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one table" sheetId="1" r:id="rId4"/>
    <sheet state="visible" name="multivolumes" sheetId="2" r:id="rId5"/>
    <sheet state="visible" name="subclassReports" sheetId="3" r:id="rId6"/>
    <sheet state="visible" name="extra fields" sheetId="4" r:id="rId7"/>
    <sheet state="visible" name="Local Interest" sheetId="5" r:id="rId8"/>
  </sheets>
  <definedNames/>
  <calcPr/>
</workbook>
</file>

<file path=xl/sharedStrings.xml><?xml version="1.0" encoding="utf-8"?>
<sst xmlns="http://schemas.openxmlformats.org/spreadsheetml/2006/main" count="24262" uniqueCount="10625">
  <si>
    <t>Index</t>
  </si>
  <si>
    <t>Subclass</t>
  </si>
  <si>
    <t>Call Number</t>
  </si>
  <si>
    <t>Title</t>
  </si>
  <si>
    <t>Barcode</t>
  </si>
  <si>
    <t>Notes</t>
  </si>
  <si>
    <t>Count total</t>
  </si>
  <si>
    <t>High</t>
  </si>
  <si>
    <t>Medium</t>
  </si>
  <si>
    <t>Low</t>
  </si>
  <si>
    <t>Not on shelf</t>
  </si>
  <si>
    <t>No interventions</t>
  </si>
  <si>
    <t>Multivolume</t>
  </si>
  <si>
    <t>Wrong date</t>
  </si>
  <si>
    <t>Image_barcode</t>
  </si>
  <si>
    <t>Image_1</t>
  </si>
  <si>
    <t>Image_2</t>
  </si>
  <si>
    <t>Image_3</t>
  </si>
  <si>
    <t>Year</t>
  </si>
  <si>
    <t>Author</t>
  </si>
  <si>
    <t>Interventions</t>
  </si>
  <si>
    <t>Location-Building</t>
  </si>
  <si>
    <t>Location-Shelf</t>
  </si>
  <si>
    <t>Class</t>
  </si>
  <si>
    <t>Total marked</t>
  </si>
  <si>
    <t>Left to go</t>
  </si>
  <si>
    <t>Bookplate</t>
  </si>
  <si>
    <t>Percent done</t>
  </si>
  <si>
    <t>Volume</t>
  </si>
  <si>
    <t>Local interest</t>
  </si>
  <si>
    <t>Barcode(s)</t>
  </si>
  <si>
    <t>BMC-BR-0001</t>
  </si>
  <si>
    <t>BR</t>
  </si>
  <si>
    <t>BR45 .B3 1866</t>
  </si>
  <si>
    <t>The divinity of our Lord and Saviour Jesus Christ : eight lectures preached before the University of Oxford in the year 1866, on the foundation of the late Rev. John Bampton, M.A., canon of Salisbury /</t>
  </si>
  <si>
    <t>Liddon, H. P. 1829-1890. (Henry Parry),</t>
  </si>
  <si>
    <t>Canaday Library</t>
  </si>
  <si>
    <t>Stacks (Monographs)</t>
  </si>
  <si>
    <t>B</t>
  </si>
  <si>
    <t>BMC-BR-0002</t>
  </si>
  <si>
    <t>BR45 .B3 1891</t>
  </si>
  <si>
    <t>The incarnation of the Son of God</t>
  </si>
  <si>
    <t>Gore, Charles, 1853-1932.</t>
  </si>
  <si>
    <t>BMC-BR-0003</t>
  </si>
  <si>
    <t>BR45 .B3 1903</t>
  </si>
  <si>
    <t>The influence of Christianity upon national character, illustrated by the lives and legends of the English saints; being the Bampton lectures preached before the University of Oxford in the year 1903,</t>
  </si>
  <si>
    <t>Hutton, William Holden, 1860-1930.</t>
  </si>
  <si>
    <t>BMC-BR-0004</t>
  </si>
  <si>
    <t>BR45 .T4 v.22, pt.3</t>
  </si>
  <si>
    <t>Eusebius Kirchengeschichte, Buch VI und VII;</t>
  </si>
  <si>
    <t>Eusebius, of Caesarea, Bishop of Caesarea, approximately 260-approximately 340.</t>
  </si>
  <si>
    <t>BMC-BR-0005</t>
  </si>
  <si>
    <t>BR45 .T4 v.23, pt.1</t>
  </si>
  <si>
    <t>Komposition und Entstehungszeit der Oracula sibyllina,</t>
  </si>
  <si>
    <t>Geffcken, Johannes, 1861-1935.</t>
  </si>
  <si>
    <t>BMC-BR-0006</t>
  </si>
  <si>
    <t>BR45 .T4 v.32, pt.1</t>
  </si>
  <si>
    <t>Der erste Clemensbrief in altkoptischer Übersetzung /</t>
  </si>
  <si>
    <t>Clement I, Pope.</t>
  </si>
  <si>
    <t>BMC-BR-0007</t>
  </si>
  <si>
    <t>BR45.T62 T5</t>
  </si>
  <si>
    <t>Tertullian's treatises : Concerning prayer, Concerning baptism /</t>
  </si>
  <si>
    <t>Tertullian, approximately 160-approximately 230.</t>
  </si>
  <si>
    <t>BMC-BR-0008</t>
  </si>
  <si>
    <t>BR50 .S98</t>
  </si>
  <si>
    <t>Essays on some theological questions of the day,</t>
  </si>
  <si>
    <t>Swete, Henry Barclay, 1835-1917 ed.</t>
  </si>
  <si>
    <t>BMC-BR-0009</t>
  </si>
  <si>
    <t>BR60 .A4 v.1</t>
  </si>
  <si>
    <t>The writings of the Apostolic fathers /</t>
  </si>
  <si>
    <t>Carpenter Library</t>
  </si>
  <si>
    <t>Stacks</t>
  </si>
  <si>
    <t>BMC-BR-0010</t>
  </si>
  <si>
    <t>BR60 .A4 v.10</t>
  </si>
  <si>
    <t>Writings of Origen /</t>
  </si>
  <si>
    <t xml:space="preserve"> 2 versions of the same v 10, neither have matching barcode but cop.2 is close</t>
  </si>
  <si>
    <t>B_Images/BMC-BR-0010.Image_barcode.173552.jpg</t>
  </si>
  <si>
    <t>1871-72.</t>
  </si>
  <si>
    <t>Origen.</t>
  </si>
  <si>
    <t>BMC-BR-0011</t>
  </si>
  <si>
    <t>BR60 .A4 v.14</t>
  </si>
  <si>
    <t>The writings of Methodius, Alexander of Lycopolis, Peter of Alexandria, and several fragments.</t>
  </si>
  <si>
    <t>Methodius, of Olympus, Saint, -311.</t>
  </si>
  <si>
    <t>Francis R. Cope, esq.</t>
  </si>
  <si>
    <t>BMC-BR-0012</t>
  </si>
  <si>
    <t>BR60 .A4 v.16</t>
  </si>
  <si>
    <t>Apocryphal gospels : acts &amp; revelations.</t>
  </si>
  <si>
    <t>Walker, Alexander tr.</t>
  </si>
  <si>
    <t>BMC-BR-0013</t>
  </si>
  <si>
    <t>BR60.A6 M35 v.81</t>
  </si>
  <si>
    <t>Patrologiae cursus completus : seu bibliotheca universalis, integra, uniformis, commoda, oeconomica, omnium SS. Patrum, doctorum scriptorumque ecclesiasticorum, sive Latinorum, sive Graecorum, qui ab aevo apostolico ad aetatem Innocentii III (ann. 1216) pro occidentalibus, et ad Photii tempora (ann. 863) pro orientalibus, floruerunt ... /</t>
  </si>
  <si>
    <t>1856-</t>
  </si>
  <si>
    <t>Migne, J.-P. 1800-1875 ed. (Jacques-Paul),</t>
  </si>
  <si>
    <t>BMC-BR-0014</t>
  </si>
  <si>
    <t>BMC-BR-0015</t>
  </si>
  <si>
    <t>BR60.C3 G73 1899</t>
  </si>
  <si>
    <t>The five theological orations of Gregory of Nazianzus.</t>
  </si>
  <si>
    <t>Gregory, of Nazianzus, Saint.</t>
  </si>
  <si>
    <t>BMC-BR-0016</t>
  </si>
  <si>
    <t>BR60 .C49 v.68A</t>
  </si>
  <si>
    <t>Opera.</t>
  </si>
  <si>
    <t>19--</t>
  </si>
  <si>
    <t>Prosper, of Aquitaine, Saint, ca 390-ca. 463.</t>
  </si>
  <si>
    <t>BMC-BR-0017</t>
  </si>
  <si>
    <t>BR60 .C6 v.65</t>
  </si>
  <si>
    <t>S. Hilarii episcopi Pictaviensis Opera</t>
  </si>
  <si>
    <t>1916-</t>
  </si>
  <si>
    <t>Hilary, Saint, Bishop of Poitiers, -367?</t>
  </si>
  <si>
    <t>BMC-BR-0018</t>
  </si>
  <si>
    <t>BR60 .C6 v.76</t>
  </si>
  <si>
    <t>Opera /</t>
  </si>
  <si>
    <t>1890-1964.</t>
  </si>
  <si>
    <t>BMC-BR-0019</t>
  </si>
  <si>
    <t>BR60 .M35 v.108</t>
  </si>
  <si>
    <t>... Opera omnia : juxta editionem Georgii Colvenerii anno 1617 coloniae agrippinae datam, mendis quibus scatebat innumeris cura qua par erat expurgatam, novissime ad prelum revocata, et novo ordine, chronologico scilicet, digesta .</t>
  </si>
  <si>
    <t>1864-78.</t>
  </si>
  <si>
    <t>Hrabanus Maurus, abp.</t>
  </si>
  <si>
    <t>BMC-BR-0020</t>
  </si>
  <si>
    <t>BR60 .M35 v.114</t>
  </si>
  <si>
    <t>Walafridi Strabi Fuldensis monachi opera omnia /</t>
  </si>
  <si>
    <t>Walahfrid Strabo, 807?-849.</t>
  </si>
  <si>
    <t>BMC-BR-0021</t>
  </si>
  <si>
    <t>BR60 .M35 v.146</t>
  </si>
  <si>
    <t>Othloni monachi S. Emmerammi, Opera omnia, ad fidem editionum melioris notae recognita expressa et emendata : accedunt Adami canonici Bremensis, gundechari eischtettensis episcopi Lamberti Hersfeldensis, Petri Malleacensis ; Annales et chronica ; intermiscentur Alexandri II papae ... [et al.] opuscula, diplomata, epistolae /</t>
  </si>
  <si>
    <t>Othlo, Monk of St. Emmeram, approximately 1010-approximately 1070.</t>
  </si>
  <si>
    <t>BMC-BR-0022</t>
  </si>
  <si>
    <t>BR60 .M35 v.155</t>
  </si>
  <si>
    <t>Godefridi Bullonii Lotharingiæ ducis postmodum Hierosolymorum regis primi Epistolæ et diplomata : accedunt appendices amplissimæ monumenta perplurima de bello sacro complectentes sequuntur [R]adulphi Ardentis Homiliæ duobus tomis distributæ intermiscentur Lupi Protospatarii Chronicon necnon Anselmi Mediolanensis ... [et al.] opuscula, diplomata, epistolæ /</t>
  </si>
  <si>
    <t>Godfrey, of Bouillon, approximately 1060-1100.</t>
  </si>
  <si>
    <t>BMC-BR-0023</t>
  </si>
  <si>
    <t>BR60 .M35 v.171</t>
  </si>
  <si>
    <t>Venerabilis Hildeberti primo Cenomanensis episcopi deinde Turonensis archiepiscopi opera omnia tam edita quam inedita ; accesserunt Marbodi Redonensis episcopi, ipsius Hildeberti supparis opuscula ... de novo edita cum notis et quam plurimis additis genuinis operibus, e cod. mss. Erutis /</t>
  </si>
  <si>
    <t>Hildebert, Archbishop of Tours, 1056?-1133.</t>
  </si>
  <si>
    <t>BMC-BR-0024</t>
  </si>
  <si>
    <t>BR60 .M35 v.175</t>
  </si>
  <si>
    <t>Hugonis de S. Victore canonici regularis S. Victoris Parisiensis : tum pietate, tum doctrina insignis opera omnia; tribus tomis digesta ex manuscriptis ejusdem operibus quae in Bibliotheca Victorina servantur accurate castigata et emendata, cum vita ipsius antehac nusquam edita /</t>
  </si>
  <si>
    <t>1879-1880.</t>
  </si>
  <si>
    <t>Hugh, of Saint-Victor, 1096?-1141.</t>
  </si>
  <si>
    <t>BMC-BR-0025</t>
  </si>
  <si>
    <t>Sort order</t>
  </si>
  <si>
    <t>BR60 .M35 v.203</t>
  </si>
  <si>
    <t>Location Code</t>
  </si>
  <si>
    <t>D. Philippi abbatis Bonæ Spei sacri ordinis Præmonstratensium auctoris disertissimi et D. Bernardo Clarævallensi contemporanei opera omnia juxta editionem quam anno 1621 in urbe Duacensi prelo subjecit Nicolaus Chamart, abbas Bonæ Spei /</t>
  </si>
  <si>
    <t>Philippus, de Harveng, Abbot, d. 1183.</t>
  </si>
  <si>
    <t>BR0045.B3 1866</t>
  </si>
  <si>
    <t>bc</t>
  </si>
  <si>
    <t>BR0045.B3 1891</t>
  </si>
  <si>
    <t>BMC-BR-0026</t>
  </si>
  <si>
    <t>BR0045.B3 1903</t>
  </si>
  <si>
    <t>BR60 .M35 v.218</t>
  </si>
  <si>
    <t>Indices, generales, simul et speciales, Patrologiae Latinae : alphabetice, chronologice, statistice, synthetice, analytice, analogice, logice, theologice, hierarchice, bibliographice, biographice, etc. ... /</t>
  </si>
  <si>
    <t>BR0045.T4 v.22, pt.3</t>
  </si>
  <si>
    <t>1887-1890.</t>
  </si>
  <si>
    <t>Migne, J.-P. 1800-1875. (Jacques-Paul),</t>
  </si>
  <si>
    <t>BR0045.T4 v.23, pt.1</t>
  </si>
  <si>
    <t>BR0045.T4 v.32, pt.1</t>
  </si>
  <si>
    <t>BMC-BR-0027</t>
  </si>
  <si>
    <t>BR0045.T62 T5</t>
  </si>
  <si>
    <t>BR0050.S98</t>
  </si>
  <si>
    <t>BR0060.A4 v.1</t>
  </si>
  <si>
    <t>ba</t>
  </si>
  <si>
    <t>BR0060.A4 v.10</t>
  </si>
  <si>
    <t>BMC-BR-0028</t>
  </si>
  <si>
    <t>BR60 .M35 v.23</t>
  </si>
  <si>
    <t>BR0060.A4 v.14</t>
  </si>
  <si>
    <t>... Sancti Eusebii Hieronymi stridonensis presbyteri Opera omnia ... post monachorum Ordinis s. Benedicti e Congregatione s. Mauri sed potissimum Joannis Martianæi, recensionem, denuo ad manuscriptos romanos, ambrosianos, veronenses et multos alios, nec non ad omnes editiones gallicanas et exteras castigata, plurimis antea omnino ineditis monumentis, aliisque s. doctoris lucubrationibus seorsim tantum vulgatis aucta, notis et observationibus /</t>
  </si>
  <si>
    <t>BR0060.A4 v.16</t>
  </si>
  <si>
    <t>1846-89.</t>
  </si>
  <si>
    <t>Jerome, Saint, -419 or 420.</t>
  </si>
  <si>
    <t>BR0060.A6 M35 v.81</t>
  </si>
  <si>
    <t>BMC-BR-0029</t>
  </si>
  <si>
    <t>BR0060.C3 G73 1899</t>
  </si>
  <si>
    <t>BR0060.C49 v.68A</t>
  </si>
  <si>
    <t>BR0060.C6 v.65</t>
  </si>
  <si>
    <t>BR0060.C6 v.76</t>
  </si>
  <si>
    <t>BR0060.M35 v.108</t>
  </si>
  <si>
    <t>BMC-BR-0030</t>
  </si>
  <si>
    <t>BR60 .M35 v.63</t>
  </si>
  <si>
    <t>BR0060.M35 v.114</t>
  </si>
  <si>
    <t>Boetii, ennodii felicis, trifolii presbyteri, hormisdæ papæ, elpidis uxoris boetii opera omnia.</t>
  </si>
  <si>
    <t>BR0060.M35 v.146</t>
  </si>
  <si>
    <t>1882-1891.</t>
  </si>
  <si>
    <t>Boethius, -524.</t>
  </si>
  <si>
    <t>BR0060.M35 v.155</t>
  </si>
  <si>
    <t>BR0060.M35 v.171</t>
  </si>
  <si>
    <t>BMC-BR-0031</t>
  </si>
  <si>
    <t>BR0060.M35 v.175</t>
  </si>
  <si>
    <t>BR60 .M35 v.65</t>
  </si>
  <si>
    <t>... S. Fulgentii episcopi ruspensis, Felicis IV et Bonifacii II summorum pontificum, ss. Eleutherii et Remigii tornacensis remensisque episcoporum, Prosperi ex manichæo conversi, Montani episcopi toletani, opera omnia, ex memoratissimis editionibus Mangeantii, Mansi, Gallandii, Margarini de La Bigne, Francisci de Lorenzana diligenter expressa;</t>
  </si>
  <si>
    <t>BR0060.M35 v.203</t>
  </si>
  <si>
    <t>BR0060.M35 v.218</t>
  </si>
  <si>
    <t>BMC-BR-0032</t>
  </si>
  <si>
    <t>BR60 .P25 f (vol. 7 pt. 5)</t>
  </si>
  <si>
    <t>Patrologia orientalis.</t>
  </si>
  <si>
    <t>1907-1975.</t>
  </si>
  <si>
    <t>BR0060.M35 v.23</t>
  </si>
  <si>
    <t>Folio</t>
  </si>
  <si>
    <t>BR0060.M35 v.63</t>
  </si>
  <si>
    <t>BMC-BR-0033</t>
  </si>
  <si>
    <t>BR60 .S4 1886 (vol. 1)</t>
  </si>
  <si>
    <t>A Select library of the Nicene and post-Nicene fathers of the Christian church /</t>
  </si>
  <si>
    <t>1886-90.</t>
  </si>
  <si>
    <t>BR0060.M35 v.65</t>
  </si>
  <si>
    <t>BR0060.P25 f</t>
  </si>
  <si>
    <t>baf</t>
  </si>
  <si>
    <t>BMC-BR-0034</t>
  </si>
  <si>
    <t>BR60 .S4 1890 (vol. 12)</t>
  </si>
  <si>
    <t>7 pt. 5</t>
  </si>
  <si>
    <t>A Select library of Nicene and post-Nicene fathers of the Christian church.</t>
  </si>
  <si>
    <t>BR0060.S4 1886</t>
  </si>
  <si>
    <t>1890-1900.</t>
  </si>
  <si>
    <t>BS</t>
  </si>
  <si>
    <t>BR0060.S4 1890</t>
  </si>
  <si>
    <t>BMC-BR-0035</t>
  </si>
  <si>
    <t>BR0065.A5 E5</t>
  </si>
  <si>
    <t>BR65.A5 E5 (vol. 2)</t>
  </si>
  <si>
    <t>The works of Aurelius Augustine ... : A new translation /</t>
  </si>
  <si>
    <t>1872-[1934]</t>
  </si>
  <si>
    <t>Augustine, of Hippo, Saint, 354-430.</t>
  </si>
  <si>
    <t>BR0065.A6 1908</t>
  </si>
  <si>
    <t>BR0065.A6 E5 1838</t>
  </si>
  <si>
    <t>Berkeley divinity school library</t>
  </si>
  <si>
    <t>BMC-BR-0036</t>
  </si>
  <si>
    <t>BR0065.A65 S34 1967</t>
  </si>
  <si>
    <t>BR65.A5 E5 (vol. 14)</t>
  </si>
  <si>
    <t>BR0065.A79 S5</t>
  </si>
  <si>
    <t xml:space="preserve">Mixed old and new intervention (red pen) </t>
  </si>
  <si>
    <t>BR0065.D5 1897</t>
  </si>
  <si>
    <t>B_Images/BMC-BR-0036.Image_barcode.181718.jpg</t>
  </si>
  <si>
    <t>B_Images/BMC-BR-0036.Image_1.181726.jpg</t>
  </si>
  <si>
    <t>BR0065.D52 E57 1980</t>
  </si>
  <si>
    <t>LOW</t>
  </si>
  <si>
    <t>BR0065.I7 1848</t>
  </si>
  <si>
    <t>BR0065.S44 A25 1902</t>
  </si>
  <si>
    <t>Berkeley Divinity School Library</t>
  </si>
  <si>
    <t>1 pt. 1</t>
  </si>
  <si>
    <t>BR0067.S8</t>
  </si>
  <si>
    <t>BR0069.M35 v.213</t>
  </si>
  <si>
    <t>BR0075.H65 1809</t>
  </si>
  <si>
    <t>BR0075.L54 1822</t>
  </si>
  <si>
    <t>BMC-BR-0037</t>
  </si>
  <si>
    <t>BR65 .A6 1908</t>
  </si>
  <si>
    <t>BR0075.T2 1847</t>
  </si>
  <si>
    <t>The confessions of Augustine /</t>
  </si>
  <si>
    <t>BR0075.T25 1880</t>
  </si>
  <si>
    <t>Cambridge university warehouse</t>
  </si>
  <si>
    <t>BR0075.W47 1847</t>
  </si>
  <si>
    <t>BMC-BR-0038</t>
  </si>
  <si>
    <t>BR65.A6 E5 1838</t>
  </si>
  <si>
    <t>The confessions of S. Augustine /</t>
  </si>
  <si>
    <t>BR0085.E3 1917 f</t>
  </si>
  <si>
    <t>bcf</t>
  </si>
  <si>
    <t>BR0085.H3</t>
  </si>
  <si>
    <t>BMC-BR-0039</t>
  </si>
  <si>
    <t>BR65.A65 S34 1967</t>
  </si>
  <si>
    <t>Glaube und Unglaube in der Weltgeschichte : ein Kommentar zu Augustins De civitate Dei. Mit einem Exkurs: Fruitio Dei; ein Beitrag zur Geschichteder Theologie und der Mystik.</t>
  </si>
  <si>
    <t>BR0095.B3 f</t>
  </si>
  <si>
    <t>Scholz, Heinrich, 1884-1956.</t>
  </si>
  <si>
    <t>BR0095.B6 1874a</t>
  </si>
  <si>
    <t>BMC-BR-0040</t>
  </si>
  <si>
    <t>BR65.A79 S5</t>
  </si>
  <si>
    <t>The letters of St. Augustine /</t>
  </si>
  <si>
    <t>BR0095.C2</t>
  </si>
  <si>
    <t>9 pt. 2</t>
  </si>
  <si>
    <t>Sparrow-Simpson, W. J. 1859-1952. (William John),</t>
  </si>
  <si>
    <t>9 pt. 1</t>
  </si>
  <si>
    <t>BR0095.S65 1877</t>
  </si>
  <si>
    <t>BMC-BR-0041</t>
  </si>
  <si>
    <t>BR65 .D5 1897</t>
  </si>
  <si>
    <t>The works of Dionysius the Areopagite /</t>
  </si>
  <si>
    <t>BR0115.S6 C5 1922b</t>
  </si>
  <si>
    <t>Pseudo-Dionysius, the Areopagite.</t>
  </si>
  <si>
    <t>BR0121.A25 1892</t>
  </si>
  <si>
    <t>BMC-BR-0042</t>
  </si>
  <si>
    <t>BR65.D52 E57 1980</t>
  </si>
  <si>
    <t>BR0121.C45 1858</t>
  </si>
  <si>
    <t>Dionysius, the Areopagite, on the Divine names and Mystical Theology /</t>
  </si>
  <si>
    <t>BR0125.T6 I7514</t>
  </si>
  <si>
    <t>BR0131.M4</t>
  </si>
  <si>
    <t>BMC-BR-0043</t>
  </si>
  <si>
    <t>BR65 .I7 1848 (vol. 2)</t>
  </si>
  <si>
    <t>Sancti Irenaei episcopi lugdunensis Quae supersunt omnia : accedit apparatus continens ex iis, quae ab aliis editoribus aut de Irenaeo ipso aut de scriptis eius sunt disputata, meliora et iteratione haud indigna /</t>
  </si>
  <si>
    <t>1848-53.</t>
  </si>
  <si>
    <t>BR0162.N4 1884</t>
  </si>
  <si>
    <t>Irenaeus, Saint, Bishop of Lyon.</t>
  </si>
  <si>
    <t>BR0165.F5 1916</t>
  </si>
  <si>
    <t>BMC-BR-0044</t>
  </si>
  <si>
    <t>BR0195.W6 B7</t>
  </si>
  <si>
    <t>BR65.S44 A25 1902 (vol. 1 pt. 1)</t>
  </si>
  <si>
    <t>The sixth book of the select letters of Severus, patriarch of Antioch: in the Syriac version of Athanasius of Nisibis /</t>
  </si>
  <si>
    <t>BR0300.V5 Nr.26</t>
  </si>
  <si>
    <t>1902-</t>
  </si>
  <si>
    <t>BR0304.V24</t>
  </si>
  <si>
    <t>Severus, Patriarch of Antioch.</t>
  </si>
  <si>
    <t>BR0305.C27</t>
  </si>
  <si>
    <t>BMC-BR-0045</t>
  </si>
  <si>
    <t>BR67 .S8</t>
  </si>
  <si>
    <t>Patristic study,</t>
  </si>
  <si>
    <t>Swete, Henry Barclay, 1835-1917.</t>
  </si>
  <si>
    <t>BR0305.M5 1843</t>
  </si>
  <si>
    <t>BMC-BR-0046</t>
  </si>
  <si>
    <t>BR0330.A2 1883</t>
  </si>
  <si>
    <t>BR69 .M35 v.213</t>
  </si>
  <si>
    <t>Mitrale: sive, De officiis ecclesiasticis summa nunc primum in lucem prodit juxta apographum quod asservatur in bibliotheca comitis de L'Escalopier /</t>
  </si>
  <si>
    <t>10 pt. l no. 2</t>
  </si>
  <si>
    <t>Sicardus, Bishop of Cremona, -1215.</t>
  </si>
  <si>
    <t>BMC-BR-0047</t>
  </si>
  <si>
    <t>BR75 .H65 1809 (vol. 2)</t>
  </si>
  <si>
    <t>The works of the Right Reverend Father in God, Ezekiel Hopkins ... now first collected /</t>
  </si>
  <si>
    <t>34 pt. 1</t>
  </si>
  <si>
    <t>Hopkins, Ezekiel, bp. of Derry, 1634-1690.</t>
  </si>
  <si>
    <t>BMC-BR-0048</t>
  </si>
  <si>
    <t>BR75 .H65 1809 (vol. 3)</t>
  </si>
  <si>
    <t>BMC-BR-0049</t>
  </si>
  <si>
    <t>BR75 .L54 1822 (vol. 6)</t>
  </si>
  <si>
    <t>BR0345.S7</t>
  </si>
  <si>
    <t>The whole works of the Rev. John Lightfoot, master of Catharine Hall, Cambridge /</t>
  </si>
  <si>
    <t>1822-1825.</t>
  </si>
  <si>
    <t>Lightfoot, John, 1602-1675.</t>
  </si>
  <si>
    <t>BR0350.B9 1972</t>
  </si>
  <si>
    <t>2 pt. 8</t>
  </si>
  <si>
    <t>BMC-BR-0050</t>
  </si>
  <si>
    <t>2 pt. 4</t>
  </si>
  <si>
    <t>BR75 .T2 1847 (vol. 5)</t>
  </si>
  <si>
    <t>The whole works of the Right Rev. Jeremy Taylor, with a life of the author, and a critical examination of his writings,</t>
  </si>
  <si>
    <t>BR0350.E2 W4 1905</t>
  </si>
  <si>
    <t>1847-1855.</t>
  </si>
  <si>
    <t>Taylor, Jeremy, 1613-1667.</t>
  </si>
  <si>
    <t>BR0350.H8 S8 1871</t>
  </si>
  <si>
    <t>BR0370.A5</t>
  </si>
  <si>
    <t>BMC-BR-0051</t>
  </si>
  <si>
    <t>BR0375.G3</t>
  </si>
  <si>
    <t>BR0375.P53 1870</t>
  </si>
  <si>
    <t>B_Images/BMC-BR-0051.Image_barcode.204313.jpg</t>
  </si>
  <si>
    <t>B_Images/BMC-BR-0051.Image_1.204301.jpg</t>
  </si>
  <si>
    <t>BR0395.A2</t>
  </si>
  <si>
    <t>BR0525.A3 1916 f</t>
  </si>
  <si>
    <t>Right Rev. Jeremy Taylor, D.D.,</t>
  </si>
  <si>
    <t>BMC-BR-0052</t>
  </si>
  <si>
    <t>BR0742.F8 1845</t>
  </si>
  <si>
    <t>BR75 .T25 1880 (vol. 3)</t>
  </si>
  <si>
    <t>The whole works of the Right Rev. Jeremy Taylor ... /</t>
  </si>
  <si>
    <t>BR0746.B4 1896</t>
  </si>
  <si>
    <t>BMC-BR-0053</t>
  </si>
  <si>
    <t>BR0749.M4</t>
  </si>
  <si>
    <t>BR75 .W47 1847 (vol. 4)</t>
  </si>
  <si>
    <t>The works of the right reverend father in God, Thomas Wilson, D.D., Lord Bishop of Sodor and Man.</t>
  </si>
  <si>
    <t>BR0749.T5 1875</t>
  </si>
  <si>
    <t>1847-1863.</t>
  </si>
  <si>
    <t>Wilson, Thomas, 1663-1755.</t>
  </si>
  <si>
    <t>BR0758.F55</t>
  </si>
  <si>
    <t>BT</t>
  </si>
  <si>
    <t>BR0782.G88</t>
  </si>
  <si>
    <t>BR0794.S82</t>
  </si>
  <si>
    <t>BR0842.G937 1856</t>
  </si>
  <si>
    <t>BR0857.F7 G37 1916</t>
  </si>
  <si>
    <t>BR0974.M2</t>
  </si>
  <si>
    <t>BR1022.M5 1911</t>
  </si>
  <si>
    <t>BR1035.M6</t>
  </si>
  <si>
    <t>BMC-BR-0054</t>
  </si>
  <si>
    <t>BR75 .W47 1847 (vol. 6)</t>
  </si>
  <si>
    <t>BR1115.I7 L33</t>
  </si>
  <si>
    <t>BR1705.G75 v.21</t>
  </si>
  <si>
    <t>BR1705.G75 v.28</t>
  </si>
  <si>
    <t>BR1705.G75 v.35</t>
  </si>
  <si>
    <t>BMC-BR-0055</t>
  </si>
  <si>
    <t>BR85 .E3 1917 f</t>
  </si>
  <si>
    <t>BR1705.G75 v.36</t>
  </si>
  <si>
    <t>Studies in the Christian religion.</t>
  </si>
  <si>
    <t>BR1705.G75 v.9</t>
  </si>
  <si>
    <t>Edmunds, Albert J. 1857-1941. (Albert Joseph),</t>
  </si>
  <si>
    <t>pt. 2</t>
  </si>
  <si>
    <t>Folio (Floor B)</t>
  </si>
  <si>
    <t>BR1720.A9 S5</t>
  </si>
  <si>
    <t>BMC-BR-0056</t>
  </si>
  <si>
    <t>BR1720.C5 B34</t>
  </si>
  <si>
    <t>BR85 .H3 (vol. 1)</t>
  </si>
  <si>
    <t>Aus wissenschaft und leben /</t>
  </si>
  <si>
    <t>BR1720.I7 B4</t>
  </si>
  <si>
    <t>Harnack, Adolf von, 1851-1930.</t>
  </si>
  <si>
    <t>BR1720.J5 L33</t>
  </si>
  <si>
    <t>BR1720.S4 E87 1862</t>
  </si>
  <si>
    <t>BMC-BR-0057</t>
  </si>
  <si>
    <t>BR95 .B3 f (vol. 1)</t>
  </si>
  <si>
    <t>BS0001.W2 W9</t>
  </si>
  <si>
    <t>Dictionnaire d'histoire et de géographie ecclésiastiques /</t>
  </si>
  <si>
    <t>1912-</t>
  </si>
  <si>
    <t>Baudrillart, Alfred, 1859-1942 ed.</t>
  </si>
  <si>
    <t>BS0041.B7 1906 f</t>
  </si>
  <si>
    <t>1 pt. 3</t>
  </si>
  <si>
    <t>BS0044.A7 1917</t>
  </si>
  <si>
    <t>BS0186.W5</t>
  </si>
  <si>
    <t>BMC-BR-0058</t>
  </si>
  <si>
    <t>BR95 .B3 f (vol. 25)</t>
  </si>
  <si>
    <t>BS0195 Y68 1863</t>
  </si>
  <si>
    <t>BS0411.H4</t>
  </si>
  <si>
    <t>BS0491.I6 v.1</t>
  </si>
  <si>
    <t>BMC-BR-0059</t>
  </si>
  <si>
    <t>BR95 .B6 1874a</t>
  </si>
  <si>
    <t>Dictionary of sects, heresies, ecclesiastical parties, and schools of religious thought,</t>
  </si>
  <si>
    <t>BS0491.I6 v.14</t>
  </si>
  <si>
    <t>Blunt, John Henry, 1823-1884.</t>
  </si>
  <si>
    <t>BS0491.I6 v.28</t>
  </si>
  <si>
    <t>BS0491.I6 v.34</t>
  </si>
  <si>
    <t>BMC-BR-0060</t>
  </si>
  <si>
    <t>BS0511.A7 1902</t>
  </si>
  <si>
    <t>BR95 .C2 (vol. 9 pt. 2)</t>
  </si>
  <si>
    <t>Dictionnaire d'archéologie chrétienne et de liturgie /</t>
  </si>
  <si>
    <t>BS0570.H3 1913</t>
  </si>
  <si>
    <t>1913-1953 [v. 1, 1924]</t>
  </si>
  <si>
    <t>Cabrol, Fernand, 1855-1937.</t>
  </si>
  <si>
    <t>BS0580.D2 I8 1831</t>
  </si>
  <si>
    <t>BS0620.B71 1822</t>
  </si>
  <si>
    <t>BMC-BR-0061</t>
  </si>
  <si>
    <t>BR95 .C2 (vol. 9 pt. 1)</t>
  </si>
  <si>
    <t>BS0625.F7 1918</t>
  </si>
  <si>
    <t>BS0715 1806</t>
  </si>
  <si>
    <t>BMC-BR-0062</t>
  </si>
  <si>
    <t>BS1140.2 .K83</t>
  </si>
  <si>
    <t>BR95 .S65 1877 (vol. 2)</t>
  </si>
  <si>
    <t>A dictionary of Christian biography, literature, sects and doctrines : being a continuation of "The dictionary of the Bible" /</t>
  </si>
  <si>
    <t>BS1140.W48</t>
  </si>
  <si>
    <t>1877-87.</t>
  </si>
  <si>
    <t>Smith, William, Sir, 1813-1893.</t>
  </si>
  <si>
    <t>BS1160.B89</t>
  </si>
  <si>
    <t>BS1171.H4</t>
  </si>
  <si>
    <t>BMC-BR-0063</t>
  </si>
  <si>
    <t>BS1199.S8 P4 1904</t>
  </si>
  <si>
    <t>BR115.S6 C5 1922b</t>
  </si>
  <si>
    <t>The Christian faith: a series of essays for the use of parents and teachers written at the instance of the Christian evidencey society /</t>
  </si>
  <si>
    <t>BS1222 1868 v.1</t>
  </si>
  <si>
    <t>BS1233 1896</t>
  </si>
  <si>
    <t>BS1235.B33 1892</t>
  </si>
  <si>
    <t>BS1235.M5</t>
  </si>
  <si>
    <t>BS1235.M6</t>
  </si>
  <si>
    <t>BS1315.W6</t>
  </si>
  <si>
    <t>BMC-BR-0064</t>
  </si>
  <si>
    <t>BR121 .A25 1892</t>
  </si>
  <si>
    <t>BS1425.G7 M69</t>
  </si>
  <si>
    <t>The evolution of Christianity /</t>
  </si>
  <si>
    <t>Abbott, Lyman, 1835-1922.</t>
  </si>
  <si>
    <t>BS1429.A813 1847</t>
  </si>
  <si>
    <t>BMC-BR-0065</t>
  </si>
  <si>
    <t>BR121 .C45 1858</t>
  </si>
  <si>
    <t>Le génie du Christianisme /</t>
  </si>
  <si>
    <t>BS1430.M83</t>
  </si>
  <si>
    <t>Chateaubriand, François-René, vicomte de, 1768-1848.</t>
  </si>
  <si>
    <t>BS1433.K66</t>
  </si>
  <si>
    <t>BMC-BR-0066</t>
  </si>
  <si>
    <t>BR125 .T6 I7514</t>
  </si>
  <si>
    <t>BS1450 72nd .S4</t>
  </si>
  <si>
    <t>Ma confession /</t>
  </si>
  <si>
    <t>Tostoĭ, Lev Nikolaevich, graf.</t>
  </si>
  <si>
    <t>BS1635.S7</t>
  </si>
  <si>
    <t>BS1938.M3 1869</t>
  </si>
  <si>
    <t>BMC-BR-0067</t>
  </si>
  <si>
    <t>BR131 .M4 (vol. 1)</t>
  </si>
  <si>
    <t>Éléments d'archéologie chrétienne</t>
  </si>
  <si>
    <t>BS1965 1881</t>
  </si>
  <si>
    <t>1903-09.</t>
  </si>
  <si>
    <t>Marucchi, Orazio, 1852-1931.</t>
  </si>
  <si>
    <t>BS1965 1913</t>
  </si>
  <si>
    <t>BS2025 1841 f</t>
  </si>
  <si>
    <t>BMC-BR-0068</t>
  </si>
  <si>
    <t>BR162 .N4 1884 (vol. 5)</t>
  </si>
  <si>
    <t>General history of the Christian religion and church:</t>
  </si>
  <si>
    <t>BS2341.C3 1834</t>
  </si>
  <si>
    <t>Neander, August, 1789-1850.</t>
  </si>
  <si>
    <t>BS2344.M39 1884</t>
  </si>
  <si>
    <t>BMC-BR-0069</t>
  </si>
  <si>
    <t>BR165 .F5 1916</t>
  </si>
  <si>
    <t>The beginnings of Christianity : with a view of the state of the Roman world at the birth of Christ /</t>
  </si>
  <si>
    <t>BS2344.S37</t>
  </si>
  <si>
    <t>Fisher, George Park, 1827-1909.</t>
  </si>
  <si>
    <t>BMC-BR-0070</t>
  </si>
  <si>
    <t>BR195.W6 B7</t>
  </si>
  <si>
    <t>Die Frau in der alten Kirche /</t>
  </si>
  <si>
    <t>BS2348.H4 S7</t>
  </si>
  <si>
    <t>Braun, Wilhelm Alfred, 1873-</t>
  </si>
  <si>
    <t>BS2397.F4 1910</t>
  </si>
  <si>
    <t>BMC-BR-0071</t>
  </si>
  <si>
    <t>BR300 .V5 Nr.26</t>
  </si>
  <si>
    <t>Hans Sachs und die Reformation.</t>
  </si>
  <si>
    <t>BS2417.L7 M6</t>
  </si>
  <si>
    <t>Kawerau, Waldemar, 1854-1898.</t>
  </si>
  <si>
    <t>BS2417.S7 R3</t>
  </si>
  <si>
    <t>BS2505.B37 1873</t>
  </si>
  <si>
    <t>BMC-BR-0072</t>
  </si>
  <si>
    <t>BR304 .V24</t>
  </si>
  <si>
    <t>Dos diálogos escritos /</t>
  </si>
  <si>
    <t>BV</t>
  </si>
  <si>
    <t>BS2505.G3 1911</t>
  </si>
  <si>
    <t>Florence Whyte – Ph.D. From Bryn Mawr in 1937</t>
  </si>
  <si>
    <t>B_Images/BMC-BR-0072.Image_barcode.181906.jpg</t>
  </si>
  <si>
    <t>B_Images/BMC-BR-0072.Image_1.181839.jpg</t>
  </si>
  <si>
    <t>Valdés, Alfonso de, -1532.</t>
  </si>
  <si>
    <t>BMC-BR-0073</t>
  </si>
  <si>
    <t>BR305 .C27 (vol. 6)</t>
  </si>
  <si>
    <t>Histoire de la réforme, de la Ligue, et du règne de Henri IV;</t>
  </si>
  <si>
    <t>B_Images/BMC-BR-0073.Image_barcode.182250.jpg</t>
  </si>
  <si>
    <t>B_Images/BMC-BR-0073.Image_1.182302.jpg</t>
  </si>
  <si>
    <t>1834-1835.</t>
  </si>
  <si>
    <t>BS2550.A2 1910</t>
  </si>
  <si>
    <t>Capefigue, M. 1802-1872. (Jean Baptiste Honoré Raymond),</t>
  </si>
  <si>
    <t>BS2551.F4 H3 1900 f</t>
  </si>
  <si>
    <t>BS2555.A2 C32</t>
  </si>
  <si>
    <t>BMC-BR-0074</t>
  </si>
  <si>
    <t>BR305 .C27 (vol. 5)</t>
  </si>
  <si>
    <t>BS2614.A6 S53 1878 f</t>
  </si>
  <si>
    <t>B_Images/BMC-BR-0074.Image_barcode.184133.jpg</t>
  </si>
  <si>
    <t>B_Images/BMC-BR-0074.Image_1.184141.jpg</t>
  </si>
  <si>
    <t>BS2615.3 .Z24</t>
  </si>
  <si>
    <t>BS2615.R8</t>
  </si>
  <si>
    <t>BMC-BR-0075</t>
  </si>
  <si>
    <t>BR305 .M5 1843 (vol. 4)</t>
  </si>
  <si>
    <t>History of the great reformation of the sixteenth century in Germany, Switzerland, etc.,</t>
  </si>
  <si>
    <t>BS2615.W5 1908</t>
  </si>
  <si>
    <t>B_Images/BMC-BR-0075.Image_barcode.184155.jpg</t>
  </si>
  <si>
    <t>B_Images/BMC-BR-0075.Image_1.184205.jpg</t>
  </si>
  <si>
    <t>1843-1846.</t>
  </si>
  <si>
    <t>Merle d'Aubigné, J. H. 1794-1872. (Jean Henri),</t>
  </si>
  <si>
    <t>BS2625.H37 1909</t>
  </si>
  <si>
    <t>BS2650.2 .L3 1914</t>
  </si>
  <si>
    <t>BMC-BR-0076</t>
  </si>
  <si>
    <t>BR330 .A2 1883 (vol. 10 pt. l no. 2)</t>
  </si>
  <si>
    <t>D. Martin Luthers werke : kritische gesammtausgabe</t>
  </si>
  <si>
    <t>BS2651.S3</t>
  </si>
  <si>
    <t>1883-</t>
  </si>
  <si>
    <t>Luther, Martin, 1483-1546.</t>
  </si>
  <si>
    <t>BS2651.W9 1907</t>
  </si>
  <si>
    <t>BMC-BR-0077</t>
  </si>
  <si>
    <t>BS2665.3 .P6 1870</t>
  </si>
  <si>
    <t>BR330 .A2 1883 (vol. 2)</t>
  </si>
  <si>
    <t>BS2715.L5 1879</t>
  </si>
  <si>
    <t>Mismatched barcodes, everything else is the same</t>
  </si>
  <si>
    <t>B_Images/BMC-BR-0077.Image_barcode.184802.jpg</t>
  </si>
  <si>
    <t>BS2850.F7 P3</t>
  </si>
  <si>
    <t>BT0021.H27413 1893</t>
  </si>
  <si>
    <t>BT0075.F7</t>
  </si>
  <si>
    <t>BMC-BR-0078</t>
  </si>
  <si>
    <t>BR330 .A2 1883 (vol. 34 pt. 1)</t>
  </si>
  <si>
    <t>BT0097.A2 C15 1851</t>
  </si>
  <si>
    <t>BT0101.S5 1920</t>
  </si>
  <si>
    <t>BT0101.W16 1919</t>
  </si>
  <si>
    <t>BT0110.E2</t>
  </si>
  <si>
    <t>BMC-BR-0079</t>
  </si>
  <si>
    <t>BR330 .A2 1883 (vol. 4)</t>
  </si>
  <si>
    <t>BT0111.B65 1910</t>
  </si>
  <si>
    <t>BT0121.S86</t>
  </si>
  <si>
    <t>BT0180.N2 B8</t>
  </si>
  <si>
    <t>BT0205.H6 1874</t>
  </si>
  <si>
    <t>BMC-BR-0080</t>
  </si>
  <si>
    <t>BR330 .A2 1883 (vol. 15)</t>
  </si>
  <si>
    <t>BT0220.G5</t>
  </si>
  <si>
    <t>BT0315.B6 1916</t>
  </si>
  <si>
    <t>BT0375.B68</t>
  </si>
  <si>
    <t>BMC-BR-0081</t>
  </si>
  <si>
    <t>BR330 .A2 1883 (vol. 67)</t>
  </si>
  <si>
    <t>BT0771.S33 1885</t>
  </si>
  <si>
    <t>BT0775.B3 1831</t>
  </si>
  <si>
    <t>BT0921.C785</t>
  </si>
  <si>
    <t>BT0980.B4</t>
  </si>
  <si>
    <t>BMC-BR-0082</t>
  </si>
  <si>
    <t>BR330 .A2 1883 (vol. 24)</t>
  </si>
  <si>
    <t>BT0999.B8</t>
  </si>
  <si>
    <t>BT1350.A78</t>
  </si>
  <si>
    <t>BV0002.S6</t>
  </si>
  <si>
    <t>BMC-BR-0083</t>
  </si>
  <si>
    <t>BR345 .S7 (vol. 2)</t>
  </si>
  <si>
    <t>BV0045.V3</t>
  </si>
  <si>
    <t>Huldreich Zwingli. Sein Leben und Wirken</t>
  </si>
  <si>
    <t>BV0170.H3 1896</t>
  </si>
  <si>
    <t>BV0170.H5 v.15 f</t>
  </si>
  <si>
    <t>BV0170.H5 v.5 f</t>
  </si>
  <si>
    <t>1895-97.</t>
  </si>
  <si>
    <t>Staehelin, Rudolf, 1841-1900.</t>
  </si>
  <si>
    <t>BV0170.H5 v.53 f</t>
  </si>
  <si>
    <t>BV0170.H5 v.59 f</t>
  </si>
  <si>
    <t>BMC-BR-0084</t>
  </si>
  <si>
    <t>BV0170.H5 v.7 f</t>
  </si>
  <si>
    <t>BR350 .B9 1972 (vol. 2 pt. 8)</t>
  </si>
  <si>
    <t>Werke: Hrsg. unter Mitw. des Zwinglivereins in Zürich, des Institutsfür Schweizerische Reformationsgeschichte ... /</t>
  </si>
  <si>
    <t>BV0175.D5 1910</t>
  </si>
  <si>
    <t>(1972-</t>
  </si>
  <si>
    <t>Bullinger, Heinrich, 1504-1575.</t>
  </si>
  <si>
    <t>BV0230.D6 P7 1892</t>
  </si>
  <si>
    <t>BV0310.C4</t>
  </si>
  <si>
    <t>BMC-BR-0085</t>
  </si>
  <si>
    <t>BV0469.T4 T4 1858</t>
  </si>
  <si>
    <t>BR350 .B9 1972 (vol. 2 pt. 4)</t>
  </si>
  <si>
    <t>BV0598.P8</t>
  </si>
  <si>
    <t>BV0598.W45</t>
  </si>
  <si>
    <t>BV0600.A2 F5 1847</t>
  </si>
  <si>
    <t>BMC-BR-0086</t>
  </si>
  <si>
    <t>BR350.E2 W4 1905</t>
  </si>
  <si>
    <t>BV0630.2.S67 B8</t>
  </si>
  <si>
    <t>Johann Eberlin von Günsburg : ein reformatorisches Charakterbild aus Luthers Zeit /</t>
  </si>
  <si>
    <t>BV0630.F5</t>
  </si>
  <si>
    <t>Werner, Julius, 1860-</t>
  </si>
  <si>
    <t>BV0630.G4 1877</t>
  </si>
  <si>
    <t>BV0630.T4</t>
  </si>
  <si>
    <t>BMC-BR-0087</t>
  </si>
  <si>
    <t>BR350.H8 S8 1871</t>
  </si>
  <si>
    <t>Ulrich von Hutten /</t>
  </si>
  <si>
    <t>BV0649.H86 P3</t>
  </si>
  <si>
    <t>Strauss, David Friedrich, 1808-1874.</t>
  </si>
  <si>
    <t>BV0660.C64 1918</t>
  </si>
  <si>
    <t>BV0740.C35 1844</t>
  </si>
  <si>
    <t>BMC-BR-0088</t>
  </si>
  <si>
    <t>BR370 .A5</t>
  </si>
  <si>
    <t>BV2060.D38 1902</t>
  </si>
  <si>
    <t>Histoire des assemblées politiques des réformés de France, 1573-1622.</t>
  </si>
  <si>
    <t>Anquez, Léonce, 1821-</t>
  </si>
  <si>
    <t>BV2060.R4</t>
  </si>
  <si>
    <t>BV2830.B8</t>
  </si>
  <si>
    <t>BV3415.T24 1900</t>
  </si>
  <si>
    <t>BMC-BR-0089</t>
  </si>
  <si>
    <t>BR375 .G3 (vol. 4)</t>
  </si>
  <si>
    <t>Lollardy and the Reformation in England; an historical survey, by James Gairdner</t>
  </si>
  <si>
    <t>BV3460.G3 1909</t>
  </si>
  <si>
    <t>1908-1913.</t>
  </si>
  <si>
    <t>Gairdner, James, 1828-1912.</t>
  </si>
  <si>
    <t>BV3675.A7</t>
  </si>
  <si>
    <t>BV4207.N42</t>
  </si>
  <si>
    <t>BMC-BR-0090</t>
  </si>
  <si>
    <t>BR375 .P53 1870 (vol. 2)</t>
  </si>
  <si>
    <t>BV4541.S6 1846</t>
  </si>
  <si>
    <t>Records of the reformation : the divorce 1527-1533 : Mostly now for the first time printed from mss. in the British museum, the Public record office, the Venetian archives and other libraries /</t>
  </si>
  <si>
    <t>BV4626.Z6</t>
  </si>
  <si>
    <t>BV4655.W67</t>
  </si>
  <si>
    <t>BV5072.S6</t>
  </si>
  <si>
    <t>BMC-BR-0091</t>
  </si>
  <si>
    <t>BR395 .A2 (vol. 2)</t>
  </si>
  <si>
    <t>Bibliotheca reformatoria neerlandica. Geschriften uit den tijd der hervorming in de Nederlanden.</t>
  </si>
  <si>
    <t>BV5080.A52 1888</t>
  </si>
  <si>
    <t>1903-1914.</t>
  </si>
  <si>
    <t>BV5081.G499</t>
  </si>
  <si>
    <t>BMC-BR-0092</t>
  </si>
  <si>
    <t>BR525 .A3 1916 f (vol. 2)</t>
  </si>
  <si>
    <t>BV5082.D49 1903</t>
  </si>
  <si>
    <t>Religious bodies : 1916.</t>
  </si>
  <si>
    <t>United States. Bureau of the Census.</t>
  </si>
  <si>
    <t>BV5082.W3 1920</t>
  </si>
  <si>
    <t>BMC-BR-0093</t>
  </si>
  <si>
    <t>BR742 .F8 1845 (vol. 4)</t>
  </si>
  <si>
    <t>BV5095.B7 E4</t>
  </si>
  <si>
    <t>The church history of Britain : from the birth of Jesus Christ until the year 1648 /</t>
  </si>
  <si>
    <t>Fuller, Thomas, 1608-1661.</t>
  </si>
  <si>
    <t>BV5095.S85 1907</t>
  </si>
  <si>
    <t>BV5095.T4 L59</t>
  </si>
  <si>
    <t>BMC-BR-0094</t>
  </si>
  <si>
    <t>BR742 .F8 1845 (vol. 1)</t>
  </si>
  <si>
    <t>BX0008.C58</t>
  </si>
  <si>
    <t>BX0008.M35</t>
  </si>
  <si>
    <t>BX0009.D6</t>
  </si>
  <si>
    <t>BX</t>
  </si>
  <si>
    <t>BMC-BR-0095</t>
  </si>
  <si>
    <t>BX0137.A3 1908</t>
  </si>
  <si>
    <t>BR746 .B4 1896 (vol. 1)</t>
  </si>
  <si>
    <t>Venerabilis Baedae Historiam ecclesiasticam gentis Anglorum, Historiam abbatum, Epistolam ad Ecgberctum, una cum Historia abbatum auctore anonymo,</t>
  </si>
  <si>
    <t>BX0380.H3</t>
  </si>
  <si>
    <t>Bede, the Venerable, Saint, 673-735.</t>
  </si>
  <si>
    <t>BX0385.A82 A32</t>
  </si>
  <si>
    <t>BX0633.T7 D3</t>
  </si>
  <si>
    <t>BMC-BR-0096</t>
  </si>
  <si>
    <t>BR749 .M4</t>
  </si>
  <si>
    <t>BX0821.H45 1907</t>
  </si>
  <si>
    <t>The mission of St. Augustine to England according to the original documents, being a handbook for the thirteenth centenary,</t>
  </si>
  <si>
    <t>Mason, Arthur James, 1851-1928 ed.</t>
  </si>
  <si>
    <t>BX0825.A2 1903 ff</t>
  </si>
  <si>
    <t>BMC-BR-0097</t>
  </si>
  <si>
    <t>bcff</t>
  </si>
  <si>
    <t>BR749 .T5 1875</t>
  </si>
  <si>
    <t>Select monuments of the doctrine and worship of the Catholic church in England before the Norman conquest, consisting of Aelfric's Paschal homily and extracts from his epistles, &amp;c., the Offices of the canonical hours, and three metrical prayers or hymns in Anglo-Saxon and partly in Latin /</t>
  </si>
  <si>
    <t>Thomson, Ebenezer ed.</t>
  </si>
  <si>
    <t>BMC-BR-0098</t>
  </si>
  <si>
    <t>BR758 .F55 (vol. 2)</t>
  </si>
  <si>
    <t>The history of the Revival and progress of independency in England : since the period of the Reformation</t>
  </si>
  <si>
    <t>BX0841.D675</t>
  </si>
  <si>
    <t>B_Images/BMC-BR-0098.Image_barcode.002955.jpg</t>
  </si>
  <si>
    <t>B_Images/BMC-BR-0098.Image_1.002944.jpg</t>
  </si>
  <si>
    <t>B_Images/BMC-BR-0098.Image_2.003030.jpg</t>
  </si>
  <si>
    <t>1847-1849.</t>
  </si>
  <si>
    <t>BX0955.C8 1903</t>
  </si>
  <si>
    <t>Fletcher, Joseph, 1816-1876.</t>
  </si>
  <si>
    <t>BX0955.D3</t>
  </si>
  <si>
    <t>BMC-BR-0099</t>
  </si>
  <si>
    <t>BX0955.P35 1891</t>
  </si>
  <si>
    <t>BR782 .G88 (vol. 4)</t>
  </si>
  <si>
    <t>An ecclesiastical history of Scotland : from the introduction of Christianity to the present time /</t>
  </si>
  <si>
    <t>B_Images/BMC-BR-0099.Image_barcode.003343.jpg</t>
  </si>
  <si>
    <t>B_Images/BMC-BR-0099.Image_1.003333.jpg</t>
  </si>
  <si>
    <t>B_Images/BMC-BR-0099.Image_2.005129.jpg</t>
  </si>
  <si>
    <t>B_Images/BMC-BR-0099.Image_3.005139.jpg</t>
  </si>
  <si>
    <t>Grub, George, 1812-1892.</t>
  </si>
  <si>
    <t>BX1070.D83</t>
  </si>
  <si>
    <t>BX1187.V8914</t>
  </si>
  <si>
    <t>BMC-BR-0100</t>
  </si>
  <si>
    <t>BR794 .S82</t>
  </si>
  <si>
    <t>Ireland and the Anglo-Norman church : a history of Ireland and Irish Christianity from the Anglo-Norman conquest to the dawn of the reformation.</t>
  </si>
  <si>
    <t>BX1270.V34 1909</t>
  </si>
  <si>
    <t>Stokes, George Thomas, 1843-1898.</t>
  </si>
  <si>
    <t>BX1315.A8 1846</t>
  </si>
  <si>
    <t>BMC-BR-0101</t>
  </si>
  <si>
    <t>BR842 .G937 1856 (vol. 10)</t>
  </si>
  <si>
    <t>Histoire de l'église de France, composée sur les documents originaux et authentiques.</t>
  </si>
  <si>
    <t>BX1368.A3</t>
  </si>
  <si>
    <t>Guettée, M. l'abbé 1816-1892. (Wladimir),</t>
  </si>
  <si>
    <t>BX1386.N7</t>
  </si>
  <si>
    <t>BMC-BR-0102</t>
  </si>
  <si>
    <t>BX1583.E5 1912</t>
  </si>
  <si>
    <t>BR857.F7 G37 1916</t>
  </si>
  <si>
    <t>Die Reformation Ostfrieslands nach der Darstellung der Lutheraner vom Jahre 1593 nebst einer kommentierten Ausgabe ihrer Berichte /</t>
  </si>
  <si>
    <t>BX1583.F6 1879</t>
  </si>
  <si>
    <t>Garrelts, Heinrich, 1878-</t>
  </si>
  <si>
    <t>BMC-BR-0103</t>
  </si>
  <si>
    <t>BR974 .M2</t>
  </si>
  <si>
    <t>The Northmen /</t>
  </si>
  <si>
    <t>1878]</t>
  </si>
  <si>
    <t>Maclear, G. F. 1833-1902. (George Frederick),</t>
  </si>
  <si>
    <t>BX1735.L46</t>
  </si>
  <si>
    <t>BMC-BR-0104</t>
  </si>
  <si>
    <t>BR1022 .M5 1911 (vol. 2)</t>
  </si>
  <si>
    <t>Historia de los ẖeterodoxos españoles,</t>
  </si>
  <si>
    <t>1911-28.</t>
  </si>
  <si>
    <t>Menéndez y Pelayo, Marcelino, 1856-1912.</t>
  </si>
  <si>
    <t>BX1749.P4 I5 1649a f</t>
  </si>
  <si>
    <t>BX1749.T48 1886</t>
  </si>
  <si>
    <t>BMC-BR-0105</t>
  </si>
  <si>
    <t>BR1035 .M6</t>
  </si>
  <si>
    <t>Geschichte der evangelischen Flüchtlinge in der Schweiz /</t>
  </si>
  <si>
    <t>BX1749.T7 E45</t>
  </si>
  <si>
    <t>Mörikofer, Johann Kaspar, 1799-1877.</t>
  </si>
  <si>
    <t>BX1753.N46 1888</t>
  </si>
  <si>
    <t>BMC-BR-0106</t>
  </si>
  <si>
    <t>Le christianisme dans l'empire perse sous la dynastie Sassanide (224-632)</t>
  </si>
  <si>
    <t>BX1762.G45 1848</t>
  </si>
  <si>
    <t>Labourt, Jérôme.</t>
  </si>
  <si>
    <t>BMC-BR-0107</t>
  </si>
  <si>
    <t>BR1705 .G75 v.21</t>
  </si>
  <si>
    <t>Kirchengeschichte /</t>
  </si>
  <si>
    <t>Philostorgius.</t>
  </si>
  <si>
    <t>BMC-BR-0108</t>
  </si>
  <si>
    <t>BR1705 .G75 v.28</t>
  </si>
  <si>
    <t>Gelasius Kirchengeschichte /</t>
  </si>
  <si>
    <t>BX1765.S82</t>
  </si>
  <si>
    <t>BX1780.N5</t>
  </si>
  <si>
    <t>Gelasius, of Cyzicus, active 475.</t>
  </si>
  <si>
    <t>BX1913.C37 1916</t>
  </si>
  <si>
    <t>BX1936.F3 1858</t>
  </si>
  <si>
    <t>bcnc</t>
  </si>
  <si>
    <t>BMC-BR-0109</t>
  </si>
  <si>
    <t>BR1705 .G75 v.35</t>
  </si>
  <si>
    <t>Werke.</t>
  </si>
  <si>
    <t>BX1970.A1 B52 v.2</t>
  </si>
  <si>
    <t>1899-1941.</t>
  </si>
  <si>
    <t>BX1970.A1 B52 v.20</t>
  </si>
  <si>
    <t>BX3465.S6</t>
  </si>
  <si>
    <t>BMC-BR-0110</t>
  </si>
  <si>
    <t>BR1705 .G75 v.36</t>
  </si>
  <si>
    <t>BX3606.L5</t>
  </si>
  <si>
    <t>BX3612.A1 R4 1973</t>
  </si>
  <si>
    <t>1897-1916.</t>
  </si>
  <si>
    <t>Hippolytus, Antipope, approximately 170-235 or 236.</t>
  </si>
  <si>
    <t>BX3705.D35 1815</t>
  </si>
  <si>
    <t>BX3705.S47 1847</t>
  </si>
  <si>
    <t>BMC-BR-0111</t>
  </si>
  <si>
    <t>BR1705 .G75 v.9 (vol. pt. 2)</t>
  </si>
  <si>
    <t>Eusebius Werke.</t>
  </si>
  <si>
    <t>BX3746.C5 R6</t>
  </si>
  <si>
    <t>1902-26.</t>
  </si>
  <si>
    <t>BX4210.W25</t>
  </si>
  <si>
    <t>BX4651.E8 f</t>
  </si>
  <si>
    <t>BMC-BR-0112</t>
  </si>
  <si>
    <t>S. Augustine, the preacher /</t>
  </si>
  <si>
    <t>BX4654.J33 1900</t>
  </si>
  <si>
    <t>BX4659.N4 K7</t>
  </si>
  <si>
    <t>BMC-BR-0113</t>
  </si>
  <si>
    <t>BR1720.C5 B34 (vol. 2)</t>
  </si>
  <si>
    <t>John Chrysostom and his time.</t>
  </si>
  <si>
    <t>-c1959-1960-</t>
  </si>
  <si>
    <t>Baur, Chrysostomus, 1876-</t>
  </si>
  <si>
    <t>BX4659.S3 F6</t>
  </si>
  <si>
    <t>BMC-BR-0114</t>
  </si>
  <si>
    <t>An account of the life and writings of S. Irenaeus, bishop of Lyons and martyr: intended to illustrate the doctrine, discipline, practices, and history of the church, and the tenets and practices of the Gnostic heretics during the second century /</t>
  </si>
  <si>
    <t>BX4700.D7 L3 1844</t>
  </si>
  <si>
    <t>Beaven, James.</t>
  </si>
  <si>
    <t>BX4700.F6 L6</t>
  </si>
  <si>
    <t>BX4700.F6 S7 1903b</t>
  </si>
  <si>
    <t>BMC-BR-0115</t>
  </si>
  <si>
    <t>BX4700.L7 T5</t>
  </si>
  <si>
    <t>Saint Jerome /</t>
  </si>
  <si>
    <t>B_Images/BMC-BR-0115.Image_barcode.010816.jpg</t>
  </si>
  <si>
    <t>BX4700.T4 A2 1904</t>
  </si>
  <si>
    <t>B_Images/BMC-BR-0115.Image_1.010739.jpg</t>
  </si>
  <si>
    <t>BX4700.T4 V8</t>
  </si>
  <si>
    <t>Largent, Augustin, 1834-1921.</t>
  </si>
  <si>
    <t>BX4705.M125 A2 1724a</t>
  </si>
  <si>
    <t>BMC-BR-0116</t>
  </si>
  <si>
    <t>BX4705.M3 P7</t>
  </si>
  <si>
    <t>Vita S. Severini, secundum codicem antiquissimum, qui Romae asservatur in tabulariis archibasilicae Lateranensis; /</t>
  </si>
  <si>
    <t>B_Images/BMC-BR-0116.Image_barcode.011249.jpg</t>
  </si>
  <si>
    <t>B_Images/BMC-BR-0116.Image_1.011320.jpg</t>
  </si>
  <si>
    <t>B_Images/BMC-BR-0116.Image_2.013337.jpg</t>
  </si>
  <si>
    <t>BX4705.N5 W3 1912</t>
  </si>
  <si>
    <t>Eugippius.</t>
  </si>
  <si>
    <t>BMC-BS-0001</t>
  </si>
  <si>
    <t>BX4705.T6 K4</t>
  </si>
  <si>
    <t>BS1.W2 W9 (vol. 1)</t>
  </si>
  <si>
    <t>Briani Waltoni, In Biblia polyglotta prolegomena specialia recognovit dathianisque et variorum notis suas immiscuit.</t>
  </si>
  <si>
    <t>B_Images/BMC-BS-0001.Image_barcode.190700.jpg</t>
  </si>
  <si>
    <t>BX4730.L8</t>
  </si>
  <si>
    <t>B_Images/BMC-BS-0001.Image_1.190708.jpg</t>
  </si>
  <si>
    <t>B_Images/BMC-BS-0001.Image_2.190825.jpg</t>
  </si>
  <si>
    <t>BX4817.T7613 1912</t>
  </si>
  <si>
    <t>D</t>
  </si>
  <si>
    <t>Wrangham, Francis, 1769-1842.</t>
  </si>
  <si>
    <t>BX4820.W4 1862</t>
  </si>
  <si>
    <t>BX4827.S3 A5</t>
  </si>
  <si>
    <t>BX4843.H32 1877</t>
  </si>
  <si>
    <t>BMC-BS-0002</t>
  </si>
  <si>
    <t>BX4849.B4</t>
  </si>
  <si>
    <t>BS41 .B7 1906 f (vol. 1 pt. 3)</t>
  </si>
  <si>
    <t>The Old Testament in Greek, according to the text of Codex Vaticanus : supplemented from other uncial manuscripts, with a critical apparatus containing the variants of the chief ancient authorities for the text of the Septuagint /</t>
  </si>
  <si>
    <t>1906-40.</t>
  </si>
  <si>
    <t>BX4851.C313</t>
  </si>
  <si>
    <t>BX4917.A313 1846</t>
  </si>
  <si>
    <t>BMC-BS-0003</t>
  </si>
  <si>
    <t>BS44 .A7 1917</t>
  </si>
  <si>
    <t>The Letter of Aristeas ; translated with an appendix of ancient evidence on the origin of the Septuagint /</t>
  </si>
  <si>
    <t>BX5013.S6 M31</t>
  </si>
  <si>
    <t>BX5035.P2</t>
  </si>
  <si>
    <t>BX5037.B32 1818</t>
  </si>
  <si>
    <t>BX5037.B55</t>
  </si>
  <si>
    <t>BX5037.C6</t>
  </si>
  <si>
    <t>BX5037.O9</t>
  </si>
  <si>
    <t>BX5037.T47 1844</t>
  </si>
  <si>
    <t>2 pt. 2</t>
  </si>
  <si>
    <t>BX5055.W3</t>
  </si>
  <si>
    <t>BX5093.O8</t>
  </si>
  <si>
    <t>BX5099.U3 1844</t>
  </si>
  <si>
    <t>BMC-BS-0004</t>
  </si>
  <si>
    <t>BX5100.W34 1895</t>
  </si>
  <si>
    <t>BS186 .W5</t>
  </si>
  <si>
    <t>An inquiry into the history of the originals of King James's Bible : when were they written, where were they written, who wrote them, and how they have been preserved, and handed down?</t>
  </si>
  <si>
    <t>BX5107.C2 J4</t>
  </si>
  <si>
    <t>White, Oliver.</t>
  </si>
  <si>
    <t>BX5121.K57 1914</t>
  </si>
  <si>
    <t>BMC-BS-0005</t>
  </si>
  <si>
    <t>BX5131.H65 1910</t>
  </si>
  <si>
    <t>BS195 Y68 1863</t>
  </si>
  <si>
    <t>The Holy Bible : containing the Old and New Covenants, literally and idiomatically translated out of the original languages /</t>
  </si>
  <si>
    <t>BX5131.W67 1913</t>
  </si>
  <si>
    <t>BX5132.T73</t>
  </si>
  <si>
    <t>2 pt. 1</t>
  </si>
  <si>
    <t>BX5133.V3 P6</t>
  </si>
  <si>
    <t>BMC-BS-0006</t>
  </si>
  <si>
    <t>BS411 .H4 (vol. 1863)</t>
  </si>
  <si>
    <t>BX5133.W4 W6</t>
  </si>
  <si>
    <t>Denkschrift des Königlich Preußischen Evangelisch-Theologischen Seminars zu Herborn.</t>
  </si>
  <si>
    <t>1863-1905.</t>
  </si>
  <si>
    <t>BX5136.C73 1847</t>
  </si>
  <si>
    <t>Königlich Preußisches Evangelisch-Theologisches Seminar (Herborn)</t>
  </si>
  <si>
    <t>BX5136.S85 1844</t>
  </si>
  <si>
    <t>BX5137.F67 1867</t>
  </si>
  <si>
    <t>BMC-BS-0007</t>
  </si>
  <si>
    <t>BS491 .I6 v.1</t>
  </si>
  <si>
    <t>BX5141.A1 A65 no.6</t>
  </si>
  <si>
    <t>A critical and exegetical commentary on Genesis /</t>
  </si>
  <si>
    <t>BX5141.A1 H54 1902</t>
  </si>
  <si>
    <t>Skinner, John, 1851-1925.</t>
  </si>
  <si>
    <t>BX5145.A6 W5</t>
  </si>
  <si>
    <t>BX5145.B6 1876</t>
  </si>
  <si>
    <t>BX5149.C5 P87 1855</t>
  </si>
  <si>
    <t>BX5151.W34 1874</t>
  </si>
  <si>
    <t>BX5157.S4 1886</t>
  </si>
  <si>
    <t>BX5178.H25 1912</t>
  </si>
  <si>
    <t>BX5198.B4</t>
  </si>
  <si>
    <t>BMC-BS-0008</t>
  </si>
  <si>
    <t>BX5198.H7</t>
  </si>
  <si>
    <t>BS491 .I6 v.14</t>
  </si>
  <si>
    <t>A critical and exegetical commentary on the book of Proverbs /</t>
  </si>
  <si>
    <t>BX5199 C32 1812</t>
  </si>
  <si>
    <t>B_Images/BMC-BS-0008.Image_1.192158.jpg</t>
  </si>
  <si>
    <t>BX5199.B32 A3</t>
  </si>
  <si>
    <t>Toy, Crawford Howell, 1836-1919.</t>
  </si>
  <si>
    <t>BX5199.B35 B4</t>
  </si>
  <si>
    <t>BX5199.F4 P4</t>
  </si>
  <si>
    <t>BX5199.F5 L4</t>
  </si>
  <si>
    <t>BMC-BS-0009</t>
  </si>
  <si>
    <t>BS491 .I6 v.28</t>
  </si>
  <si>
    <t>A critical and exegetical commentary on the Epistle to the Romans /</t>
  </si>
  <si>
    <t>BX5199.H5 B8</t>
  </si>
  <si>
    <t>Sanday, W. 1843-1920. (William),</t>
  </si>
  <si>
    <t>BX5199.J4 J4</t>
  </si>
  <si>
    <t>BX5199.J4 L4</t>
  </si>
  <si>
    <t>BMC-BS-0010</t>
  </si>
  <si>
    <t>BX5199.K36 A5</t>
  </si>
  <si>
    <t>BS491 .I6 v.34</t>
  </si>
  <si>
    <t>A critical and exegetical commentary on the Epistles of St. Paul to the Thessalonians /</t>
  </si>
  <si>
    <t>BX5199.N75 C5</t>
  </si>
  <si>
    <t>B_Images/BMC-BS-0010.Image_barcode.192847.jpg</t>
  </si>
  <si>
    <t>B_Images/BMC-BS-0010.Image_1.192723.jpg</t>
  </si>
  <si>
    <t>BX5199.S2 D7 1840</t>
  </si>
  <si>
    <t>Frame, James Everett, 1868-1956.</t>
  </si>
  <si>
    <t>BX5199.T3 W6</t>
  </si>
  <si>
    <t>BX5199.T45 A3 1881a</t>
  </si>
  <si>
    <t>BMC-BS-0011</t>
  </si>
  <si>
    <t>BS511 .A7 1902</t>
  </si>
  <si>
    <t>Literature &amp; dogma: an essay towards a better apprehension of the Bible /</t>
  </si>
  <si>
    <t>BX5199.W3 T6</t>
  </si>
  <si>
    <t>B_Images/BMC-BS-0011.Image_barcode.193130.jpg</t>
  </si>
  <si>
    <t>B_Images/BMC-BS-0011.Image_1.193013.jpg</t>
  </si>
  <si>
    <t>B_Images/BMC-BS-0011.Image_2.193023.jpg</t>
  </si>
  <si>
    <t>BX5199.W5 P7</t>
  </si>
  <si>
    <t>B_Images/BMC-BS-0011.Image_3.193118.jpg</t>
  </si>
  <si>
    <t>Arnold, Matthew, 1822-1888.</t>
  </si>
  <si>
    <t>BX5199.W64 A3</t>
  </si>
  <si>
    <t>BX5199.W922 O96</t>
  </si>
  <si>
    <t>BMC-BS-0012</t>
  </si>
  <si>
    <t>BS570 .H3 1913 (vol. 1)</t>
  </si>
  <si>
    <t>BX5395.F58 M4</t>
  </si>
  <si>
    <t>Greater men and women of the Bible /</t>
  </si>
  <si>
    <t>B_Images/BMC-BS-0012.Image_barcode.193545.jpg</t>
  </si>
  <si>
    <t>B_Images/BMC-BS-0012.Image_1.193534.jpg</t>
  </si>
  <si>
    <t>BX5680.M54 M5</t>
  </si>
  <si>
    <t>1913-1916.</t>
  </si>
  <si>
    <t>BX5700.6.Z8 G7</t>
  </si>
  <si>
    <t>Hastings, James, 1852-1922 ed.</t>
  </si>
  <si>
    <t>BX5720.4.S6 W3</t>
  </si>
  <si>
    <t>BX5840.A5</t>
  </si>
  <si>
    <t>BMC-BS-0013</t>
  </si>
  <si>
    <t>BS580.D2 I8 1831</t>
  </si>
  <si>
    <t>Observations upon the prophecies of Daniel.</t>
  </si>
  <si>
    <t>BX5845.G7 A3</t>
  </si>
  <si>
    <t>B_Images/BMC-BS-0013.Image_1.193800.jpg</t>
  </si>
  <si>
    <t>Newton, Isaac, 1642-1727.</t>
  </si>
  <si>
    <t>BX5881.A5 1845</t>
  </si>
  <si>
    <t>BMC-BS-0014</t>
  </si>
  <si>
    <t>BS620 .B71 1822 (vol. 1)</t>
  </si>
  <si>
    <t>Oriental literature applied to the illustration of the Sacred Scripture : especially with reference to antiquities, traditions, and manners : collected from the most celebrated writers and travellers, ancient and modern : designed as a sequel to Oriental customs /</t>
  </si>
  <si>
    <t>BX5917.C8 H3</t>
  </si>
  <si>
    <t>Burder, Samuel, 1773-1837.</t>
  </si>
  <si>
    <t>BX5926.H85</t>
  </si>
  <si>
    <t>BMC-BS-0015</t>
  </si>
  <si>
    <t>BX5930.B9</t>
  </si>
  <si>
    <t>BS625 .F7 1918 (vol. 2)</t>
  </si>
  <si>
    <t>Folk-lore in the Old Testament : studies in comparative religion, legend and law /</t>
  </si>
  <si>
    <t>BX5937.H8 C53</t>
  </si>
  <si>
    <t>Frazer, James George, 1854-1941.</t>
  </si>
  <si>
    <t>BX5966.H6 f</t>
  </si>
  <si>
    <t>BMC-BS-0016</t>
  </si>
  <si>
    <t>BS715 1806 (vol. 1)</t>
  </si>
  <si>
    <t>BX5980.N5 G45</t>
  </si>
  <si>
    <t>Biblia Hebraica digessit, et graviores lectionum varietates</t>
  </si>
  <si>
    <t>More newspaper clippings in book</t>
  </si>
  <si>
    <t>B_Images/BMC-BS-0016.Image_barcode.195343.jpg</t>
  </si>
  <si>
    <t>BX5980.N5 T7</t>
  </si>
  <si>
    <t>B_Images/BMC-BS-0016.Image_1.194741.jpg</t>
  </si>
  <si>
    <t>B_Images/BMC-BS-0016.Image_2.195312.jpg</t>
  </si>
  <si>
    <t>B_Images/BMC-BS-0016.Image_3.195325.jpg</t>
  </si>
  <si>
    <t>BX5995.C72 D8</t>
  </si>
  <si>
    <t>BMC-BS-0017</t>
  </si>
  <si>
    <t>BS1140.2 .K83 (vol. 3)</t>
  </si>
  <si>
    <t>Historisch-kritische Einleitung in die Bücher des alten Testaments hinsichtlich ihrer Entstehung und Sammlung.</t>
  </si>
  <si>
    <t>BX5995.D9 A3</t>
  </si>
  <si>
    <t>B_Images/BMC-BS-0017.Image_1.195625.jpg</t>
  </si>
  <si>
    <t>Kuenen, Abraham, 1828-1891.</t>
  </si>
  <si>
    <t>BX5995.H65 R5</t>
  </si>
  <si>
    <t>BX5995.K45 H3</t>
  </si>
  <si>
    <t>BMC-BS-0018</t>
  </si>
  <si>
    <t>BS1140 .W48</t>
  </si>
  <si>
    <t>The books of the Old Testament.</t>
  </si>
  <si>
    <t>B_Images/BMC-BS-0018.Image_1.200037.jpg</t>
  </si>
  <si>
    <t>BX5995.P6 A3</t>
  </si>
  <si>
    <t>B_Images/BMC-BS-0018.Image_2.200044.jpg</t>
  </si>
  <si>
    <t>Whitehouse, Owen C.</t>
  </si>
  <si>
    <t>BX5995.S7 R8</t>
  </si>
  <si>
    <t>BX5995.W5 N8</t>
  </si>
  <si>
    <t>BMC-BS-0019</t>
  </si>
  <si>
    <t>BS1160 .B89</t>
  </si>
  <si>
    <t>Die altisraelitische Religion /</t>
  </si>
  <si>
    <t>BX6093.C78 C78</t>
  </si>
  <si>
    <t>The writing underneath the authors name is Tod which means Dead</t>
  </si>
  <si>
    <t>B_Images/BMC-BS-0019.Image_barcode.151357.jpg</t>
  </si>
  <si>
    <t>DA</t>
  </si>
  <si>
    <t>B_Images/BMC-BS-0019.Image_1.151341.jpg</t>
  </si>
  <si>
    <t>BX7260.R615 A3</t>
  </si>
  <si>
    <t>B_Images/BMC-BS-0019.Image_2.151350.jpg</t>
  </si>
  <si>
    <t>Budde, Karl.</t>
  </si>
  <si>
    <t>BX7632.H35 1859</t>
  </si>
  <si>
    <t>BX8063.N4 P6</t>
  </si>
  <si>
    <t>BMC-BS-0020</t>
  </si>
  <si>
    <t>BS1171 .H4</t>
  </si>
  <si>
    <t>The books of Chronicles in relation to the Pentateuch and the "higher criticism." Five lectures delivered before the "Society for promoting higher religious education" at Wells, in the spring of 1892,</t>
  </si>
  <si>
    <t>BX8080.S738 O4 1910</t>
  </si>
  <si>
    <t>Hervey, A. C. 1808-1894. (Arthur Charles),</t>
  </si>
  <si>
    <t>BX8495.F6 C6</t>
  </si>
  <si>
    <t>BMC-BS-0021</t>
  </si>
  <si>
    <t>The problem of suffering in the Old Testament /</t>
  </si>
  <si>
    <t>BX8567.P4 Z5 1742a</t>
  </si>
  <si>
    <t>Peake, Arthur S. 1865-1929. (Arthur Samuel),</t>
  </si>
  <si>
    <t>BX8593.Z7 J34 1915</t>
  </si>
  <si>
    <t>BMC-BS-0022</t>
  </si>
  <si>
    <t>BX8611.L5</t>
  </si>
  <si>
    <t>Genesis: being the first of the five books of Moses : with the Haphtoroth and five Megilloth, arranged according to the German and Portuguese rituals /</t>
  </si>
  <si>
    <t>BX9072.W8</t>
  </si>
  <si>
    <t>B_Images/BMC-BS-0022.Image_barcode.152213.jpg</t>
  </si>
  <si>
    <t>B_Images/BMC-BS-0022.Image_1.152016.jpg</t>
  </si>
  <si>
    <t>1876-5636.</t>
  </si>
  <si>
    <t>BX9081.W3 1901</t>
  </si>
  <si>
    <t>BX9185.A4 1886</t>
  </si>
  <si>
    <t>BX9225.W4 G5</t>
  </si>
  <si>
    <t>BMC-BS-0023</t>
  </si>
  <si>
    <t>The book of Genesis.</t>
  </si>
  <si>
    <t>BX9419.B4 V44 1904</t>
  </si>
  <si>
    <t>B_Images/BMC-BS-0023.Image_barcode.152741.jpg</t>
  </si>
  <si>
    <t>B_Images/BMC-BS-0023.Image_1.152635.jpg</t>
  </si>
  <si>
    <t>BX9420.C75 A3</t>
  </si>
  <si>
    <t>B_Images/BMC-BS-0023.Image_2.152734.jpg</t>
  </si>
  <si>
    <t>BX9428.A1 M8</t>
  </si>
  <si>
    <t>BMC-BS-0024</t>
  </si>
  <si>
    <t>BX9474.Y6</t>
  </si>
  <si>
    <t>BS1235 .B33 1892</t>
  </si>
  <si>
    <t>The genesis of Genesis: a study of the documentary sources of the first book of Moses in accordance with the results of critical science illustrating the presence of Bibles within the Bible ..</t>
  </si>
  <si>
    <t>BX9749.A6 1907</t>
  </si>
  <si>
    <t>Bacon, Benjamin Wisner, 1860-1932.</t>
  </si>
  <si>
    <t>BX9847.W2 1869</t>
  </si>
  <si>
    <t>BX9869.W5 A3 1845a</t>
  </si>
  <si>
    <t>BMC-BS-0025</t>
  </si>
  <si>
    <t>D0001.H5</t>
  </si>
  <si>
    <t>BS1235 .M5</t>
  </si>
  <si>
    <t>The world before Abraham according to Genesis I-XI.</t>
  </si>
  <si>
    <t>ser. 3 v. 10</t>
  </si>
  <si>
    <t>B_Images/BMC-BS-0025.Image_barcode.153939.jpg</t>
  </si>
  <si>
    <t>B_Images/BMC-BS-0025.Image_1.153901.jpg</t>
  </si>
  <si>
    <t>ser. 3 v. 1</t>
  </si>
  <si>
    <t>Mitchell, Hinckley G. T. 1846-1920. (Hinckley Gilbert Thomas),</t>
  </si>
  <si>
    <t>D0002.A7</t>
  </si>
  <si>
    <t>98 1856</t>
  </si>
  <si>
    <t>111 1869</t>
  </si>
  <si>
    <t>BMC-BS-0026</t>
  </si>
  <si>
    <t>BS1235 .M6</t>
  </si>
  <si>
    <t>119 1877</t>
  </si>
  <si>
    <t>A Jewish interpretation of the Book of Genesis.</t>
  </si>
  <si>
    <t>B_Images/BMC-BS-0026.Image_barcode.153932.jpg</t>
  </si>
  <si>
    <t>184 1942</t>
  </si>
  <si>
    <t>B_Images/BMC-BS-0026.Image_1.153916.jpg</t>
  </si>
  <si>
    <t>B_Images/BMC-BS-0026.Image_2.153923.jpg</t>
  </si>
  <si>
    <t>1920, c1919.</t>
  </si>
  <si>
    <t>83 1841</t>
  </si>
  <si>
    <t>Morgenstern, Julian, 1881-1976.</t>
  </si>
  <si>
    <t>166 1924</t>
  </si>
  <si>
    <t>BMC-BS-0027</t>
  </si>
  <si>
    <t>BS1315 .W6</t>
  </si>
  <si>
    <t>106 1864</t>
  </si>
  <si>
    <t>The book of Ruth : introduction, critically-revised text, critical notes, translation, and explanatory notes</t>
  </si>
  <si>
    <t>Wolfenson, Louis Bernard, 1882-</t>
  </si>
  <si>
    <t>94 1852</t>
  </si>
  <si>
    <t>179 1937</t>
  </si>
  <si>
    <t>BMC-BS-0028</t>
  </si>
  <si>
    <t>110 1868</t>
  </si>
  <si>
    <t>The Psalter of the church; the Septuagint Psalms compared with the Hebrew, with various notes,</t>
  </si>
  <si>
    <t>D0004.B3 I82 1909</t>
  </si>
  <si>
    <t>Mozley, Francis Woodgate.</t>
  </si>
  <si>
    <t>D0004.B3 S7 1913</t>
  </si>
  <si>
    <t>D0005.B4 v.107</t>
  </si>
  <si>
    <t>BMC-BS-0029</t>
  </si>
  <si>
    <t>BS1429 .A813 1847 (vol. 2)</t>
  </si>
  <si>
    <t>Expositions on the Book of Psalms /</t>
  </si>
  <si>
    <t>1847-57.</t>
  </si>
  <si>
    <t>D0005.B4 v.16</t>
  </si>
  <si>
    <t>balc</t>
  </si>
  <si>
    <t>BMC-BS-0030</t>
  </si>
  <si>
    <t>BS1429 .A813 1847 (vol. 1)</t>
  </si>
  <si>
    <t>D0005.B4 v.28 pt.1 f</t>
  </si>
  <si>
    <t>D0005.B4 v.99</t>
  </si>
  <si>
    <t>D0007.F834 1888</t>
  </si>
  <si>
    <t>D0007.F88 1892b</t>
  </si>
  <si>
    <t>D0007.H5</t>
  </si>
  <si>
    <t>BMC-BS-0031</t>
  </si>
  <si>
    <t>BS1430 .M83</t>
  </si>
  <si>
    <t>Lectures on the origin and growth of the Psalms.</t>
  </si>
  <si>
    <t>D0013.C7 1921</t>
  </si>
  <si>
    <t>D0016.8 .H5</t>
  </si>
  <si>
    <t>Murray, Thomas Chalmers, d. 1879.</t>
  </si>
  <si>
    <t>BMC-BS-0032</t>
  </si>
  <si>
    <t>D0016.8 .H628 1971</t>
  </si>
  <si>
    <t>BS1433 .K66</t>
  </si>
  <si>
    <t>Meditations on the Psalms /</t>
  </si>
  <si>
    <t>D0016.8 .L38 1921</t>
  </si>
  <si>
    <t>Knox, Ronald Arbuthnott, 1888-1957.</t>
  </si>
  <si>
    <t>D0016.S92</t>
  </si>
  <si>
    <t>D0020.O58 v.4 pt.1</t>
  </si>
  <si>
    <t>no. 1</t>
  </si>
  <si>
    <t>D0020.O58 v.4 pt.6</t>
  </si>
  <si>
    <t>BMC-BS-0033</t>
  </si>
  <si>
    <t>The seventy-second Psalm ... /</t>
  </si>
  <si>
    <t>D0022.A3 1902</t>
  </si>
  <si>
    <t>B_Images/BMC-BS-0033.Image_1.154835.jpg</t>
  </si>
  <si>
    <t>D0027.M21 1902</t>
  </si>
  <si>
    <t>Seiple, William George, 1877-</t>
  </si>
  <si>
    <t>D0051.K6</t>
  </si>
  <si>
    <t>52 1970</t>
  </si>
  <si>
    <t>BMC-BS-0034</t>
  </si>
  <si>
    <t>22 1928</t>
  </si>
  <si>
    <t>BS1635 .S7</t>
  </si>
  <si>
    <t>The book of Habakkuk : introduction, translation, and notes on the Hebrew text /</t>
  </si>
  <si>
    <t>B_Images/BMC-BS-0034.Image_1.155039.jpg</t>
  </si>
  <si>
    <t>35 1942</t>
  </si>
  <si>
    <t>Stonehouse, George G. V. 1879 or 80-1918. (George Gordon Vigor),</t>
  </si>
  <si>
    <t>81 pt. 1 1999</t>
  </si>
  <si>
    <t>BMC-BS-0035</t>
  </si>
  <si>
    <t>51 1969</t>
  </si>
  <si>
    <t>BS1938 .M3 1869</t>
  </si>
  <si>
    <t>A plea for the Received Greek Text : and for the Authorized Version of the New Testament in answer to some of the Dean of Canterbury's Criticism of both /</t>
  </si>
  <si>
    <t>Malan, Solomon Caesar, 1812-1894.</t>
  </si>
  <si>
    <t>41 1963</t>
  </si>
  <si>
    <t>37 1959</t>
  </si>
  <si>
    <t>BMC-BS-0036</t>
  </si>
  <si>
    <t>76 1994</t>
  </si>
  <si>
    <t>Novum testamentum Graecae et Germanice. Das neue Testament griechisch nach Tischendorfs letzter Recension und deutsch nach dem revirdirten Luthertext /</t>
  </si>
  <si>
    <t>31796101646368</t>
  </si>
  <si>
    <t>B_Images/BMC-BS-0036.Image_1.155601.jpg</t>
  </si>
  <si>
    <t>29 1936</t>
  </si>
  <si>
    <t>87 pt. 1 2005</t>
  </si>
  <si>
    <t>BMC-BS-0037</t>
  </si>
  <si>
    <t>54 1972</t>
  </si>
  <si>
    <t>Griechisches Neues Testament. Text mit kurzem apparat,</t>
  </si>
  <si>
    <t>64 1982</t>
  </si>
  <si>
    <t>D0051.K6 v.1</t>
  </si>
  <si>
    <t>BMC-BS-0038</t>
  </si>
  <si>
    <t>D0053.G8</t>
  </si>
  <si>
    <t>The English hexapla: exhibiting the 6 important English translations of the New Testament Scriptures ... the original Greek text after Scholz, with the various readings of the textus receptus &amp; Alexandrine mss. &amp; a complete collation of Scholz's text with Griesbach's edition of MDCCCV, preceded by an historical account of the English translations ..</t>
  </si>
  <si>
    <t>D0057.M63</t>
  </si>
  <si>
    <t>DB</t>
  </si>
  <si>
    <t>BMC-BS-0039</t>
  </si>
  <si>
    <t>BS2341 .C3 1834 (vol. 7)</t>
  </si>
  <si>
    <t>Ioannis Calvini in Novum Testamentum commentarii /</t>
  </si>
  <si>
    <t>B_Images/BMC-BS-0039.Image_barcode.160401.jpg</t>
  </si>
  <si>
    <t>B_Images/BMC-BS-0039.Image_1.160412.jpg</t>
  </si>
  <si>
    <t>4 pt. 1</t>
  </si>
  <si>
    <t>B_Images/BMC-BS-0039.Image_2.160422.jpg</t>
  </si>
  <si>
    <t>D0101.G7 v.14</t>
  </si>
  <si>
    <t>1834-1838.</t>
  </si>
  <si>
    <t>Calvin, Jean, 1509-1564.</t>
  </si>
  <si>
    <t>D0113.F85</t>
  </si>
  <si>
    <t>BMC-BS-0040</t>
  </si>
  <si>
    <t>BS2344 .M39 1884 (vol. 3)</t>
  </si>
  <si>
    <t>[Commentary on the New Testament]</t>
  </si>
  <si>
    <t>D0117.C3</t>
  </si>
  <si>
    <t>1884-90.</t>
  </si>
  <si>
    <t>Meyer, Heinrich August Wilhelm, 1800-1873.</t>
  </si>
  <si>
    <t>D0149.C5</t>
  </si>
  <si>
    <t>BMC-BS-0041</t>
  </si>
  <si>
    <t>D0157.S75</t>
  </si>
  <si>
    <t>BS2344 .S37 (vol. 8)</t>
  </si>
  <si>
    <t>Erläuterungen zum Neuen Testamentum.</t>
  </si>
  <si>
    <t>D0161.2 .K5</t>
  </si>
  <si>
    <t>Schlatter, Adolf, 1852-1938.</t>
  </si>
  <si>
    <t>D0202.4 .L8</t>
  </si>
  <si>
    <t>BMC-BS-0042</t>
  </si>
  <si>
    <t>D0210.A23</t>
  </si>
  <si>
    <t>BS2344 .S37 (vol. 12)</t>
  </si>
  <si>
    <t>D0228.J6 1905</t>
  </si>
  <si>
    <t>D0244.8.M4 A5</t>
  </si>
  <si>
    <t>BMC-BS-0043</t>
  </si>
  <si>
    <t>BS2348.H4 S7 (vol. 6)</t>
  </si>
  <si>
    <t>D0258.G49 1884</t>
  </si>
  <si>
    <t>Kommentar zum Neuen Testament : aus Talmud und Midrasch.</t>
  </si>
  <si>
    <t>1922-28.</t>
  </si>
  <si>
    <t>Strack, Hermann Leberecht, 1848-1922.</t>
  </si>
  <si>
    <t>D0304.M2</t>
  </si>
  <si>
    <t>BMC-BS-0044</t>
  </si>
  <si>
    <t>BS2397 .F4 1910</t>
  </si>
  <si>
    <t>D0352.8 .L67</t>
  </si>
  <si>
    <t>Theologie des Neuen Testaments,</t>
  </si>
  <si>
    <t>Feine, Paul, 1859-1933.</t>
  </si>
  <si>
    <t>D0363.D5</t>
  </si>
  <si>
    <t>D0371.D7 1914</t>
  </si>
  <si>
    <t>BMC-BS-0045</t>
  </si>
  <si>
    <t>D0374.L33 1897</t>
  </si>
  <si>
    <t>... Jesus on love to God, Jesus on love to man; two lectures delivered before the University of Pennsylvania, March 27 and 28, 1922,</t>
  </si>
  <si>
    <t>D0394.G4</t>
  </si>
  <si>
    <t>Moffatt, James, 1870-1944.</t>
  </si>
  <si>
    <t>19 pt. 2</t>
  </si>
  <si>
    <t>18 pt. 1</t>
  </si>
  <si>
    <t>BMC-BS-0046</t>
  </si>
  <si>
    <t>The social principles of Jesus: by Walter Rauschenbusch ... /</t>
  </si>
  <si>
    <t>36 pt. 2</t>
  </si>
  <si>
    <t>1920 [c1916]</t>
  </si>
  <si>
    <t>Rauschenbusch, Walter, 1861-1918.</t>
  </si>
  <si>
    <t>BMC-BS-0047</t>
  </si>
  <si>
    <t>BS2505 .B37 1873 (vol. 2)</t>
  </si>
  <si>
    <t>Paul, the apostle of Jesus Christ, his life and work, his epistles and teachings.  A contribution to a critical history of primitive Christianity.</t>
  </si>
  <si>
    <t>27 pt. 2</t>
  </si>
  <si>
    <t>1873-75.</t>
  </si>
  <si>
    <t>Baur, Ferdinand Christian, 1792-1860.</t>
  </si>
  <si>
    <t>D0395.R7 1912</t>
  </si>
  <si>
    <t>D0429.Z4</t>
  </si>
  <si>
    <t>BMC-BS-0048</t>
  </si>
  <si>
    <t>BS2505 .G3 1911</t>
  </si>
  <si>
    <t>The religious experience of Saint Paul /</t>
  </si>
  <si>
    <t>D0443.N38 1916</t>
  </si>
  <si>
    <t>Gardner, Percy, 1846-1937.</t>
  </si>
  <si>
    <t>D0521.E4</t>
  </si>
  <si>
    <t>BMC-BS-0049</t>
  </si>
  <si>
    <t>BS2550 .A2 1910</t>
  </si>
  <si>
    <t>5 atlas</t>
  </si>
  <si>
    <t>The old Syriac Gospels : or, Evangelion da-Mepharreshê; being the text of the Sinai or Syro-Antiochene palimpsest, including the latest additions and emendations, with the variants of the Curetonian text ... /</t>
  </si>
  <si>
    <t>D0550.R4 1916</t>
  </si>
  <si>
    <t>D0568.5 .N5</t>
  </si>
  <si>
    <t>BMC-BS-0050</t>
  </si>
  <si>
    <t>D0570.9 .B43</t>
  </si>
  <si>
    <t>Further researches into the history of the Ferrar-group.</t>
  </si>
  <si>
    <t>D0580.C75 1920</t>
  </si>
  <si>
    <t>Harris, J. Rendel 1852-1941. (James Rendel),</t>
  </si>
  <si>
    <t>D0610.K34 1918</t>
  </si>
  <si>
    <t>BMC-BS-0051</t>
  </si>
  <si>
    <t>D0627.G3 B32 1915</t>
  </si>
  <si>
    <t>BS2555.A2 C32 (vol. 3)</t>
  </si>
  <si>
    <t>Commentary on a harmony of the Evangelists, Matthew, Mark, and Luke /</t>
  </si>
  <si>
    <t>D0640.W33 1916c</t>
  </si>
  <si>
    <t>1845-</t>
  </si>
  <si>
    <t>BMC-BS-0052</t>
  </si>
  <si>
    <t>D0644.B25</t>
  </si>
  <si>
    <t>The Gospel according to Saint John in Anglo-Saxon and Northumbrian versions synoptically arranged : with collations exhibiting all the readings of all the mss /</t>
  </si>
  <si>
    <t>D0644.B27</t>
  </si>
  <si>
    <t>D0910.N3</t>
  </si>
  <si>
    <t>BMC-BS-0053</t>
  </si>
  <si>
    <t>D0919.S65 1898</t>
  </si>
  <si>
    <t>Das Evangelium des Johannes ausgelegt.</t>
  </si>
  <si>
    <t>Zahn, Theodor, 1838-1933.</t>
  </si>
  <si>
    <t>D0972.H6</t>
  </si>
  <si>
    <t>DA0016.S88</t>
  </si>
  <si>
    <t>BMC-BS-0054</t>
  </si>
  <si>
    <t>2</t>
  </si>
  <si>
    <t>BS2615 .R8 (vol. 2)</t>
  </si>
  <si>
    <t>Expository thoughts on the Gospel : for family and private use, with text complete /</t>
  </si>
  <si>
    <t>DA0020.R91</t>
  </si>
  <si>
    <t>Ryle, J. C. 1816-1900. (John Charles),</t>
  </si>
  <si>
    <t>DA0020.R91 ser.1 v.24</t>
  </si>
  <si>
    <t>DA0020.R91 ser.1 v.30</t>
  </si>
  <si>
    <t>BMC-BS-0055</t>
  </si>
  <si>
    <t>DA0020.R91 ser.1 v.59</t>
  </si>
  <si>
    <t>BS2615 .W5 1908 (vol. 2)</t>
  </si>
  <si>
    <t>The Gospel according to St. John; the Greek text with introduction and notes;</t>
  </si>
  <si>
    <t>B_Images/BMC-BS-0055.Image_barcode.152829.jpg</t>
  </si>
  <si>
    <t>B_Images/BMC-BS-0055.Image_1.152840.jpg</t>
  </si>
  <si>
    <t>DA0020.R91 ser.1 v.67</t>
  </si>
  <si>
    <t>3</t>
  </si>
  <si>
    <t>DA0020.R91 ser.1 v.98</t>
  </si>
  <si>
    <t>BMC-BS-0056</t>
  </si>
  <si>
    <t>BS2625 .H37 1909</t>
  </si>
  <si>
    <t>The acts of the Apostles /</t>
  </si>
  <si>
    <t>DA0020.R91 ser.2 v.28</t>
  </si>
  <si>
    <t>DA0020.R91 ser.2 v.36</t>
  </si>
  <si>
    <t>DA0020.R91 ser.2 v.59</t>
  </si>
  <si>
    <t>DA0020.R91 ser.2 v.6</t>
  </si>
  <si>
    <t>BMC-BS-0057</t>
  </si>
  <si>
    <t>DA0020.R91 ser.2 v.61</t>
  </si>
  <si>
    <t>The earlier epistles of St. Paul : their motive and origin /</t>
  </si>
  <si>
    <t>DA0020.R91 ser.3 v.33</t>
  </si>
  <si>
    <t>B_Images/BMC-BS-0057.Image_1.152858.jpg</t>
  </si>
  <si>
    <t>B_Images/BMC-BS-0057.Image_2.152909.jpg</t>
  </si>
  <si>
    <t>DA0020.S9 v.114</t>
  </si>
  <si>
    <t>Lake, Kirsopp, 1872-1946.</t>
  </si>
  <si>
    <t>DA0020.S9 v.2</t>
  </si>
  <si>
    <t>DA0020.S9 v.35</t>
  </si>
  <si>
    <t>DA0020.S9 v.36</t>
  </si>
  <si>
    <t>BMC-BS-0058</t>
  </si>
  <si>
    <t>BS2651 .S3</t>
  </si>
  <si>
    <t>DA0020.S9 v.49</t>
  </si>
  <si>
    <t>Paul and his interpreters: a critical history /</t>
  </si>
  <si>
    <t>Schweitzer, Albert, 1875-1965.</t>
  </si>
  <si>
    <t>DA0020.S9 v.56</t>
  </si>
  <si>
    <t>DA0020.S9 v.57</t>
  </si>
  <si>
    <t>BMC-BS-0059</t>
  </si>
  <si>
    <t>BS2651 .W9 1907</t>
  </si>
  <si>
    <t>Paulus,</t>
  </si>
  <si>
    <t>DA0025.B5 v.11</t>
  </si>
  <si>
    <t>Wrede, William, 1859-1906.</t>
  </si>
  <si>
    <t>DA0025.B5 v.18</t>
  </si>
  <si>
    <t>BMC-BS-0060</t>
  </si>
  <si>
    <t>DA0025.B5 v.21</t>
  </si>
  <si>
    <t>Commentary on Paul's Epistle to the Romans : with an introduction on the life, times, writings and character of Paul /</t>
  </si>
  <si>
    <t>pt. 8</t>
  </si>
  <si>
    <t>B_Images/BMC-BS-0060.Image_barcode.154014.jpg</t>
  </si>
  <si>
    <t>pt. 1</t>
  </si>
  <si>
    <t>B_Images/BMC-BS-0060.Image_1.153407.jpg</t>
  </si>
  <si>
    <t>B_Images/BMC-BS-0060.Image_2.154002.jpg</t>
  </si>
  <si>
    <t>DC</t>
  </si>
  <si>
    <t>pt. 4</t>
  </si>
  <si>
    <t>Plumer, William S. 1802-1880. (William Swan),</t>
  </si>
  <si>
    <t>DA0025.B5 v.26</t>
  </si>
  <si>
    <t>pt. 1 no. 1</t>
  </si>
  <si>
    <t>DA0025.B5 v.30</t>
  </si>
  <si>
    <t>BMC-BS-0061</t>
  </si>
  <si>
    <t>DA0025.B5 v.31 pt.1</t>
  </si>
  <si>
    <t>BS2715 .L5 1879</t>
  </si>
  <si>
    <t>Saint Paul's Epistles to the Colossians and to Philemon : a  revised text with introductions, notes, and dissertations /</t>
  </si>
  <si>
    <t>no. 4</t>
  </si>
  <si>
    <t>DA0025.B5 v.36</t>
  </si>
  <si>
    <t>BMC-BS-0062</t>
  </si>
  <si>
    <t>DA0025.B5 v.41</t>
  </si>
  <si>
    <t>BS2850.F7 P3 (vol. 1)</t>
  </si>
  <si>
    <t>Evangiles apocryphes.</t>
  </si>
  <si>
    <t>B_Images/BMC-BS-0062.Image_1.154358.jpg</t>
  </si>
  <si>
    <t>DA0025.B5 v.44</t>
  </si>
  <si>
    <t>DA0025.B5 v.48</t>
  </si>
  <si>
    <t>BMC-BT-0001</t>
  </si>
  <si>
    <t>BT21 .H27413 1893</t>
  </si>
  <si>
    <t>Outlines of the history of dogma,</t>
  </si>
  <si>
    <t>DA0025.B5 v.49</t>
  </si>
  <si>
    <t>B_Images/BMC-BT-0001.Image_barcode.155051.jpg</t>
  </si>
  <si>
    <t>B_Images/BMC-BT-0001.Image_1.154812.jpg</t>
  </si>
  <si>
    <t>DA0025.B5 v.57</t>
  </si>
  <si>
    <t>DA0025.B5 v.77</t>
  </si>
  <si>
    <t>BMC-BT-0002</t>
  </si>
  <si>
    <t>BT75 .F7</t>
  </si>
  <si>
    <t>Geschichte und Kritik der neueren Theologie insbesondere der systematischen seit Schleiermacher /</t>
  </si>
  <si>
    <t>DA0025.B5 v.78</t>
  </si>
  <si>
    <t>B_Images/BMC-BT-0002.Image_barcode.160021.jpg</t>
  </si>
  <si>
    <t>DA0025.B5 v.79</t>
  </si>
  <si>
    <t>pt. 3</t>
  </si>
  <si>
    <t>DA0025.B5 v.91</t>
  </si>
  <si>
    <t>DA0025.B5 v.96</t>
  </si>
  <si>
    <t>DA0025.B5 v.98</t>
  </si>
  <si>
    <t>DA0025.C2 1895</t>
  </si>
  <si>
    <t>DA0025.C5 K4 1839</t>
  </si>
  <si>
    <t>1</t>
  </si>
  <si>
    <t>B_Images/BMC-BT-0002.Image_1.160012.jpg</t>
  </si>
  <si>
    <t>DA0025.M2 D4</t>
  </si>
  <si>
    <t>Frank, H. R. von.</t>
  </si>
  <si>
    <t>DA0025.M2 E5</t>
  </si>
  <si>
    <t>BMC-BT-0003</t>
  </si>
  <si>
    <t>BT97.A2 C15 1851</t>
  </si>
  <si>
    <t>Dialogus miraculorum .../</t>
  </si>
  <si>
    <t>DA0025.M2 F65</t>
  </si>
  <si>
    <t>Caesarius, of Heisterbach.</t>
  </si>
  <si>
    <t>8</t>
  </si>
  <si>
    <t>BMC-BT-0004</t>
  </si>
  <si>
    <t>BT101 .S5 1920</t>
  </si>
  <si>
    <t>The idea of God in the light of recent philosophy; the Gifford lectures delivered in the University of Aberdeen in the years l9l2 and l9l3,</t>
  </si>
  <si>
    <t>Seth Pringle-Pattison, A. 1856-1931. (Andrew),</t>
  </si>
  <si>
    <t>DA0025.M2 F75</t>
  </si>
  <si>
    <t>BMC-BT-0005</t>
  </si>
  <si>
    <t>DA0025.M2 H8</t>
  </si>
  <si>
    <t>BT101 .W16 1919</t>
  </si>
  <si>
    <t>God and personality : being the Gifford lectures delivered in the University of Aberdeen in the years 1918 &amp; 1919, first course /</t>
  </si>
  <si>
    <t>31796101748032</t>
  </si>
  <si>
    <t>n.s. v. 12</t>
  </si>
  <si>
    <t>B_Images/BMC-BT-0005.Image_barcode.195412.jpg</t>
  </si>
  <si>
    <t>DA0025.M2 L5</t>
  </si>
  <si>
    <t>B_Images/BMC-BT-0005.Image_1.160403.jpg</t>
  </si>
  <si>
    <t>B_Images/BMC-BT-0005.Image_2.195357.jpg</t>
  </si>
  <si>
    <t>DA0025.M2 M2</t>
  </si>
  <si>
    <t>Webb, Clement Charles Julian, 1865-1954.</t>
  </si>
  <si>
    <t>DA0025.M2 O7 n.s</t>
  </si>
  <si>
    <t>6</t>
  </si>
  <si>
    <t>BMC-BT-0006</t>
  </si>
  <si>
    <t>BT110 .E2</t>
  </si>
  <si>
    <t>Observations concerning the Scripture oeconomy of the Trinity and covenant of redemption,</t>
  </si>
  <si>
    <t>5</t>
  </si>
  <si>
    <t>B_Images/BMC-BT-0006.Image_barcode.171453.jpg</t>
  </si>
  <si>
    <t>B_Images/BMC-BT-0006.Image_1.171438.jpg</t>
  </si>
  <si>
    <t>B_Images/BMC-BT-0006.Image_2.171445.jpg</t>
  </si>
  <si>
    <t>Edwards, Jonathan, 1703-1758.</t>
  </si>
  <si>
    <t>DA0025.M2 P25</t>
  </si>
  <si>
    <t>DA0025.M2 P4</t>
  </si>
  <si>
    <t>BMC-BT-0007</t>
  </si>
  <si>
    <t>BT111 .B65 1910</t>
  </si>
  <si>
    <t>4</t>
  </si>
  <si>
    <t>The development of trinitarian doctrine in the Nicene and Athanasian creeds; a study in theological definition,</t>
  </si>
  <si>
    <t>DA0025.M2 P6</t>
  </si>
  <si>
    <t>Bishop, William Samuel, 1865-1944.</t>
  </si>
  <si>
    <t>DA0025.M2 R7</t>
  </si>
  <si>
    <t>DA0025.M2 S3</t>
  </si>
  <si>
    <t>BMC-BT-0008</t>
  </si>
  <si>
    <t>BT121 .S86</t>
  </si>
  <si>
    <t>14</t>
  </si>
  <si>
    <t>The spirit : the relation of God and man, considered from the standpoint of recent philosophy and science /</t>
  </si>
  <si>
    <t>DA0025.M2 S8</t>
  </si>
  <si>
    <t>B_Images/BMC-BT-0008.Image_barcode.172144.jpg</t>
  </si>
  <si>
    <t>B_Images/BMC-BT-0008.Image_1.171514.jpg</t>
  </si>
  <si>
    <t>B_Images/BMC-BT-0008.Image_2.172123.jpg</t>
  </si>
  <si>
    <t>B_Images/BMC-BT-0008.Image_3.172134.jpg</t>
  </si>
  <si>
    <t>DA0025.M2 V2</t>
  </si>
  <si>
    <t>Streeter, Burnett Hillman, 1874-1937 ed.</t>
  </si>
  <si>
    <t>DA0025.M2 W55</t>
  </si>
  <si>
    <t>BMC-BT-0009</t>
  </si>
  <si>
    <t>BT180.N2 B8</t>
  </si>
  <si>
    <t>DA0025.M25</t>
  </si>
  <si>
    <t>The Chinese term for God : A letter to the Protestant missionaries of China.</t>
  </si>
  <si>
    <t>Burdon, John Shaw, bp., d. 1907.</t>
  </si>
  <si>
    <t>DA0028.2 .S86</t>
  </si>
  <si>
    <t>BMC-BT-0010</t>
  </si>
  <si>
    <t>BT205 .H6 1874 (vol. 1)</t>
  </si>
  <si>
    <t>Christ the Spirit : being an attempt to state the primitive view of Christianity /</t>
  </si>
  <si>
    <t>B_Images/BMC-BT-0010.Image_1.172208.jpg</t>
  </si>
  <si>
    <t>DA0028.2 S79 1861</t>
  </si>
  <si>
    <t>B_Images/BMC-BT-0010.Image_2.172218.jpg</t>
  </si>
  <si>
    <t>Hitchcock, Ethan Allen, 1798-1870.</t>
  </si>
  <si>
    <t>BMC-BT-0011</t>
  </si>
  <si>
    <t>BT220 .G5</t>
  </si>
  <si>
    <t>The Incarnation : a study of Philippians II, 5-11 and a university sermon on Psalm CX /</t>
  </si>
  <si>
    <t>Gifford, Edwin Hamilton, 1820-1905.</t>
  </si>
  <si>
    <t>DA0028.4 .C35 1874</t>
  </si>
  <si>
    <t>DA0028.D47 v.O</t>
  </si>
  <si>
    <t>BMC-BT-0012</t>
  </si>
  <si>
    <t>DA0030.L755 1874</t>
  </si>
  <si>
    <t>BT315 .B6 1916</t>
  </si>
  <si>
    <t>The virgin birth of Jesus; a critical examination of the gospel-narratives of the Nativity, and other New Testament and early Christian evidence, and the alleged influence of heathen ideas /</t>
  </si>
  <si>
    <t>B_Images/BMC-BT-0012.Image_1.172431.jpg</t>
  </si>
  <si>
    <t>DA0030.P76</t>
  </si>
  <si>
    <t>Box, George Herbert, 1869-1933.</t>
  </si>
  <si>
    <t>DA0030.T76</t>
  </si>
  <si>
    <t>BMC-BT-0013</t>
  </si>
  <si>
    <t>DA0032.O54 1900</t>
  </si>
  <si>
    <t>BT375 .B68</t>
  </si>
  <si>
    <t>The parables of the Gospels in the light of modern criticism. Hulsean prize essay, 1912,</t>
  </si>
  <si>
    <t>B_Images/BMC-BT-0013.Image_barcode.172652.jpg</t>
  </si>
  <si>
    <t>DA0045.S45 1895</t>
  </si>
  <si>
    <t>B_Images/BMC-BT-0013.Image_1.172642.jpg</t>
  </si>
  <si>
    <t>Browne, Laurence E.</t>
  </si>
  <si>
    <t>DA0046.M2 B6</t>
  </si>
  <si>
    <t>BMC-BT-0014</t>
  </si>
  <si>
    <t>BT771 .S33 1885</t>
  </si>
  <si>
    <t>DA0070.A1 v.17</t>
  </si>
  <si>
    <t>Die Glaube im Neuen Testament : eine Untersuchung zur neutestamentlichen Theologie /</t>
  </si>
  <si>
    <t>B_Images/BMC-BT-0014.Image_1.172927.jpg</t>
  </si>
  <si>
    <t>DA0070.A1 v.25</t>
  </si>
  <si>
    <t>DA0070.A1 v.50</t>
  </si>
  <si>
    <t>BMC-BT-0015</t>
  </si>
  <si>
    <t>BT775 .B3 1831</t>
  </si>
  <si>
    <t>DA0086.22.R2 B2 f</t>
  </si>
  <si>
    <t>The harmony of the divine attributes in the contrivance and accomplishment of man's redemption /</t>
  </si>
  <si>
    <t>DA0086.P45 1906</t>
  </si>
  <si>
    <t>Bates, William, 1625-1699.</t>
  </si>
  <si>
    <t>DA0087.1.N4 A2</t>
  </si>
  <si>
    <t>v.4</t>
  </si>
  <si>
    <t>BMC-BT-0016</t>
  </si>
  <si>
    <t>DA0110.W48</t>
  </si>
  <si>
    <t>BT921 .C785</t>
  </si>
  <si>
    <t>The endless life /</t>
  </si>
  <si>
    <t>DA0135.N42</t>
  </si>
  <si>
    <t>Crothers, Samuel McChord, 1857-1927.</t>
  </si>
  <si>
    <t>DA0145.H3 1912</t>
  </si>
  <si>
    <t>DA0150.H3</t>
  </si>
  <si>
    <t>BMC-BT-0017</t>
  </si>
  <si>
    <t>DA0153.C76</t>
  </si>
  <si>
    <t>BT980 .B4</t>
  </si>
  <si>
    <t>The Bible devil: a modern interpretation /</t>
  </si>
  <si>
    <t>DA0155.L4</t>
  </si>
  <si>
    <t>B_Images/BMC-BT-0017.Image_1.173804.jpg</t>
  </si>
  <si>
    <t>B_Images/BMC-BT-0017.Image_2.173814.jpg</t>
  </si>
  <si>
    <t>DA0209.T4 A2</t>
  </si>
  <si>
    <t>B_Images/BMC-BT-0017.Image_3.173826.jpg</t>
  </si>
  <si>
    <t>Bender, Henry Richard, 1847-</t>
  </si>
  <si>
    <t>DA0220.R72</t>
  </si>
  <si>
    <t>DA0240.P29</t>
  </si>
  <si>
    <t>BMC-BT-0018</t>
  </si>
  <si>
    <t>BT999 .B8 (vol. 1)</t>
  </si>
  <si>
    <t>DD</t>
  </si>
  <si>
    <t>Defensio Fidei nicænæ. A defense of the Nicene creed, out of the extant writings of the Catholick doctors, who flourished during the three first centuries of the Christian church; in which also is incidentally vindicated the Creed of Constantinople; concerning the Holy Ghost.</t>
  </si>
  <si>
    <t>DA0300.S68 f</t>
  </si>
  <si>
    <t>13</t>
  </si>
  <si>
    <t>DA0304.T48</t>
  </si>
  <si>
    <t>1851-52.</t>
  </si>
  <si>
    <t>DA0306.H788</t>
  </si>
  <si>
    <t>Bull, George, 1634-1710.</t>
  </si>
  <si>
    <t>DA0330.G14</t>
  </si>
  <si>
    <t>BMC-BT-0019</t>
  </si>
  <si>
    <t>BT1350 .A78</t>
  </si>
  <si>
    <t>DA0334.C9 M5</t>
  </si>
  <si>
    <t>The orations of St. Athanasius against the Arians according to the Benedictine text.</t>
  </si>
  <si>
    <t>Athanasius, Saint, Patriarch of Alexandria, -373.</t>
  </si>
  <si>
    <t>DA0339.D7</t>
  </si>
  <si>
    <t>DA0390.G121</t>
  </si>
  <si>
    <t>BMC-BV-0001</t>
  </si>
  <si>
    <t>BV2 .S6 (vol. 3)</t>
  </si>
  <si>
    <t>A collection of essays and tracts /</t>
  </si>
  <si>
    <t>1823-1826.</t>
  </si>
  <si>
    <t>Sparks, Jared, 1789-1866.</t>
  </si>
  <si>
    <t>10</t>
  </si>
  <si>
    <t>BMC-BV-0002</t>
  </si>
  <si>
    <t>BV45 .V3</t>
  </si>
  <si>
    <t>The spirit of Christmas,</t>
  </si>
  <si>
    <t>B_Images/BMC-BV-0002.Image_barcode.174551.jpg</t>
  </si>
  <si>
    <t>B_Images/BMC-BV-0002.Image_1.174531.jpg</t>
  </si>
  <si>
    <t>B_Images/BMC-BV-0002.Image_2.174541.jpg</t>
  </si>
  <si>
    <t>DA0391.1.W9 S6</t>
  </si>
  <si>
    <t>Van Dyke, Henry, 1852-1933.</t>
  </si>
  <si>
    <t>DA0392.G352</t>
  </si>
  <si>
    <t>BMC-BV-0003</t>
  </si>
  <si>
    <t>BV170 .H3 1896</t>
  </si>
  <si>
    <t>Liturgies, eastern and western; being the texts, original or translated, of the principal liturgies of the church.</t>
  </si>
  <si>
    <t>DA0426.C48 1899</t>
  </si>
  <si>
    <t>Hammond, C. E. 1837-1914 comp. (Charles Edward),</t>
  </si>
  <si>
    <t>DA0430.B97</t>
  </si>
  <si>
    <t>1 pt. 2</t>
  </si>
  <si>
    <t>BMC-BV-0004</t>
  </si>
  <si>
    <t>BV170 .H5 v.15 f</t>
  </si>
  <si>
    <t>The Rosslyn Missal: an Irish manuscript in the advocates' library, Edinburgh /</t>
  </si>
  <si>
    <t>DA0435.M14 1913</t>
  </si>
  <si>
    <t>Catholic Church. Missal.</t>
  </si>
  <si>
    <t>DA0440.H7</t>
  </si>
  <si>
    <t>DA0447.P4 A4 1884</t>
  </si>
  <si>
    <t>BMC-BV-0005</t>
  </si>
  <si>
    <t>BV170 .H5 v.5 f</t>
  </si>
  <si>
    <t>Missale ad usum Ecclesie westmonasteriensis,</t>
  </si>
  <si>
    <t>DA0447.P4 A4 1902</t>
  </si>
  <si>
    <t>1891-97.</t>
  </si>
  <si>
    <t>Catholic Church.</t>
  </si>
  <si>
    <t>BMC-BV-0006</t>
  </si>
  <si>
    <t>DA0462.M4 T4</t>
  </si>
  <si>
    <t>DA0480.M14</t>
  </si>
  <si>
    <t>DA0483.W2 A25</t>
  </si>
  <si>
    <t>BMC-BV-0007</t>
  </si>
  <si>
    <t>BV170 .H5 v.53 f</t>
  </si>
  <si>
    <t>The Bobbio missal : a Gallican mass-book; ms. paris. lat. 13246</t>
  </si>
  <si>
    <t>1917-1924.</t>
  </si>
  <si>
    <t>7</t>
  </si>
  <si>
    <t>11</t>
  </si>
  <si>
    <t>DA0483.W2 A3 1910</t>
  </si>
  <si>
    <t>BMC-BV-0008</t>
  </si>
  <si>
    <t>BV170 .H5 v.59 f</t>
  </si>
  <si>
    <t>The Gilbertine rite /</t>
  </si>
  <si>
    <t>DA0501.B6 M2</t>
  </si>
  <si>
    <t>1921-1922.</t>
  </si>
  <si>
    <t>DA0501.M7 A3 1898</t>
  </si>
  <si>
    <t>DA0501.T3 A2</t>
  </si>
  <si>
    <t>BMC-BV-0009</t>
  </si>
  <si>
    <t>BV170 .H5 v.7 f</t>
  </si>
  <si>
    <t>The tracts of Clement Maydeston : with the remains of Caxton's Ordinale /</t>
  </si>
  <si>
    <t>DA0506.A1 F5</t>
  </si>
  <si>
    <t>DA0506.B8 1887</t>
  </si>
  <si>
    <t>BMC-BV-0010</t>
  </si>
  <si>
    <t>BV175 .D5 1910</t>
  </si>
  <si>
    <t>DA0506.B9 A2</t>
  </si>
  <si>
    <t>Ritual: its use and misue, considered especially in view of the church's debt to the lost world; and three papers on some curiosities of patristic and medieval literature.</t>
  </si>
  <si>
    <t>Dimock, Nathaniel, 1825-1909.</t>
  </si>
  <si>
    <t>DA0506.F7 T7 1901</t>
  </si>
  <si>
    <t>DA0506.F7 T7 1901b</t>
  </si>
  <si>
    <t>DA0506.W2 A16</t>
  </si>
  <si>
    <t>BMC-BV-0011</t>
  </si>
  <si>
    <t>BV230.D6 P7 1892</t>
  </si>
  <si>
    <t>The prayer that teaches to pray /</t>
  </si>
  <si>
    <t>DA0520.A6 1921</t>
  </si>
  <si>
    <t>B_Images/BMC-BV-0011.Image_barcode.174921.jpg</t>
  </si>
  <si>
    <t>DA0522.C5 A15</t>
  </si>
  <si>
    <t>B_Images/BMC-BV-0011.Image_1.174910.jpg</t>
  </si>
  <si>
    <t>Dods, Marcus, 1834-1909.</t>
  </si>
  <si>
    <t>DA0522.P33 A4 1838</t>
  </si>
  <si>
    <t>DA0533.H6</t>
  </si>
  <si>
    <t>BMC-BV-0012</t>
  </si>
  <si>
    <t>DA0533.R95 1899</t>
  </si>
  <si>
    <t>BV310 .C4</t>
  </si>
  <si>
    <t>Lauda Sion : or, the liturgical hymns of the church.</t>
  </si>
  <si>
    <t>31796004766412</t>
  </si>
  <si>
    <t>B_Images/BMC-BV-0012.Image_barcode.175104.jpg</t>
  </si>
  <si>
    <t>DA0536.C25</t>
  </si>
  <si>
    <t>B_Images/BMC-BV-0012.Image_1.175054.jpg</t>
  </si>
  <si>
    <t>Church Club of New York (N.Y.)</t>
  </si>
  <si>
    <t>DA0536.P3 M6</t>
  </si>
  <si>
    <t>DA0559.A1 M3 1880</t>
  </si>
  <si>
    <t>BMC-BV-0013</t>
  </si>
  <si>
    <t>BV469.T4 T4 1858</t>
  </si>
  <si>
    <t>DA0563.4 .M2</t>
  </si>
  <si>
    <t>A vindication of the hymn Te Deum laudamus : from errors and misrepresentations of a thousand years : with translations into various languages, ancient and modern, and a paraphrase in old English, now first printed from the original Ms. /</t>
  </si>
  <si>
    <t>DA0564.B3 S52</t>
  </si>
  <si>
    <t>B_Images/BMC-BV-0013.Image_barcode.175310.jpg</t>
  </si>
  <si>
    <t>DA0565.B8 T8</t>
  </si>
  <si>
    <t>B_Images/BMC-BV-0013.Image_1.175302.jpg</t>
  </si>
  <si>
    <t>Thomson, Ebenezer, 1783-1861.</t>
  </si>
  <si>
    <t>DA0565.K65 F7 1890</t>
  </si>
  <si>
    <t>DA0565.L7 A3</t>
  </si>
  <si>
    <t>DA0565.S4 A2</t>
  </si>
  <si>
    <t>BMC-BV-0014</t>
  </si>
  <si>
    <t>BV598 .P8</t>
  </si>
  <si>
    <t>Early Christian doctrine.</t>
  </si>
  <si>
    <t>DA0566.4 .B4 1921</t>
  </si>
  <si>
    <t>DA0660.B17</t>
  </si>
  <si>
    <t>Pullan, Leighton.</t>
  </si>
  <si>
    <t>DA0660.M28 f</t>
  </si>
  <si>
    <t>DA0670.C83 G5 1912</t>
  </si>
  <si>
    <t>BMC-BV-0015</t>
  </si>
  <si>
    <t>BV598 .W45</t>
  </si>
  <si>
    <t>DA0670.L19 C5 n.s. v.15</t>
  </si>
  <si>
    <t>Kirche bei Zinzendorf.</t>
  </si>
  <si>
    <t>DA0670.L19 C5 n.s. v.26</t>
  </si>
  <si>
    <t>Wettach, Theodor.</t>
  </si>
  <si>
    <t>DA0670.L19 C5 n.s. v.28</t>
  </si>
  <si>
    <t>DA0670.L19 C5 n.s. v.37</t>
  </si>
  <si>
    <t>DA0670.L19 C5 n.s. v.42</t>
  </si>
  <si>
    <t>BMC-BV-0016</t>
  </si>
  <si>
    <t>DA0670.L19 C5 n.s. v.46</t>
  </si>
  <si>
    <t>BV600.A2 F5 1847 (vol. 3)</t>
  </si>
  <si>
    <t>Of the church, five books.</t>
  </si>
  <si>
    <t>DA0670.L19 C5 n.s. v.52</t>
  </si>
  <si>
    <t>B_Images/BMC-BV-0016.Image_barcode.175815.jpg</t>
  </si>
  <si>
    <t>DA0670.L19 C5 n.s. v.8</t>
  </si>
  <si>
    <t>B_Images/BMC-BV-0016.Image_1.175659.jpg</t>
  </si>
  <si>
    <t>DA0670.L19 C5 v.105</t>
  </si>
  <si>
    <t>1847-1852.</t>
  </si>
  <si>
    <t>Field, Richard, 1561-1616.</t>
  </si>
  <si>
    <t>DA0670.L19 C5 v.12</t>
  </si>
  <si>
    <t>DA0670.L19 C5 v.26</t>
  </si>
  <si>
    <t>DA0670.L19 C5 v.32</t>
  </si>
  <si>
    <t>BMC-BV-0017</t>
  </si>
  <si>
    <t>DA0670.L19 C5 v.7</t>
  </si>
  <si>
    <t>BV630.2.S67 B8</t>
  </si>
  <si>
    <t>Kirche und Staat bei Rudolph Sohm.</t>
  </si>
  <si>
    <t>DA0670.L19 C5 v.75</t>
  </si>
  <si>
    <t>Buhler, Andreas.</t>
  </si>
  <si>
    <t>DA0670.L19 C5 v.81</t>
  </si>
  <si>
    <t>DE</t>
  </si>
  <si>
    <t>DA0670.L19 R3 v.11</t>
  </si>
  <si>
    <t>DA0670.L19 R3 v.12</t>
  </si>
  <si>
    <t>BMC-BV-0018</t>
  </si>
  <si>
    <t>DA0670.L19 R3 v.26</t>
  </si>
  <si>
    <t>BV630 .F5</t>
  </si>
  <si>
    <t>Churches in the modern state,</t>
  </si>
  <si>
    <t>Figgis, John Neville, 1866-1919.</t>
  </si>
  <si>
    <t>DA0670.L19 R3 v.42</t>
  </si>
  <si>
    <t>DA0670.L19 R3 v.54</t>
  </si>
  <si>
    <t>BMC-BV-0019</t>
  </si>
  <si>
    <t>BV630 .G4 1877 (vol. 1)</t>
  </si>
  <si>
    <t>DA0670.L19 R3 v.63</t>
  </si>
  <si>
    <t>Church &amp; state: their relations historically developed /</t>
  </si>
  <si>
    <t>DA0675.J6 f</t>
  </si>
  <si>
    <t>Geffcken, F. Heinrich 1830-1896. (Friedrich Heinrich),</t>
  </si>
  <si>
    <t>32</t>
  </si>
  <si>
    <t>BMC-BV-0020</t>
  </si>
  <si>
    <t>BV630 .T4</t>
  </si>
  <si>
    <t>16</t>
  </si>
  <si>
    <t>Church and nation. The Bishop Paddock lectures for 1914-15, delivered at the General Theological Seminary, New York,</t>
  </si>
  <si>
    <t>DA0675.L86</t>
  </si>
  <si>
    <t>Temple, William, 1881-1944.</t>
  </si>
  <si>
    <t>25</t>
  </si>
  <si>
    <t>DA0677.C688</t>
  </si>
  <si>
    <t>DA0677.J58 1901</t>
  </si>
  <si>
    <t>BMC-BV-0021</t>
  </si>
  <si>
    <t>BV649.H86 P3</t>
  </si>
  <si>
    <t>An introduction to the fifth book of Hooker's treatise Of the laws of ecclesiastical polity</t>
  </si>
  <si>
    <t>DA0678.L81 f</t>
  </si>
  <si>
    <t>Paget, Francis, bp. of Oxford, 1851-1911.</t>
  </si>
  <si>
    <t>DA0679.B2 1898</t>
  </si>
  <si>
    <t>DA0685.K3 L8</t>
  </si>
  <si>
    <t>BMC-BV-0022</t>
  </si>
  <si>
    <t>BV660 .C64 1918</t>
  </si>
  <si>
    <t>The evolution of the Christian ministry,</t>
  </si>
  <si>
    <t>DA0687.W5 S7 1887</t>
  </si>
  <si>
    <t>Cohu, J. R. b. 1858. (John Rougier),</t>
  </si>
  <si>
    <t>DA0687.W65 L7</t>
  </si>
  <si>
    <t>BMC-BV-0023</t>
  </si>
  <si>
    <t>DA0688.R7</t>
  </si>
  <si>
    <t>BV740 .C35 1844</t>
  </si>
  <si>
    <t>The pastor and the prelate : or, Reformation and conformity ... with the answer of the common and chief objections against every part, showing whether of the two is to be followed by the true Christian and patriot /</t>
  </si>
  <si>
    <t>DA0690.B32 C5</t>
  </si>
  <si>
    <t>Calderwood, David, 1575-1650.</t>
  </si>
  <si>
    <t>DA0690.B6 A8</t>
  </si>
  <si>
    <t>DA0690.D63 G85 1921</t>
  </si>
  <si>
    <t>DA0690.O97 O8 v.1</t>
  </si>
  <si>
    <t>BMC-BV-0024</t>
  </si>
  <si>
    <t>BV2060 .D38 1902</t>
  </si>
  <si>
    <t>Centennial survey of foreign mission: a statistical supplement to "Christian missions and social progress", being a conspectus of the achievements and results of evangelical missions in all lands at the close of the nineteenth century /</t>
  </si>
  <si>
    <t>DA0690.O97 O8 v.19</t>
  </si>
  <si>
    <t>Dennis, James S. 1842-1914. (James Shepard),</t>
  </si>
  <si>
    <t>DA0690.O97 O8 v.33</t>
  </si>
  <si>
    <t>DA0690.O97 O8 v.41</t>
  </si>
  <si>
    <t>DA0690.O97 O8 v.8</t>
  </si>
  <si>
    <t>DA0690.O98 A4 1899</t>
  </si>
  <si>
    <t>DA0690.O98 S5</t>
  </si>
  <si>
    <t>DA0690.S2 D9</t>
  </si>
  <si>
    <t>BMC-BV-0025</t>
  </si>
  <si>
    <t>BV2060 .R4</t>
  </si>
  <si>
    <t>DA0730.P55</t>
  </si>
  <si>
    <t>Religions of mission fields as viewed by Protestant missionaries .</t>
  </si>
  <si>
    <t>DA0760.L26 1907</t>
  </si>
  <si>
    <t>B_Images/BMC-BV-0025.Image_1.155540.jpg</t>
  </si>
  <si>
    <t>DA0760.L35</t>
  </si>
  <si>
    <t>DA0770.G7 1915 f</t>
  </si>
  <si>
    <t>DA0890.E2 W3</t>
  </si>
  <si>
    <t>DA0900.C6 no.2 v.1</t>
  </si>
  <si>
    <t>BMC-BV-0026</t>
  </si>
  <si>
    <t>DA0930.5 .O2</t>
  </si>
  <si>
    <t>BV2830 .B8</t>
  </si>
  <si>
    <t>Latin America; the pagans, the Papists, the patriots, the Protestants and the present problem,</t>
  </si>
  <si>
    <t>DA0940.5.O7 C2</t>
  </si>
  <si>
    <t>Brown, Hubert William.</t>
  </si>
  <si>
    <t>DA0940.B3</t>
  </si>
  <si>
    <t>DA0947.L46</t>
  </si>
  <si>
    <t>BMC-BV-0027</t>
  </si>
  <si>
    <t>BV3415 .T24 1900 (vol. 1)</t>
  </si>
  <si>
    <t>The story of the China inland mission ... /</t>
  </si>
  <si>
    <t>DA0948.A5 L39 1889</t>
  </si>
  <si>
    <t>DA0949.M17</t>
  </si>
  <si>
    <t>Taylor, Howard, Mrs.</t>
  </si>
  <si>
    <t>1 ser. 3</t>
  </si>
  <si>
    <t>DA0979.J7 1920</t>
  </si>
  <si>
    <t>DB0038.B45</t>
  </si>
  <si>
    <t>BMC-BV-0028</t>
  </si>
  <si>
    <t>BV3460 .G3 1909</t>
  </si>
  <si>
    <t>Korea in transition /</t>
  </si>
  <si>
    <t>DB0038.L4413 1889</t>
  </si>
  <si>
    <t>DB0080.8 .M52 1880</t>
  </si>
  <si>
    <t>Gale, James Scarth, 1863-1937.</t>
  </si>
  <si>
    <t>DB0469.R64 1903</t>
  </si>
  <si>
    <t>DB0941.A6 W4</t>
  </si>
  <si>
    <t>BMC-BV-0029</t>
  </si>
  <si>
    <t>BV3675 .A7</t>
  </si>
  <si>
    <t>The history of the Melanesian mission /</t>
  </si>
  <si>
    <t>DB2011.S55</t>
  </si>
  <si>
    <t>Armstrong, E. S.</t>
  </si>
  <si>
    <t>DC0003.A67</t>
  </si>
  <si>
    <t>ser. 1 v. 6</t>
  </si>
  <si>
    <t>ser. 1 v. 12</t>
  </si>
  <si>
    <t>BMC-BV-0030</t>
  </si>
  <si>
    <t>BV4207 .N42 (vol. 2)</t>
  </si>
  <si>
    <t>ser. 2 v. 10</t>
  </si>
  <si>
    <t>Zur Geschichte der Predigt : Charakterbilder der bedeutendsten Kanselredner /</t>
  </si>
  <si>
    <t>DC0003.F8 f</t>
  </si>
  <si>
    <t>Nebe, August, 1826-1895.</t>
  </si>
  <si>
    <t>DC0003.R3 ff</t>
  </si>
  <si>
    <t>19</t>
  </si>
  <si>
    <t>DC0005.R7 1853</t>
  </si>
  <si>
    <t>DC0015.S64</t>
  </si>
  <si>
    <t>DC0016.B13 1909b</t>
  </si>
  <si>
    <t>BMC-BV-0031</t>
  </si>
  <si>
    <t>BV4541 .S6 1846</t>
  </si>
  <si>
    <t>DC0020.C77</t>
  </si>
  <si>
    <t>Letters to young men : founded on the history of Joseph /</t>
  </si>
  <si>
    <t>B_Images/BMC-BV-0031.Image_barcode.160604.jpg</t>
  </si>
  <si>
    <t>DC0030.C7</t>
  </si>
  <si>
    <t>B_Images/BMC-BV-0031.Image_1.160433.jpg</t>
  </si>
  <si>
    <t>1939</t>
  </si>
  <si>
    <t>1853</t>
  </si>
  <si>
    <t>B_Images/BMC-BV-0031.Image_2.160444.jpg</t>
  </si>
  <si>
    <t>1944</t>
  </si>
  <si>
    <t>Sprague, William B. 1795-1876. (William Buell),</t>
  </si>
  <si>
    <t>1899</t>
  </si>
  <si>
    <t>1936</t>
  </si>
  <si>
    <t>BMC-BV-0032</t>
  </si>
  <si>
    <t>BV4626 .Z6</t>
  </si>
  <si>
    <t>Das lehrstück von den sieben hauptsüden : beitrag zur dogmen- &amp; zur sittengeschichte, insbesondere der vorreformatorischen zeit; nebst einer textbeilage, Der kampf der laster &amp; der tugenden nach Matthias Farinator &amp; seinem mhd. excerptoren.</t>
  </si>
  <si>
    <t>1896</t>
  </si>
  <si>
    <t>Zöckler, Otto.</t>
  </si>
  <si>
    <t>1889</t>
  </si>
  <si>
    <t>DC0033.4 .E46</t>
  </si>
  <si>
    <t>DC0033.4 C89</t>
  </si>
  <si>
    <t>DF</t>
  </si>
  <si>
    <t>DC0033.6 .B86</t>
  </si>
  <si>
    <t>DC0036.8 .L3 1914b</t>
  </si>
  <si>
    <t>BMC-BV-0033</t>
  </si>
  <si>
    <t>BV4655 .W67</t>
  </si>
  <si>
    <t>DC0038.L41</t>
  </si>
  <si>
    <t>The decalogue.</t>
  </si>
  <si>
    <t>Wordsworth, Elizabeth, Dame, 1840-1932.</t>
  </si>
  <si>
    <t>6 pt. 2</t>
  </si>
  <si>
    <t>DC0060.G82</t>
  </si>
  <si>
    <t>BMC-BV-0034</t>
  </si>
  <si>
    <t>15</t>
  </si>
  <si>
    <t>BV5072 .S6</t>
  </si>
  <si>
    <t>Texte aus der deutschen mystik des 14. &amp; 15. jahrhunderts.</t>
  </si>
  <si>
    <t>23</t>
  </si>
  <si>
    <t>Spamer, Adolf, 1883-1953.</t>
  </si>
  <si>
    <t>18</t>
  </si>
  <si>
    <t>BMC-BV-0035</t>
  </si>
  <si>
    <t>28</t>
  </si>
  <si>
    <t>DC0063.D35</t>
  </si>
  <si>
    <t>BV5080 .A52 1888</t>
  </si>
  <si>
    <t>The book of the visions and instructions of blessed Angela of Foligno : as taken down from her own lips /</t>
  </si>
  <si>
    <t>Angela, of Foligno, 1248?-1309.</t>
  </si>
  <si>
    <t>2 pt. 3</t>
  </si>
  <si>
    <t>BMC-BV-0036</t>
  </si>
  <si>
    <t>BV5081 .G499 (vol. 2)</t>
  </si>
  <si>
    <t>(Die) christliche mystik.</t>
  </si>
  <si>
    <t>B_Images/BMC-BV-0036.Image_1.161509.jpg</t>
  </si>
  <si>
    <t>B_Images/BMC-BV-0036.Image_2.161647.jpg</t>
  </si>
  <si>
    <t>DC0090.L82 1912</t>
  </si>
  <si>
    <t>B_Images/BMC-BV-0036.Image_3.161816.jpg</t>
  </si>
  <si>
    <t>1836-42.</t>
  </si>
  <si>
    <t>Görres, Joseph von, 1776-1848.</t>
  </si>
  <si>
    <t>DC0102.B3</t>
  </si>
  <si>
    <t>DC0103.A18</t>
  </si>
  <si>
    <t>DC0105.6 .A35 1907</t>
  </si>
  <si>
    <t>DC0106.A2 A2</t>
  </si>
  <si>
    <t>BMC-BV-0037</t>
  </si>
  <si>
    <t>BV5082 .D49 1903</t>
  </si>
  <si>
    <t>A manual of mystical theology, or, The extraordinary graces of the supernatural life explained /</t>
  </si>
  <si>
    <t>DC0111.A2 S28</t>
  </si>
  <si>
    <t>Devine, Arthur, 1849-1919.</t>
  </si>
  <si>
    <t>DC0111.A89</t>
  </si>
  <si>
    <t>DC0111.L3</t>
  </si>
  <si>
    <t>BMC-BV-0038</t>
  </si>
  <si>
    <t>BV5082 .W3 1920</t>
  </si>
  <si>
    <t>The philosophy of mysticism,</t>
  </si>
  <si>
    <t>DC0112.A6 R8</t>
  </si>
  <si>
    <t>Watkin, Edward Ingram.</t>
  </si>
  <si>
    <t>DC0112.C6 B57 1894</t>
  </si>
  <si>
    <t>DC0112.M9 I4</t>
  </si>
  <si>
    <t>BMC-BV-0039</t>
  </si>
  <si>
    <t>DC0112.M93</t>
  </si>
  <si>
    <t>BV5095.B7 E4 (vol. 1)</t>
  </si>
  <si>
    <t>Jakob Boehme &amp; die romántiker</t>
  </si>
  <si>
    <t>DC0119.8 .V3</t>
  </si>
  <si>
    <t>Ederheimer, Edgar.</t>
  </si>
  <si>
    <t>DC0120.A2 L9 1875</t>
  </si>
  <si>
    <t>DC0122.3 .D8</t>
  </si>
  <si>
    <t>BMC-BV-0040</t>
  </si>
  <si>
    <t>BV5095 .S85 1907</t>
  </si>
  <si>
    <t>DC0122.9.B3 A3 1870</t>
  </si>
  <si>
    <t>Deutsche schriften /</t>
  </si>
  <si>
    <t>Seuse, Heinrich,  1295-1366.</t>
  </si>
  <si>
    <t>DC0122.9.M2 A2 1899</t>
  </si>
  <si>
    <t>DC0123.B3 1846</t>
  </si>
  <si>
    <t>BMC-BV-0041</t>
  </si>
  <si>
    <t>DC0124.F84</t>
  </si>
  <si>
    <t>Gerhard Tersteegens Auffassung von der Heiligung.</t>
  </si>
  <si>
    <t>DC0130.C72 L3 1922</t>
  </si>
  <si>
    <t>Löschhorn, Albert.</t>
  </si>
  <si>
    <t>DC0130.L6 W5</t>
  </si>
  <si>
    <t>DC0130.M47 C6 1921</t>
  </si>
  <si>
    <t>BMC-BX-0001</t>
  </si>
  <si>
    <t>BX8 .C58</t>
  </si>
  <si>
    <t>DC0130.S2 A3 1901</t>
  </si>
  <si>
    <t>Christian unity:  its principles and possibilities.  The Committee on the war and the religious outlook.</t>
  </si>
  <si>
    <t>B_Images/BMC-BX-0001.Image_1.162953.jpg</t>
  </si>
  <si>
    <t>DC0131.9.C7 A2</t>
  </si>
  <si>
    <t>Committee on the War and the Religious Outlook (U.S.)</t>
  </si>
  <si>
    <t>BMC-BX-0002</t>
  </si>
  <si>
    <t>DC0131.A2 B6 v.11</t>
  </si>
  <si>
    <t>BX8 .M35</t>
  </si>
  <si>
    <t>The principles of ecclesiastical unity; four lectures delivered in St. Asaph Cathedral on June, 16, 17, 18, and 19,</t>
  </si>
  <si>
    <t>DC0131.A2 B6 v.16</t>
  </si>
  <si>
    <t>Mason, Arthur James, 1851-1928.</t>
  </si>
  <si>
    <t>DC0131.A2 B6 v.19</t>
  </si>
  <si>
    <t>DC0131.A2 B6 v.2</t>
  </si>
  <si>
    <t>BMC-BX-0003</t>
  </si>
  <si>
    <t>DC0135.E7 A4 1855</t>
  </si>
  <si>
    <t>BX9 .D6</t>
  </si>
  <si>
    <t>Lectures on the reunion of the churches /</t>
  </si>
  <si>
    <t>DC0137.5 .F3</t>
  </si>
  <si>
    <t>Döllinger, Johann Joseph Ignaz von, 1799-1890.</t>
  </si>
  <si>
    <t>DC0143.C75</t>
  </si>
  <si>
    <t>DC0145.G684 1922</t>
  </si>
  <si>
    <t>BMC-BX-0004</t>
  </si>
  <si>
    <t>BX137 .A3 1908</t>
  </si>
  <si>
    <t>DC0146.C69 A2</t>
  </si>
  <si>
    <t>The Coptic morning service for the Lord's day.</t>
  </si>
  <si>
    <t>DC0146.D5 C5 1875</t>
  </si>
  <si>
    <t>Coptic Church.</t>
  </si>
  <si>
    <t>DC0146.L2 C5</t>
  </si>
  <si>
    <t>BMC-BX-0005</t>
  </si>
  <si>
    <t>DC0146.L2168</t>
  </si>
  <si>
    <t>BX380 .H3</t>
  </si>
  <si>
    <t>Greek saints and their festivals /</t>
  </si>
  <si>
    <t>DC0148.F69</t>
  </si>
  <si>
    <t>Hamilton, Mary.</t>
  </si>
  <si>
    <t>DC0148.S71 1889</t>
  </si>
  <si>
    <t>BMC-BX-0006</t>
  </si>
  <si>
    <t>BX385.A82 A32 (vol. 3)</t>
  </si>
  <si>
    <t>Actes de l'Athos, v. 1-6.</t>
  </si>
  <si>
    <t>DC0148.T4 1857</t>
  </si>
  <si>
    <t>1906-1975.</t>
  </si>
  <si>
    <t>Athos (Greece)</t>
  </si>
  <si>
    <t>DC0148.T43 1842</t>
  </si>
  <si>
    <t>DC0149.H4</t>
  </si>
  <si>
    <t>BMC-BX-0007</t>
  </si>
  <si>
    <t>BX633.T7 D3</t>
  </si>
  <si>
    <t>DC0153.M22</t>
  </si>
  <si>
    <t>History of the Orthodox church in Austria-Hungary : I. Hermannstadt.</t>
  </si>
  <si>
    <t>Dampier, Margaret G.</t>
  </si>
  <si>
    <t>DC0167.5 .B63</t>
  </si>
  <si>
    <t>BMC-BX-0008</t>
  </si>
  <si>
    <t>BX821 .H45 1907 (vol. 1 pt. 1)</t>
  </si>
  <si>
    <t>Histoire des conciles d'après les documents originaux,</t>
  </si>
  <si>
    <t>DC0194.A2 C7</t>
  </si>
  <si>
    <t>1907-</t>
  </si>
  <si>
    <t>DC0198.G5 A2</t>
  </si>
  <si>
    <t>Hefele, Karl Joseph von, 1809-1893.</t>
  </si>
  <si>
    <t>DC0203.9 .Y68 1910b</t>
  </si>
  <si>
    <t>BMC-BX-0009</t>
  </si>
  <si>
    <t>DC0203.G3 1828</t>
  </si>
  <si>
    <t>BX825 .A2 1903 ff (vol. 24)</t>
  </si>
  <si>
    <t>Sacrorum conciliorum /</t>
  </si>
  <si>
    <t>DC0203.L265 1886</t>
  </si>
  <si>
    <t>1903-1913.</t>
  </si>
  <si>
    <t>Catholic Church. Councils.</t>
  </si>
  <si>
    <t>Double Folio (Floor B)</t>
  </si>
  <si>
    <t>DC0203.T17 1901</t>
  </si>
  <si>
    <t>BMC-BX-0010</t>
  </si>
  <si>
    <t>BX825 .A2 1903 ff (vol. 23)</t>
  </si>
  <si>
    <t>DC0216.1 .I33</t>
  </si>
  <si>
    <t>DC0216.2 .I33</t>
  </si>
  <si>
    <t>DC0216.6 .A313 1836</t>
  </si>
  <si>
    <t>BMC-BX-0011</t>
  </si>
  <si>
    <t>BX825 .A2 1903 ff (vol. 32)</t>
  </si>
  <si>
    <t>DG</t>
  </si>
  <si>
    <t>DC0231.O5</t>
  </si>
  <si>
    <t>DC0249.W38</t>
  </si>
  <si>
    <t>DC0251.T14 1878</t>
  </si>
  <si>
    <t>BMC-BX-0012</t>
  </si>
  <si>
    <t>BX841 .D675 (vol. 3)</t>
  </si>
  <si>
    <t>v.2</t>
  </si>
  <si>
    <t>Dictionnaire de théologie catholique, contenant l'exposé des doctrines de la théologie catholique, leurs preuves et leur histoire /</t>
  </si>
  <si>
    <t>DC0255.B22</t>
  </si>
  <si>
    <t>1903-50 [i.e. 1899-1950]</t>
  </si>
  <si>
    <t>BMC-BX-0013</t>
  </si>
  <si>
    <t>DC0255.G8 A2</t>
  </si>
  <si>
    <t>BX955 .C8 1903 (vol. 6)</t>
  </si>
  <si>
    <t>A history of the papacy from the great schism to the sack of Rome /</t>
  </si>
  <si>
    <t>1903-1905.</t>
  </si>
  <si>
    <t>Creighton, M. 1843-1901. (Mandell),</t>
  </si>
  <si>
    <t>DC0256.R64 1852</t>
  </si>
  <si>
    <t>DC0260.F5 M7</t>
  </si>
  <si>
    <t>BMC-BX-0014</t>
  </si>
  <si>
    <t>BX955 .D3</t>
  </si>
  <si>
    <t>DC0280.J56</t>
  </si>
  <si>
    <t>Outlines of a history of the Court of Rome : and of the temporal power of the Popes.</t>
  </si>
  <si>
    <t>Daunou, Pierre Claude François, 1761-1840.</t>
  </si>
  <si>
    <t>DC0280.S6</t>
  </si>
  <si>
    <t>DC0334.C55</t>
  </si>
  <si>
    <t>BMC-BX-0015</t>
  </si>
  <si>
    <t>BX955 .P35 1891 (vol. 3)</t>
  </si>
  <si>
    <t>The history of the popes, from the close of the middle ages: Drawn from the secret archives of the Vatican an other original sources /</t>
  </si>
  <si>
    <t>DC0335.W8</t>
  </si>
  <si>
    <t>1899-1941 v. 7.</t>
  </si>
  <si>
    <t>DC0354.R36</t>
  </si>
  <si>
    <t>Pastor, Ludwig, freiherr von, 1854-1928.</t>
  </si>
  <si>
    <t>DC0611.C812 L4</t>
  </si>
  <si>
    <t>BMC-BX-0016</t>
  </si>
  <si>
    <t>DC0611.N842 T37 1881</t>
  </si>
  <si>
    <t>BX955 .P35 1891 (vol. 8)</t>
  </si>
  <si>
    <t>DC0611.N856 P7</t>
  </si>
  <si>
    <t>DC0707.H3 f</t>
  </si>
  <si>
    <t>Plates</t>
  </si>
  <si>
    <t>DC0707.O42</t>
  </si>
  <si>
    <t>BMC-BX-0017</t>
  </si>
  <si>
    <t>DC0708.A4 1901</t>
  </si>
  <si>
    <t>BX955 .P35 1891 (vol. 7)</t>
  </si>
  <si>
    <t>DC0715.C64</t>
  </si>
  <si>
    <t>BMC-BX-0018</t>
  </si>
  <si>
    <t>BX1070 .D83</t>
  </si>
  <si>
    <t>DC0733.T123</t>
  </si>
  <si>
    <t>The beginnings of the temporal sovereignty of the popes, A. D. 754-1073 /</t>
  </si>
  <si>
    <t>DC0752.S4 H4</t>
  </si>
  <si>
    <t>Duchesne, Louis Marie Oliver, abbé, 1843-1922.</t>
  </si>
  <si>
    <t>DC0801.C515 A3</t>
  </si>
  <si>
    <t>BMC-BX-0019</t>
  </si>
  <si>
    <t>BX1187 .V8914 (vol. 2)</t>
  </si>
  <si>
    <t>DC0801.D593 J62 1902</t>
  </si>
  <si>
    <t>Histoire du Pape Grégoire VII et de son siècle : d'après les monuments originaux /</t>
  </si>
  <si>
    <t>DC0801.O7 L3</t>
  </si>
  <si>
    <t>Voigt, Johannes, 1786-1863.</t>
  </si>
  <si>
    <t>DD0002.G3</t>
  </si>
  <si>
    <t>BMC-BX-0020</t>
  </si>
  <si>
    <t>DD0003.M8 A9 v.5 pt.2 f</t>
  </si>
  <si>
    <t>bcflc</t>
  </si>
  <si>
    <t>BX1270 .V34 1909 (vol. 2)</t>
  </si>
  <si>
    <t>DD0003.M8 D4 f</t>
  </si>
  <si>
    <t>La crise religieuse du XV. siècle. Le pape et le concile (1418-1450)</t>
  </si>
  <si>
    <t>5 pt. 2</t>
  </si>
  <si>
    <t>DD0003.M8 D7 f</t>
  </si>
  <si>
    <t>Valois, Noël, 1855-1915.</t>
  </si>
  <si>
    <t>10 pt. 5</t>
  </si>
  <si>
    <t>BMC-BX-0021</t>
  </si>
  <si>
    <t>DD0003.M8 E62 f</t>
  </si>
  <si>
    <t>BX1315 .A8 1846</t>
  </si>
  <si>
    <t>Histoire de Léon X.</t>
  </si>
  <si>
    <t>Audin, M. 1793-1851. (Jean Marie Vincent),</t>
  </si>
  <si>
    <t>DD0003.M8 L4 f</t>
  </si>
  <si>
    <t>BMC-BX-0022</t>
  </si>
  <si>
    <t>DD0003.M8 L44 f</t>
  </si>
  <si>
    <t>BX1368 .A3 (vol. 2)</t>
  </si>
  <si>
    <t>Historical and philosophical memoirs of Pius the Sixth : and of his pontificate, down to the period of his retirement into Tuscany /</t>
  </si>
  <si>
    <t>Pius VI, Pope, 1717-1799.</t>
  </si>
  <si>
    <t>DD0003.M8 L46 f</t>
  </si>
  <si>
    <t>BMC-BX-0023</t>
  </si>
  <si>
    <t>v.9</t>
  </si>
  <si>
    <t>v.7 pt.1</t>
  </si>
  <si>
    <t>v.6 pt. 2 no. 4</t>
  </si>
  <si>
    <t>BX1386 .N7</t>
  </si>
  <si>
    <t>The papacy in the 19th century : a part of "The history of Catholicism since the restoration of the papacy" /</t>
  </si>
  <si>
    <t>v.2 Supp.</t>
  </si>
  <si>
    <t>Nippold, Friedrich Wilhelm Franz, 1838-</t>
  </si>
  <si>
    <t>DD0003.M8 L49 f</t>
  </si>
  <si>
    <t>BMC-BX-0024</t>
  </si>
  <si>
    <t>BX1583 .E5 1912</t>
  </si>
  <si>
    <t>Relaciones mutuas de España y Tierra Santa á través de los siglos : conferencias históricas ... illustraciones de Fr. R. Blanco /</t>
  </si>
  <si>
    <t>DD0003.M8 N4 f</t>
  </si>
  <si>
    <t>Eiján, Samuel, 1876-1945.</t>
  </si>
  <si>
    <t>DD0003.M8 S36 f</t>
  </si>
  <si>
    <t>17</t>
  </si>
  <si>
    <t>BMC-BX-0025</t>
  </si>
  <si>
    <t>BX1583 .F6 1879 (vol. 4)</t>
  </si>
  <si>
    <t>España sagrada /</t>
  </si>
  <si>
    <t>1754-1908.</t>
  </si>
  <si>
    <t>Flórez de Setien y Huidobro, Enrique.</t>
  </si>
  <si>
    <t>BMC-BX-0026</t>
  </si>
  <si>
    <t>BX1583 .F6 1879 (vol. 6)</t>
  </si>
  <si>
    <t>15 pt. 2</t>
  </si>
  <si>
    <t>DD0003.M8 S37 v.27 f</t>
  </si>
  <si>
    <t>BMC-BX-0027</t>
  </si>
  <si>
    <t>BX1583 .F6 1879 (vol. 23)</t>
  </si>
  <si>
    <t>DD0003.M8 S37 v.42 f</t>
  </si>
  <si>
    <t>DD0003.M8 S37 v.58 f</t>
  </si>
  <si>
    <t>DD0003.M8 S4 v.3 f</t>
  </si>
  <si>
    <t>BMC-BX-0028</t>
  </si>
  <si>
    <t>DD0003.R34 f</t>
  </si>
  <si>
    <t>BX1735 .L46 (vol. 1)</t>
  </si>
  <si>
    <t>3 pt. 5 no. 1</t>
  </si>
  <si>
    <t>(A) history of the Inquisition of Spain,</t>
  </si>
  <si>
    <t>1906-07.</t>
  </si>
  <si>
    <t>3 pt. 2 no. 3 sec. 3</t>
  </si>
  <si>
    <t>Lea, Henry Charles, 1825-1909.</t>
  </si>
  <si>
    <t>BMC-BX-0029</t>
  </si>
  <si>
    <t>BX1735 .L46 (vol. 4)</t>
  </si>
  <si>
    <t>3 pt. 2 no. 3 sec. 5</t>
  </si>
  <si>
    <t>DD0016.B158</t>
  </si>
  <si>
    <t>DD0067.V4</t>
  </si>
  <si>
    <t>BMC-BX-0030</t>
  </si>
  <si>
    <t>BX1749.P4 I5 1649a f (vol. 2)</t>
  </si>
  <si>
    <t>DD0085.W4</t>
  </si>
  <si>
    <t>Innocentii Qvinti Pontificis Maximi ex ordine praedicatorum assvmpti : qvi antea Petrvs de Tarantasia dicebatvr, In IV Libros Sententiarum Commentaria /</t>
  </si>
  <si>
    <t>1649-52 ;</t>
  </si>
  <si>
    <t>5 1911</t>
  </si>
  <si>
    <t>Innocent V, Pope, ca. 1225-1276.</t>
  </si>
  <si>
    <t>7 1914</t>
  </si>
  <si>
    <t>BMC-BX-0031</t>
  </si>
  <si>
    <t>BX1749 .T48 1886 (vol. 4)</t>
  </si>
  <si>
    <t>DD0086.7.K73 S3 1898</t>
  </si>
  <si>
    <t>Summa theologica : ad emendiatores editiones impressa &amp; accuratissime recognita.</t>
  </si>
  <si>
    <t>1886-87.</t>
  </si>
  <si>
    <t>DD0150.3 .W5</t>
  </si>
  <si>
    <t>Thomas, Aquinas, Saint, 1225?-1274.</t>
  </si>
  <si>
    <t>DD0176.J3 1908</t>
  </si>
  <si>
    <t>BMC-BX-0032</t>
  </si>
  <si>
    <t>DH</t>
  </si>
  <si>
    <t>Elements of moral theology : based on the Summa theologiae of St.Thomas Aquinas /</t>
  </si>
  <si>
    <t>Elmendorf, John Jay, 1827-1896.</t>
  </si>
  <si>
    <t>BMC-BX-0033</t>
  </si>
  <si>
    <t>BX1753 .N46 1888 (vol. 1)</t>
  </si>
  <si>
    <t>Certain difficulties felt by Anglicans in Catholic teaching considered .</t>
  </si>
  <si>
    <t>DD0180.5 .S3 1891</t>
  </si>
  <si>
    <t>Newman, John Henry, 1801-1890.</t>
  </si>
  <si>
    <t>DD0199.R5</t>
  </si>
  <si>
    <t>DD0203.T78 1879</t>
  </si>
  <si>
    <t>BMC-BX-0034</t>
  </si>
  <si>
    <t>BX1762 .G45 1848 (vol. 12)</t>
  </si>
  <si>
    <t>A preservative against popery : in several select discourses upon the principal heads of controversy between Protestants and Papists ... /</t>
  </si>
  <si>
    <t>DD0205.A2 J3 1866</t>
  </si>
  <si>
    <t>1848-1849.</t>
  </si>
  <si>
    <t>DD0218.B98</t>
  </si>
  <si>
    <t>Gibson, Edmund, 1669-1748 ed.</t>
  </si>
  <si>
    <t>DD0221.F5 1916</t>
  </si>
  <si>
    <t>BMC-BX-0035</t>
  </si>
  <si>
    <t>BX1762 .G45 1848 (vol. 5)</t>
  </si>
  <si>
    <t>DD0222.B5</t>
  </si>
  <si>
    <t>DD0231.T5 A5</t>
  </si>
  <si>
    <t>DD0248.N6</t>
  </si>
  <si>
    <t>BMC-BX-0036</t>
  </si>
  <si>
    <t>BX1762 .G45 1848 (vol. 6)</t>
  </si>
  <si>
    <t>DD0408.S3</t>
  </si>
  <si>
    <t>DD0416.S8 F6</t>
  </si>
  <si>
    <t>BMC-BX-0037</t>
  </si>
  <si>
    <t>DD0491.R457 G6</t>
  </si>
  <si>
    <t>BX1762 .G45 1848 (vol. 7)</t>
  </si>
  <si>
    <t>DD0801.A34 G7</t>
  </si>
  <si>
    <t>DD0801.B36 F8</t>
  </si>
  <si>
    <t>BMC-BX-0038</t>
  </si>
  <si>
    <t>DD0801.R73 B35</t>
  </si>
  <si>
    <t>BX1762 .G45 1848 (vol. 9)</t>
  </si>
  <si>
    <t>DD0901.E5 G4</t>
  </si>
  <si>
    <t>1969</t>
  </si>
  <si>
    <t>BMC-BX-0039</t>
  </si>
  <si>
    <t>BX1765 .S82</t>
  </si>
  <si>
    <t>1955</t>
  </si>
  <si>
    <t>The faith of our forefathers: an examination of Archbishop Gibbons's "Faith of our fathers."</t>
  </si>
  <si>
    <t>Stearns, Edward Josiah, 1810-1890.</t>
  </si>
  <si>
    <t>1980</t>
  </si>
  <si>
    <t>DE0002.D41 ff</t>
  </si>
  <si>
    <t>BMC-BX-0040</t>
  </si>
  <si>
    <t>baff</t>
  </si>
  <si>
    <t>BX1780 .N5</t>
  </si>
  <si>
    <t>9</t>
  </si>
  <si>
    <t>A portraiture of the Roman Catholic religion : or, an unprejudiced sketch of the history, doctrines, opinions, discipline, and present state of Catholicism : with an appendix containing a summary of the laws now in force against English and Irish Catholics /</t>
  </si>
  <si>
    <t>Nightingale, Joseph, 1775-1824.</t>
  </si>
  <si>
    <t>DE0005.B34</t>
  </si>
  <si>
    <t>BMC-BX-0041</t>
  </si>
  <si>
    <t>BX1913 .C37 1916</t>
  </si>
  <si>
    <t>My priesthood /</t>
  </si>
  <si>
    <t>DE0005.S5 1901</t>
  </si>
  <si>
    <t>Carey, Walter J. 1875- (Walter Julius),</t>
  </si>
  <si>
    <t>DE0005.S75 1869</t>
  </si>
  <si>
    <t>DE0008.B74</t>
  </si>
  <si>
    <t>BMC-BX-0042</t>
  </si>
  <si>
    <t>DE0008.S2</t>
  </si>
  <si>
    <t>BX1936 .F3 1858 (vol. 3)</t>
  </si>
  <si>
    <t>F. Lucii Ferraris ... : Prompta bibliotheca canonica, juridica, moralis, theologica, nec non ascetica, polemica, rubricistica, historica /</t>
  </si>
  <si>
    <t>Ferraris, Lucius, d. 1760.</t>
  </si>
  <si>
    <t>DF0011.A6 v.2</t>
  </si>
  <si>
    <t>Stacks (Monographs, Non-Circ)</t>
  </si>
  <si>
    <t>DF0027.P4 1898</t>
  </si>
  <si>
    <t>BMC-BX-0043</t>
  </si>
  <si>
    <t>Poésie liturgique traditionelle de l'Eglise catholique en Occident : ou, recueil d'hymnes et de proses usitus au moyen age /</t>
  </si>
  <si>
    <t>Chevalier, Ulysse, 1841-1923.</t>
  </si>
  <si>
    <t>DF0077.H55</t>
  </si>
  <si>
    <t>BMC-BX-0044</t>
  </si>
  <si>
    <t>DF0078.A4 1909</t>
  </si>
  <si>
    <t>Repertorium hymnologicum : Catalogue de chants, hymnes, proses, séquences, tropes en usage dans l'église latine depuis les origines jusqu'à nos jours /</t>
  </si>
  <si>
    <t>1892-1912, 1920-1921.</t>
  </si>
  <si>
    <t>DF0078.C3</t>
  </si>
  <si>
    <t>DF0078.P3</t>
  </si>
  <si>
    <t>BMC-BX-0045</t>
  </si>
  <si>
    <t>DF0079.M3</t>
  </si>
  <si>
    <t>DF0099.R5</t>
  </si>
  <si>
    <t>BMC-BX-0046</t>
  </si>
  <si>
    <t>BX3465 .S6</t>
  </si>
  <si>
    <t>DF0211.C6 f</t>
  </si>
  <si>
    <t>The early history of the monastery of Cluny.</t>
  </si>
  <si>
    <t>Smith, Lucy Margaret.</t>
  </si>
  <si>
    <t>DF0214.C982</t>
  </si>
  <si>
    <t>BMC-BX-0047</t>
  </si>
  <si>
    <t>DJ</t>
  </si>
  <si>
    <t>BX3606 .L5</t>
  </si>
  <si>
    <t>DF0214.G88 1869</t>
  </si>
  <si>
    <t>A guide to Franciscan studies /</t>
  </si>
  <si>
    <t>Little, A. G. 1863-1945. (Andrew George),</t>
  </si>
  <si>
    <t>BMC-BX-0048</t>
  </si>
  <si>
    <t>BX3612.A1 R4 1973 (vol. 1)</t>
  </si>
  <si>
    <t>Relación breve y verdadera de algunas cosas de las muchas que sucedieron al padre fray Alonso Ponce en las provincias de la Nueva España, siendo comisario general de aquellas partes ... /</t>
  </si>
  <si>
    <t>DF0214.G9 1888</t>
  </si>
  <si>
    <t>BMC-BX-0049</t>
  </si>
  <si>
    <t>DF0220.F4</t>
  </si>
  <si>
    <t>BX3705 .D35 1815</t>
  </si>
  <si>
    <t>The new conspiracy against the Jesuits, detected and briefly exposed; with a short account of their institute and observations on the danger of systems of education independent of religion.</t>
  </si>
  <si>
    <t>DF0221.C8 E75</t>
  </si>
  <si>
    <t>Dallas, Robert Charles, 1754-1824.</t>
  </si>
  <si>
    <t>BMC-BX-0050</t>
  </si>
  <si>
    <t>BX3705 .S47 1847</t>
  </si>
  <si>
    <t>The novitiate : or, The Jesuit in training, being a year's residence among the English Jesuits: a personal narrative /</t>
  </si>
  <si>
    <t>DF0221.M4 D45 f</t>
  </si>
  <si>
    <t>balcf</t>
  </si>
  <si>
    <t>Steinmetz, Andrew, 1816-1877.</t>
  </si>
  <si>
    <t>DF0221.M92 P8 f</t>
  </si>
  <si>
    <t>DF0235.D78</t>
  </si>
  <si>
    <t>BMC-BX-0051</t>
  </si>
  <si>
    <t>Joseph Amiot et les derniers survivants de la mission française à Pekin (1750-1795)</t>
  </si>
  <si>
    <t>DF0251.M9 1839</t>
  </si>
  <si>
    <t>Rochemonteix, Camille de, 1834-1923.</t>
  </si>
  <si>
    <t>DF0261.A8 H3 1853</t>
  </si>
  <si>
    <t>DF0261.D3 E3 f</t>
  </si>
  <si>
    <t>BMC-BX-0052</t>
  </si>
  <si>
    <t>BX4210 .W25</t>
  </si>
  <si>
    <t>Das Kloster am Rande der Stadt: Der Tag der benediktinischen Nonne /</t>
  </si>
  <si>
    <t>34</t>
  </si>
  <si>
    <t>Walter, Silja, 1919-</t>
  </si>
  <si>
    <t>20</t>
  </si>
  <si>
    <t>BMC-BX-0053</t>
  </si>
  <si>
    <t>BX4651 .E8 f (vol. 4)</t>
  </si>
  <si>
    <t>Hierarchia catholica medii aevi, sive Summorum pontificum, S. R. E. cardinalium, ecclesiarum antistitum series ab anno 1198 usque ad annum [1605] perducta e documentis tabularii praesertim Vaticani collecta, digesta,</t>
  </si>
  <si>
    <t>DF0261.M5 W5</t>
  </si>
  <si>
    <t>1910-14.</t>
  </si>
  <si>
    <t>Eubel, Konrad, 1842-1922 ed.</t>
  </si>
  <si>
    <t>DF0261.O5 D42 f</t>
  </si>
  <si>
    <t>1-2</t>
  </si>
  <si>
    <t>BMC-BX-0054</t>
  </si>
  <si>
    <t>BX4654 .J33 1900 (vol. 1)</t>
  </si>
  <si>
    <t>The golden legend; or, Lives of the saints,</t>
  </si>
  <si>
    <t>1900. (cop. 2, 1900-35 (v. 1, 1931))</t>
  </si>
  <si>
    <t>Jacobus, de Voragine, approximately 1229-1298.</t>
  </si>
  <si>
    <t>BMC-BX-0055</t>
  </si>
  <si>
    <t>BX4659.N4 K7 (vol. 1)</t>
  </si>
  <si>
    <t>Neerlands Heiligen /</t>
  </si>
  <si>
    <t>1898-1902.</t>
  </si>
  <si>
    <t>Kronenburg, Joannes Antonius Franciscus, 1853-1941.</t>
  </si>
  <si>
    <t>BMC-BX-0056</t>
  </si>
  <si>
    <t>BX4659.N4 K7 (vol. 2)</t>
  </si>
  <si>
    <t>BMC-BX-0057</t>
  </si>
  <si>
    <t>DF0261.S3 C7 ff</t>
  </si>
  <si>
    <t>Kalendars of Scottish saints : With personal notices of those of Alba, Laudonia, &amp; Strathclyde. An attempt to fix the districts of their several missions and the churches where they were chiefly had in remembrance /</t>
  </si>
  <si>
    <t>Forbes, A. P. 1817-1875. (Alexander Penrose),</t>
  </si>
  <si>
    <t>DF0261.S8 P3</t>
  </si>
  <si>
    <t>BMC-BX-0058</t>
  </si>
  <si>
    <t>DF0275.G22</t>
  </si>
  <si>
    <t>Vie de Saint Dominique</t>
  </si>
  <si>
    <t>DF0287.A2 B6</t>
  </si>
  <si>
    <t>Lacordaire, Henri-Dominique, 1802-1861.</t>
  </si>
  <si>
    <t>DF0623.R8</t>
  </si>
  <si>
    <t>BMC-BX-0059</t>
  </si>
  <si>
    <t>St. Francis of Assisi; his times, life and work; lectures delivered in substance in the Ladye chapel of Worcester cathedral in the Lent of 1896,</t>
  </si>
  <si>
    <t>DF0757.F5</t>
  </si>
  <si>
    <t>Knox-Little, W. J. 1839-1918. (William John),</t>
  </si>
  <si>
    <t>DF0836.V3 .G5</t>
  </si>
  <si>
    <t>BMC-BX-0060</t>
  </si>
  <si>
    <t>Francis of Assisi /</t>
  </si>
  <si>
    <t>DF0901.P4 E4</t>
  </si>
  <si>
    <t>Stoddart, Anna M., 1840-1911.</t>
  </si>
  <si>
    <t>DG0012.A575 f</t>
  </si>
  <si>
    <t>BMC-BX-0061</t>
  </si>
  <si>
    <t>Saint Ignatius Loyola /</t>
  </si>
  <si>
    <t>DG0012.A6 f</t>
  </si>
  <si>
    <t>Thompson, Francis, 1859-1907.</t>
  </si>
  <si>
    <t>DG0013.A5 f</t>
  </si>
  <si>
    <t>BMC-BX-0062</t>
  </si>
  <si>
    <t>The life of St. Teresa of Jesus, of the Order of Our Lady of Carmel /</t>
  </si>
  <si>
    <t>DG0015.M65 1864</t>
  </si>
  <si>
    <t>Teresa, of Avila, Saint, 1515-1582.</t>
  </si>
  <si>
    <t>BMC-BX-0063</t>
  </si>
  <si>
    <t>DG0030.N72</t>
  </si>
  <si>
    <t>The wonders of the heart of St. Teresa of Jesus : those first observed and also those of more recent date.</t>
  </si>
  <si>
    <t>Vaccari, Mgr.</t>
  </si>
  <si>
    <t>DG0050.F8</t>
  </si>
  <si>
    <t>DK</t>
  </si>
  <si>
    <t>BMC-BX-0064</t>
  </si>
  <si>
    <t>BX4705.M125 A2 1724a (vol. 2)</t>
  </si>
  <si>
    <t>Ouvrages posthumes de Jean Mabillon et de Thierri Ruinart, Benedictins de la congregation de saint maur /</t>
  </si>
  <si>
    <t>DG0055.S2 D4 1922</t>
  </si>
  <si>
    <t>Mabillon, Jean, 1632-1707.</t>
  </si>
  <si>
    <t>DG0055.S5 F8</t>
  </si>
  <si>
    <t>BMC-BX-0065</t>
  </si>
  <si>
    <t>DG0063.M63</t>
  </si>
  <si>
    <t>BX4705.M3 P7 (vol. 1)</t>
  </si>
  <si>
    <t>Life of Cardinal Manning, archbishop of Westminster.</t>
  </si>
  <si>
    <t>1895-96.</t>
  </si>
  <si>
    <t>DG0066.5 .H92</t>
  </si>
  <si>
    <t>Purcell, Edmund Sheridan, 1824?-1899.</t>
  </si>
  <si>
    <t>DG0069.P8</t>
  </si>
  <si>
    <t>DG0070.P7 D85</t>
  </si>
  <si>
    <t>BMC-BX-0066</t>
  </si>
  <si>
    <t>BX4705.N5 W3 1912 (vol. 1)</t>
  </si>
  <si>
    <t>The life of John Henry, cardinal Newman, based on his private journals and correspondence,</t>
  </si>
  <si>
    <t>DG0075.S5 S53 1872</t>
  </si>
  <si>
    <t>Ward, Wilfrid, 1856-1916.</t>
  </si>
  <si>
    <t>DG0077.L3 1915</t>
  </si>
  <si>
    <t>BMC-BX-0067</t>
  </si>
  <si>
    <t>BX4705.T6 K4 (vol. 2)</t>
  </si>
  <si>
    <t>DG0077.M35</t>
  </si>
  <si>
    <t>Thomas à Kempis and the Brothers of the Common Life /</t>
  </si>
  <si>
    <t>31796000888228</t>
  </si>
  <si>
    <t>3 pt. 1</t>
  </si>
  <si>
    <t>Kettlewell, Samuel, 1822-1893.</t>
  </si>
  <si>
    <t>DG0077.M352</t>
  </si>
  <si>
    <t>BMC-BX-0068</t>
  </si>
  <si>
    <t>BX4730 .L8</t>
  </si>
  <si>
    <t>DG0077.M5 1888</t>
  </si>
  <si>
    <t>The nuns of Port Royal, as seen in their own narratives,</t>
  </si>
  <si>
    <t>Lowndes, Mary E.</t>
  </si>
  <si>
    <t>DG0083.3 .P3</t>
  </si>
  <si>
    <t>BMC-BX-0069</t>
  </si>
  <si>
    <t>BX4817 .T7613 1912</t>
  </si>
  <si>
    <t>Protestantism and progress; a historical study of the relation of Protestantism to the modern world,</t>
  </si>
  <si>
    <t>DG0083.5.A1 S3</t>
  </si>
  <si>
    <t>Troeltsch, Ernst, 1865-1923.</t>
  </si>
  <si>
    <t>DG0090.P49 1902</t>
  </si>
  <si>
    <t>BMC-BX-0070</t>
  </si>
  <si>
    <t>DG0109.W2</t>
  </si>
  <si>
    <t>BX4820 .W4 1862</t>
  </si>
  <si>
    <t>Protestantism and infidelity: an appeal to Americans.</t>
  </si>
  <si>
    <t>Weninger, F. X. 1805-1888. (Francis Xavier),</t>
  </si>
  <si>
    <t>DG0124.B45</t>
  </si>
  <si>
    <t>BMC-BX-0071</t>
  </si>
  <si>
    <t>Schleiermachers Briefe an die Grafen zu Dohna /</t>
  </si>
  <si>
    <t>DG0203.5 .P9</t>
  </si>
  <si>
    <t>Schleiermacher, Friedrich, 1768-1834.</t>
  </si>
  <si>
    <t>BMC-BX-0072</t>
  </si>
  <si>
    <t>BX4843 .H32 1877 (vol. 4)</t>
  </si>
  <si>
    <t>DG0207.A7</t>
  </si>
  <si>
    <t>La France protestante /</t>
  </si>
  <si>
    <t>1877-88.</t>
  </si>
  <si>
    <t>DG0207.C36 1905</t>
  </si>
  <si>
    <t>Haag, Eugène, 1808-1868.</t>
  </si>
  <si>
    <t>BMC-BX-0073</t>
  </si>
  <si>
    <t>BX4849 .B4 (vol. 1)</t>
  </si>
  <si>
    <t>Beiträge zur Geschichte der evangelischen Kirche in Russland.</t>
  </si>
  <si>
    <t>1887-</t>
  </si>
  <si>
    <t>DG0209.P3</t>
  </si>
  <si>
    <t>BMC-BX-0074</t>
  </si>
  <si>
    <t>BX4851 .C313</t>
  </si>
  <si>
    <t>The Spanish Protestants and their persecution /</t>
  </si>
  <si>
    <t>Castro, Adolfo de, 1823-1898.</t>
  </si>
  <si>
    <t>BMC-BX-0075</t>
  </si>
  <si>
    <t>BX4917 .A313 1846</t>
  </si>
  <si>
    <t>Letters of John Huss written during his exile and imprisonment /</t>
  </si>
  <si>
    <t>DG0211.P15</t>
  </si>
  <si>
    <t>Hus, Jan, 1369?-1415.</t>
  </si>
  <si>
    <t>BMC-BX-0076</t>
  </si>
  <si>
    <t>DG0223.D42 1883</t>
  </si>
  <si>
    <t>A chapter in English church history : being the minutes of the Society for Promoting Christian Knowledge for the years 1698-1704, together with abstracts of correspondents letters, during part of the same period.</t>
  </si>
  <si>
    <t>McClure, Edmund, d. 1922.</t>
  </si>
  <si>
    <t>DG0223.F62</t>
  </si>
  <si>
    <t>BMC-BX-0077</t>
  </si>
  <si>
    <t>BX5035 .P2</t>
  </si>
  <si>
    <t>DG0247.2 .A97</t>
  </si>
  <si>
    <t>The two liturgies, A.D. 1549, and A.D. 1552 : with other documents set forth by authority in the reign of King Edward VI, viz. The order of communion, 1548. The primer, 1553. The catechism and articles, 1553. Catechismus brevis, 1553 /</t>
  </si>
  <si>
    <t>Church of England.</t>
  </si>
  <si>
    <t>DG0254.O54 1908</t>
  </si>
  <si>
    <t>BMC-BX-0078</t>
  </si>
  <si>
    <t>DG0259.K7</t>
  </si>
  <si>
    <t>BX5037 .B32 1818 (vol. 1)</t>
  </si>
  <si>
    <t>Theological works.</t>
  </si>
  <si>
    <t>Barrow, Isaac, 1630-1677.</t>
  </si>
  <si>
    <t>BMC-BX-0079</t>
  </si>
  <si>
    <t>BX5037 .B32 1818 (vol. 3)</t>
  </si>
  <si>
    <t>BMC-BX-0080</t>
  </si>
  <si>
    <t>BX5037 .B55 (vol. 7)</t>
  </si>
  <si>
    <t>The theological works of William Beveridge</t>
  </si>
  <si>
    <t>1844-</t>
  </si>
  <si>
    <t>Beveridge, William, 1637-1708.</t>
  </si>
  <si>
    <t>DG0260.C5 G8</t>
  </si>
  <si>
    <t>BMC-BX-0081</t>
  </si>
  <si>
    <t>BX5037 .C6 (vol. 5)</t>
  </si>
  <si>
    <t>The works of...John Cosin : now first collected.</t>
  </si>
  <si>
    <t>DG0260.C5 T8 1881</t>
  </si>
  <si>
    <t>DL</t>
  </si>
  <si>
    <t>1843-1855.</t>
  </si>
  <si>
    <t>Cosin, John, 1594-1672.</t>
  </si>
  <si>
    <t>DG0271.M2 1911b</t>
  </si>
  <si>
    <t>BMC-BX-0082</t>
  </si>
  <si>
    <t>DG0275.W32</t>
  </si>
  <si>
    <t>BX5037 .O9 (vol. 19)</t>
  </si>
  <si>
    <t>The works of John Owen, D. D. /</t>
  </si>
  <si>
    <t>Owen, John, 1616-1683.</t>
  </si>
  <si>
    <t>DG0279.G2</t>
  </si>
  <si>
    <t>BMC-BX-0083</t>
  </si>
  <si>
    <t>DG0311.G43</t>
  </si>
  <si>
    <t>BX5037 .T47 1844 (vol. 2 pt. 2)</t>
  </si>
  <si>
    <t>The theological works of Herbert Thorndike.</t>
  </si>
  <si>
    <t>31796005542655</t>
  </si>
  <si>
    <t>1844-56.</t>
  </si>
  <si>
    <t>DG0311.G43 1909</t>
  </si>
  <si>
    <t>Thorndike, Herbert, 1598-1672.</t>
  </si>
  <si>
    <t>DG0403.M85 f</t>
  </si>
  <si>
    <t>BMC-BX-0084</t>
  </si>
  <si>
    <t>BX5055 .W3</t>
  </si>
  <si>
    <t>8 pt. 4</t>
  </si>
  <si>
    <t>An old English parish;</t>
  </si>
  <si>
    <t>Wall, J. Charles (James Charles)</t>
  </si>
  <si>
    <t>18 pt. 3</t>
  </si>
  <si>
    <t>9 pt. 5</t>
  </si>
  <si>
    <t>BMC-BX-0085</t>
  </si>
  <si>
    <t>BX5093 .O8</t>
  </si>
  <si>
    <t>The English church in the nineteenth century (1800-1833) /</t>
  </si>
  <si>
    <t>Overton, John Henry, 1835-1903.</t>
  </si>
  <si>
    <t>18 pt. 1 no. 1</t>
  </si>
  <si>
    <t>BMC-BX-0086</t>
  </si>
  <si>
    <t>24 pt. 7 no. 1</t>
  </si>
  <si>
    <t>BX5099 .U3 1844</t>
  </si>
  <si>
    <t>The Anglican Church in the nineteenth century: indicating her relative position to dissent in every form; and presenting a clear and unprejudiced view of Puseyism and Orthodoxy.  Translated from the German</t>
  </si>
  <si>
    <t>Uhden, Hermann Ferdinand, 1812-1888.</t>
  </si>
  <si>
    <t>22 pt. 4</t>
  </si>
  <si>
    <t>BMC-BX-0087</t>
  </si>
  <si>
    <t>BX5100 .W34 1895</t>
  </si>
  <si>
    <t>DG0416.B14</t>
  </si>
  <si>
    <t>The Oxford church movement : sketches and recollections /</t>
  </si>
  <si>
    <t>DG0416.H3 1877</t>
  </si>
  <si>
    <t>Wakeling, G., d. 1895.</t>
  </si>
  <si>
    <t>DG0416.M97 1880</t>
  </si>
  <si>
    <t>DG0426.J31 1885</t>
  </si>
  <si>
    <t>BMC-BX-0088</t>
  </si>
  <si>
    <t>DG0427.H27 1876</t>
  </si>
  <si>
    <t>Canterbury.</t>
  </si>
  <si>
    <t>DG0427.S99 1898</t>
  </si>
  <si>
    <t>Jenkins, Robert C. 1815-1896. (Robert Charles),</t>
  </si>
  <si>
    <t>DG0450.Z3</t>
  </si>
  <si>
    <t>DG0468.J3</t>
  </si>
  <si>
    <t>BMC-BX-0089</t>
  </si>
  <si>
    <t>DG0501.V7</t>
  </si>
  <si>
    <t>BX5121 .K57 1914</t>
  </si>
  <si>
    <t>The Church in bondage /</t>
  </si>
  <si>
    <t>DG0503.H68</t>
  </si>
  <si>
    <t>DG0503.V77 1902</t>
  </si>
  <si>
    <t>DG0533.G68</t>
  </si>
  <si>
    <t>BMC-BX-0090</t>
  </si>
  <si>
    <t>BX5131 .H65 1910</t>
  </si>
  <si>
    <t>DG0533.G7</t>
  </si>
  <si>
    <t>The church, her books and her sacraments. A course of instructions given at All Saints, Margaret street, in Lent, 1910.</t>
  </si>
  <si>
    <t>DG0533.S94 1887</t>
  </si>
  <si>
    <t>Holmes, E. E. 1854-1931. (Ernest Edward),</t>
  </si>
  <si>
    <t>DG0537.8.A1 V5 1859</t>
  </si>
  <si>
    <t>DG0539.A2 G8</t>
  </si>
  <si>
    <t>DG0551.C7</t>
  </si>
  <si>
    <t>BMC-BX-0091</t>
  </si>
  <si>
    <t>BX5131 .W67 1913</t>
  </si>
  <si>
    <t>The theology of the Church of England /</t>
  </si>
  <si>
    <t>Worsley, Frederick William.</t>
  </si>
  <si>
    <t>BMC-BX-0092</t>
  </si>
  <si>
    <t>BX5132 .T73 (vol. 2 pt. 1)</t>
  </si>
  <si>
    <t>Tracts for the times /</t>
  </si>
  <si>
    <t>1836-1841.</t>
  </si>
  <si>
    <t>BMC-BX-0093</t>
  </si>
  <si>
    <t>The presence of God in his temple /</t>
  </si>
  <si>
    <t>DG0552.7 M28</t>
  </si>
  <si>
    <t>DG0552.8.B8 A4</t>
  </si>
  <si>
    <t>Vaughan, C. J. 1816-1897. (Charles John),</t>
  </si>
  <si>
    <t>DG0552.8.C3 A3</t>
  </si>
  <si>
    <t>DG0552.8.C3 M5</t>
  </si>
  <si>
    <t>BMC-BX-0094</t>
  </si>
  <si>
    <t>DG0552.8.C3 T5</t>
  </si>
  <si>
    <t>Words of faith and hope,</t>
  </si>
  <si>
    <t>DG0552.8.V4 A3</t>
  </si>
  <si>
    <t>Westcott, Brooke Foss, 1825-1901.</t>
  </si>
  <si>
    <t>DG0552.M34 1909</t>
  </si>
  <si>
    <t>DP</t>
  </si>
  <si>
    <t>BMC-BX-0095</t>
  </si>
  <si>
    <t>DG0556.D47 A3 1920</t>
  </si>
  <si>
    <t>BX5136 .C73 1847</t>
  </si>
  <si>
    <t>Defensio ecclesiæ Anglicanæ,</t>
  </si>
  <si>
    <t>DG0657.9.E8 A2</t>
  </si>
  <si>
    <t>Crakanthorpe, Richard, 1567-1624.</t>
  </si>
  <si>
    <t>DG0657.9.I7 A5 1911b</t>
  </si>
  <si>
    <t>BMC-BX-0096</t>
  </si>
  <si>
    <t>DG0677.1 .H69</t>
  </si>
  <si>
    <t>BX5136 .S85 1844 (vol. 2)</t>
  </si>
  <si>
    <t>A rational account of the grounds of Protestant religion; being a vindication of the Lord Archbishop of Canterbury's relation of a conference etc. from the pretended answer by T.C., wherein the true grounds of faith are cleared and the false discovered, the Church of England vindicated from the imputation of schism, and the most important particular controversies between us and those of the Church of Rome thoroughly examined.</t>
  </si>
  <si>
    <t>DG0677.B86</t>
  </si>
  <si>
    <t>31796005684184</t>
  </si>
  <si>
    <t>DG0734.P5 1908</t>
  </si>
  <si>
    <t>Stillingfleet, Edward, 1635-1699.</t>
  </si>
  <si>
    <t>DG0737.97 .O58</t>
  </si>
  <si>
    <t>BMC-BX-0097</t>
  </si>
  <si>
    <t>DG0737.A2 785 1906</t>
  </si>
  <si>
    <t>BX5137 .F67 1867 (vol. 1)</t>
  </si>
  <si>
    <t>An explanation of the thirty-nine articles : with an epistle dedicatory to the Rev. E. B. Pusey, D.D. /</t>
  </si>
  <si>
    <t>DG0804.H3</t>
  </si>
  <si>
    <t>1867-1868.</t>
  </si>
  <si>
    <t>DG0807.4 .K57</t>
  </si>
  <si>
    <t>BMC-BX-0098</t>
  </si>
  <si>
    <t>DG0807.4 .P62 ff</t>
  </si>
  <si>
    <t>The people's prayers: being some considerations on the use of the litany in public worship /</t>
  </si>
  <si>
    <t>DG0808.H43</t>
  </si>
  <si>
    <t>Atchley, Edward Godfrey Cuthbert Frederic.</t>
  </si>
  <si>
    <t>DG0811.G83</t>
  </si>
  <si>
    <t>BMC-BX-0099</t>
  </si>
  <si>
    <t>DG0841.G5</t>
  </si>
  <si>
    <t>BX5141.A1 H54 1902 (vol. 2)</t>
  </si>
  <si>
    <t>Hierurgia anglicana; documents and extracts illustrative of the ceremonial of the Anglican church after the reformation,</t>
  </si>
  <si>
    <t>1902-04.</t>
  </si>
  <si>
    <t>DG0847.I6 O8</t>
  </si>
  <si>
    <t>BMC-BX-0100</t>
  </si>
  <si>
    <t>DG0862.A35</t>
  </si>
  <si>
    <t>BX5145.A6 W5 (vol. 3)</t>
  </si>
  <si>
    <t>A chapter in the history of the Welsh Book of common prayer, or the letters which were written preparatory to the revised edition of 1841,</t>
  </si>
  <si>
    <t>DG0863.R5 1830</t>
  </si>
  <si>
    <t>Evans, Albert Owen, 1864-1937 ed.</t>
  </si>
  <si>
    <t>DG0975.C17 L2</t>
  </si>
  <si>
    <t>BMC-BX-0101</t>
  </si>
  <si>
    <t>DG0975.G34 O77 1906 f</t>
  </si>
  <si>
    <t>BX5145 .B6 1876</t>
  </si>
  <si>
    <t>2 Plates</t>
  </si>
  <si>
    <t>The annotated Book of common prayer: being an historical, ritual and theologicalcommentary on the devotional system of the Church of England /</t>
  </si>
  <si>
    <t>DG0975.I5 P21 1841</t>
  </si>
  <si>
    <t>Church of England. 1876. Book of common prayer.</t>
  </si>
  <si>
    <t>DG0975.L81 R7</t>
  </si>
  <si>
    <t>BMC-BX-0102</t>
  </si>
  <si>
    <t>DG0975.V51 C5</t>
  </si>
  <si>
    <t>The doctrine of the real presence, as contained in the Fathers from the death of S. John the Evangelist to the fourth General Council, vindicated, in notes on a sermon, "The presence of Christ in the holy eucharist," preached A.D. 1853, before the University of Oxford.</t>
  </si>
  <si>
    <t>DH0183.T5</t>
  </si>
  <si>
    <t>Pusey, E. B. 1800-1882. (Edward Bouverie),</t>
  </si>
  <si>
    <t>DH0188.W7 B5</t>
  </si>
  <si>
    <t>BMC-BX-0103</t>
  </si>
  <si>
    <t>BX5151 .W34 1874</t>
  </si>
  <si>
    <t>The constitutions and canons ecclesiastical of the Church of England  : referred to their original soruces, and lillustrated with explanatory notes .</t>
  </si>
  <si>
    <t>DH0491.K91</t>
  </si>
  <si>
    <t>Walcott, Mackenzie Edward Charles.</t>
  </si>
  <si>
    <t>BMC-BX-0104</t>
  </si>
  <si>
    <t>BX5157 .S4 1886</t>
  </si>
  <si>
    <t>DH0521.P57 1909</t>
  </si>
  <si>
    <t>A defence of the Church of England against disestablishment : with an introductory letter to the Rt. Hon. W. E. Gladstone, M. P. /</t>
  </si>
  <si>
    <t>Selborne, Roundell Palmer, Earl of, 1812-1895.</t>
  </si>
  <si>
    <t>BMC-BX-0105</t>
  </si>
  <si>
    <t>BX5178 .H25 1912</t>
  </si>
  <si>
    <t>Leo XIII and Anglican orders /</t>
  </si>
  <si>
    <t>Halifax, Charles Lindley Wood, Earl of, 1839-1934.</t>
  </si>
  <si>
    <t>DH0801.B73 O6</t>
  </si>
  <si>
    <t>DH0811.B78 P5</t>
  </si>
  <si>
    <t>BMC-BX-0106</t>
  </si>
  <si>
    <t>BX5198 .B4</t>
  </si>
  <si>
    <t>Portraits of the archbishops of Canterbury /</t>
  </si>
  <si>
    <t>Bevan, Gladys Mary ed.</t>
  </si>
  <si>
    <t>BMC-BX-0107</t>
  </si>
  <si>
    <t>BX5198 .H7 (vol. 6)</t>
  </si>
  <si>
    <t>Lives of the archbishops of Canterbury /</t>
  </si>
  <si>
    <t>1860-84.</t>
  </si>
  <si>
    <t>Hook, Walter Farquhar, 1798-1875.</t>
  </si>
  <si>
    <t>BMC-BX-0108</t>
  </si>
  <si>
    <t>DJ0011.A53 H3</t>
  </si>
  <si>
    <t>The life, character, and remains of the Rev. Richard Cecil, M.A., late Rector of Bisley, and Vicar of Chobram, Surrey; and Minister of St. John's-Chapel, Bedford-Row, London :</t>
  </si>
  <si>
    <t>DJ0039.E4 1909</t>
  </si>
  <si>
    <t>Cecil, Richard, 1748-1810.</t>
  </si>
  <si>
    <t>DJ0091.B6</t>
  </si>
  <si>
    <t>BMC-BX-0109</t>
  </si>
  <si>
    <t>DJ0114.M9</t>
  </si>
  <si>
    <t>BX5199.B32 A3 (vol. 1)</t>
  </si>
  <si>
    <t>DJ0150.N3</t>
  </si>
  <si>
    <t>Memoirs of the late Doctor Henry Bathurst : Lord Bishop of Norwich.</t>
  </si>
  <si>
    <t>Bathurst, Henry, Bp. of Norwich, 1744-1837.</t>
  </si>
  <si>
    <t>DJ0173.H6 T4</t>
  </si>
  <si>
    <t>BMC-BX-0110</t>
  </si>
  <si>
    <t>DJ0182.E5</t>
  </si>
  <si>
    <t>The story of W. J. E. Bennett, founder of S. Barnabas', Pimlico, and vicar of Froome-Selwood: and of his part in the Oxford church movement of the nineteenth century /</t>
  </si>
  <si>
    <t>DJ0202.N2</t>
  </si>
  <si>
    <t>DQ</t>
  </si>
  <si>
    <t>Bennett, Frederick.</t>
  </si>
  <si>
    <t>DJ0211.C7</t>
  </si>
  <si>
    <t>DJ0411.A55 G7</t>
  </si>
  <si>
    <t>BMC-BX-0111</t>
  </si>
  <si>
    <t>DJ0411.A8 M3</t>
  </si>
  <si>
    <t>A life of Nicholas Ferrar.</t>
  </si>
  <si>
    <t>DJ0411.D6 G5</t>
  </si>
  <si>
    <t>Peckard, Peter, 1718?-1797.</t>
  </si>
  <si>
    <t>DJ0411.M6 G7</t>
  </si>
  <si>
    <t>BMC-BX-0112</t>
  </si>
  <si>
    <t>DJ0411.N6 S3</t>
  </si>
  <si>
    <t>BX5199.F5 L4 (vol. 2)</t>
  </si>
  <si>
    <t>The life of Dr. John Fisher ... : with an apendix of illustrative documents and papers /</t>
  </si>
  <si>
    <t>DJ0411.R8 M4 f</t>
  </si>
  <si>
    <t>Lewis, John, 1675-1747.</t>
  </si>
  <si>
    <t>DJ0411.R8 R587 1970 f</t>
  </si>
  <si>
    <t>DJ0411.R8 R6</t>
  </si>
  <si>
    <t>BMC-BX-0113</t>
  </si>
  <si>
    <t>BX5199.F5 L4 (vol. 1)</t>
  </si>
  <si>
    <t>DK0018.T8</t>
  </si>
  <si>
    <t>DK0026.S86</t>
  </si>
  <si>
    <t>DK0026.T87</t>
  </si>
  <si>
    <t>DK0027.R35</t>
  </si>
  <si>
    <t>DK0131.S39</t>
  </si>
  <si>
    <t>BMC-BX-0114</t>
  </si>
  <si>
    <t>DK0131.W17</t>
  </si>
  <si>
    <t>Memoirs of Mark Hildesley /</t>
  </si>
  <si>
    <t>DK0189.K7 1916</t>
  </si>
  <si>
    <t>Butler, Weeden, 1742-1823.</t>
  </si>
  <si>
    <t>DK0214.H22 1891</t>
  </si>
  <si>
    <t>DK0214.K54 1894</t>
  </si>
  <si>
    <t>BMC-BX-0115</t>
  </si>
  <si>
    <t>DK0219.6.N8 S8 1909</t>
  </si>
  <si>
    <t>The memoirs and a selection from the letters of ... Charles Jerram ... /</t>
  </si>
  <si>
    <t>DK0254.T7 A5</t>
  </si>
  <si>
    <t>Jerram, Charles, 1770-1853.</t>
  </si>
  <si>
    <t>DK0262.S25 1904b</t>
  </si>
  <si>
    <t>DK0265.G52</t>
  </si>
  <si>
    <t>DK0265.R38 1919</t>
  </si>
  <si>
    <t>BMC-BX-0116</t>
  </si>
  <si>
    <t>The life of Bishop Jewel /</t>
  </si>
  <si>
    <t>DK0755.A774</t>
  </si>
  <si>
    <t>Le Bas, Charles Webb, 1779-1861.</t>
  </si>
  <si>
    <t>DK0770.S8</t>
  </si>
  <si>
    <t>DK0851.D63</t>
  </si>
  <si>
    <t>BMC-BX-0117</t>
  </si>
  <si>
    <t>DK0851.V19 1868b</t>
  </si>
  <si>
    <t>BX5199.K36 A5 (vol. 2)</t>
  </si>
  <si>
    <t>The life of Thomas Ken: Bishop of Bath and Wells /</t>
  </si>
  <si>
    <t>DL0131.B8</t>
  </si>
  <si>
    <t>Anderdon, John Lavicount.</t>
  </si>
  <si>
    <t>DL0313.K6</t>
  </si>
  <si>
    <t>DP0017.M18</t>
  </si>
  <si>
    <t>BMC-BX-0118</t>
  </si>
  <si>
    <t>The life of Alexander Nowell, dean of St. Paul's /</t>
  </si>
  <si>
    <t>Churton, Ralph, 1754-1831.</t>
  </si>
  <si>
    <t>BMC-BX-0119</t>
  </si>
  <si>
    <t>12</t>
  </si>
  <si>
    <t>The life of William Sancroft, Archbishop of Canterbury.</t>
  </si>
  <si>
    <t>DP0022.E77 v.18</t>
  </si>
  <si>
    <t>DP0022.E77 v.24</t>
  </si>
  <si>
    <t>D'Oyly, George, 1778-1846.</t>
  </si>
  <si>
    <t>DP0022.E77 v.9</t>
  </si>
  <si>
    <t>DP0022.K5</t>
  </si>
  <si>
    <t>BMC-BX-0120</t>
  </si>
  <si>
    <t>Jeremy Taylor : a sketch of his life and times, with a popular exposition of his works.</t>
  </si>
  <si>
    <t>DP0048.H921</t>
  </si>
  <si>
    <t>DP0059.9 .G3</t>
  </si>
  <si>
    <t>Worley, George.</t>
  </si>
  <si>
    <t>DP0066.L17</t>
  </si>
  <si>
    <t>BMC-BX-0121</t>
  </si>
  <si>
    <t>Letters to a friend /</t>
  </si>
  <si>
    <t>Thirlwall, Connop, 1797-1875.</t>
  </si>
  <si>
    <t>DP0066.M4</t>
  </si>
  <si>
    <t>BMC-BX-0122</t>
  </si>
  <si>
    <t>BX5199.W3 T6 (vol. 2)</t>
  </si>
  <si>
    <t>Memoirs of the life and writings of the Right Rev. Brian Walton: editor of the London polyglot Bible : with notices of his coadjutors in the illustrious work, of the cultivation of oriental learning in this country ... and of the authorized English version of the Bible ... to which is added Dr. Walton's own vindication of the London polyglot /</t>
  </si>
  <si>
    <t>DR</t>
  </si>
  <si>
    <t>Todd, Henry John, 1763-1845.</t>
  </si>
  <si>
    <t>DP0068.A48</t>
  </si>
  <si>
    <t>DP0163.A5 1906</t>
  </si>
  <si>
    <t>BMC-BX-0123</t>
  </si>
  <si>
    <t>Memoirs of the life of the Rev. John Williams, missionary to Polynesia.</t>
  </si>
  <si>
    <t>DP0194.3 .B34</t>
  </si>
  <si>
    <t>Prout, Ebenezer.</t>
  </si>
  <si>
    <t>DP0357.S47 1888</t>
  </si>
  <si>
    <t>BMC-BX-0124</t>
  </si>
  <si>
    <t>DP0402.G6 C35</t>
  </si>
  <si>
    <t>The autobiography of Isaac Williams, B. D.: fellow and tutor of Trinity college, Oxford, author of several of the "Tracts for the times" ... /</t>
  </si>
  <si>
    <t>DP0402.S4 G3</t>
  </si>
  <si>
    <t>Williams, Isaac, 1802-1865.</t>
  </si>
  <si>
    <t>DP0402.S4 M8 1887</t>
  </si>
  <si>
    <t>BMC-BX-0125</t>
  </si>
  <si>
    <t>DP0402.T7 C2 1907</t>
  </si>
  <si>
    <t>Christopher Wordsworth, Bishop of Lincoln, 1807-1885 /</t>
  </si>
  <si>
    <t>DP0702.M16 T4</t>
  </si>
  <si>
    <t>DQ0016.B13 1905</t>
  </si>
  <si>
    <t>BMC-BX-0126</t>
  </si>
  <si>
    <t>A memoir of Alexander</t>
  </si>
  <si>
    <t>DQ0016.B2 1862</t>
  </si>
  <si>
    <t>BMC-BX-0127</t>
  </si>
  <si>
    <t>DQ0019.F6 1917</t>
  </si>
  <si>
    <t>Memoir of the Right Rev. Robert Milman ... with a selection from his correspondence and journals.</t>
  </si>
  <si>
    <t>Milman, Frances Maria.</t>
  </si>
  <si>
    <t>DQ0792.L288</t>
  </si>
  <si>
    <t>DQ0823.B86 1836 f</t>
  </si>
  <si>
    <t>BMC-BX-0128</t>
  </si>
  <si>
    <t>BX5700.6.Z8 G7 (vol. 1)</t>
  </si>
  <si>
    <t>DR0432.G23</t>
  </si>
  <si>
    <t>Life of Robert Gray: bishop of Cape Town and retropolitan of Africa /</t>
  </si>
  <si>
    <t>DR0473.A3</t>
  </si>
  <si>
    <t>DR0485.M6</t>
  </si>
  <si>
    <t>DR0507.L8</t>
  </si>
  <si>
    <t>DR0568.8.P4 A3 1916</t>
  </si>
  <si>
    <t>Lear, H. L. Sidney.</t>
  </si>
  <si>
    <t>DR0718.B2 1914</t>
  </si>
  <si>
    <t>BMC-BX-0129</t>
  </si>
  <si>
    <t>DS0008.G27 1884</t>
  </si>
  <si>
    <t>The life of Charles Alan Smythies: bishop of the Universities' mission to Central Africa /</t>
  </si>
  <si>
    <t>Ward, Gertrude.</t>
  </si>
  <si>
    <t>DS0008.W85</t>
  </si>
  <si>
    <t>DS0048.5 .T43</t>
  </si>
  <si>
    <t>BMC-BX-0130</t>
  </si>
  <si>
    <t>BX5840 .A5</t>
  </si>
  <si>
    <t>Memorial papers. The memorial: with circular and questions of the episcopal commission; report of the commission; contributions of the commissioners; and communications from Episcopal and non-Episcopal divines.</t>
  </si>
  <si>
    <t>DS0056.H65</t>
  </si>
  <si>
    <t>DS0057.Z3</t>
  </si>
  <si>
    <t>Episcopal Church. House of Bishops. Commission on memorial of Rev. Dr. Muhlenberg and others.</t>
  </si>
  <si>
    <t>DS0066.B7 f</t>
  </si>
  <si>
    <t>DS0069.5 .B8</t>
  </si>
  <si>
    <t>DS0069.5 .M4</t>
  </si>
  <si>
    <t>BMC-BX-0131</t>
  </si>
  <si>
    <t>BX5845.G7 A3 (vol. 6)</t>
  </si>
  <si>
    <t>DS0069.5 .S3</t>
  </si>
  <si>
    <t>The works of the Rt. Rev. Charles C. Grafton</t>
  </si>
  <si>
    <t>DS0070.5.N5 H55</t>
  </si>
  <si>
    <t>Grafton, Charles C. 1830-1912. (Charles Chapman),</t>
  </si>
  <si>
    <t>DS0070.L82 1857a</t>
  </si>
  <si>
    <t>DS0071.G65 1909</t>
  </si>
  <si>
    <t>BMC-BX-0132</t>
  </si>
  <si>
    <t>BX5845.G7 A3 (vol. 7)</t>
  </si>
  <si>
    <t>DS0071.J3</t>
  </si>
  <si>
    <t>DS0071.R142</t>
  </si>
  <si>
    <t>DS0081.R23 1889</t>
  </si>
  <si>
    <t>DS0089.M7 W5</t>
  </si>
  <si>
    <t>BMC-BX-0133</t>
  </si>
  <si>
    <t>BX5881 .A5 1845 (vol. 1)</t>
  </si>
  <si>
    <t>The history of the Church of England in the colonies and foreign dependencies of the British empire</t>
  </si>
  <si>
    <t>DS0094.5 .P7 f</t>
  </si>
  <si>
    <t>Anderson, James Stuart Murray.</t>
  </si>
  <si>
    <t>v.4 pt. 1</t>
  </si>
  <si>
    <t>DS0101.P2</t>
  </si>
  <si>
    <t>DS0101.P3 W3</t>
  </si>
  <si>
    <t>BMC-BX-0134</t>
  </si>
  <si>
    <t>BX5917.C8 H3 (vol. 2)</t>
  </si>
  <si>
    <t>DS0102.W5</t>
  </si>
  <si>
    <t>Documentary history of the Protestant Episcopal Church in the United States of America : containing numerous hitherto unpublished documents concerning the Church in Connecticut /</t>
  </si>
  <si>
    <t>1863-64.</t>
  </si>
  <si>
    <t>DS0103.B13 1906</t>
  </si>
  <si>
    <t>Hawks, Francis L. 1798-1866 ed. (Francis Lister),</t>
  </si>
  <si>
    <t>DS0104.3 .H3</t>
  </si>
  <si>
    <t>BMC-BX-0135</t>
  </si>
  <si>
    <t>DS0107.W7</t>
  </si>
  <si>
    <t>BX5926 .H85</t>
  </si>
  <si>
    <t>The peace of the church /</t>
  </si>
  <si>
    <t>DS0109.3 .F35 f</t>
  </si>
  <si>
    <t>Huntington, William Reed, 1838-1909.</t>
  </si>
  <si>
    <t>DS0109.P7 f</t>
  </si>
  <si>
    <t>BMC-BX-0136</t>
  </si>
  <si>
    <t>DS0110.5 .F45</t>
  </si>
  <si>
    <t>BX5930 .B9</t>
  </si>
  <si>
    <t>Protestant Episcopal doctrine and church unity.</t>
  </si>
  <si>
    <t>DS0110.5 .T86 1895</t>
  </si>
  <si>
    <t>DS</t>
  </si>
  <si>
    <t>Butler, C. M. 1810-1890. (Clement Moore),</t>
  </si>
  <si>
    <t>DS0110.G5 M2 f</t>
  </si>
  <si>
    <t>DS0111.A2 C4 f</t>
  </si>
  <si>
    <t>BMC-BX-0137</t>
  </si>
  <si>
    <t>DS0112.P62</t>
  </si>
  <si>
    <t>Christian believing and living: sermons,</t>
  </si>
  <si>
    <t>DS0113.J3</t>
  </si>
  <si>
    <t>Huntington, F. D. 1819-1904. (Frederic Dan),</t>
  </si>
  <si>
    <t>DS0117.A4</t>
  </si>
  <si>
    <t>DS0117.M68 1893</t>
  </si>
  <si>
    <t>BMC-BX-0138</t>
  </si>
  <si>
    <t>BX5966 .H6 f</t>
  </si>
  <si>
    <t>The House of Bishops /</t>
  </si>
  <si>
    <t>DS0117.R38 1893</t>
  </si>
  <si>
    <t>DS0117.R4 1888</t>
  </si>
  <si>
    <t>DS0118.W3 1918</t>
  </si>
  <si>
    <t>BMC-BX-0139</t>
  </si>
  <si>
    <t>DS0119.8.P42 W5 1871</t>
  </si>
  <si>
    <t>History of St. George's church in the city of New York, 1752-1811-1911,</t>
  </si>
  <si>
    <t>DS0122.8 .J7318 1913</t>
  </si>
  <si>
    <t>Anstice, Henry, 1841-1922.</t>
  </si>
  <si>
    <t>DS0124.M3</t>
  </si>
  <si>
    <t>DS0135.G32 B3</t>
  </si>
  <si>
    <t>BMC-BX-0140</t>
  </si>
  <si>
    <t>BX5980.N5 T7 (vol. 2)</t>
  </si>
  <si>
    <t>DS0135.R9 D8</t>
  </si>
  <si>
    <t>A history of the parish of Trinity Church in the city of New York /</t>
  </si>
  <si>
    <t>1898-</t>
  </si>
  <si>
    <t>Dix, Morgan, 1827-1908.</t>
  </si>
  <si>
    <t>DS0156.L8 H4 1897</t>
  </si>
  <si>
    <t>DS0156.U7 O38 f</t>
  </si>
  <si>
    <t>BMC-BX-0141</t>
  </si>
  <si>
    <t>BX5980.N5 T7 (vol. 6)</t>
  </si>
  <si>
    <t>DS0165.G13</t>
  </si>
  <si>
    <t>DS0253.L6 1970</t>
  </si>
  <si>
    <t>BMC-BX-0142</t>
  </si>
  <si>
    <t>1 pt. 1B</t>
  </si>
  <si>
    <t>A memorial of Nathan B. Crocker, D. D., late rector of Saint John's church, Providence, R. I.;</t>
  </si>
  <si>
    <t>DS0405.H95 1908</t>
  </si>
  <si>
    <t>Duane, Richard Bache, 1823-1875 ed.</t>
  </si>
  <si>
    <t>DS0413.F72 1903</t>
  </si>
  <si>
    <t>DS0413.N4</t>
  </si>
  <si>
    <t>DS0436.C22</t>
  </si>
  <si>
    <t>BMC-BX-0143</t>
  </si>
  <si>
    <t>Records of an active life /</t>
  </si>
  <si>
    <t>DS0436.K26</t>
  </si>
  <si>
    <t>Dyer, Heman, 1810-1900.</t>
  </si>
  <si>
    <t>DS0436.W57</t>
  </si>
  <si>
    <t>DS0445.L5</t>
  </si>
  <si>
    <t>BMC-BX-0144</t>
  </si>
  <si>
    <t>BX5995.H65 R5 (vol. 1)</t>
  </si>
  <si>
    <t>DS0461.M35</t>
  </si>
  <si>
    <t>A memorial biography of the Very Reverend Eugene Augustus Hoffman, D.D. (Oxon.) D.C.L., L.L.D., late dean of the General theological seminary,</t>
  </si>
  <si>
    <t>Riley, Theodore Myers, 1842-1914.</t>
  </si>
  <si>
    <t>DS0462.8.D8 B6</t>
  </si>
  <si>
    <t>DS0465.A27 1649</t>
  </si>
  <si>
    <t>BMC-BX-0145</t>
  </si>
  <si>
    <t>BX5995.K45 H3 (vol. 1)</t>
  </si>
  <si>
    <t>DS0465.A4 1618</t>
  </si>
  <si>
    <t>Life of the Right Reverned John Barrett Kerfoot, first Bishop of Pittsburgh : with selections from his diaries and correspondence /</t>
  </si>
  <si>
    <t>Harrison, Hall, 1837-1900.</t>
  </si>
  <si>
    <t>BMC-BX-0146</t>
  </si>
  <si>
    <t>DS0465.M2</t>
  </si>
  <si>
    <t>Led on! Step by step, scenes from clerical, military, educational, and plantation life in the South, 1828-1898 /</t>
  </si>
  <si>
    <t>DS0470.H2 B7</t>
  </si>
  <si>
    <t>Porter, Anthony Toomer, 1828-1902.</t>
  </si>
  <si>
    <t>DS0473.3 .L3</t>
  </si>
  <si>
    <t>DS0474.1 .S4</t>
  </si>
  <si>
    <t>BMC-BX-0147</t>
  </si>
  <si>
    <t>Arthur Stanton; a memoir</t>
  </si>
  <si>
    <t>DS0478.K243 1896</t>
  </si>
  <si>
    <t>Russell, George William Erskine, 1853-1919.</t>
  </si>
  <si>
    <t>DS0480.45 .I5</t>
  </si>
  <si>
    <t>BMC-BX-0148</t>
  </si>
  <si>
    <t>1921-1922</t>
  </si>
  <si>
    <t>The life of the Rt. Rev. William White, D. D., Bishop of Pennsilvania ... /</t>
  </si>
  <si>
    <t>1930-1931</t>
  </si>
  <si>
    <t>Norton, John N. 1820-1881. (John Nicholas),</t>
  </si>
  <si>
    <t>DS0480.5 .A6 1920 f</t>
  </si>
  <si>
    <t>DS0485.B81 N5</t>
  </si>
  <si>
    <t>BMC-BX-0149</t>
  </si>
  <si>
    <t>DS0485.B81 W697</t>
  </si>
  <si>
    <t>Memoir of George David Cummins, D. D.: first bishop of the ReformedEpiscopal church /</t>
  </si>
  <si>
    <t>DS0485.K2 K58 1911</t>
  </si>
  <si>
    <t>Cummins, Alexandrine Macomb Balch.</t>
  </si>
  <si>
    <t>DT</t>
  </si>
  <si>
    <t>DS0485.K2 P4</t>
  </si>
  <si>
    <t>DS0485.N4 B7</t>
  </si>
  <si>
    <t>BMC-BX-0150</t>
  </si>
  <si>
    <t>DS0485.P2 A4</t>
  </si>
  <si>
    <t>BX7260.R615 A3 (vol. 2)</t>
  </si>
  <si>
    <t>Diary of Thomas Robbins, D. D., 1796-1854: Printed for his nephew. Owned by the Connecticut historical society ... Ed. and annotated by Increase N. Tarbox .</t>
  </si>
  <si>
    <t>DS0486.A3 H3</t>
  </si>
  <si>
    <t>Robbins, Thomas, 1777-1856.</t>
  </si>
  <si>
    <t>DS0486.B4 H2</t>
  </si>
  <si>
    <t>DS0486.E8 H6 1922</t>
  </si>
  <si>
    <t>BMC-BX-0151</t>
  </si>
  <si>
    <t>BX7632 .H35 1859</t>
  </si>
  <si>
    <t>DS0486.M27 M37 1917</t>
  </si>
  <si>
    <t>The peculium : an endeavour to throw light on some of the causes of the decline of the Society of Friends, especially in regard to its original claim of being the peculiar people of God</t>
  </si>
  <si>
    <t>DS0489.5 .P5</t>
  </si>
  <si>
    <t>Hancock, Thomas, 1832-1903.</t>
  </si>
  <si>
    <t>DS0504.J34</t>
  </si>
  <si>
    <t>DS0508.A3</t>
  </si>
  <si>
    <t>BMC-BX-0152</t>
  </si>
  <si>
    <t>BX8063.N4 P6 (vol. 2)</t>
  </si>
  <si>
    <t>DS0511.N34</t>
  </si>
  <si>
    <t>Nieuwe bijdragen tot kennis van de geschiedenis en het wezen van het Lutheranisme in de Nederlanden /</t>
  </si>
  <si>
    <t>DS0518.8 .D55</t>
  </si>
  <si>
    <t>Pont, Johannes Wilhelm, 1863-1939.</t>
  </si>
  <si>
    <t>DS0518.8 .M6</t>
  </si>
  <si>
    <t>DS0518.M4</t>
  </si>
  <si>
    <t>DS0548.D92</t>
  </si>
  <si>
    <t>BMC-BX-0153</t>
  </si>
  <si>
    <t>BX8080.S738 O4 1910 (vol. 1)</t>
  </si>
  <si>
    <t>DS0557.A5 D4</t>
  </si>
  <si>
    <t>Adolf Stoecker : lebesbild und zeitgeschichte.</t>
  </si>
  <si>
    <t>DS0560.R3 f</t>
  </si>
  <si>
    <t>Oertzen, Dietrich von, 1849-</t>
  </si>
  <si>
    <t>DS0621.G6</t>
  </si>
  <si>
    <t>DS0653.B63</t>
  </si>
  <si>
    <t>BMC-BX-0154</t>
  </si>
  <si>
    <t>43</t>
  </si>
  <si>
    <t>The life of Rev. John William Fletcher, viscar of Madeley /</t>
  </si>
  <si>
    <t>Cox, Robert.</t>
  </si>
  <si>
    <t>40</t>
  </si>
  <si>
    <t>BMC-BX-0155</t>
  </si>
  <si>
    <t>Pennsylvanische nachrichten von dem reiche Christi, anno 1742.</t>
  </si>
  <si>
    <t>1742?]</t>
  </si>
  <si>
    <t>Zinzendorf, Nicolaus Ludwig, Graf von, 1700-1760.</t>
  </si>
  <si>
    <t>DS0709.H85 1900</t>
  </si>
  <si>
    <t>DS0709.L29 1894</t>
  </si>
  <si>
    <t>DS0709.M32</t>
  </si>
  <si>
    <t>BMC-BX-0156</t>
  </si>
  <si>
    <t>DS0709.M48</t>
  </si>
  <si>
    <t>Erdmuthe Dorothea gräfin von Zinzendorf, geborene gräfin Reuss zu Plauen : Ihr Leben als Beitrag zur Geschichte des Pietismus und der Brüdergemeine dargestellt.</t>
  </si>
  <si>
    <t>DS0710.H8</t>
  </si>
  <si>
    <t>Jannasch, Wilhelm, 1888-</t>
  </si>
  <si>
    <t>BMC-BX-0157</t>
  </si>
  <si>
    <t>BX8611 .L5</t>
  </si>
  <si>
    <t>The story of the Mormons, from the date of their origin to the year 1901,</t>
  </si>
  <si>
    <t>DS0710.K5 1909</t>
  </si>
  <si>
    <t>DS0721.D68</t>
  </si>
  <si>
    <t>Linn, William Alexander, 1846-1917.</t>
  </si>
  <si>
    <t>DS0733.B23 1900</t>
  </si>
  <si>
    <t>DS0740.63 .H33</t>
  </si>
  <si>
    <t>BMC-BX-0158</t>
  </si>
  <si>
    <t>BX9072 .W8</t>
  </si>
  <si>
    <t>A discourse on the Scottish Reformation to which are added proofs and illustrations designed to form a manual of Reformation facts and principles.</t>
  </si>
  <si>
    <t>Wordsworth, Charles, Bp. of St. Andrews, Dunkeld and Dunblane, 1806-1892.</t>
  </si>
  <si>
    <t>DS0745.H5 1911</t>
  </si>
  <si>
    <t>BMC-BX-0159</t>
  </si>
  <si>
    <t>DS0785.D28</t>
  </si>
  <si>
    <t>BX9081 .W3 1901 (vol. 2)</t>
  </si>
  <si>
    <t>Six saints of the Covenant; Peden: Semple: Welwood: Cameron: Cargill: Smith,</t>
  </si>
  <si>
    <t>DS0785.H52</t>
  </si>
  <si>
    <t>DS0793.E2 S88 f</t>
  </si>
  <si>
    <t>Walker, Patrick, 1666?-1745?</t>
  </si>
  <si>
    <t>DS0793.K2 P4</t>
  </si>
  <si>
    <t>DS0809.H44</t>
  </si>
  <si>
    <t>DS0810.H43</t>
  </si>
  <si>
    <t>BMC-BX-0160</t>
  </si>
  <si>
    <t>DS0810.M16</t>
  </si>
  <si>
    <t>BX9185 .A4 1886</t>
  </si>
  <si>
    <t>DS0835.G89</t>
  </si>
  <si>
    <t>The liturgy of John Knox /</t>
  </si>
  <si>
    <t>Church of Scotland. Book of common order.</t>
  </si>
  <si>
    <t>DS0835.H5</t>
  </si>
  <si>
    <t>DS0835.K2</t>
  </si>
  <si>
    <t>BMC-BX-0161</t>
  </si>
  <si>
    <t>DT0031.J73</t>
  </si>
  <si>
    <t>Memoirs of Rev. George Whitefield /</t>
  </si>
  <si>
    <t>DT0031.S21 1898b</t>
  </si>
  <si>
    <t>Gillies, John, 1712-1796.</t>
  </si>
  <si>
    <t>DT0054.S47</t>
  </si>
  <si>
    <t>DT0057.C2 v.24 f</t>
  </si>
  <si>
    <t>BMC-BX-0162</t>
  </si>
  <si>
    <t>DT0057.E37 v.33 f</t>
  </si>
  <si>
    <t>Théodore de Bèze et ses relations avec théologiens des Pays-Bas /</t>
  </si>
  <si>
    <t>DT0059.C23 1915</t>
  </si>
  <si>
    <t>Veltenaar, Cornelis, 1873-</t>
  </si>
  <si>
    <t>DT0060.W5 1883</t>
  </si>
  <si>
    <t>BMC-BX-0163</t>
  </si>
  <si>
    <t>DT0061.B85</t>
  </si>
  <si>
    <t>BX9420.C75 A3 (vol. 1)</t>
  </si>
  <si>
    <t>DU</t>
  </si>
  <si>
    <t>Commentary on the book of the prophet Isaiah /</t>
  </si>
  <si>
    <t>DT0062.T6 B75</t>
  </si>
  <si>
    <t>1850-53.</t>
  </si>
  <si>
    <t>DT0073.S3 Q5</t>
  </si>
  <si>
    <t>DT0080.B8 1908b</t>
  </si>
  <si>
    <t>BMC-BX-0164</t>
  </si>
  <si>
    <t>DT0083.B78 1909</t>
  </si>
  <si>
    <t>Die bekenntnisschriften der Reformierten kirche; in authentischen texten mit geschichtlicher einleitung und register</t>
  </si>
  <si>
    <t>Müller, Ernst Friedrich Karl, 1863-1935 ed.</t>
  </si>
  <si>
    <t>DT0083.B89</t>
  </si>
  <si>
    <t>BMC-BX-0165</t>
  </si>
  <si>
    <t>BX9474 .Y6 (vol. 3)</t>
  </si>
  <si>
    <t>DT0083.B92 1902b</t>
  </si>
  <si>
    <t>Geschiedenis der Nederlandsche Hervormde kerk /</t>
  </si>
  <si>
    <t>1819-1827.</t>
  </si>
  <si>
    <t>Ypeij, Annaeus, 1760-1831.</t>
  </si>
  <si>
    <t>DT0083.C5</t>
  </si>
  <si>
    <t>DT0083.K36</t>
  </si>
  <si>
    <t>DT0083.S54 1870</t>
  </si>
  <si>
    <t>BMC-BX-0166</t>
  </si>
  <si>
    <t>DT0092.B75</t>
  </si>
  <si>
    <t>BX9749 .A6 1907 (vol. 6)</t>
  </si>
  <si>
    <t>Corpus Schwenckfeldianorum /</t>
  </si>
  <si>
    <t>DT0093.A2 J6</t>
  </si>
  <si>
    <t>1907-1961.</t>
  </si>
  <si>
    <t>DT0100.W4</t>
  </si>
  <si>
    <t>Schwenckfeld, Caspar, 1489-1561.</t>
  </si>
  <si>
    <t>DT0107.4 .B7</t>
  </si>
  <si>
    <t>DT0107.C6</t>
  </si>
  <si>
    <t>BMC-BX-0167</t>
  </si>
  <si>
    <t>BX9847 .W2 1869</t>
  </si>
  <si>
    <t>DT0158.D26</t>
  </si>
  <si>
    <t>The living questions of the age /</t>
  </si>
  <si>
    <t>DT0165.B3</t>
  </si>
  <si>
    <t>Walker, James B. 1805-1887. (James Barr),</t>
  </si>
  <si>
    <t>DT0201.L3 1894</t>
  </si>
  <si>
    <t>DT0250.L8</t>
  </si>
  <si>
    <t>BMC-BX-0168</t>
  </si>
  <si>
    <t>BX9869.W5 A3 1845a (vol. 2)</t>
  </si>
  <si>
    <t>DT0269.B62 B4 f</t>
  </si>
  <si>
    <t>The life of the Rev. Joseph Blanco White: written by himself; with portions of his correspondence /</t>
  </si>
  <si>
    <t>DT0279.N4</t>
  </si>
  <si>
    <t>White, Joseph Blanco, 1775-1841.</t>
  </si>
  <si>
    <t>DT0299.T5 B7 ff</t>
  </si>
  <si>
    <t>DT0299.T5 T5 1900z</t>
  </si>
  <si>
    <t>BMC-D-0001</t>
  </si>
  <si>
    <t>D1 .H5 (vol. ser. 3 v. 10)</t>
  </si>
  <si>
    <t>DT0363.5 .B28</t>
  </si>
  <si>
    <t>Deutsche Zeitschrift für Geschichtswissenschaft.</t>
  </si>
  <si>
    <t>DT0431.M11</t>
  </si>
  <si>
    <t>1889-1898.</t>
  </si>
  <si>
    <t>DT0433.27 .C64 1895</t>
  </si>
  <si>
    <t>DT0434.E2 A4</t>
  </si>
  <si>
    <t>1959</t>
  </si>
  <si>
    <t>BMC-D-0002</t>
  </si>
  <si>
    <t>DT0434.U2 R8</t>
  </si>
  <si>
    <t>D1 .H5 (vol. ser. 3 v. 1)</t>
  </si>
  <si>
    <t>DT0507.A74 1901</t>
  </si>
  <si>
    <t>DT0515.D3</t>
  </si>
  <si>
    <t>DT0515.M68</t>
  </si>
  <si>
    <t>BMC-D-0003</t>
  </si>
  <si>
    <t>DT0515.O8</t>
  </si>
  <si>
    <t>D2 .A7 (vol. 98 1856)</t>
  </si>
  <si>
    <t>The Annual register, or, a view of the history and politics of the year.</t>
  </si>
  <si>
    <t>1839-1863.</t>
  </si>
  <si>
    <t>DT0516.T85</t>
  </si>
  <si>
    <t>DT0527.B3</t>
  </si>
  <si>
    <t>DT0551.M35</t>
  </si>
  <si>
    <t>BMC-D-0004</t>
  </si>
  <si>
    <t>D2 .A7 (vol. 111 1869)</t>
  </si>
  <si>
    <t>The annual register.</t>
  </si>
  <si>
    <t>1864-1954.</t>
  </si>
  <si>
    <t>DT0650.S92 1908</t>
  </si>
  <si>
    <t>DT0652.B77</t>
  </si>
  <si>
    <t>DT0652.K4</t>
  </si>
  <si>
    <t>DT0654.3.B46 A3 1887</t>
  </si>
  <si>
    <t>BMC-D-0005</t>
  </si>
  <si>
    <t>DT0711.R53 1912</t>
  </si>
  <si>
    <t>D2 .A7 (vol. 119 1877)</t>
  </si>
  <si>
    <t>DT0929.D26</t>
  </si>
  <si>
    <t>DT1900.G72 1903 f</t>
  </si>
  <si>
    <t>DU0098.T2 1919</t>
  </si>
  <si>
    <t>DU0110.M5</t>
  </si>
  <si>
    <t>DU0411.F5</t>
  </si>
  <si>
    <t>BMC-D-0006</t>
  </si>
  <si>
    <t>DU0560.C5 1899b</t>
  </si>
  <si>
    <t>D2 .A7 (vol. 184 1942)</t>
  </si>
  <si>
    <t>DU0598.Y3 F7</t>
  </si>
  <si>
    <t>DU0700.O4</t>
  </si>
  <si>
    <t>DU0800.B43</t>
  </si>
  <si>
    <t>DX0115.L5 1882</t>
  </si>
  <si>
    <t>E0013.B21</t>
  </si>
  <si>
    <t>BMC-D-0007</t>
  </si>
  <si>
    <t>D2 .A7 (vol. 83 1841)</t>
  </si>
  <si>
    <t>E0051.C7 v.1</t>
  </si>
  <si>
    <t>E0051.N455 v.17 pt.2</t>
  </si>
  <si>
    <t>BMC-D-0008</t>
  </si>
  <si>
    <t>D2 .A7 (vol. 166 1924)</t>
  </si>
  <si>
    <t>E0051.U6 v. 65</t>
  </si>
  <si>
    <t>E0051.U6 v.41</t>
  </si>
  <si>
    <t>E0051.U6 v.48</t>
  </si>
  <si>
    <t>BMC-D-0009</t>
  </si>
  <si>
    <t>D2 .A7 (vol. 106 1864)</t>
  </si>
  <si>
    <t>E0051.U6 v.52</t>
  </si>
  <si>
    <t>E0051.U6 v.57</t>
  </si>
  <si>
    <t>E0051.U6 v.73</t>
  </si>
  <si>
    <t>BMC-D-0010</t>
  </si>
  <si>
    <t>D2 .A7 (vol. 94 1852)</t>
  </si>
  <si>
    <t>E0077.M67 1906</t>
  </si>
  <si>
    <t>E0087.W54</t>
  </si>
  <si>
    <t>E0099.E7 T418 1900z</t>
  </si>
  <si>
    <t>BMC-D-0011</t>
  </si>
  <si>
    <t>E0101.R65</t>
  </si>
  <si>
    <t>D2 .A7 (vol. 179 1937)</t>
  </si>
  <si>
    <t>DX</t>
  </si>
  <si>
    <t>E0110.V65</t>
  </si>
  <si>
    <t>E0123.C69</t>
  </si>
  <si>
    <t>BMC-D-0012</t>
  </si>
  <si>
    <t>D2 .A7 (vol. 110 1868)</t>
  </si>
  <si>
    <t>E0169.S78</t>
  </si>
  <si>
    <t>E0172.A60</t>
  </si>
  <si>
    <t>BMC-D-0013</t>
  </si>
  <si>
    <t>D4.B3 I82 1909</t>
  </si>
  <si>
    <t>Central Italy and Rome : handbook for travellers /</t>
  </si>
  <si>
    <t>Karl Baedeker (Firm)</t>
  </si>
  <si>
    <t>1900 pt. 2</t>
  </si>
  <si>
    <t>BMC-D-0014</t>
  </si>
  <si>
    <t>D4.B3 S7 1913</t>
  </si>
  <si>
    <t>Spain and Portugal : handbook for travellers /</t>
  </si>
  <si>
    <t>BMC-D-0015</t>
  </si>
  <si>
    <t>1936 pt. 3</t>
  </si>
  <si>
    <t>D5 .B4 v.107</t>
  </si>
  <si>
    <t>(Le) culte de Cyèle, mère des dieux à Rome et dans l'Empire romain /</t>
  </si>
  <si>
    <t>Graillot, Henri.</t>
  </si>
  <si>
    <t>1906 pt. 1</t>
  </si>
  <si>
    <t>E0173.C55 1918 v.1</t>
  </si>
  <si>
    <t>E0173.C55 v.21</t>
  </si>
  <si>
    <t>BMC-D-0016</t>
  </si>
  <si>
    <t>E0173.C55 v.33</t>
  </si>
  <si>
    <t>D5 .B4 v.16</t>
  </si>
  <si>
    <t>Catalogue des figurines en terre cuite du Musée de la Société archéologique d'Athènes.</t>
  </si>
  <si>
    <t>Martha, Jules.</t>
  </si>
  <si>
    <t>E0173.C55 v.38</t>
  </si>
  <si>
    <t>E0173.C55 v.47</t>
  </si>
  <si>
    <t>Stacks (checks out only to faculty, staff, and Carpenter carrels)</t>
  </si>
  <si>
    <t>BMC-D-0017</t>
  </si>
  <si>
    <t>D5 .B4 v.28 pt.1 f</t>
  </si>
  <si>
    <t>E0174.L91</t>
  </si>
  <si>
    <t>Les arts à la cour des papes pendant le XVe et le XVIe siècle: recueil de documents inédits tirés des archives et des bibliothèques romaines /</t>
  </si>
  <si>
    <t>It’s a facsimile  / photocopy</t>
  </si>
  <si>
    <t>1878-1882.</t>
  </si>
  <si>
    <t>E0176.S81</t>
  </si>
  <si>
    <t>Müntz, Eugène, 1845-1902.</t>
  </si>
  <si>
    <t>BMC-D-0018</t>
  </si>
  <si>
    <t>D5 .B4 v.99</t>
  </si>
  <si>
    <t>(La) frontière de l'Euphrate de Pompée à la conquête arabe /</t>
  </si>
  <si>
    <t>Chapot, Victor, 1873-1954.</t>
  </si>
  <si>
    <t>BMC-D-0019</t>
  </si>
  <si>
    <t>D7 .F834 1888</t>
  </si>
  <si>
    <t>Four Oxford lectures, 1887. Fifty years of European history. Teutonic conquest in Gaul and Britain,</t>
  </si>
  <si>
    <t>E0178.A54 v.10</t>
  </si>
  <si>
    <t>Freeman, Edward A. 1823-1892. (Edward Augustus),</t>
  </si>
  <si>
    <t>E0178.B22</t>
  </si>
  <si>
    <t>BMC-D-0020</t>
  </si>
  <si>
    <t>D7 .F88 1892b</t>
  </si>
  <si>
    <t>The Spanish story of the Armada, and other essays;</t>
  </si>
  <si>
    <t>E0178.E492</t>
  </si>
  <si>
    <t>B_Images/BMC-D-0020.Image_barcode.204150.jpg</t>
  </si>
  <si>
    <t>B_Images/BMC-D-0020.Image_1.204205.jpg</t>
  </si>
  <si>
    <t>E0178.H682 1882</t>
  </si>
  <si>
    <t>Froude, James Anthony, 1818-1894.</t>
  </si>
  <si>
    <t>E0178.T95</t>
  </si>
  <si>
    <t>BMC-D-0021</t>
  </si>
  <si>
    <t>D7 .H5 (vol. 4)</t>
  </si>
  <si>
    <t>E0179.S52</t>
  </si>
  <si>
    <t>Zeiten, Völker und Menschen.</t>
  </si>
  <si>
    <t>1885-98.</t>
  </si>
  <si>
    <t>Hillebrand, Karl Arnold.</t>
  </si>
  <si>
    <t>E0181.J73</t>
  </si>
  <si>
    <t>E0183.7 .P13</t>
  </si>
  <si>
    <t>BMC-D-0022</t>
  </si>
  <si>
    <t>D13 .C7 1921</t>
  </si>
  <si>
    <t>E0184.G3 C7</t>
  </si>
  <si>
    <t>History: its theory and practice /</t>
  </si>
  <si>
    <t>B_Images/BMC-D-0022.Image_barcode.204400.jpg</t>
  </si>
  <si>
    <t>E0184.J3 G9</t>
  </si>
  <si>
    <t>B_Images/BMC-D-0022.Image_1.204350.jpg</t>
  </si>
  <si>
    <t>Croce, Benedetto, 1866-1952.</t>
  </si>
  <si>
    <t>E0184.J5 .A6</t>
  </si>
  <si>
    <t>107 2007</t>
  </si>
  <si>
    <t>BMC-D-0023</t>
  </si>
  <si>
    <t>D16.8 .H5 (vol. 1)</t>
  </si>
  <si>
    <t>Idées sur la philosophe de l'histoire de l'humanité /</t>
  </si>
  <si>
    <t>55 1954</t>
  </si>
  <si>
    <t>Maybe this is a personalized name stamp of a previous owner</t>
  </si>
  <si>
    <t>B_Images/BMC-D-0023.Image_barcode.205936.jpg</t>
  </si>
  <si>
    <t>B_Images/BMC-D-0023.Image_1.205926.jpg</t>
  </si>
  <si>
    <t>26 1924-1925</t>
  </si>
  <si>
    <t>1827-28.</t>
  </si>
  <si>
    <t>Herder, Johann Gottfried, 1744-1803.</t>
  </si>
  <si>
    <t>39 1937-1938</t>
  </si>
  <si>
    <t>42 1940-1941</t>
  </si>
  <si>
    <t>BMC-D-0024</t>
  </si>
  <si>
    <t>D16.8 .H5 (vol. 2)</t>
  </si>
  <si>
    <t>49 1947-1948</t>
  </si>
  <si>
    <t>73 1972</t>
  </si>
  <si>
    <t>28 1926-1927</t>
  </si>
  <si>
    <t>BMC-D-0025</t>
  </si>
  <si>
    <t>E</t>
  </si>
  <si>
    <t>D16.8 .H628 1971</t>
  </si>
  <si>
    <t>Anfänge der bürgerlichen Geschichtsphilosophie: Hegel und das Problem der Metaphysik. Montaigne und die Funktion der Skepsis /</t>
  </si>
  <si>
    <t>Horkheimer, Max, 1895-1973.</t>
  </si>
  <si>
    <t>BMC-D-0026</t>
  </si>
  <si>
    <t>D16.8 .L38 1921</t>
  </si>
  <si>
    <t>Geschichte als sinngebung des sinnlosen /</t>
  </si>
  <si>
    <t>E0184.S6 B2</t>
  </si>
  <si>
    <t>Lessing, Theodor, 1872-1933.</t>
  </si>
  <si>
    <t>BMC-D-0027</t>
  </si>
  <si>
    <t>D16 .S92</t>
  </si>
  <si>
    <t>Seventeen lectures on the study of medieval and modern history and kindred subjects;</t>
  </si>
  <si>
    <t>31796103095366</t>
  </si>
  <si>
    <t>Stubbs, William, 1825-1901.</t>
  </si>
  <si>
    <t>BMC-D-0028</t>
  </si>
  <si>
    <t>D20 .O58 v.4 pt.1 (vol. no. 1)</t>
  </si>
  <si>
    <t>E0185.6 .D797 1903</t>
  </si>
  <si>
    <t>Das zeitalter der revolution, des kaiserreiches und der befreiungskriege.</t>
  </si>
  <si>
    <t>1884-86.</t>
  </si>
  <si>
    <t>Oncken, Wilhelm, 1838-1905.</t>
  </si>
  <si>
    <t>E0185.61 .H48</t>
  </si>
  <si>
    <t>E0195.J62</t>
  </si>
  <si>
    <t>BMC-D-0029</t>
  </si>
  <si>
    <t>D20 .O58 v.4 pt.6 (vol. no. 1)</t>
  </si>
  <si>
    <t>Das zeitalter des kaisers Wilhelm /</t>
  </si>
  <si>
    <t>1890-92.</t>
  </si>
  <si>
    <t>E0203.A5 f</t>
  </si>
  <si>
    <t>BMC-D-0030</t>
  </si>
  <si>
    <t>D22 .A3 1902</t>
  </si>
  <si>
    <t>Ser. 4 v. 4</t>
  </si>
  <si>
    <t>The new empire,</t>
  </si>
  <si>
    <t>Adams, Brooks, 1848-1927.</t>
  </si>
  <si>
    <t>Ser. 4 v. 1</t>
  </si>
  <si>
    <t>E0207.S3 T8</t>
  </si>
  <si>
    <t>BMC-D-0031</t>
  </si>
  <si>
    <t>D27 .M21 1902</t>
  </si>
  <si>
    <t>The influence of sea power upon history, 1660-1783 /</t>
  </si>
  <si>
    <t>E0269.I6 H2</t>
  </si>
  <si>
    <t>1902, c1890.</t>
  </si>
  <si>
    <t>Mahan, A. T. 1840-1914. (Alfred Thayer),</t>
  </si>
  <si>
    <t>E0302.6.F7 A2 1858</t>
  </si>
  <si>
    <t>BMC-D-0032</t>
  </si>
  <si>
    <t>D51 .K6 (vol. 52 1970)</t>
  </si>
  <si>
    <t>E0302.6.H2 H18 1910</t>
  </si>
  <si>
    <t>Klio.</t>
  </si>
  <si>
    <t>This book is from 1970</t>
  </si>
  <si>
    <t>1901-</t>
  </si>
  <si>
    <t>E0302.6.H5 W78</t>
  </si>
  <si>
    <t>E0302.6.M8 O12</t>
  </si>
  <si>
    <t>BMC-D-0033</t>
  </si>
  <si>
    <t>D51 .K6 (vol. 22 1928)</t>
  </si>
  <si>
    <t>E0302.M22</t>
  </si>
  <si>
    <t>This book is from 1928</t>
  </si>
  <si>
    <t>E0312.19.W95 W5 1899</t>
  </si>
  <si>
    <t>BMC-D-0034</t>
  </si>
  <si>
    <t>D51 .K6 (vol. 35 1942)</t>
  </si>
  <si>
    <t>E0312.7 1889</t>
  </si>
  <si>
    <t>BMC-D-0035</t>
  </si>
  <si>
    <t>E0332.J46 q</t>
  </si>
  <si>
    <t>D51 .K6 (vol. 81 pt. 1 1999)</t>
  </si>
  <si>
    <t>E0332.P28 1894</t>
  </si>
  <si>
    <t>E0337.8 .B9</t>
  </si>
  <si>
    <t>BMC-D-0036</t>
  </si>
  <si>
    <t>D51 .K6 (vol. 51 1969)</t>
  </si>
  <si>
    <t>E0337.8 .E93 1856</t>
  </si>
  <si>
    <t>BMC-D-0037</t>
  </si>
  <si>
    <t>D51 .K6 (vol. 41 1963)</t>
  </si>
  <si>
    <t>E0338.M88</t>
  </si>
  <si>
    <t>E0340.W4 C92</t>
  </si>
  <si>
    <t>E0340.W4 H25</t>
  </si>
  <si>
    <t>BMC-D-0038</t>
  </si>
  <si>
    <t>D51 .K6 (vol. 37 1959)</t>
  </si>
  <si>
    <t>E0359.5.N6 G89</t>
  </si>
  <si>
    <t>E0415.9.D6 D6</t>
  </si>
  <si>
    <t>E0415.9.L38 L4</t>
  </si>
  <si>
    <t>E0416.P76</t>
  </si>
  <si>
    <t>E0449.G25 G2 1885</t>
  </si>
  <si>
    <t>E0457.15 .R49</t>
  </si>
  <si>
    <t>E0457.C478</t>
  </si>
  <si>
    <t>BMC-D-0039</t>
  </si>
  <si>
    <t>D51 .K6 (vol. 76 1994)</t>
  </si>
  <si>
    <t>E0459.R48</t>
  </si>
  <si>
    <t>E0467.1.D26 C89</t>
  </si>
  <si>
    <t>E0467.1.P7 P7</t>
  </si>
  <si>
    <t>E0467.1.S55 S52</t>
  </si>
  <si>
    <t>BMC-D-0040</t>
  </si>
  <si>
    <t>E0468.R29</t>
  </si>
  <si>
    <t>D51 .K6 (vol. 29 1936)</t>
  </si>
  <si>
    <t>E0469.B59</t>
  </si>
  <si>
    <t>E0491.U61</t>
  </si>
  <si>
    <t>ser. 1 v. 2</t>
  </si>
  <si>
    <t>ser. 1 v. 32 pt. 2</t>
  </si>
  <si>
    <t>BMC-D-0041</t>
  </si>
  <si>
    <t>D51 .K6 (vol. 87 pt. 1 2005)</t>
  </si>
  <si>
    <t>ser. 1 v. 24 pt. 2</t>
  </si>
  <si>
    <t>ser. 1 v. 40 pt. 1</t>
  </si>
  <si>
    <t>ser. 1 v. 38 pt. 2</t>
  </si>
  <si>
    <t>BMC-D-0042</t>
  </si>
  <si>
    <t>ser. 1 v. 5</t>
  </si>
  <si>
    <t>D51 .K6 (vol. 54 1972)</t>
  </si>
  <si>
    <t>ser. 1 v. 43 pt. 2</t>
  </si>
  <si>
    <t>ser. 2 v. 4</t>
  </si>
  <si>
    <t>E0513.A644</t>
  </si>
  <si>
    <t>E0525.4 .S5</t>
  </si>
  <si>
    <t>BMC-D-0043</t>
  </si>
  <si>
    <t>E0611.G36 1868</t>
  </si>
  <si>
    <t>D51 .K6 (vol. 64 1982)</t>
  </si>
  <si>
    <t>E0660.R79 1897</t>
  </si>
  <si>
    <t>E0661.B78</t>
  </si>
  <si>
    <t>E0661.B95</t>
  </si>
  <si>
    <t>PR</t>
  </si>
  <si>
    <t>BMC-D-0044</t>
  </si>
  <si>
    <t>D51 .K6 v.1</t>
  </si>
  <si>
    <t>Klio : Beiträge zur alten Geschichte.</t>
  </si>
  <si>
    <t>E0672.W5 1911</t>
  </si>
  <si>
    <t>E0682.H85</t>
  </si>
  <si>
    <t>E0711.6 .O43</t>
  </si>
  <si>
    <t>E0726.N5 N51 1900</t>
  </si>
  <si>
    <t>BMC-D-0045</t>
  </si>
  <si>
    <t>E0767.T9</t>
  </si>
  <si>
    <t>D53 .G8 (vol. 5)</t>
  </si>
  <si>
    <t>Kleine schriften von Alfred von Gutschmid /</t>
  </si>
  <si>
    <t>E0801.P36</t>
  </si>
  <si>
    <t>1889-94.</t>
  </si>
  <si>
    <t>Gutschmid, Hermann Alfred, freiherr von, 1831-1887.</t>
  </si>
  <si>
    <t>PR0013.T4</t>
  </si>
  <si>
    <t>18 1938</t>
  </si>
  <si>
    <t>PR0014.F4</t>
  </si>
  <si>
    <t>PR0057.R6</t>
  </si>
  <si>
    <t>PR0083.C22</t>
  </si>
  <si>
    <t>BMC-D-0046</t>
  </si>
  <si>
    <t>D53 .G8 (vol. 3)</t>
  </si>
  <si>
    <t>PR0083.M7</t>
  </si>
  <si>
    <t>PR0099.P3 1904</t>
  </si>
  <si>
    <t>PR0105.C6</t>
  </si>
  <si>
    <t>PR0110.L6 H8 1888</t>
  </si>
  <si>
    <t>BMC-D-0047</t>
  </si>
  <si>
    <t>D57 .M63 (vol. 1 pt. 1)</t>
  </si>
  <si>
    <t>PR0149.C5 S4</t>
  </si>
  <si>
    <t>Geschichte des Altertums /</t>
  </si>
  <si>
    <t>31796001952098</t>
  </si>
  <si>
    <t>PR0165.D43 1874</t>
  </si>
  <si>
    <t>Meyer, Eduard, 1855-1930.</t>
  </si>
  <si>
    <t>PR0201.I44</t>
  </si>
  <si>
    <t>PR0255.W8 1846</t>
  </si>
  <si>
    <t>BMC-D-0048</t>
  </si>
  <si>
    <t>D57 .M63 (vol. 2 pt. 1)</t>
  </si>
  <si>
    <t>PR0275.M8 S3</t>
  </si>
  <si>
    <t>PR0299.T7 R5</t>
  </si>
  <si>
    <t>PR0429.F3 H3</t>
  </si>
  <si>
    <t>BMC-D-0049</t>
  </si>
  <si>
    <t>D57 .M63 (vol. 4 pt. 1)</t>
  </si>
  <si>
    <t>PR0451.S3 1898</t>
  </si>
  <si>
    <t>PR0463.J2 1908</t>
  </si>
  <si>
    <t>PR0509.L8 R3</t>
  </si>
  <si>
    <t>PR0553.J7 1854</t>
  </si>
  <si>
    <t>PR0593.B7</t>
  </si>
  <si>
    <t>PR0621.M4</t>
  </si>
  <si>
    <t>PR0621.M41 1911 pt.5</t>
  </si>
  <si>
    <t>PR0621.M41 1911, pt.3</t>
  </si>
  <si>
    <t>PR0625.W3 1875</t>
  </si>
  <si>
    <t>PR0643.P2 S6</t>
  </si>
  <si>
    <t>PR0691.P3</t>
  </si>
  <si>
    <t>PR0783.B7</t>
  </si>
  <si>
    <t>PR1109.H44 1869</t>
  </si>
  <si>
    <t>PR1119.A2 v.32a</t>
  </si>
  <si>
    <t>BMC-D-0050</t>
  </si>
  <si>
    <t>D101 .G7 v.14</t>
  </si>
  <si>
    <t>Dutch and British possessions.</t>
  </si>
  <si>
    <t>B_Images/BMC-D-0050.Image_barcode.153609.jpg</t>
  </si>
  <si>
    <t>PR1119.E5 v.115</t>
  </si>
  <si>
    <t>B_Images/BMC-D-0050.Image_1.153600.jpg</t>
  </si>
  <si>
    <t>Great Britain. Foreign Office. Historical Section.</t>
  </si>
  <si>
    <t>PR1119.E5 v.12,32</t>
  </si>
  <si>
    <t>PR1119.E5 v.17-18</t>
  </si>
  <si>
    <t>Katherine McBride</t>
  </si>
  <si>
    <t>PR1119.E5 v.19</t>
  </si>
  <si>
    <t>BMC-D-0051</t>
  </si>
  <si>
    <t>PR1119.E5 v.42,49,59</t>
  </si>
  <si>
    <t>D113 .F85 (vol. 8)</t>
  </si>
  <si>
    <t>Oeuvres de Froissart.</t>
  </si>
  <si>
    <t>PR1119.E5 v.61</t>
  </si>
  <si>
    <t>1867-1877.</t>
  </si>
  <si>
    <t>Froissart, Jean, 1338?-1410?</t>
  </si>
  <si>
    <t>PR1119.E5 v.71</t>
  </si>
  <si>
    <t>PR1120.P4 v.21</t>
  </si>
  <si>
    <t>BMC-D-0052</t>
  </si>
  <si>
    <t>PR1125.S6 v.13</t>
  </si>
  <si>
    <t>D113 .F85 (vol. 10)</t>
  </si>
  <si>
    <t>PR1125.S6 v.23</t>
  </si>
  <si>
    <t>PR1125.S6 v.26-27</t>
  </si>
  <si>
    <t>PR1125.S6 v.38 f</t>
  </si>
  <si>
    <t>PR1125.S6 v.39 f</t>
  </si>
  <si>
    <t>BMC-D-0053</t>
  </si>
  <si>
    <t>D117 .C3 (vol. 4 pt. 1)</t>
  </si>
  <si>
    <t>PR1125.S6 v.7</t>
  </si>
  <si>
    <t>The Cambridge medieval history /</t>
  </si>
  <si>
    <t>1966</t>
  </si>
  <si>
    <t>PR1173.B66 1822</t>
  </si>
  <si>
    <t>1911-36.</t>
  </si>
  <si>
    <t>89-90</t>
  </si>
  <si>
    <t>PS</t>
  </si>
  <si>
    <t>73-74</t>
  </si>
  <si>
    <t>PR1181.P5 1889</t>
  </si>
  <si>
    <t>BMC-D-0054</t>
  </si>
  <si>
    <t>D117 .C3 (vol. 3)</t>
  </si>
  <si>
    <t>PR1181.R67</t>
  </si>
  <si>
    <t>1957</t>
  </si>
  <si>
    <t>PR1181.R89</t>
  </si>
  <si>
    <t>PR1191.O8</t>
  </si>
  <si>
    <t>BMC-D-0055</t>
  </si>
  <si>
    <t>D149 .C5</t>
  </si>
  <si>
    <t>PR1209.S3</t>
  </si>
  <si>
    <t>Les Burgondes jusqu'en 443. Contribution à l'histoire externe du droit germanique. Avec 2 cartes et un tableau généalogique.</t>
  </si>
  <si>
    <t>Claparède, Hugo de.</t>
  </si>
  <si>
    <t>PR1260.Y67 1885</t>
  </si>
  <si>
    <t>PR1263.B92</t>
  </si>
  <si>
    <t>BMC-D-0056</t>
  </si>
  <si>
    <t>PR1263.D7 1874</t>
  </si>
  <si>
    <t>D157 .S75</t>
  </si>
  <si>
    <t>The crusaders in the East: a brief history of the wars of Islam with the Latins in Syria during the twelfth and thirteenth centuries /</t>
  </si>
  <si>
    <t>Stevenson, William Barron, 1869-</t>
  </si>
  <si>
    <t>BMC-D-0057</t>
  </si>
  <si>
    <t>D161.2 .K5</t>
  </si>
  <si>
    <t>Die Eroberung von Konstantinopel als politische Forderung des westens im Hochmittelalter. Studien zur Entwicklung der Idee eines lateinischen Kaiserreichs in Byzanz.</t>
  </si>
  <si>
    <t>PR1263.L3 1893</t>
  </si>
  <si>
    <t>PR1281.B7 v.1</t>
  </si>
  <si>
    <t>PR1346.D8 1918</t>
  </si>
  <si>
    <t>31796100684782</t>
  </si>
  <si>
    <t>PR1361.H3 v.3</t>
  </si>
  <si>
    <t>Kindlimann, Sibyll.</t>
  </si>
  <si>
    <t>PR1365.B85</t>
  </si>
  <si>
    <t>BMC-D-0058</t>
  </si>
  <si>
    <t>D202.4 .L8 (vol. 6)</t>
  </si>
  <si>
    <t>Innocent III</t>
  </si>
  <si>
    <t>1904-08.</t>
  </si>
  <si>
    <t>Luchaire, Achille, 1846-1908.</t>
  </si>
  <si>
    <t>PR1365.S7 1898b</t>
  </si>
  <si>
    <t>PR1502.B49</t>
  </si>
  <si>
    <t>BMC-D-0059</t>
  </si>
  <si>
    <t>D210 .A23</t>
  </si>
  <si>
    <t>The history of freedom and other essays,</t>
  </si>
  <si>
    <t>Acton, John Emerich Edward Dalberg Acton, Baron, 1834-1902.</t>
  </si>
  <si>
    <t>PR1502.C4</t>
  </si>
  <si>
    <t>BMC-D-0060</t>
  </si>
  <si>
    <t>D228 .J6 1905</t>
  </si>
  <si>
    <t>Europe in the sixteenth century, 1494-1598,</t>
  </si>
  <si>
    <t>PR1583.T5 1910</t>
  </si>
  <si>
    <t>Johnson, A. H. 1845-1927. (Arthur Henry),</t>
  </si>
  <si>
    <t>PR1851.S5 1894b Suppl</t>
  </si>
  <si>
    <t>BMC-D-0061</t>
  </si>
  <si>
    <t>D244.8.M4 A5</t>
  </si>
  <si>
    <t>Memoirs of Sir Andrew Melvill /</t>
  </si>
  <si>
    <t>PR1867.S55 1906</t>
  </si>
  <si>
    <t>Melville, Andrew, 1624-1706.</t>
  </si>
  <si>
    <t>PR1867.W48</t>
  </si>
  <si>
    <t>BMC-D-0062</t>
  </si>
  <si>
    <t>PR1901.A3 Ser.1 v.19</t>
  </si>
  <si>
    <t>D258 .G49 1884 (vol. 1)</t>
  </si>
  <si>
    <t>History of the thirty years' war /</t>
  </si>
  <si>
    <t>PR1901.A3 Ser.1 v.22</t>
  </si>
  <si>
    <t>Gindely, Antonín, 1829-1892.</t>
  </si>
  <si>
    <t>PR1901.A3 Ser.1 v.23</t>
  </si>
  <si>
    <t>BMC-D-0063</t>
  </si>
  <si>
    <t>D304 .M2 (vol. 4)</t>
  </si>
  <si>
    <t>PR1901.A3 Ser.1 v.36</t>
  </si>
  <si>
    <t>Diaries and correspondence of James Harris, first earl of Malmesbury: containing an account of his missions to the courts of Madrid, Frederick the Great, Catherine the Second, and the Hague and his special missions to Berlin, Brunswick, and the Frenc republic /</t>
  </si>
  <si>
    <t>Sword drawings, skimming I counted 4</t>
  </si>
  <si>
    <t>PR1901.A3 Ser.1 v.8</t>
  </si>
  <si>
    <t>B_Images/BMC-D-0063.Image_barcode.151054.jpg</t>
  </si>
  <si>
    <t>B_Images/BMC-D-0063.Image_1.151106.jpg</t>
  </si>
  <si>
    <t>PR1901.A3 Ser.2 v.1</t>
  </si>
  <si>
    <t>B_Images/BMC-D-0063.Image_2.151343.jpg</t>
  </si>
  <si>
    <t>Malmesbury, James Harris, Earl of, 1746-1820.</t>
  </si>
  <si>
    <t>PR1912.B6 B6</t>
  </si>
  <si>
    <t>BMC-D-0064</t>
  </si>
  <si>
    <t>D352.8 .L67</t>
  </si>
  <si>
    <t>The life of Ellen H. Richards /</t>
  </si>
  <si>
    <t>PR1940.B7 1901</t>
  </si>
  <si>
    <t>Hunt, Caroline Louisa, 1865-1927.</t>
  </si>
  <si>
    <t>PR2065.S8 1904</t>
  </si>
  <si>
    <t>BMC-D-0065</t>
  </si>
  <si>
    <t>PR2085.M5 A17 1887</t>
  </si>
  <si>
    <t>D363 .D5</t>
  </si>
  <si>
    <t>The present position of European politics: or, Europe in 1887 /</t>
  </si>
  <si>
    <t>PR2111.A24 1906a</t>
  </si>
  <si>
    <t>Dilke, Charles Wentworth, Sir, 1843-1911.</t>
  </si>
  <si>
    <t>PR2199.S3 1892</t>
  </si>
  <si>
    <t>BMC-D-0066</t>
  </si>
  <si>
    <t>D371 .D7 1914</t>
  </si>
  <si>
    <t>La question d'Orient depuis ses origines jusqu'à nos jours,</t>
  </si>
  <si>
    <t>PR2201.A2 G5</t>
  </si>
  <si>
    <t>Driault, Edouard, 1864-1947.</t>
  </si>
  <si>
    <t>PR2223.A1 1886</t>
  </si>
  <si>
    <t>BMC-D-0067</t>
  </si>
  <si>
    <t>D374 .L33 1897</t>
  </si>
  <si>
    <t>Russia and Turkey in the nineteenth century,</t>
  </si>
  <si>
    <t>Latimer, Elizabeth Wormeley, 1822-1904.</t>
  </si>
  <si>
    <t>PR2228.A1 1889</t>
  </si>
  <si>
    <t>PR2242.D2 1869</t>
  </si>
  <si>
    <t>BMC-D-0068</t>
  </si>
  <si>
    <t>D394 .G4 (vol. 19 pt. 2)</t>
  </si>
  <si>
    <t>Die grosse Politik der europäischen kabinette, 1871-1914 : sammlung der diplomatischen akten des Auswärtigen amtes, im Auftrage des Auswärtigen Amtes /</t>
  </si>
  <si>
    <t>1922-1927.</t>
  </si>
  <si>
    <t>PR2245.A1 1839</t>
  </si>
  <si>
    <t>Germany. Auswärtiges Amt.</t>
  </si>
  <si>
    <t>PR2245.A5 G8 1872</t>
  </si>
  <si>
    <t>BMC-D-0069</t>
  </si>
  <si>
    <t>D394 .G4 (vol. 18 pt. 1)</t>
  </si>
  <si>
    <t>PR2255.A5 H6 1876</t>
  </si>
  <si>
    <t>totals</t>
  </si>
  <si>
    <t>BMC-D-0070</t>
  </si>
  <si>
    <t>D394 .G4 (vol. 36 pt. 2)</t>
  </si>
  <si>
    <t>PR2258.E5 1895</t>
  </si>
  <si>
    <t>PR2300.A2 1902</t>
  </si>
  <si>
    <t>BMC-D-0071</t>
  </si>
  <si>
    <t>D394 .G4 (vol. 22)</t>
  </si>
  <si>
    <t>PR2340.A5 C3</t>
  </si>
  <si>
    <t>PR2343.B7 1907</t>
  </si>
  <si>
    <t>BMC-D-0072</t>
  </si>
  <si>
    <t>PR2350 1825</t>
  </si>
  <si>
    <t>D394 .G4 (vol. 17)</t>
  </si>
  <si>
    <t>PR2351.C6 1862</t>
  </si>
  <si>
    <t>PR2420 1904</t>
  </si>
  <si>
    <t>BMC-D-0073</t>
  </si>
  <si>
    <t>D394 .G4 (vol. 27 pt. 2)</t>
  </si>
  <si>
    <t>PR2421.D3 1840</t>
  </si>
  <si>
    <t>PR2421.D9 1843</t>
  </si>
  <si>
    <t>PR2440 1875</t>
  </si>
  <si>
    <t>BMC-D-0074</t>
  </si>
  <si>
    <t>D395 .R7 1912</t>
  </si>
  <si>
    <t>The development of the European nations, 1870-1900 /</t>
  </si>
  <si>
    <t>PR2521.D8 1895</t>
  </si>
  <si>
    <t>Rose, J. Holland 1855-1942. (John Holland),</t>
  </si>
  <si>
    <t>PR2535.A2 C85 1907</t>
  </si>
  <si>
    <t>BMC-D-0075</t>
  </si>
  <si>
    <t>D429 .Z4</t>
  </si>
  <si>
    <t>PR2541.D8</t>
  </si>
  <si>
    <t>A Turkish woman's European impressions /</t>
  </si>
  <si>
    <t>Zeyneb, hanum.</t>
  </si>
  <si>
    <t>PR2541.G7</t>
  </si>
  <si>
    <t>PR2601.G6 1875</t>
  </si>
  <si>
    <t>BMC-D-0076</t>
  </si>
  <si>
    <t>D443 .N38 1916</t>
  </si>
  <si>
    <t>PR2613.A17</t>
  </si>
  <si>
    <t>Mitteleuropa.</t>
  </si>
  <si>
    <t>PR2624.A2 M8</t>
  </si>
  <si>
    <t>Naumann, Friedrich, 1860-1919.</t>
  </si>
  <si>
    <t>PR2626.T5 1892</t>
  </si>
  <si>
    <t>PR2659.L9 E5 1894</t>
  </si>
  <si>
    <t>BMC-D-0077</t>
  </si>
  <si>
    <t>D521 .E4 (vol. 2)</t>
  </si>
  <si>
    <t>Military operations ... /</t>
  </si>
  <si>
    <t>PR2664.A1 1904</t>
  </si>
  <si>
    <t>1922-</t>
  </si>
  <si>
    <t>Edmonds, James E. Sir, 1861-1956 comp. (James Edward),</t>
  </si>
  <si>
    <t>PR2700.M3</t>
  </si>
  <si>
    <t>PR2701.G5 1813</t>
  </si>
  <si>
    <t>BMC-D-0078</t>
  </si>
  <si>
    <t>D521 .E4 (vol. 5 atlas)</t>
  </si>
  <si>
    <t>PR2711.B8</t>
  </si>
  <si>
    <t>PR2731.M6</t>
  </si>
  <si>
    <t>PR2750.C7 1880</t>
  </si>
  <si>
    <t>BMC-D-0079</t>
  </si>
  <si>
    <t>D550 .R4 1916</t>
  </si>
  <si>
    <t>The war in eastern Europe,</t>
  </si>
  <si>
    <t>Reed, John, 1887-1920.</t>
  </si>
  <si>
    <t>BMC-D-0080</t>
  </si>
  <si>
    <t>D568.5 .N5</t>
  </si>
  <si>
    <t>In Mesopotamia,</t>
  </si>
  <si>
    <t>Nicoll, Maurice, 1884-1953.</t>
  </si>
  <si>
    <t>PR2751.A45 1904 f</t>
  </si>
  <si>
    <t>PR2752.M3 1821</t>
  </si>
  <si>
    <t>BMC-D-0081</t>
  </si>
  <si>
    <t>D570.9 .B43</t>
  </si>
  <si>
    <t>Some letters written to Maude Gray and Marian Wickes, 1917-1918,</t>
  </si>
  <si>
    <t>Blake, Katherine Alexander Duer, 1879-</t>
  </si>
  <si>
    <t>BMC-D-0082</t>
  </si>
  <si>
    <t>D580 .C75 1920 (vol. 1)</t>
  </si>
  <si>
    <t>PR2753.C8 1899</t>
  </si>
  <si>
    <t>Naval operations /</t>
  </si>
  <si>
    <t>1920-1931.</t>
  </si>
  <si>
    <t>Corbett, Julian Stafford, Sir, 1854-1922.</t>
  </si>
  <si>
    <t>PR2753.K55 1853</t>
  </si>
  <si>
    <t>BMC-D-0083</t>
  </si>
  <si>
    <t>D610 .K34 1918</t>
  </si>
  <si>
    <t>The structure of lasting peace; an inquiry into the motives of war and peace /</t>
  </si>
  <si>
    <t>PR2753.M7 1888</t>
  </si>
  <si>
    <t>Kallen, Horace Meyer, 1882-1974.</t>
  </si>
  <si>
    <t>BMC-D-0084</t>
  </si>
  <si>
    <t>D627.G3 B32 1915</t>
  </si>
  <si>
    <t>PR2759.W75 1876</t>
  </si>
  <si>
    <t>Die Kriegsgefangenen in Deutschland</t>
  </si>
  <si>
    <t>Backhaus, Alexander, 1865-1927.</t>
  </si>
  <si>
    <t>BMC-D-0085</t>
  </si>
  <si>
    <t>D640 .W33 1916c</t>
  </si>
  <si>
    <t>England's effort : letters to an American friend /</t>
  </si>
  <si>
    <t>PR2781.S3 1874</t>
  </si>
  <si>
    <t>B_Images/BMC-D-0085.Image_barcode.160752.jpg</t>
  </si>
  <si>
    <t>B_Images/BMC-D-0085.Image_1.160801.jpg</t>
  </si>
  <si>
    <t>Ward, Humphry, Mrs., 1851-1920.</t>
  </si>
  <si>
    <t>PR2803.A2 N4 1904</t>
  </si>
  <si>
    <t>PR2807.H3 1736a</t>
  </si>
  <si>
    <t>BMC-D-0086</t>
  </si>
  <si>
    <t>D644 .B25</t>
  </si>
  <si>
    <t>PR2817.A2 R6</t>
  </si>
  <si>
    <t>What Wilson did at Paris,</t>
  </si>
  <si>
    <t>PR2823.C37</t>
  </si>
  <si>
    <t>Baker, Ray Stannard, 1870-1946.</t>
  </si>
  <si>
    <t>PR2826.A2 V3</t>
  </si>
  <si>
    <t>PR2831.A2 D8</t>
  </si>
  <si>
    <t>BMC-D-0087</t>
  </si>
  <si>
    <t>D644 .B27 (vol. 2)</t>
  </si>
  <si>
    <t>Woodrow Wilson and world settlement,</t>
  </si>
  <si>
    <t>PR2842.A2 R6 1884</t>
  </si>
  <si>
    <t>PR2848.A2 B4 1904</t>
  </si>
  <si>
    <t>PR2848.A2 D69 1885</t>
  </si>
  <si>
    <t>BMC-D-0088</t>
  </si>
  <si>
    <t>PR2851.A2 B7</t>
  </si>
  <si>
    <t>D910 .N3</t>
  </si>
  <si>
    <t>The geography of Europe; a presentation of some aspects of European geography for the use of members of the Students' army training corps,</t>
  </si>
  <si>
    <t>PR2877.L3 1893</t>
  </si>
  <si>
    <t>National Research Council (U.S.). Division of Geology and Geography.</t>
  </si>
  <si>
    <t>PR2888 L5 v.2</t>
  </si>
  <si>
    <t>BMC-D-0089</t>
  </si>
  <si>
    <t>D919 .S65 1898</t>
  </si>
  <si>
    <t>PR2888.L5 v.13</t>
  </si>
  <si>
    <t>Well-worn roads of Spain, Holland, and Italy; traveled by a painter in search of the picturesque.</t>
  </si>
  <si>
    <t>Smith, Francis Hopkinson, 1838-1915.</t>
  </si>
  <si>
    <t>PR2888.L5 v.5-6</t>
  </si>
  <si>
    <t>PR2888.S52 v.2</t>
  </si>
  <si>
    <t>PR2892.D9 1902</t>
  </si>
  <si>
    <t>BMC-D-0090</t>
  </si>
  <si>
    <t>D972 .H6</t>
  </si>
  <si>
    <t>The near East : Dalmatia, Greece and Constantinople /</t>
  </si>
  <si>
    <t>PR2894.A4 1922</t>
  </si>
  <si>
    <t>Hichens, Robert, 1864-1950.</t>
  </si>
  <si>
    <t>PR2894.B7 1898</t>
  </si>
  <si>
    <t>BMC-DA-0001</t>
  </si>
  <si>
    <t>DA16 .S88 (vol. 2)</t>
  </si>
  <si>
    <t>PR2894.E5 1904</t>
  </si>
  <si>
    <t>The building of the British Empire; the story of England's growth from Elizabeth to Victoria.</t>
  </si>
  <si>
    <t>31796000906160</t>
  </si>
  <si>
    <t>1898.</t>
  </si>
  <si>
    <t>Story, Alfred Thomas, 1842-1934.</t>
  </si>
  <si>
    <t>PR2894.H16 1892</t>
  </si>
  <si>
    <t>PR2944.C6</t>
  </si>
  <si>
    <t>BMC-DA-0002</t>
  </si>
  <si>
    <t>PR2952.R6 1922</t>
  </si>
  <si>
    <t>DA20 .R91</t>
  </si>
  <si>
    <t>The Camden miscellany.</t>
  </si>
  <si>
    <t>PR2965.L6 1901</t>
  </si>
  <si>
    <t>PR2976.B78 1906</t>
  </si>
  <si>
    <t>Several Camden books with series numbers and volumes. There is no barcode so I don’t know which is the right one</t>
  </si>
  <si>
    <t>PR2991.H25</t>
  </si>
  <si>
    <t>1847-</t>
  </si>
  <si>
    <t>PR2995.B3</t>
  </si>
  <si>
    <t>PR3011.C3 1897</t>
  </si>
  <si>
    <t>PR3091.O4</t>
  </si>
  <si>
    <t>BMC-DA-0003</t>
  </si>
  <si>
    <t>DA20 .R91 ser.1 v.24</t>
  </si>
  <si>
    <t>PR3091.W5 1915</t>
  </si>
  <si>
    <t>Contemporary narrative of the proceedings against Dame Alice Kyteler, prosecuted for sorcery in 1324 /</t>
  </si>
  <si>
    <t>31796100358429</t>
  </si>
  <si>
    <t>PR3301.G7 1853</t>
  </si>
  <si>
    <t>B_Images/BMC-DA-0003.Image_1.171940.jpg</t>
  </si>
  <si>
    <t>1843.</t>
  </si>
  <si>
    <t>PR3301.T5 1804</t>
  </si>
  <si>
    <t>Ledrede, Richard de, Bishop of Ossory, d. 1360.</t>
  </si>
  <si>
    <t>PR3302 1830</t>
  </si>
  <si>
    <t>PR3316.A4 Z49 1854</t>
  </si>
  <si>
    <t>BMC-DA-0004</t>
  </si>
  <si>
    <t>DA20 .R91 ser.1 v.30</t>
  </si>
  <si>
    <t>The Thornton romances : the early English metrical romances of Perceval, Isumbras, Eglamour, and Degrevant, selected from manuscripts at Lincoln and Cambridge /</t>
  </si>
  <si>
    <t>31796007408202</t>
  </si>
  <si>
    <t>PR3316.A4 Z5 1904</t>
  </si>
  <si>
    <t xml:space="preserve">Marginalia is Outside time period (1923) but book gifted to person by Jrr Tolkien </t>
  </si>
  <si>
    <t>B_Images/BMC-DA-0004.Image_barcode.173128.jpg</t>
  </si>
  <si>
    <t>PR3316.A4 Z554</t>
  </si>
  <si>
    <t>B_Images/BMC-DA-0004.Image_1.173138.jpg</t>
  </si>
  <si>
    <t>PR3316.A4 Z57</t>
  </si>
  <si>
    <t>1844.</t>
  </si>
  <si>
    <t>PR3340.A2 1891</t>
  </si>
  <si>
    <t>PR3346.C8 1854</t>
  </si>
  <si>
    <t>PR3364.I5</t>
  </si>
  <si>
    <t>BMC-DA-0005</t>
  </si>
  <si>
    <t>DA20 .R91 ser.1 v.59</t>
  </si>
  <si>
    <t>A roll of the household expenses of Richard de Swinfield, bishop of Hereford, during part of the years 1289 and 1290.</t>
  </si>
  <si>
    <t>PR3369.C3 1922</t>
  </si>
  <si>
    <t>1854-55.</t>
  </si>
  <si>
    <t>Kemeseye, Johannes de.</t>
  </si>
  <si>
    <t>PR3380.A5 S7</t>
  </si>
  <si>
    <t>BMC-DA-0006</t>
  </si>
  <si>
    <t>31796005206228</t>
  </si>
  <si>
    <t>PR3403.A1 1866</t>
  </si>
  <si>
    <t>PR3406.M5 1879</t>
  </si>
  <si>
    <t>BMC-DA-0007</t>
  </si>
  <si>
    <t>DA20 .R91 ser.1 v.67 (vol. 3)</t>
  </si>
  <si>
    <t>Trevelyan papers /</t>
  </si>
  <si>
    <t>PR3411.S3 1821</t>
  </si>
  <si>
    <t>31796007191535</t>
  </si>
  <si>
    <t>1857-72.</t>
  </si>
  <si>
    <t>BMC-DA-0008</t>
  </si>
  <si>
    <t>DA20 .R91 ser.1 v.98</t>
  </si>
  <si>
    <t>Letters and other documents illustrating the relations between England and Germany at the commencement of the thirty years' war /</t>
  </si>
  <si>
    <t>31796005206624</t>
  </si>
  <si>
    <t>PR3411.S3 1882</t>
  </si>
  <si>
    <t>B_Images/BMC-DA-0008.Image_1.173828.jpg</t>
  </si>
  <si>
    <t>1865-68.</t>
  </si>
  <si>
    <t>Gardiner, Samuel Rawson, 1829-1902 ed.</t>
  </si>
  <si>
    <t>PR3435.A1 1892</t>
  </si>
  <si>
    <t>BMC-DA-0009</t>
  </si>
  <si>
    <t>PR3451.M87 1821</t>
  </si>
  <si>
    <t>31796005206426</t>
  </si>
  <si>
    <t>PR3456.D6 1883</t>
  </si>
  <si>
    <t>PR3473.A1 1854</t>
  </si>
  <si>
    <t>PR3476.A16 1837</t>
  </si>
  <si>
    <t>BMC-DA-0010</t>
  </si>
  <si>
    <t>DA20 .R91 ser.2 v.28</t>
  </si>
  <si>
    <t>PR3481.G5</t>
  </si>
  <si>
    <t>Three fifteenth-century chronicles, with historical memoranda by John Stowe, the antiquary, and contemporary notes of occurences written by him in the reign of Queen Elizabeth.</t>
  </si>
  <si>
    <t>31796100502521</t>
  </si>
  <si>
    <t>1880.</t>
  </si>
  <si>
    <t>Gairdner, James, 1828-1912 ed.</t>
  </si>
  <si>
    <t>PR3482.D6 1939</t>
  </si>
  <si>
    <t>BMC-DA-0011</t>
  </si>
  <si>
    <t>DA20 .R91 ser.2 v.36</t>
  </si>
  <si>
    <t>The Lauderdale papers /</t>
  </si>
  <si>
    <t>PR3500.A2 1859</t>
  </si>
  <si>
    <t>31796005206525</t>
  </si>
  <si>
    <t>1884-1885.</t>
  </si>
  <si>
    <t>Lauderdale, John Maitland, Duke of, 1616-1682.</t>
  </si>
  <si>
    <t>PR3500.A5 G6 1885</t>
  </si>
  <si>
    <t>PR3503.T6</t>
  </si>
  <si>
    <t>PR3504.C6</t>
  </si>
  <si>
    <t>BMC-DA-0012</t>
  </si>
  <si>
    <t>PR3507.A46 1851</t>
  </si>
  <si>
    <t>DA20 .R91 ser.2 v.59</t>
  </si>
  <si>
    <t>A narrative of the changes in the ministry, 1765-1767 : told in a series of letters to John White ... ed ... by Mary Bateson.</t>
  </si>
  <si>
    <t>PR3508.L5</t>
  </si>
  <si>
    <t>31796100896089</t>
  </si>
  <si>
    <t>PR3510.A5 S2</t>
  </si>
  <si>
    <t>Newcastle, Thomas Pelham-Holles, Duke of, 1693-1768.</t>
  </si>
  <si>
    <t>PR3511.P3 1911</t>
  </si>
  <si>
    <t>BMC-DA-0013</t>
  </si>
  <si>
    <t>PR3520.E16</t>
  </si>
  <si>
    <t>DA20 .R91 ser.2 v.6</t>
  </si>
  <si>
    <t>Debates in the House of commons in 1625 /</t>
  </si>
  <si>
    <t>31796100568654</t>
  </si>
  <si>
    <t>1873.</t>
  </si>
  <si>
    <t>Great Britain. Parliament House of Commons. (1625).</t>
  </si>
  <si>
    <t>PR3520.E25</t>
  </si>
  <si>
    <t>BMC-DA-0014</t>
  </si>
  <si>
    <t>DA20 .R91 ser.2 v.61</t>
  </si>
  <si>
    <t>The Clarke papers : selections from the papers of William Clarke, secretary to the Council of the Army, 1647-1649, and to General Monck and the commanders of the army in Scotland, 1651-1660 /</t>
  </si>
  <si>
    <t>PR3532.W4 1911</t>
  </si>
  <si>
    <t>1891-1901.</t>
  </si>
  <si>
    <t>Clarke, William, Sir, 1623-1666.</t>
  </si>
  <si>
    <t>PR3551.M36 1874</t>
  </si>
  <si>
    <t>PR3552 1877</t>
  </si>
  <si>
    <t>BMC-DA-0015</t>
  </si>
  <si>
    <t>DA20 .R91 ser.3 v.33</t>
  </si>
  <si>
    <t>PR3605.M6 Y6</t>
  </si>
  <si>
    <t>Parliamentary papers of John Robinson, 1774-1784 /</t>
  </si>
  <si>
    <t>31796100992011</t>
  </si>
  <si>
    <t>PR3605.N2 P4</t>
  </si>
  <si>
    <t>1922.</t>
  </si>
  <si>
    <t>Robinson, John, 1727-1802.</t>
  </si>
  <si>
    <t>PR3620.E71</t>
  </si>
  <si>
    <t>PR3627.A1 1904</t>
  </si>
  <si>
    <t>BMC-DA-0016</t>
  </si>
  <si>
    <t>DA20 .S9 v.114</t>
  </si>
  <si>
    <t>PR3660.F02</t>
  </si>
  <si>
    <t>The register of William Wickwane, lord archbishop of York, 1279-1285.</t>
  </si>
  <si>
    <t>31796007134048</t>
  </si>
  <si>
    <t>1907]</t>
  </si>
  <si>
    <t>York (England : Diocese). Archbishop, 1279-1285 (William Wickwane)</t>
  </si>
  <si>
    <t>BMC-DA-0017</t>
  </si>
  <si>
    <t>PR3661.M2 1811</t>
  </si>
  <si>
    <t>DA20 .S9 v.2</t>
  </si>
  <si>
    <t>Wills and inventories illustrative of the history, manners, language, statistics, &amp;c., of the northern countries of England : from the eleventh century downwards.</t>
  </si>
  <si>
    <t>31796005207978</t>
  </si>
  <si>
    <t>1835-1929.</t>
  </si>
  <si>
    <t>PR3661.S7 1883</t>
  </si>
  <si>
    <t>BMC-DA-0018</t>
  </si>
  <si>
    <t>DA20 .S9 v.35</t>
  </si>
  <si>
    <t>The fabric rolls of York minster /</t>
  </si>
  <si>
    <t>31796101196349</t>
  </si>
  <si>
    <t>1859.</t>
  </si>
  <si>
    <t>York Minster.</t>
  </si>
  <si>
    <t>BMC-DA-0019</t>
  </si>
  <si>
    <t>DA20 .S9 v.36</t>
  </si>
  <si>
    <t>Visitation of the county of Yorke : begun in å D̄ni MDCLXV. and finished å D̄ni MDCLXVI /</t>
  </si>
  <si>
    <t>31796100435441</t>
  </si>
  <si>
    <t>1859]</t>
  </si>
  <si>
    <t>Dugdale, William, Sir, 1605-1686.</t>
  </si>
  <si>
    <t>BMC-DA-0020</t>
  </si>
  <si>
    <t>DA20 .S9 v.49</t>
  </si>
  <si>
    <t>Survey of the county of York, commonly called Kirkby's inquest : also inquisitions of knights' fees, the Nomina villarum for Yorkshire &amp; an apx. of illustrative documents.</t>
  </si>
  <si>
    <t>31796100645775</t>
  </si>
  <si>
    <t>1867.</t>
  </si>
  <si>
    <t>Kirkby, John, bp. of Ely, d. 1290.</t>
  </si>
  <si>
    <t>BMC-DA-0021</t>
  </si>
  <si>
    <t>DA20 .S9 v.56</t>
  </si>
  <si>
    <t>PR3691.M2</t>
  </si>
  <si>
    <t>The register, or rolls, of Walter Gray, lord archbishop of York /</t>
  </si>
  <si>
    <t>31796101196158</t>
  </si>
  <si>
    <t>1872.</t>
  </si>
  <si>
    <t>PR3714.S4 1908</t>
  </si>
  <si>
    <t>York (England : Diocese). Archbishop, 1215-1255 (Walter Gray)</t>
  </si>
  <si>
    <t>PR3721 S4 1897</t>
  </si>
  <si>
    <t>BMC-DA-0022</t>
  </si>
  <si>
    <t>DA20 .S9 v.57</t>
  </si>
  <si>
    <t>The register of the Guild of Corpus Christi in the city of York /</t>
  </si>
  <si>
    <t>31796100526314</t>
  </si>
  <si>
    <t>PR3721.S4 1902</t>
  </si>
  <si>
    <t>Guild of Corpus Christi, York, Eng.</t>
  </si>
  <si>
    <t>PR3730.A2 1908</t>
  </si>
  <si>
    <t>BMC-DA-0023</t>
  </si>
  <si>
    <t>DA25 .B5 v.11</t>
  </si>
  <si>
    <t>Memorials of Henry the fifth, King of England /</t>
  </si>
  <si>
    <t>PR3737.A1 1893</t>
  </si>
  <si>
    <t>31796102480387</t>
  </si>
  <si>
    <t>1858.</t>
  </si>
  <si>
    <t>PR3740.A2 1871</t>
  </si>
  <si>
    <t>PR3740.A2 1896</t>
  </si>
  <si>
    <t>BMC-DA-0024</t>
  </si>
  <si>
    <t>DA25 .B5 v.18 (vol. pt. 2)</t>
  </si>
  <si>
    <t>Royal and historical letters during the reign of Henry the Fourth: king of England and of France, and lord of Ireland /</t>
  </si>
  <si>
    <t>31796004352387</t>
  </si>
  <si>
    <t>1860-[1964]</t>
  </si>
  <si>
    <t>Hingeston, F. C. 1833-1910 ed. (Francis Charles),</t>
  </si>
  <si>
    <t>PR3765.W56 A15 1874</t>
  </si>
  <si>
    <t>PR3782.C7 1917</t>
  </si>
  <si>
    <t>PR4010.A2 1892</t>
  </si>
  <si>
    <t>BMC-DA-0025</t>
  </si>
  <si>
    <t>DA25 .B5 v.21 (vol. pt. 8)</t>
  </si>
  <si>
    <t>Giraldi Cambrensis opera /</t>
  </si>
  <si>
    <t>31796004352494</t>
  </si>
  <si>
    <t>PR4020.A1 1903</t>
  </si>
  <si>
    <t>1861-91.</t>
  </si>
  <si>
    <t>Giraldus, Cambrensis, 1146?-1223?</t>
  </si>
  <si>
    <t>PR4020.A2 1885</t>
  </si>
  <si>
    <t>BMC-DA-0026</t>
  </si>
  <si>
    <t>DA25 .B5 v.21 (vol. pt. 1)</t>
  </si>
  <si>
    <t>31796004352429</t>
  </si>
  <si>
    <t>PR4021.H3</t>
  </si>
  <si>
    <t>PR4021.S3 1902</t>
  </si>
  <si>
    <t>PR4031.J6</t>
  </si>
  <si>
    <t>BMC-DA-0027</t>
  </si>
  <si>
    <t>DA25 .B5 v.21 (vol. pt. 4)</t>
  </si>
  <si>
    <t>31796004352452</t>
  </si>
  <si>
    <t>PR4070.F18</t>
  </si>
  <si>
    <t>PR4074.Q3 1918</t>
  </si>
  <si>
    <t>BMC-DA-0028</t>
  </si>
  <si>
    <t>PR4141.R6 1911</t>
  </si>
  <si>
    <t>DA25 .B5 v.26 (vol. pt. 1 no. 1)</t>
  </si>
  <si>
    <t>Descriptive catalogue of materials relating to the history of Great Britain and Ireland, to the end of the reign of Henry VII.</t>
  </si>
  <si>
    <t>PR4141.S32 1905</t>
  </si>
  <si>
    <t>31796004352585</t>
  </si>
  <si>
    <t>1862.</t>
  </si>
  <si>
    <t>Hardy, Thomas Duffus, Sir, 1804-1878.</t>
  </si>
  <si>
    <t>PR4158.A4</t>
  </si>
  <si>
    <t>1 1895-1898</t>
  </si>
  <si>
    <t>BMC-DA-0029</t>
  </si>
  <si>
    <t>8 1932-1935</t>
  </si>
  <si>
    <t>DA25 .B5 v.30 (vol. pt. 2)</t>
  </si>
  <si>
    <t>PR4161.B6 H8 1893</t>
  </si>
  <si>
    <t>Speculum historiale de gestis regum Angli︠ae︡ /</t>
  </si>
  <si>
    <t>31796004352742</t>
  </si>
  <si>
    <t>1863-69.</t>
  </si>
  <si>
    <t>PR4165.A2 1905</t>
  </si>
  <si>
    <t>Richard, of Cirencester, d. 1401?</t>
  </si>
  <si>
    <t>PR4167.S5 1899</t>
  </si>
  <si>
    <t>BMC-DA-0030</t>
  </si>
  <si>
    <t>PR4167.V5 1905</t>
  </si>
  <si>
    <t>DA25 .B5 v.31 pt.1 (vol. no. 4)</t>
  </si>
  <si>
    <t>Year books of the reign of King Edward the first. Years XX-[XXXV] /</t>
  </si>
  <si>
    <t>31796004352783</t>
  </si>
  <si>
    <t>PR4180.E54</t>
  </si>
  <si>
    <t>1863-1879.</t>
  </si>
  <si>
    <t>Great Britain. Public Record Office.</t>
  </si>
  <si>
    <t>PR4193.A34 1898</t>
  </si>
  <si>
    <t>PR4193.I6</t>
  </si>
  <si>
    <t>BMC-DA-0031</t>
  </si>
  <si>
    <t>DA25 .B5 v.36 (vol. pt. 2)</t>
  </si>
  <si>
    <t>Annales monastici ... /</t>
  </si>
  <si>
    <t>PR4200.E95</t>
  </si>
  <si>
    <t>31796004349458</t>
  </si>
  <si>
    <t>Name is handwritten in</t>
  </si>
  <si>
    <t>PR4200.F12</t>
  </si>
  <si>
    <t>B_Images/BMC-DA-0031.Image_barcode.201543.jpg</t>
  </si>
  <si>
    <t>B_Images/BMC-DA-0031.Image_1.201348.jpg</t>
  </si>
  <si>
    <t>1864-69.</t>
  </si>
  <si>
    <t>PR4231.C4</t>
  </si>
  <si>
    <t>BMC-DA-0032</t>
  </si>
  <si>
    <t>PR4260.A2 1901</t>
  </si>
  <si>
    <t>DA25 .B5 v.41 (vol. pt. 4)</t>
  </si>
  <si>
    <t>Polychronicon Ranulphi Higden monachi Cestrensis; together with the English translations of John Trevisa and of an unknown writer of the fifteenth century /</t>
  </si>
  <si>
    <t>31796004349607</t>
  </si>
  <si>
    <t>1865-86.</t>
  </si>
  <si>
    <t>PR4300 1838 .G5</t>
  </si>
  <si>
    <t>PR4300 1896 .E4</t>
  </si>
  <si>
    <t>PR4349.B7 E6 1913</t>
  </si>
  <si>
    <t>PR4349.B7 N6 1917</t>
  </si>
  <si>
    <t>PR4351.C5 1900</t>
  </si>
  <si>
    <t>Higden, Ranulf, -1364.</t>
  </si>
  <si>
    <t>PR4382.E3 1909</t>
  </si>
  <si>
    <t>PR4410.A5 S3 1854</t>
  </si>
  <si>
    <t>BMC-DA-0033</t>
  </si>
  <si>
    <t>DA25 .B5 v.44 (vol. pt. 2)</t>
  </si>
  <si>
    <t>PR4416.T7 1896</t>
  </si>
  <si>
    <t>Historia Anglorum, sive, ut vulgo dicitur, Historia minor. Item, ejusdem Abbreviatio chronicorum Angliæ /</t>
  </si>
  <si>
    <t>31796004349706</t>
  </si>
  <si>
    <t>1866-69.</t>
  </si>
  <si>
    <t>PR4419.C5 a85</t>
  </si>
  <si>
    <t>Paris, Matthew, 1200-1259.</t>
  </si>
  <si>
    <t>PR4420 1897</t>
  </si>
  <si>
    <t>BMC-DA-0034</t>
  </si>
  <si>
    <t>DA25 .B5 v.48</t>
  </si>
  <si>
    <t>The War of the Gaedhil with The Gaill, or, The invasions of Ireland by the Danes and other Norsemen /</t>
  </si>
  <si>
    <t>31796102492598</t>
  </si>
  <si>
    <t>BMC-DA-0035</t>
  </si>
  <si>
    <t>DA25 .B5 v.49 (vol. pt. 2)</t>
  </si>
  <si>
    <t>Gesta regis Henrici Secundi Benedicti abbatis : The chronicle of the reigns of Henry II. and Richard I. A.D. 1169-1192; known commonly under the name of Benedict of Peterborough /</t>
  </si>
  <si>
    <t>31796004349755</t>
  </si>
  <si>
    <t>BMC-DA-0036</t>
  </si>
  <si>
    <t>PR4433.A5 E5 1883</t>
  </si>
  <si>
    <t>DA25 .B5 v.57 (vol. pt. 2)</t>
  </si>
  <si>
    <t>Matthæi Parisiensis : monachi Santi Albani, Chronica majora /</t>
  </si>
  <si>
    <t>31796004349904</t>
  </si>
  <si>
    <t>1872-83.</t>
  </si>
  <si>
    <t>PR4434.J6</t>
  </si>
  <si>
    <t>PR4470.E77</t>
  </si>
  <si>
    <t>BMC-DA-0037</t>
  </si>
  <si>
    <t>DA25 .B5 v.77 (vol. pt. 2)</t>
  </si>
  <si>
    <t>Registrum epistolarum fratris Johannis Peckham : archiepiscopi cantuariensis /</t>
  </si>
  <si>
    <t>PR4478.A2 A7</t>
  </si>
  <si>
    <t>31796004353344</t>
  </si>
  <si>
    <t>1882-1885.</t>
  </si>
  <si>
    <t>Canterbury (England : Province). Archbishop, 1279-1292 (John Peckham)</t>
  </si>
  <si>
    <t>PR4504.B37 1893</t>
  </si>
  <si>
    <t>PR4504.B37 1902</t>
  </si>
  <si>
    <t>BMC-DA-0038</t>
  </si>
  <si>
    <t>DA25 .B5 v.78 (vol. pt. 2)</t>
  </si>
  <si>
    <t>PR4510.A2 1823</t>
  </si>
  <si>
    <t>Vetus registrum Sarisberiense, alias dictum Registrum S. Osmundi, episcopi : the register of S. Osmund /</t>
  </si>
  <si>
    <t>31796004353377</t>
  </si>
  <si>
    <t>B_Images/BMC-DA-0038.Image_barcode.203100.jpg</t>
  </si>
  <si>
    <t>B_Images/BMC-DA-0038.Image_1.203110.jpg</t>
  </si>
  <si>
    <t>PR4525.D5 F8</t>
  </si>
  <si>
    <t>B_Images/BMC-DA-0038.Image_2.203702.jpg</t>
  </si>
  <si>
    <t>B_Images/BMC-DA-0038.Image_3.203712.jpg</t>
  </si>
  <si>
    <t>PR4527.M6 1900</t>
  </si>
  <si>
    <t>1883-84.</t>
  </si>
  <si>
    <t>Osmund, St., bp. of Salisbury.</t>
  </si>
  <si>
    <t>PR4527.P75 1884</t>
  </si>
  <si>
    <t>PR4530 1890</t>
  </si>
  <si>
    <t>BMC-DA-0039</t>
  </si>
  <si>
    <t>DA25 .B5 v.79 (vol. pt. 3)</t>
  </si>
  <si>
    <t>PR4534.T48 1860</t>
  </si>
  <si>
    <t>Cartularium monasterii de Rameseia /</t>
  </si>
  <si>
    <t>31796004353401</t>
  </si>
  <si>
    <t>1884-93.</t>
  </si>
  <si>
    <t>Ramsey Abbey.</t>
  </si>
  <si>
    <t>PR4550.E61b</t>
  </si>
  <si>
    <t>BMC-DA-0040</t>
  </si>
  <si>
    <t>DA25 .B5 v.91 (vol. pt. 2)</t>
  </si>
  <si>
    <t>L'estorie des Engles solum la translacion Maistre Geffrei Gaimar /</t>
  </si>
  <si>
    <t>31796004353674</t>
  </si>
  <si>
    <t>1888-89.</t>
  </si>
  <si>
    <t>Gaimar, Geoffrey, 12th cent.</t>
  </si>
  <si>
    <t>PR4577.K4 1899 f</t>
  </si>
  <si>
    <t>BMC-DA-0041</t>
  </si>
  <si>
    <t>DA25 .B5 v.96 (vol. pt. 1)</t>
  </si>
  <si>
    <t>Memorials of St. Edmund's abbey.</t>
  </si>
  <si>
    <t>31796004353732</t>
  </si>
  <si>
    <t>PR4580.P5</t>
  </si>
  <si>
    <t>1890-96.</t>
  </si>
  <si>
    <t>Arnold, Thomas, 1823-1900 ed.</t>
  </si>
  <si>
    <t>PR4581.C6</t>
  </si>
  <si>
    <t>PR4581.M4 1887</t>
  </si>
  <si>
    <t>PR4584.S5</t>
  </si>
  <si>
    <t>BMC-DA-0042</t>
  </si>
  <si>
    <t>DA25 .B5 v.98</t>
  </si>
  <si>
    <t>Records of the Parliament holden at Westminster on the twenty-eighth day of February, in the thirty-third year of the reign of King Edward the First (A.D. 1305) /</t>
  </si>
  <si>
    <t>31796102666126</t>
  </si>
  <si>
    <t>PR4588.C5 1906b</t>
  </si>
  <si>
    <t>1893.</t>
  </si>
  <si>
    <t>Great Britain. Parliament (1305)</t>
  </si>
  <si>
    <t>PR4629.D18 A17 1902</t>
  </si>
  <si>
    <t>PR4646.A5 1894</t>
  </si>
  <si>
    <t>BMC-DA-0043</t>
  </si>
  <si>
    <t>DA25 .C2 1895 (vol. 2)</t>
  </si>
  <si>
    <t>PR4650.F10</t>
  </si>
  <si>
    <t>Calendar of the patent rolls ... Richard II .</t>
  </si>
  <si>
    <t>31796002155519</t>
  </si>
  <si>
    <t>B_Images/BMC-DA-0043.Image_1.204233.jpg</t>
  </si>
  <si>
    <t>PR4666.L4 1874</t>
  </si>
  <si>
    <t>1895-1909.</t>
  </si>
  <si>
    <t>PR4670.A1 1907</t>
  </si>
  <si>
    <t>PR4681.A3 C7 1885</t>
  </si>
  <si>
    <t>BMC-DA-0044</t>
  </si>
  <si>
    <t>DA25.C5 K4 1839 (vol. 1)</t>
  </si>
  <si>
    <t>The Saxons in England : A history of the English commonwealth till the period of the Norman conquest /</t>
  </si>
  <si>
    <t>31796004738858</t>
  </si>
  <si>
    <t>1876.</t>
  </si>
  <si>
    <t>Kemble, John Mitchell, 1807-1857.</t>
  </si>
  <si>
    <t>PR4699.F4 A82</t>
  </si>
  <si>
    <t>BMC-DA-0045</t>
  </si>
  <si>
    <t>DA25.M2 D4</t>
  </si>
  <si>
    <t>PR4703.A44 1902</t>
  </si>
  <si>
    <t>Report on the manuscripts of the Earl of Denbigh, preserved at Newnham Paddox, Warwickshire. (Part V.)</t>
  </si>
  <si>
    <t>31796100564042</t>
  </si>
  <si>
    <t>1911.</t>
  </si>
  <si>
    <t>Great Britain. Royal Commission on Historical Manuscripts.</t>
  </si>
  <si>
    <t>PR4716.L5 1888b</t>
  </si>
  <si>
    <t>BMC-DA-0046</t>
  </si>
  <si>
    <t>PR4716.P39 1895</t>
  </si>
  <si>
    <t>DA25.M2 E5 (vol. 2)</t>
  </si>
  <si>
    <t>Report on the manuscripts of the Earl of Egmont .</t>
  </si>
  <si>
    <t>31796000909172</t>
  </si>
  <si>
    <t>PR4717.S8</t>
  </si>
  <si>
    <t>1905-09.</t>
  </si>
  <si>
    <t>PR4725.G5 D5</t>
  </si>
  <si>
    <t>BMC-DA-0047</t>
  </si>
  <si>
    <t>DA25.M2 F65 (vol. 3)</t>
  </si>
  <si>
    <t>The manuscripts of J.B. Fortscue, esq.,</t>
  </si>
  <si>
    <t>31796000909370</t>
  </si>
  <si>
    <t>1892-1927.</t>
  </si>
  <si>
    <t>Grenville, William Wyndham Grenville, Baron, 1759-1834.</t>
  </si>
  <si>
    <t>PR4726.G6 1905</t>
  </si>
  <si>
    <t>BMC-DA-0048</t>
  </si>
  <si>
    <t>PR4731.A65 1920</t>
  </si>
  <si>
    <t>DA25.M2 F65 (vol. 8)</t>
  </si>
  <si>
    <t>PR4731.N35 1892</t>
  </si>
  <si>
    <t>31796000909677</t>
  </si>
  <si>
    <t>PR4740.F12</t>
  </si>
  <si>
    <t>BMC-DA-0049</t>
  </si>
  <si>
    <t>DA25.M2 F65 (vol. 1)</t>
  </si>
  <si>
    <t>31796000909305</t>
  </si>
  <si>
    <t>PR4746.A1 1895</t>
  </si>
  <si>
    <t>PR4749.D8</t>
  </si>
  <si>
    <t>BMC-DA-0050</t>
  </si>
  <si>
    <t>PR4750.L3 1922</t>
  </si>
  <si>
    <t>DA25.M2 F75</t>
  </si>
  <si>
    <t>Report on the manuscripts of Mrs. Frankland-Russell-Astley,</t>
  </si>
  <si>
    <t>PR4750.M6 1917</t>
  </si>
  <si>
    <t>31796100563788</t>
  </si>
  <si>
    <t>1900.</t>
  </si>
  <si>
    <t>PR4750.W4 1911</t>
  </si>
  <si>
    <t>PR4762.I5 1894</t>
  </si>
  <si>
    <t>PR4770.A2 1854</t>
  </si>
  <si>
    <t>BMC-DA-0051</t>
  </si>
  <si>
    <t>DA25.M2 H8 (vol. n.s. v. 12)</t>
  </si>
  <si>
    <t>The manuscripts of the House of Lords.</t>
  </si>
  <si>
    <t>PR4770.A2 1902</t>
  </si>
  <si>
    <t>31796000909701</t>
  </si>
  <si>
    <t>1900, reprinted 1964.</t>
  </si>
  <si>
    <t>Great Britain. Parliament. House of Lords.</t>
  </si>
  <si>
    <t>PR4785.H55 W5 1920</t>
  </si>
  <si>
    <t>PR4785.H55 W8 1902</t>
  </si>
  <si>
    <t>BMC-DA-0052</t>
  </si>
  <si>
    <t>DA25.M2 L5</t>
  </si>
  <si>
    <t>The manuscripts of Lincoln, Bury St. Edmund's, and Great Grimsby corporation; and of the deans and chapters of Worcester and Lichfield, &amp;c.</t>
  </si>
  <si>
    <t>PR4787.L5 1900</t>
  </si>
  <si>
    <t>31796100556832</t>
  </si>
  <si>
    <t>1895.</t>
  </si>
  <si>
    <t>PR4809.H8 T62 1881</t>
  </si>
  <si>
    <t>PR4825.J4 J35</t>
  </si>
  <si>
    <t>PR4826.J5 A17 1915a</t>
  </si>
  <si>
    <t>BMC-DA-0053</t>
  </si>
  <si>
    <t>DA25.M2 M2 (vol. 1)</t>
  </si>
  <si>
    <t>PR4839.K15 C45 1867</t>
  </si>
  <si>
    <t>Report on the manuscripts of the Earl of Mar and Kellie : preserved at Alloa house, N. B.</t>
  </si>
  <si>
    <t>PR4842.W3 1913</t>
  </si>
  <si>
    <t>31796000909537</t>
  </si>
  <si>
    <t>1904.</t>
  </si>
  <si>
    <t>PR4850.E97</t>
  </si>
  <si>
    <t>PR4854.J6 1916</t>
  </si>
  <si>
    <t>PR4856.M8</t>
  </si>
  <si>
    <t>BMC-DA-0054</t>
  </si>
  <si>
    <t>DA25.M2 O7 n.s (vol. 6)</t>
  </si>
  <si>
    <t>PR4857.C6 1917b</t>
  </si>
  <si>
    <t>Calendar of the manuscripts of the Marquess of Ormonde, K. P., preserved at Kilkenny castle.</t>
  </si>
  <si>
    <t>31796000909735</t>
  </si>
  <si>
    <t>PR4884.A1 1894</t>
  </si>
  <si>
    <t>1902-20.</t>
  </si>
  <si>
    <t>BMC-DA-0055</t>
  </si>
  <si>
    <t>DA25.M2 O7 n.s (vol. 5)</t>
  </si>
  <si>
    <t>31796000909727</t>
  </si>
  <si>
    <t>PR4887.M7 1907</t>
  </si>
  <si>
    <t>PR4891.L2 A73</t>
  </si>
  <si>
    <t>PR4963.A1 1862</t>
  </si>
  <si>
    <t>BMC-DA-0056</t>
  </si>
  <si>
    <t>DA25.M2 O7 n.s (vol. 1)</t>
  </si>
  <si>
    <t>PR4963.A1 1899</t>
  </si>
  <si>
    <t>31796000909487</t>
  </si>
  <si>
    <t>BMC-DA-0057</t>
  </si>
  <si>
    <t>DA25.M2 P25</t>
  </si>
  <si>
    <t>Report on the Palk manuscripts in the possession of Mrs. Bannatyne, of Haldon, Devon.</t>
  </si>
  <si>
    <t>31796000909917</t>
  </si>
  <si>
    <t>PR4963.A7 1856</t>
  </si>
  <si>
    <t>PR4971.M6 1851</t>
  </si>
  <si>
    <t>PR4984.M5 F4 1899</t>
  </si>
  <si>
    <t>BMC-DA-0058</t>
  </si>
  <si>
    <t>PR4989.M4 L65 1896</t>
  </si>
  <si>
    <t>DA25.M2 P4 (vol. 4)</t>
  </si>
  <si>
    <t>Report on the manuscripts of Lord Polwarth, preserved at Mertoun house,</t>
  </si>
  <si>
    <t>31796000909867</t>
  </si>
  <si>
    <t>PR5000.E96</t>
  </si>
  <si>
    <t>1911-1961.</t>
  </si>
  <si>
    <t>BMC-DA-0059</t>
  </si>
  <si>
    <t>DA25.M2 P6 (vol. 2)</t>
  </si>
  <si>
    <t>The manuscripts of His Grace the Duke of Portland, preserved at Welbeck Abbey.</t>
  </si>
  <si>
    <t>31796000910048</t>
  </si>
  <si>
    <t>1891-19.</t>
  </si>
  <si>
    <t>BMC-DA-0060</t>
  </si>
  <si>
    <t>PR5008.B4 1913</t>
  </si>
  <si>
    <t>DA25.M2 R7 (vol. 3)</t>
  </si>
  <si>
    <t>The manuscripts of His Grace the Duke of Rutland : preserved at Belvoir castle... /</t>
  </si>
  <si>
    <t>31796000909834</t>
  </si>
  <si>
    <t>PR5008.L3 1909</t>
  </si>
  <si>
    <t>1888-1905.</t>
  </si>
  <si>
    <t>PR5013.A43 1912</t>
  </si>
  <si>
    <t>PR5014.B2 1907</t>
  </si>
  <si>
    <t>BMC-DA-0061</t>
  </si>
  <si>
    <t>PR5014.B3</t>
  </si>
  <si>
    <t>DA25.M2 S3 (vol. 14)</t>
  </si>
  <si>
    <t>Calendar of the manuscripts of the Most Honourable the Marquiss of Salisbury ... preserved at Hatfield House, Hertfordshire</t>
  </si>
  <si>
    <t>PR5021.M4 A8 1915</t>
  </si>
  <si>
    <t>31796000910394</t>
  </si>
  <si>
    <t>PR5021.M5 1839</t>
  </si>
  <si>
    <t>PR5079.W3 1909</t>
  </si>
  <si>
    <t>BMC-DA-0062</t>
  </si>
  <si>
    <t>PR5079.W6 1902</t>
  </si>
  <si>
    <t>DA25.M2 S8 (vol. 3)</t>
  </si>
  <si>
    <t>Calendar of the Stuart papers belonging to His Majesty the king, preserved at Windsor castle.</t>
  </si>
  <si>
    <t>PR5113.H4</t>
  </si>
  <si>
    <t>31796000910188</t>
  </si>
  <si>
    <t>PR5113.S3 1870</t>
  </si>
  <si>
    <t>PR5115.P2 Z67</t>
  </si>
  <si>
    <t>PR5130.A1 1920</t>
  </si>
  <si>
    <t>BMC-DA-0063</t>
  </si>
  <si>
    <t>DA25.M2 V2 (vol. 5)</t>
  </si>
  <si>
    <t>Report on the manuscripts in various collections ... /</t>
  </si>
  <si>
    <t>PR5172.U4 1902</t>
  </si>
  <si>
    <t>31796000910378</t>
  </si>
  <si>
    <t>1901-14.</t>
  </si>
  <si>
    <t>PR5180.A2 1917</t>
  </si>
  <si>
    <t>PR5182.B3 1896</t>
  </si>
  <si>
    <t>PR5194.B6</t>
  </si>
  <si>
    <t>BMC-DA-0064</t>
  </si>
  <si>
    <t>DA25.M2 V2 (vol. 3)</t>
  </si>
  <si>
    <t>PR5202.C3 1827</t>
  </si>
  <si>
    <t>31796000910253</t>
  </si>
  <si>
    <t>PR5202.I8 1811</t>
  </si>
  <si>
    <t>PR5210.E96</t>
  </si>
  <si>
    <t>BMC-DA-0065</t>
  </si>
  <si>
    <t>PR5214.F68 1895</t>
  </si>
  <si>
    <t>DA25.M2 W55</t>
  </si>
  <si>
    <t>The manuscripts of the Earl of Westmorland: Captain Stewart, Lord Stafford, Lord Muncaster, and others</t>
  </si>
  <si>
    <t>31796100561469</t>
  </si>
  <si>
    <t>1885.</t>
  </si>
  <si>
    <t>PR5233.R2 Z52 1877</t>
  </si>
  <si>
    <t>PR5237.A1 1904</t>
  </si>
  <si>
    <t>BMC-DA-0066</t>
  </si>
  <si>
    <t>PR5244.B2 1882</t>
  </si>
  <si>
    <t>DA25 .M25 (vol. 2 pt. 2)</t>
  </si>
  <si>
    <t>A guide to the reports on collections of manuscripts of private families, corporations and institutions in Great Britain and Ireland /</t>
  </si>
  <si>
    <t>PR5246.K5</t>
  </si>
  <si>
    <t>31796003921711</t>
  </si>
  <si>
    <t>1914-</t>
  </si>
  <si>
    <t>PR5251.C6</t>
  </si>
  <si>
    <t>BMC-DA-0067</t>
  </si>
  <si>
    <t>PR5263.A35</t>
  </si>
  <si>
    <t>DA25 .M25 (vol. 2 pt. 1)</t>
  </si>
  <si>
    <t>PR5263.H3</t>
  </si>
  <si>
    <t>31796000910527</t>
  </si>
  <si>
    <t>PR5311.A1 1892</t>
  </si>
  <si>
    <t>PR5322.W3 1859</t>
  </si>
  <si>
    <t>BMC-DA-0068</t>
  </si>
  <si>
    <t>DA28.2 .S86 (vol. 4)</t>
  </si>
  <si>
    <t>Lives of the queens of England: from the Norman conquest; compiled from official records and other authentic documents, private as well as public /</t>
  </si>
  <si>
    <t>31796000788873</t>
  </si>
  <si>
    <t>B_Images/BMC-DA-0068.Image_1.154618.jpg</t>
  </si>
  <si>
    <t>1902-03.</t>
  </si>
  <si>
    <t>Strickland, Agnes, 1796-1874.</t>
  </si>
  <si>
    <t>BMC-DA-0069</t>
  </si>
  <si>
    <t>DA28.2 .S86 (vol. 2)</t>
  </si>
  <si>
    <t>31796000789103</t>
  </si>
  <si>
    <t>PR5334.A6 1894</t>
  </si>
  <si>
    <t>PR5354.S5 1895</t>
  </si>
  <si>
    <t>BMC-DA-0070</t>
  </si>
  <si>
    <t>PR5400.E80</t>
  </si>
  <si>
    <t>DA28.2 S79 1861 (vol. 1)</t>
  </si>
  <si>
    <t>Lives of the queens of England, from the Norman conquest /</t>
  </si>
  <si>
    <t>31796002188940</t>
  </si>
  <si>
    <t>PR5428.L6 ser.2 v.1</t>
  </si>
  <si>
    <t>1861-1866.</t>
  </si>
  <si>
    <t>PR5428.L6 ser.2 v.4</t>
  </si>
  <si>
    <t>PR5431.A3 1909</t>
  </si>
  <si>
    <t>BMC-DA-0071</t>
  </si>
  <si>
    <t>PR5451.A1 1905</t>
  </si>
  <si>
    <t>DA28.4 .C35 1874 (vol. 1)</t>
  </si>
  <si>
    <t>Lives of the lord chancellors and keepers of the great seal of England: from the earliest times till the reign of Queen Victoria /</t>
  </si>
  <si>
    <t>31796001979000</t>
  </si>
  <si>
    <t>PR5453.S8 A7 1860</t>
  </si>
  <si>
    <t>B_Images/BMC-DA-0071.Image_1.155535.jpg</t>
  </si>
  <si>
    <t>1874-1875.</t>
  </si>
  <si>
    <t>PR5460.E64 1860</t>
  </si>
  <si>
    <t>Campbell, John Campbell, Baron, 1779-1861.</t>
  </si>
  <si>
    <t>BMC-DA-0072</t>
  </si>
  <si>
    <t>DA28 .D47 v.O</t>
  </si>
  <si>
    <t>Dictionary of national biography : Index and epitome /</t>
  </si>
  <si>
    <t>PR5480.F04</t>
  </si>
  <si>
    <t>31796102294044</t>
  </si>
  <si>
    <t>1903.</t>
  </si>
  <si>
    <t>BMC-DA-0073</t>
  </si>
  <si>
    <t>DA30 .L755 1874 (vol. 3)</t>
  </si>
  <si>
    <t>The history of England: from the first invasion by the Romans to the accession of William and Mary in 1688,</t>
  </si>
  <si>
    <t>31796001945449</t>
  </si>
  <si>
    <t>1874.</t>
  </si>
  <si>
    <t>Lingard, John, 1771-1851.</t>
  </si>
  <si>
    <t>PR5484.B3 1901</t>
  </si>
  <si>
    <t>BMC-DA-0074</t>
  </si>
  <si>
    <t>DA30 .P76</t>
  </si>
  <si>
    <t>PR5486.A1 1902</t>
  </si>
  <si>
    <t>The history of England from the accession of Anne to the death of George II (1702-1760) /</t>
  </si>
  <si>
    <t>31796102858293</t>
  </si>
  <si>
    <t>1909.</t>
  </si>
  <si>
    <t>PR5487.W7 1901</t>
  </si>
  <si>
    <t>Leadam, I. S. 1848-1913. (Isaac Saunders),</t>
  </si>
  <si>
    <t>PR5487.W8 1897</t>
  </si>
  <si>
    <t>PR5493.A3 1899</t>
  </si>
  <si>
    <t>BMC-DA-0075</t>
  </si>
  <si>
    <t>DA30 .T76 (vol. 5)</t>
  </si>
  <si>
    <t>PR5493.S55 1912</t>
  </si>
  <si>
    <t>Social England : a record of the progress of the people in religion, laws, learning, arts, industry, commerce, science, literature and manners, from the earliest times to the present day /</t>
  </si>
  <si>
    <t>31796001945803</t>
  </si>
  <si>
    <t>PR5527.S6 1905</t>
  </si>
  <si>
    <t>1894-97.</t>
  </si>
  <si>
    <t>PR5533.B5</t>
  </si>
  <si>
    <t>Traill, H. D. 1842-1900 ed. (Henry Duff),</t>
  </si>
  <si>
    <t>PR5549.T4</t>
  </si>
  <si>
    <t>PR5560.J6 1895</t>
  </si>
  <si>
    <t>BMC-DA-0076</t>
  </si>
  <si>
    <t>DA32 .O54 1900</t>
  </si>
  <si>
    <t>PR5562.A1 1856</t>
  </si>
  <si>
    <t>A history of England /</t>
  </si>
  <si>
    <t>31796102899651</t>
  </si>
  <si>
    <t>PR5581.T4 1897</t>
  </si>
  <si>
    <t>B_Images/BMC-DA-0076.Image_1.160857.jpg</t>
  </si>
  <si>
    <t>Oman, Charles William Chadwick, Sir, 1860-1946.</t>
  </si>
  <si>
    <t>PR5581.T4 1898</t>
  </si>
  <si>
    <t>PR5583.T4</t>
  </si>
  <si>
    <t>PR5600.E96</t>
  </si>
  <si>
    <t>BMC-DA-0077</t>
  </si>
  <si>
    <t>DA45 .S45 1895 (vol. 1)</t>
  </si>
  <si>
    <t>The growth of British policy; an historical essay,</t>
  </si>
  <si>
    <t>31796002070023</t>
  </si>
  <si>
    <t>1897.</t>
  </si>
  <si>
    <t>PR5601.R5 1903</t>
  </si>
  <si>
    <t>Seeley, John Robert, Sir, 1834-1895.</t>
  </si>
  <si>
    <t>BMC-DA-0078</t>
  </si>
  <si>
    <t>DA45 .S45 1895 (vol. 2)</t>
  </si>
  <si>
    <t>31796002070312</t>
  </si>
  <si>
    <t>BMC-DA-0079</t>
  </si>
  <si>
    <t>DA46.M2 B6</t>
  </si>
  <si>
    <t>The life of Sir Halliday Macartney: K. C. M. G., commander of Li Hung Chang's trained force in the Taeping rebellion, founder of the first Chinese arsenal, for thirty years councillor and secretary to the Chinese legation in London /</t>
  </si>
  <si>
    <t>31796100338637</t>
  </si>
  <si>
    <t>1908.</t>
  </si>
  <si>
    <t>PR5618.A1 1911</t>
  </si>
  <si>
    <t>Boulger, Demetrius Charles de Kavanagh, 1853-1928.</t>
  </si>
  <si>
    <t>PR5650.A1 1913c</t>
  </si>
  <si>
    <t>BMC-DA-0080</t>
  </si>
  <si>
    <t>DA70 .A1 v.17</t>
  </si>
  <si>
    <t>Letters and papers relating to the first Dutch war, 1652-1654 /</t>
  </si>
  <si>
    <t>31796004544421</t>
  </si>
  <si>
    <t>B_Images/BMC-DA-0080.Image_1.161917.jpg</t>
  </si>
  <si>
    <t>1899-1930.</t>
  </si>
  <si>
    <t>PR5680.F00 1900b</t>
  </si>
  <si>
    <t>BMC-DA-0081</t>
  </si>
  <si>
    <t>31796004544637</t>
  </si>
  <si>
    <t>PR5684.E8 1903</t>
  </si>
  <si>
    <t>PR5684.P35 1903</t>
  </si>
  <si>
    <t>BMC-DA-0082</t>
  </si>
  <si>
    <t>31796004544629</t>
  </si>
  <si>
    <t>PR5742.D3 1895</t>
  </si>
  <si>
    <t>PR5774.S6</t>
  </si>
  <si>
    <t>BMC-DA-0083</t>
  </si>
  <si>
    <t>DA70 .A1 v.25</t>
  </si>
  <si>
    <t>PR5810.F10b</t>
  </si>
  <si>
    <t>Nelson and the Neapolitan Jacobins: documents relating to the suppression of the Jacobin revolution at Naples, June, 1799 /</t>
  </si>
  <si>
    <t>31796102680838</t>
  </si>
  <si>
    <t>PR5818.L6 1913</t>
  </si>
  <si>
    <t>B_Images/BMC-DA-0083.Image_barcode.162254.jpg</t>
  </si>
  <si>
    <t>B_Images/BMC-DA-0083.Image_1.162230.jpg</t>
  </si>
  <si>
    <t>PR5850.E92</t>
  </si>
  <si>
    <t>Gutteridge, H. C. 1876-1953. (Harold Cooke),</t>
  </si>
  <si>
    <t>PR5882.L4 1896</t>
  </si>
  <si>
    <t>PR5886.B7</t>
  </si>
  <si>
    <t>BMC-DA-0084</t>
  </si>
  <si>
    <t>DA70 .A1 v.50</t>
  </si>
  <si>
    <t>PR5904.P5 1911</t>
  </si>
  <si>
    <t>Documents relating to law and custom of the sea /</t>
  </si>
  <si>
    <t>31796004481780</t>
  </si>
  <si>
    <t>PR5904.S4 1901</t>
  </si>
  <si>
    <t>Barcode is for Volume 49</t>
  </si>
  <si>
    <t>1915-16.</t>
  </si>
  <si>
    <t>Marsden, Reginald Godfrey, 1845-1927 ed.</t>
  </si>
  <si>
    <t>PR5912.U5</t>
  </si>
  <si>
    <t>PR6003.E4 H3 1919</t>
  </si>
  <si>
    <t>BMC-DA-0085</t>
  </si>
  <si>
    <t>DA86.22.R2 B2 f</t>
  </si>
  <si>
    <t>PR6003.E72 I5 1916</t>
  </si>
  <si>
    <t>The ballad of Sir Walter Rauleigh his lamentation /</t>
  </si>
  <si>
    <t>31796101560353</t>
  </si>
  <si>
    <t>1919.</t>
  </si>
  <si>
    <t>PR6003.O69 S6 1919</t>
  </si>
  <si>
    <t>PR6003.U13 P7 1910</t>
  </si>
  <si>
    <t>BMC-DA-0086</t>
  </si>
  <si>
    <t>PR6005.O3 N65</t>
  </si>
  <si>
    <t>DA86 .P45 1906</t>
  </si>
  <si>
    <t>Pepys' Memoires of the Royal Navy, 1679-1688 /</t>
  </si>
  <si>
    <t>31796005101908</t>
  </si>
  <si>
    <t>1906.</t>
  </si>
  <si>
    <t>Pepys, Samuel, 1633-1703.</t>
  </si>
  <si>
    <t>PR6005.O4 I5 1920</t>
  </si>
  <si>
    <t>PR6005.O4 V5 1915</t>
  </si>
  <si>
    <t>PR6007.E3 M38 1922</t>
  </si>
  <si>
    <t>BMC-DA-0087</t>
  </si>
  <si>
    <t>DA87.1.N4 A2 (vol. v.4)</t>
  </si>
  <si>
    <t>The dispatches and letters of Vice Admiral Lord Viscount Nelson : with notes /</t>
  </si>
  <si>
    <t>PR6007.U6 N5 1916</t>
  </si>
  <si>
    <t>31796001968748</t>
  </si>
  <si>
    <t>1845-46.</t>
  </si>
  <si>
    <t>PR6013.A5 B4</t>
  </si>
  <si>
    <t>Nelson, Horatio Nelson, Viscount, 1758-1805.</t>
  </si>
  <si>
    <t>PR6013.A5 F7</t>
  </si>
  <si>
    <t>PR6019.A565 A615 1920b</t>
  </si>
  <si>
    <t>BMC-DA-0088</t>
  </si>
  <si>
    <t>DA110 .W48</t>
  </si>
  <si>
    <t>PR6023.A93 A3 1922</t>
  </si>
  <si>
    <t>The homes of other days: a history of domestic manners and sentiments in England from the earliest known period to modern times /</t>
  </si>
  <si>
    <t>31796101183016</t>
  </si>
  <si>
    <t>PR6023.A93 T6 1921</t>
  </si>
  <si>
    <t>B_Images/BMC-DA-0088.Image_1.152104.jpg</t>
  </si>
  <si>
    <t>1871.</t>
  </si>
  <si>
    <t>Wright, Thomas, 1810-1877.</t>
  </si>
  <si>
    <t>PR6023.U24 L54</t>
  </si>
  <si>
    <t>PR6025.A65 M35</t>
  </si>
  <si>
    <t>PR6025.A77 M3 1913</t>
  </si>
  <si>
    <t>BMC-DA-0089</t>
  </si>
  <si>
    <t>DA135 .N42</t>
  </si>
  <si>
    <t>PR6025.A77 S7 1913</t>
  </si>
  <si>
    <t>L'Historia Britonum attribuée à Nennius, &amp; l'Historia Britannica avant Geoffroi de Monmouth.</t>
  </si>
  <si>
    <t>31796102773799</t>
  </si>
  <si>
    <t>1883.</t>
  </si>
  <si>
    <t>PR6027.A53 G6 1916</t>
  </si>
  <si>
    <t>La Borderie, Louis Arthur Le Moyne de.</t>
  </si>
  <si>
    <t>PR6031.O867 W66 1915</t>
  </si>
  <si>
    <t>PR6035.U8 P7 1905b</t>
  </si>
  <si>
    <t>BMC-DA-0090</t>
  </si>
  <si>
    <t>DA145 .H3 1912</t>
  </si>
  <si>
    <t>PR6037.I73 S9</t>
  </si>
  <si>
    <t>The Romanization of Roman Britain,</t>
  </si>
  <si>
    <t>31796100603006</t>
  </si>
  <si>
    <t>PR6037.O7 Z5 1919</t>
  </si>
  <si>
    <t>1912.</t>
  </si>
  <si>
    <t>Haverfield, F. 1860-1919. (Francis),</t>
  </si>
  <si>
    <t>PR6037.T8 Z51</t>
  </si>
  <si>
    <t>PR6037.Y4 B7 1895</t>
  </si>
  <si>
    <t>PR6039.O35 L6 1921a</t>
  </si>
  <si>
    <t>BMC-DA-0091</t>
  </si>
  <si>
    <t>DA150 .H3</t>
  </si>
  <si>
    <t>Select English historical documents of the ninth and tenth centuries /</t>
  </si>
  <si>
    <t>PR8633.S4 n.s. v.2</t>
  </si>
  <si>
    <t>31796102651383</t>
  </si>
  <si>
    <t>1914.</t>
  </si>
  <si>
    <t>PR8633.S4 n.s. v.9</t>
  </si>
  <si>
    <t>Harmer, Florence Elizabeth ed.</t>
  </si>
  <si>
    <t>PR8633.S4 v.2, 4</t>
  </si>
  <si>
    <t>PR8633.S4 v.5,14</t>
  </si>
  <si>
    <t>BMC-DA-0092</t>
  </si>
  <si>
    <t>DA153 .C76</t>
  </si>
  <si>
    <t>PR8633.S4 v.50</t>
  </si>
  <si>
    <t>Alfred in the chroniclers;</t>
  </si>
  <si>
    <t>31796100369616</t>
  </si>
  <si>
    <t>Conybeare, John William Edward.</t>
  </si>
  <si>
    <t>PR8633.S4 v.55</t>
  </si>
  <si>
    <t>PR8851.C47</t>
  </si>
  <si>
    <t>BMC-DA-0093</t>
  </si>
  <si>
    <t>PR9199.3.L367 B4 1913</t>
  </si>
  <si>
    <t>DA155 .L4</t>
  </si>
  <si>
    <t>The archaeology of the Anglo-Saxon settlements,</t>
  </si>
  <si>
    <t>31796102785827</t>
  </si>
  <si>
    <t>PS0595.R4 H6</t>
  </si>
  <si>
    <t>1913.</t>
  </si>
  <si>
    <t>Leeds, E. Thurlow 1877-1955. (Edward Thurlow),</t>
  </si>
  <si>
    <t>PS0627.F6 K6 1st ser</t>
  </si>
  <si>
    <t>PS0712.C25</t>
  </si>
  <si>
    <t>PS0858.W2 S5 1843</t>
  </si>
  <si>
    <t>BMC-DA-0094</t>
  </si>
  <si>
    <t>DA209.T4 A2 (vol. 1)</t>
  </si>
  <si>
    <t>St. Thomas of Canterbury : his death and miracles.</t>
  </si>
  <si>
    <t>PS1017.A8 1885</t>
  </si>
  <si>
    <t>31796008390615</t>
  </si>
  <si>
    <t>PS1017.A8 1905</t>
  </si>
  <si>
    <t>Abbott, Edwin Abbott, 1838-1926.</t>
  </si>
  <si>
    <t>PS1026.G7 1908b</t>
  </si>
  <si>
    <t>BMC-DA-0095</t>
  </si>
  <si>
    <t>PS1076.U6 1899</t>
  </si>
  <si>
    <t>DA220 .R72 (vol. 1)</t>
  </si>
  <si>
    <t>Roger of Wendover's flowers of history: Comprising the history of England from the descent of the Saxons to A.D. 1235; formerly ascribed to Matthew Paris /</t>
  </si>
  <si>
    <t>PS1097.A1 1909b</t>
  </si>
  <si>
    <t>31796000790838</t>
  </si>
  <si>
    <t>1849.</t>
  </si>
  <si>
    <t>Roger, of Wendover, -1236.</t>
  </si>
  <si>
    <t>PS1127.J8</t>
  </si>
  <si>
    <t>PS1130.B7 1887</t>
  </si>
  <si>
    <t>BMC-DA-0096</t>
  </si>
  <si>
    <t>31796000790895</t>
  </si>
  <si>
    <t>PS1202.S7 1887</t>
  </si>
  <si>
    <t>PS1318.A1 1888</t>
  </si>
  <si>
    <t>PS1331.P3 1912</t>
  </si>
  <si>
    <t>BMC-DA-0097</t>
  </si>
  <si>
    <t>DA240 .P29 (vol. 1)</t>
  </si>
  <si>
    <t>The Paston letters, A. D. 1422-1509.</t>
  </si>
  <si>
    <t>PS1400.E83</t>
  </si>
  <si>
    <t>31796000790911</t>
  </si>
  <si>
    <t>B_Images/BMC-DA-0097.Image_barcode.154343.jpg</t>
  </si>
  <si>
    <t>PS1410.A1 1893</t>
  </si>
  <si>
    <t>B_Images/BMC-DA-0097.Image_1.154311.jpg</t>
  </si>
  <si>
    <t>B_Images/BMC-DA-0097.Image_2.154329.jpg</t>
  </si>
  <si>
    <t>PS1412.A1 1891</t>
  </si>
  <si>
    <t>PS1517.D6 1896</t>
  </si>
  <si>
    <t>PS1522.G3 1919</t>
  </si>
  <si>
    <t>BMC-DA-0098</t>
  </si>
  <si>
    <t>PS1522.O58 1910</t>
  </si>
  <si>
    <t>DA300 .S68 f (vol. 13)</t>
  </si>
  <si>
    <t>A collection of scarce &amp; valuable tracts, on the most interesting &amp; entaining subjects: but chiefly such as relate to the history &amp; constitution of these kingdoms; selected from an infinite number in print &amp; manuscript in the Royal, Cotton, Sion, &amp; other public, as well as private, libraries; particularly that of the late Lord Somers .</t>
  </si>
  <si>
    <t>PS1522.R3 1902</t>
  </si>
  <si>
    <t>31796000672846</t>
  </si>
  <si>
    <t>1809-15.</t>
  </si>
  <si>
    <t>PS1534.D19 1893b</t>
  </si>
  <si>
    <t>PS1600.E93 1883</t>
  </si>
  <si>
    <t>BMC-DA-0099</t>
  </si>
  <si>
    <t>DA304 .T48 (vol. 1)</t>
  </si>
  <si>
    <t>Celebrated friendships /</t>
  </si>
  <si>
    <t>PS1616.A1 1896</t>
  </si>
  <si>
    <t>31796000790986</t>
  </si>
  <si>
    <t>B_Images/BMC-DA-0099.Image_1.154611.jpg</t>
  </si>
  <si>
    <t>PS1620.A1 1880</t>
  </si>
  <si>
    <t>1861.</t>
  </si>
  <si>
    <t>Thomson, A. T., Mrs., 1797-1862.</t>
  </si>
  <si>
    <t>PS1712.P4</t>
  </si>
  <si>
    <t>PS1719.F6 M9 1872</t>
  </si>
  <si>
    <t>BMC-DA-0100</t>
  </si>
  <si>
    <t>DA306 .H788 (vol. 1)</t>
  </si>
  <si>
    <t>PS1733.A42 1921</t>
  </si>
  <si>
    <t>The Hothams; being the chronicles of the Hothams of Scorborough and South Dalton from their hitherto unpublished family papers,</t>
  </si>
  <si>
    <t>31796000791109</t>
  </si>
  <si>
    <t>PS1780.A2 1899</t>
  </si>
  <si>
    <t>1918.</t>
  </si>
  <si>
    <t>Stirling, Anna Maria Diana Wilhelmina Pickering.</t>
  </si>
  <si>
    <t>PS1829.I4 1874</t>
  </si>
  <si>
    <t>PS1850.E76</t>
  </si>
  <si>
    <t>BMC-DA-0101</t>
  </si>
  <si>
    <t>DA330 .G14</t>
  </si>
  <si>
    <t>Henry the Seventh,</t>
  </si>
  <si>
    <t>31796102610330</t>
  </si>
  <si>
    <t>1889.</t>
  </si>
  <si>
    <t>PS1850.E84</t>
  </si>
  <si>
    <t>BMC-DA-0102</t>
  </si>
  <si>
    <t>DA334.C9 M5 (vol. 1)</t>
  </si>
  <si>
    <t>Life and letters of Thomas Cromwell /</t>
  </si>
  <si>
    <t>31796000791463</t>
  </si>
  <si>
    <t>1902.</t>
  </si>
  <si>
    <t>Merriman, Roger Bigelow, 1876-1945.</t>
  </si>
  <si>
    <t>BMC-DA-0103</t>
  </si>
  <si>
    <t>DA339 .D7 (vol. 1)</t>
  </si>
  <si>
    <t>PS1861.A1 1899</t>
  </si>
  <si>
    <t>The pilgrimage of grace, 1536-1537, and the Exeter conspiracy, 1538 /</t>
  </si>
  <si>
    <t>31796001946371</t>
  </si>
  <si>
    <t>1915.</t>
  </si>
  <si>
    <t>PS1902.P5 1882</t>
  </si>
  <si>
    <t>Dodds, Madeleine Hope.</t>
  </si>
  <si>
    <t>PS1955.A1 1891</t>
  </si>
  <si>
    <t>BMC-DA-0104</t>
  </si>
  <si>
    <t>DA390 .G121 (vol. 5)</t>
  </si>
  <si>
    <t>PS1960.A1 1891</t>
  </si>
  <si>
    <t>History of England from the accession of James I. to the outbreak of the civil war, 1603-1642;</t>
  </si>
  <si>
    <t>31796000792503</t>
  </si>
  <si>
    <t>1904-09. v.1,'05.</t>
  </si>
  <si>
    <t>PS1981.M6 1896b</t>
  </si>
  <si>
    <t>Gardiner, Samuel Rawson, 1829-1902.</t>
  </si>
  <si>
    <t>PS2025.I5</t>
  </si>
  <si>
    <t>PS2025.L47</t>
  </si>
  <si>
    <t>BMC-DA-0105</t>
  </si>
  <si>
    <t>DA390 .G121 (vol. 10)</t>
  </si>
  <si>
    <t>PS2050.E82</t>
  </si>
  <si>
    <t>31796000792453</t>
  </si>
  <si>
    <t>PS2057.A1 1896</t>
  </si>
  <si>
    <t>BMC-DA-0106</t>
  </si>
  <si>
    <t>DA390 .G121 (vol. 4)</t>
  </si>
  <si>
    <t>PS2110.F07</t>
  </si>
  <si>
    <t>31796000792446</t>
  </si>
  <si>
    <t>PS2116.G6 1904</t>
  </si>
  <si>
    <t>PS2116.S5 1883</t>
  </si>
  <si>
    <t>PS2116.S6 1900</t>
  </si>
  <si>
    <t>BMC-DA-0107</t>
  </si>
  <si>
    <t>DA391.1.W9 S6 (vol. 2)</t>
  </si>
  <si>
    <t>The life and letters of Sir Henry Wotton,</t>
  </si>
  <si>
    <t>PS2132.N3</t>
  </si>
  <si>
    <t>31796000792461</t>
  </si>
  <si>
    <t>1907.</t>
  </si>
  <si>
    <t>PS2176.B3 1893</t>
  </si>
  <si>
    <t>Smith, Logan Pearsall, 1865-1946.</t>
  </si>
  <si>
    <t>PS2225.D7</t>
  </si>
  <si>
    <t>PS2273.H9 1890</t>
  </si>
  <si>
    <t>BMC-DA-0108</t>
  </si>
  <si>
    <t>DA392 .G352</t>
  </si>
  <si>
    <t>PS2393.M6 C4 1866</t>
  </si>
  <si>
    <t>What was the Gunpowder Plot? : The traditional story tested by original evidence /</t>
  </si>
  <si>
    <t>31796102621162</t>
  </si>
  <si>
    <t>PS2404.D7 1852</t>
  </si>
  <si>
    <t>Gerard, John, 1840-1912.</t>
  </si>
  <si>
    <t>PS2419.M3 B7 1889</t>
  </si>
  <si>
    <t>PS2447.M5 1916</t>
  </si>
  <si>
    <t>BMC-DA-0109</t>
  </si>
  <si>
    <t>DA426 .C48 1899</t>
  </si>
  <si>
    <t>Oliver Cromwell, a history : comprising a narrative of his life, with extracts from his letters and speeches, and an account of the political, religious, and military affairs of England during his time /</t>
  </si>
  <si>
    <t>31796101851901</t>
  </si>
  <si>
    <t>B_Images/BMC-DA-0109.Image_barcode.203420.jpg</t>
  </si>
  <si>
    <t>B_Images/BMC-DA-0109.Image_1.203557.jpg</t>
  </si>
  <si>
    <t>PS2454.D6 1886</t>
  </si>
  <si>
    <t>1899.</t>
  </si>
  <si>
    <t>Church, Samuel Harden.</t>
  </si>
  <si>
    <t>PS2506.A65 1903</t>
  </si>
  <si>
    <t>PS2506.A8</t>
  </si>
  <si>
    <t>PS2544.P8 E4</t>
  </si>
  <si>
    <t>BMC-DA-0110</t>
  </si>
  <si>
    <t>DA430 .B97 (vol. 1 pt. 2)</t>
  </si>
  <si>
    <t>Burnet's History of my own time;</t>
  </si>
  <si>
    <t>31796001997705</t>
  </si>
  <si>
    <t>1897-1900.</t>
  </si>
  <si>
    <t>Burnet, Gilbert, 1643-1715.</t>
  </si>
  <si>
    <t>BMC-DA-0111</t>
  </si>
  <si>
    <t>DA430 .B97 (vol. 1 pt. 1)</t>
  </si>
  <si>
    <t>31796001997762</t>
  </si>
  <si>
    <t>BMC-DA-0112</t>
  </si>
  <si>
    <t>PS2600.F02</t>
  </si>
  <si>
    <t>DA435 .M14 1913 (vol. 1)</t>
  </si>
  <si>
    <t>The history of England, from the accession of James the Second,</t>
  </si>
  <si>
    <t>31796002070288</t>
  </si>
  <si>
    <t>PS2631.R6</t>
  </si>
  <si>
    <t>1913-15.</t>
  </si>
  <si>
    <t>Macaulay, Thomas Babington Macaulay, Baron, 1800-1859.</t>
  </si>
  <si>
    <t>PS2696.V3</t>
  </si>
  <si>
    <t>PS2734.R35 L33 1897</t>
  </si>
  <si>
    <t>BMC-DA-0113</t>
  </si>
  <si>
    <t>PS2848.G8 1855</t>
  </si>
  <si>
    <t>DA440 .H7</t>
  </si>
  <si>
    <t>Home-life of English ladies in the XVII. century /</t>
  </si>
  <si>
    <t>PS2848.S42 1854</t>
  </si>
  <si>
    <t>31796102676984</t>
  </si>
  <si>
    <t>1860.</t>
  </si>
  <si>
    <t>PS2860.F02</t>
  </si>
  <si>
    <t>PS2864.C3 1898</t>
  </si>
  <si>
    <t>BMC-DA-0114</t>
  </si>
  <si>
    <t>PS2864.F6 1909</t>
  </si>
  <si>
    <t>DA447.P4 A4 1884 (vol. 4)</t>
  </si>
  <si>
    <t>Diary and correspondence of Samuel Pepys, Esq., F.R.S. : from his ms. cypher in the Pepysian library /</t>
  </si>
  <si>
    <t>PS2925.A2 1899</t>
  </si>
  <si>
    <t>31796000793022</t>
  </si>
  <si>
    <t>1884.</t>
  </si>
  <si>
    <t>BMC-DA-0115</t>
  </si>
  <si>
    <t>DA447.P4 A4 1902 (vol. 2)</t>
  </si>
  <si>
    <t>PS2950.E96</t>
  </si>
  <si>
    <t>Diary and correspondence of Samuel Pepys, F.R.S., secretary to the admiralty in the reigns of Charles II and James II. The diary deciphered by the Rev. J. Smith, A.M., from the original shorthand ms. in the Pepysian library.</t>
  </si>
  <si>
    <t>31796000793378</t>
  </si>
  <si>
    <t>PS2956.A3 1890</t>
  </si>
  <si>
    <t>1902-1904.</t>
  </si>
  <si>
    <t>PS2969.T58 L5 1908</t>
  </si>
  <si>
    <t>PS2972.C6 1905</t>
  </si>
  <si>
    <t>BMC-DA-0116</t>
  </si>
  <si>
    <t>PS3040.E99</t>
  </si>
  <si>
    <t>DA447.P4 A4 1902 (vol. 1)</t>
  </si>
  <si>
    <t>31796000793311</t>
  </si>
  <si>
    <t>PS3089.T84 I5</t>
  </si>
  <si>
    <t>PS3117.R8 1901</t>
  </si>
  <si>
    <t>PS3117.S7 1904</t>
  </si>
  <si>
    <t>PS3232.K3</t>
  </si>
  <si>
    <t>BMC-DA-0117</t>
  </si>
  <si>
    <t>DA462.M4 T4 (vol. 2)</t>
  </si>
  <si>
    <t>Memoirs of Sarah: duchess of Marlborough, and of the court of Queen Anne /</t>
  </si>
  <si>
    <t>31796002092670</t>
  </si>
  <si>
    <t>1839.</t>
  </si>
  <si>
    <t>PS3232.T7</t>
  </si>
  <si>
    <t>PS3281.P5 1899</t>
  </si>
  <si>
    <t>BMC-DA-0118</t>
  </si>
  <si>
    <t>DA480 .M14 (vol. 3)</t>
  </si>
  <si>
    <t>PS3324.H8 1851</t>
  </si>
  <si>
    <t>A history of the four Georges,</t>
  </si>
  <si>
    <t>31796002078786</t>
  </si>
  <si>
    <t>PS3324.R8 1853</t>
  </si>
  <si>
    <t>1900-1901.</t>
  </si>
  <si>
    <t>McCarthy, Justin, 1830-1912.</t>
  </si>
  <si>
    <t>PS3345.M6</t>
  </si>
  <si>
    <t>PS3362.C3 1886</t>
  </si>
  <si>
    <t>BMC-DA-0119</t>
  </si>
  <si>
    <t>PS3362.F7 1895</t>
  </si>
  <si>
    <t>DA483.W2 A25 (vol. 6)</t>
  </si>
  <si>
    <t>The letters of Horace Walpole : fourth earl of Orford /</t>
  </si>
  <si>
    <t>PS3364.W437 G3</t>
  </si>
  <si>
    <t>31796002010854</t>
  </si>
  <si>
    <t>1903-05.</t>
  </si>
  <si>
    <t>PS3503.E55 B3 1902</t>
  </si>
  <si>
    <t>Walpole, Horace, 1717-1797.</t>
  </si>
  <si>
    <t>PS3503.O8 Y6 1913</t>
  </si>
  <si>
    <t>PS3505.A565 S5</t>
  </si>
  <si>
    <t>PS3505.A792 H3 1911</t>
  </si>
  <si>
    <t>BMC-DA-0120</t>
  </si>
  <si>
    <t>DA483.W2 A25 (vol. 7)</t>
  </si>
  <si>
    <t>PS3505.O14 E2 1919b</t>
  </si>
  <si>
    <t>31796002010912</t>
  </si>
  <si>
    <t>PS3505.O46 R5 1891</t>
  </si>
  <si>
    <t>PS3505.R262 W3 1893</t>
  </si>
  <si>
    <t>BMC-DA-0121</t>
  </si>
  <si>
    <t>PS3511.I8 B7</t>
  </si>
  <si>
    <t>DA483.W2 A25 (vol. 11)</t>
  </si>
  <si>
    <t>31796002010805</t>
  </si>
  <si>
    <t>PS3523.O59 P6 1892</t>
  </si>
  <si>
    <t>Wrong barcode (31796002010862)</t>
  </si>
  <si>
    <t>PS3523.O88 D6 1930</t>
  </si>
  <si>
    <t>PS3523.U2637 T8</t>
  </si>
  <si>
    <t>PS3525.A83 G7 1916</t>
  </si>
  <si>
    <t>BMC-DA-0122</t>
  </si>
  <si>
    <t>DA483.W2 A3 1910 (vol. 1)</t>
  </si>
  <si>
    <t>PS3531.A365 P6 1912</t>
  </si>
  <si>
    <t>The last journals of Horace Walpole during the reign of George III, from 1771-1783 /</t>
  </si>
  <si>
    <t>31796002079701</t>
  </si>
  <si>
    <t>1910.</t>
  </si>
  <si>
    <t>PS3531.E13 H3 1917</t>
  </si>
  <si>
    <t>PS3531.I365 W6 1911</t>
  </si>
  <si>
    <t>PS3535.I4225 I4 1905</t>
  </si>
  <si>
    <t>BMC-DA-0123</t>
  </si>
  <si>
    <t>DA501.B6 M2</t>
  </si>
  <si>
    <t>PS3537.H823 W63 1916</t>
  </si>
  <si>
    <t>The life of Henry St. John, viscount Bolingbroke ... /</t>
  </si>
  <si>
    <t>31796102812951</t>
  </si>
  <si>
    <t>PS3539.O93 Q8 1908</t>
  </si>
  <si>
    <t>1863.</t>
  </si>
  <si>
    <t>Macknight, Thomas, 1829-1899.</t>
  </si>
  <si>
    <t>PS3545.E375 D3 1912</t>
  </si>
  <si>
    <t>PS3545.H625 Z5 1920</t>
  </si>
  <si>
    <t>BMC-DA-0124</t>
  </si>
  <si>
    <t>DA501.M7 A3 1898 (vol. 1)</t>
  </si>
  <si>
    <t>The letters and works /</t>
  </si>
  <si>
    <t>31796002010490</t>
  </si>
  <si>
    <t>B_Images/BMC-DA-0124.Image_barcode.205030.jpg</t>
  </si>
  <si>
    <t>B_Images/BMC-DA-0124.Image_1.205053.jpg</t>
  </si>
  <si>
    <t>Montagu, Mary Wortley, Lady, 1689-1762.</t>
  </si>
  <si>
    <t>BMC-DA-0125</t>
  </si>
  <si>
    <t>DA501.T3 A2 (vol. 2)</t>
  </si>
  <si>
    <t>The Grenville papers: being the correspondence of Richard Grenville, earl Temple, K. G., and the Right Hon: George Grenville, their friends and contemporaries. Now first published from the original mss. ... /</t>
  </si>
  <si>
    <t>31796002078984</t>
  </si>
  <si>
    <t>1852-1853.</t>
  </si>
  <si>
    <t>Temple, Richard Grenville-Temple, Earl, 1711-1779.</t>
  </si>
  <si>
    <t>BMC-DA-0126</t>
  </si>
  <si>
    <t>DA506.A1 F5 (vol. 2)</t>
  </si>
  <si>
    <t>The royal dukes and princesses of the family of George III. A view of court life and manners for seventy years, 1760-1830.</t>
  </si>
  <si>
    <t>31796002079172</t>
  </si>
  <si>
    <t>1882.</t>
  </si>
  <si>
    <t>Fitzgerald, Percy, 1834-1925.</t>
  </si>
  <si>
    <t>BMC-DA-0127</t>
  </si>
  <si>
    <t>DA506 .B8 1887 (vol. 7)</t>
  </si>
  <si>
    <t>Works.</t>
  </si>
  <si>
    <t>31796002010011</t>
  </si>
  <si>
    <t>1887-1913.</t>
  </si>
  <si>
    <t>Burke, Edmund.</t>
  </si>
  <si>
    <t>BMC-DA-0128</t>
  </si>
  <si>
    <t>DA506.B9 A2 (vol. 2)</t>
  </si>
  <si>
    <t>Correspondence ... between the year 1744 &amp; the period of his decrease in 1797 /</t>
  </si>
  <si>
    <t>31796000794673</t>
  </si>
  <si>
    <t>BMC-DA-0129</t>
  </si>
  <si>
    <t>DA506.F7 T7 1901</t>
  </si>
  <si>
    <t>The early history of Charles James Fox,</t>
  </si>
  <si>
    <t>31796101099774</t>
  </si>
  <si>
    <t>1901.</t>
  </si>
  <si>
    <t>Trevelyan, George Otto, 1838-1928.</t>
  </si>
  <si>
    <t>BMC-DA-0130</t>
  </si>
  <si>
    <t>DA506.F7 T7 1901b</t>
  </si>
  <si>
    <t>The early history of Charles James Fox /</t>
  </si>
  <si>
    <t>31796101099816</t>
  </si>
  <si>
    <t>BMC-DA-0131</t>
  </si>
  <si>
    <t>DA506.W2 A16 (vol. 3)</t>
  </si>
  <si>
    <t>Memoirs of the reign of King George the Third /</t>
  </si>
  <si>
    <t>31796002079586</t>
  </si>
  <si>
    <t>1894.</t>
  </si>
  <si>
    <t>BMC-DA-0132</t>
  </si>
  <si>
    <t>DA520 .A6 1921</t>
  </si>
  <si>
    <t>In Whig society, 1775-1818 : compiled from the hitherto unpublished correspondence of Elizabeth, viscountess Melbourne, and Emily Lamb, countess Cowper, afterwards viscountess Palmerston /</t>
  </si>
  <si>
    <t>31796102336043</t>
  </si>
  <si>
    <t>1921.</t>
  </si>
  <si>
    <t>Airlie, Mabell, Countess of, 1866-1956.</t>
  </si>
  <si>
    <t>BMC-DA-0133</t>
  </si>
  <si>
    <t>DA522.C5 A15 (vol. 1)</t>
  </si>
  <si>
    <t>Selections from Cobbett's political works: being a complete abridgement of the 100 volumes which comprise the writings of "Porcupine" and the "Weekly political register." With notes, historical and explanatory /</t>
  </si>
  <si>
    <t>31796001676580</t>
  </si>
  <si>
    <t>1835]</t>
  </si>
  <si>
    <t>Cobbett, William, 1763-1835.</t>
  </si>
  <si>
    <t>BMC-DA-0134</t>
  </si>
  <si>
    <t>DA522.P33 A4 1838 (vol. 1)</t>
  </si>
  <si>
    <t>Correspondence of William Pitt, earl of Chatham /</t>
  </si>
  <si>
    <t>31796002078901</t>
  </si>
  <si>
    <t>1838-40.</t>
  </si>
  <si>
    <t>Pitt, William, Earl of Chatham, 1708-1778.</t>
  </si>
  <si>
    <t>BMC-DA-0135</t>
  </si>
  <si>
    <t>DA533 .H6</t>
  </si>
  <si>
    <t>More memories: being thoughts about England spoken in America,</t>
  </si>
  <si>
    <t>31796100609516</t>
  </si>
  <si>
    <t>Hole, S. Reynolds 1819-1904. (Samuel Reynolds),</t>
  </si>
  <si>
    <t>BMC-DA-0136</t>
  </si>
  <si>
    <t>DA533 .R95 1899</t>
  </si>
  <si>
    <t>Collections and recollections,</t>
  </si>
  <si>
    <t>31796102003684</t>
  </si>
  <si>
    <t>1899 [c1898]</t>
  </si>
  <si>
    <t>BMC-DA-0137</t>
  </si>
  <si>
    <t>DA536 .C25 (vol. 2)</t>
  </si>
  <si>
    <t>Life of John, lord Campbell, lord high chancellor of Great Britain: consisting of a selection from his autobiography, diary, and letters /</t>
  </si>
  <si>
    <t>31796001518360</t>
  </si>
  <si>
    <t>1881.</t>
  </si>
  <si>
    <t>BMC-DA-0138</t>
  </si>
  <si>
    <t>DA536.P3 M6</t>
  </si>
  <si>
    <t>Life of Sir Robert Peel.</t>
  </si>
  <si>
    <t>31796102868912</t>
  </si>
  <si>
    <t>1888.</t>
  </si>
  <si>
    <t>Montague, F. C. 1858-1935. (Francis Charles),</t>
  </si>
  <si>
    <t>BMC-DA-0139</t>
  </si>
  <si>
    <t>DA559.A1 M3 1880 (vol. 5)</t>
  </si>
  <si>
    <t>The life of His Royal Highness the prince consort /</t>
  </si>
  <si>
    <t>31796001949425</t>
  </si>
  <si>
    <t>Martin, Theodore, 1816-1909.</t>
  </si>
  <si>
    <t>BMC-DA-0140</t>
  </si>
  <si>
    <t>DA563.4 .M2</t>
  </si>
  <si>
    <t>The story of Gladstone's life /</t>
  </si>
  <si>
    <t>31796100760087</t>
  </si>
  <si>
    <t>BMC-DA-0141</t>
  </si>
  <si>
    <t>DA564.B3 S52</t>
  </si>
  <si>
    <t>Disraeli : a study in personality &amp; ideas.</t>
  </si>
  <si>
    <t>31796103064263</t>
  </si>
  <si>
    <t>Sichel, Walter, 1855-1933.</t>
  </si>
  <si>
    <t>BMC-DA-0142</t>
  </si>
  <si>
    <t>DA565.B8 T8</t>
  </si>
  <si>
    <t>The life of John Bright /</t>
  </si>
  <si>
    <t>31796101099659</t>
  </si>
  <si>
    <t>Trevelyan, George Macaulay, 1876-1962.</t>
  </si>
  <si>
    <t>BMC-DA-0143</t>
  </si>
  <si>
    <t>DA565.K65 F7 1890</t>
  </si>
  <si>
    <t>Mary Jane Kinnaird /</t>
  </si>
  <si>
    <t>31796000280608</t>
  </si>
  <si>
    <t>1890.</t>
  </si>
  <si>
    <t>Fraser, Donald, 1826-1892.</t>
  </si>
  <si>
    <t>BMC-DA-0144</t>
  </si>
  <si>
    <t>DA565.L7 A3</t>
  </si>
  <si>
    <t>Notes from the life of an ordinary mortal : being a record of things done, seen and heard at school, college, and in the world during the latter half of the 19th century /</t>
  </si>
  <si>
    <t>31796100672456</t>
  </si>
  <si>
    <t>Liddell, Adolphus George Charles, 1846-</t>
  </si>
  <si>
    <t>BMC-DA-0145</t>
  </si>
  <si>
    <t>DA565.S4 A2 (vol. 2 pt. 2)</t>
  </si>
  <si>
    <t>Memorials ... /</t>
  </si>
  <si>
    <t>31796000990594</t>
  </si>
  <si>
    <t>1896-98.</t>
  </si>
  <si>
    <t>BMC-DA-0146</t>
  </si>
  <si>
    <t>DA566.4 .B4 1921</t>
  </si>
  <si>
    <t>The glass of fashion: some social reflections /</t>
  </si>
  <si>
    <t>31796102391659</t>
  </si>
  <si>
    <t>Begbie, Harold, 1871-1929.</t>
  </si>
  <si>
    <t>BMC-DA-0147</t>
  </si>
  <si>
    <t>DA660 .B17</t>
  </si>
  <si>
    <t>Glimpses of old English homes /</t>
  </si>
  <si>
    <t>31796102383128</t>
  </si>
  <si>
    <t>Balch, Elisabeth, 1843-1890.</t>
  </si>
  <si>
    <t>BMC-DA-0148</t>
  </si>
  <si>
    <t>DA660 .M28 f</t>
  </si>
  <si>
    <t>More famous homes of Great Britain and their stories /</t>
  </si>
  <si>
    <t>31796100782115</t>
  </si>
  <si>
    <t>Malan, Alfred Henry comp.</t>
  </si>
  <si>
    <t>Helen Annan Scribner ‘91</t>
  </si>
  <si>
    <t>BMC-DA-0149</t>
  </si>
  <si>
    <t>DA670.C83 G5 1912</t>
  </si>
  <si>
    <t>(A) Cotswold village; or, Country life and pursuits in Gloucestershire.</t>
  </si>
  <si>
    <t>31796102621980</t>
  </si>
  <si>
    <t>Gibbs, Joseph Arthur.</t>
  </si>
  <si>
    <t>BMC-DA-0150</t>
  </si>
  <si>
    <t>DA670.L19 C5 n.s. v.15</t>
  </si>
  <si>
    <t>History of the church and manor of Wigan in the county of Lancaster.</t>
  </si>
  <si>
    <t>31796005236035</t>
  </si>
  <si>
    <t>1888-90.</t>
  </si>
  <si>
    <t>Bridgeman, George Thomas Orlando.</t>
  </si>
  <si>
    <t>BMC-DA-0151</t>
  </si>
  <si>
    <t>DA670.L19 C5 n.s. v.26</t>
  </si>
  <si>
    <t>Materials for the history of the church of Lancaster /</t>
  </si>
  <si>
    <t>31796005236217</t>
  </si>
  <si>
    <t>1892-1906.</t>
  </si>
  <si>
    <t>Roper, William Oliver ed.</t>
  </si>
  <si>
    <t>BMC-DA-0152</t>
  </si>
  <si>
    <t>DA670.L19 C5 n.s. v.28</t>
  </si>
  <si>
    <t>Lancashire &amp; Cheshire wills &amp; inventories, 1572 to 1649, now preserved at Chester : with an apx. of Lancashire &amp; Chesire wills &amp; inventories proved at York or Richmond, 1542 to 1649.</t>
  </si>
  <si>
    <t>31796100477286</t>
  </si>
  <si>
    <t>Earwaker, John Parsons ed.</t>
  </si>
  <si>
    <t>BMC-DA-0153</t>
  </si>
  <si>
    <t>DA670.L19 C5 n.s. v.37</t>
  </si>
  <si>
    <t>Lancashire &amp; cheshire wills &amp; inventories, 1563 to 1807, now preserved at Chester.</t>
  </si>
  <si>
    <t>31796101019806</t>
  </si>
  <si>
    <t>Rylands, John Paul ed.</t>
  </si>
  <si>
    <t>BMC-DA-0154</t>
  </si>
  <si>
    <t>DA670.L19 C5 n.s. v.42</t>
  </si>
  <si>
    <t>A history of the ancient chapel of Stretford in Manchester parish : Including sketches of the township of Stretford. Together with notices of localfamilies and persons /</t>
  </si>
  <si>
    <t>31796005237975</t>
  </si>
  <si>
    <t>1899-1903.</t>
  </si>
  <si>
    <t>Crofton, Henry Thomas, 1848-</t>
  </si>
  <si>
    <t>BMC-DA-0155</t>
  </si>
  <si>
    <t>DA670.L19 C5 n.s. v.46</t>
  </si>
  <si>
    <t>The portmote or court leet records of the borough or town and royal manor of Salford: from the year 1597 to the year 1669 inclusive /</t>
  </si>
  <si>
    <t>31796005237967</t>
  </si>
  <si>
    <t>Salford (Greater Manchester, England)</t>
  </si>
  <si>
    <t>BMC-DA-0156</t>
  </si>
  <si>
    <t>DA670.L19 C5 n.s. v.52</t>
  </si>
  <si>
    <t>A history of Newton chapelry in the ancient parish of Manchester: Including sketches of the townships of Newton and Kirkmanshulme, Failsworth,and Bradford, but exclusive of the townships of Droylsden and Moston. Together with notices of the townships of local families and persons /</t>
  </si>
  <si>
    <t>31796005237751</t>
  </si>
  <si>
    <t>1904-05.</t>
  </si>
  <si>
    <t>BMC-DA-0157</t>
  </si>
  <si>
    <t>DA670.L19 C5 n.s. v.8</t>
  </si>
  <si>
    <t>History of the parish of Poulton-le-Fylde in the county of Lancaster.</t>
  </si>
  <si>
    <t>31796100499157</t>
  </si>
  <si>
    <t>Fishwick, Henry, 1835-1914.</t>
  </si>
  <si>
    <t>BMC-DA-0158</t>
  </si>
  <si>
    <t>DA670.L19 C5 v.105</t>
  </si>
  <si>
    <t>History of the parish of Garstang in the county of Lancaster.</t>
  </si>
  <si>
    <t>31796005236654</t>
  </si>
  <si>
    <t>1878-1879.</t>
  </si>
  <si>
    <t>BMC-DA-0159</t>
  </si>
  <si>
    <t>DA670.L19 C5 v.12</t>
  </si>
  <si>
    <t>The Moore rental /</t>
  </si>
  <si>
    <t>31796100908843</t>
  </si>
  <si>
    <t>1847.</t>
  </si>
  <si>
    <t>Moore, Edward, d. 1678.</t>
  </si>
  <si>
    <t>BMC-DA-0160</t>
  </si>
  <si>
    <t>DA670.L19 C5 v.26</t>
  </si>
  <si>
    <t>Autobiography /</t>
  </si>
  <si>
    <t>31796005236571</t>
  </si>
  <si>
    <t>1852.</t>
  </si>
  <si>
    <t>Newcome, Henry.</t>
  </si>
  <si>
    <t>BMC-DA-0161</t>
  </si>
  <si>
    <t>DA670.L19 C5 v.32</t>
  </si>
  <si>
    <t>Private journal &amp; literary remains;</t>
  </si>
  <si>
    <t>31796005236563</t>
  </si>
  <si>
    <t>1854-57.</t>
  </si>
  <si>
    <t>Byrom, John, 1692-1763.</t>
  </si>
  <si>
    <t>BMC-DA-0162</t>
  </si>
  <si>
    <t>DA670.L19 C5 v.7</t>
  </si>
  <si>
    <t>Iter lancastrense : a poem, written A.D. 1636. /</t>
  </si>
  <si>
    <t>31796100738232</t>
  </si>
  <si>
    <t>1854.</t>
  </si>
  <si>
    <t>James, Richard, 1592-1638.</t>
  </si>
  <si>
    <t>BMC-DA-0163</t>
  </si>
  <si>
    <t>DA670.L19 C5 v.75</t>
  </si>
  <si>
    <t>Lancashire funeral certificates /</t>
  </si>
  <si>
    <t>31796100374293</t>
  </si>
  <si>
    <t>1869.</t>
  </si>
  <si>
    <t>England. College of Arms.</t>
  </si>
  <si>
    <t>BMC-DA-0164</t>
  </si>
  <si>
    <t>DA670.L19 C5 v.81</t>
  </si>
  <si>
    <t>The visitation of the county palatine of Lancaster, made in the year 1567 /</t>
  </si>
  <si>
    <t>31796100494596</t>
  </si>
  <si>
    <t>1870.</t>
  </si>
  <si>
    <t>Flower, William, d. 1588.</t>
  </si>
  <si>
    <t>BMC-DA-0165</t>
  </si>
  <si>
    <t>DA670.L19 R3 v.11</t>
  </si>
  <si>
    <t>A calendar of Lancashire and Cheshire exchequer depositions by commission : from 1558 to 1702 /</t>
  </si>
  <si>
    <t>31796002089684</t>
  </si>
  <si>
    <t>Great Britain. Exchequer.</t>
  </si>
  <si>
    <t>BMC-DA-0166</t>
  </si>
  <si>
    <t>DA670.L19 R3 v.12</t>
  </si>
  <si>
    <t>Miscellanies, relating to Lancashire and Cheshire.</t>
  </si>
  <si>
    <t>31796002089742</t>
  </si>
  <si>
    <t>1885-1906.</t>
  </si>
  <si>
    <t>BMC-DA-0167</t>
  </si>
  <si>
    <t>DA670.L19 R3 v.26</t>
  </si>
  <si>
    <t>The royalist composition papers : being the proceedings of the Committee for compounding, 1643-1660, so far as they relate to the county of Lancaster /</t>
  </si>
  <si>
    <t>31796002101711</t>
  </si>
  <si>
    <t>1891-</t>
  </si>
  <si>
    <t>Great Britain. Committee for Compounding with Delinquents, 1643-1660.</t>
  </si>
  <si>
    <t>BMC-DA-0168</t>
  </si>
  <si>
    <t>31796002101943</t>
  </si>
  <si>
    <t>BMC-DA-0169</t>
  </si>
  <si>
    <t>DA670.L19 R3 v.42</t>
  </si>
  <si>
    <t>Manchester sessions: notes of proceedings before Oswald Mosley, 1616-1630, Nicholas Mosley, 1661-1672, &amp; Sir Oswald Mosley, 1734-1739 &amp; other magistrates /</t>
  </si>
  <si>
    <t>31796002101976</t>
  </si>
  <si>
    <t>Manchester (England). Court.</t>
  </si>
  <si>
    <t>BMC-DA-0170</t>
  </si>
  <si>
    <t>DA670.L19 R3 v.54</t>
  </si>
  <si>
    <t>Lancashire inquests, extents and feudal aids .</t>
  </si>
  <si>
    <t>31796002101984</t>
  </si>
  <si>
    <t>1903-</t>
  </si>
  <si>
    <t>Farrer, William, 1861-1924.</t>
  </si>
  <si>
    <t>BMC-DA-0171</t>
  </si>
  <si>
    <t>DA670.L19 R3 v.63</t>
  </si>
  <si>
    <t>Index to the wills and administration : including the "infra" wills, now preserved in the Probate registry at Chester, for the years 1801-1810, both inclusive.</t>
  </si>
  <si>
    <t>31796002102131</t>
  </si>
  <si>
    <t>1911-12.</t>
  </si>
  <si>
    <t>Stewart-Brown, Ronald David.</t>
  </si>
  <si>
    <t>BMC-DA-0172</t>
  </si>
  <si>
    <t>DA675 .J6 f (vol. 32)</t>
  </si>
  <si>
    <t>Survey of London /</t>
  </si>
  <si>
    <t>31796000672515</t>
  </si>
  <si>
    <t>1900-</t>
  </si>
  <si>
    <t>BMC-DA-0173</t>
  </si>
  <si>
    <t>DA675 .J6 f (vol. 14)</t>
  </si>
  <si>
    <t>31796000672184</t>
  </si>
  <si>
    <t>BMC-DA-0174</t>
  </si>
  <si>
    <t>DA675 .J6 f (vol. 16)</t>
  </si>
  <si>
    <t>31796000672309</t>
  </si>
  <si>
    <t>BMC-DA-0175</t>
  </si>
  <si>
    <t>DA675 .L86 (vol. 25)</t>
  </si>
  <si>
    <t>London topographical record.</t>
  </si>
  <si>
    <t>31796003405426</t>
  </si>
  <si>
    <t>BMC-DA-0176</t>
  </si>
  <si>
    <t>DA677 .C688</t>
  </si>
  <si>
    <t>The lure of old London /</t>
  </si>
  <si>
    <t>31796101491047</t>
  </si>
  <si>
    <t>Cole, Sophie.</t>
  </si>
  <si>
    <t>BMC-DA-0177</t>
  </si>
  <si>
    <t>DA677 .J58 1901 (vol. 2)</t>
  </si>
  <si>
    <t>Historical and literary memorials of the city of London.</t>
  </si>
  <si>
    <t>31796000994018</t>
  </si>
  <si>
    <t>Jesse, John Heneage, 1815-1874.</t>
  </si>
  <si>
    <t>BMC-DA-0178</t>
  </si>
  <si>
    <t>DA677 .J58 1901 (vol. 1)</t>
  </si>
  <si>
    <t>31796000994307</t>
  </si>
  <si>
    <t>BMC-DA-0179</t>
  </si>
  <si>
    <t>DA678 .L81 f</t>
  </si>
  <si>
    <t>London city; its history--streets--traffic--buildings--people,</t>
  </si>
  <si>
    <t>31796101673735</t>
  </si>
  <si>
    <t>1891.</t>
  </si>
  <si>
    <t>Loftie, W. J. 1839-1911. (William John),</t>
  </si>
  <si>
    <t>BMC-DA-0180</t>
  </si>
  <si>
    <t>DA679 .B2 1898</t>
  </si>
  <si>
    <t>London and its environs: handbook for traveller[s]</t>
  </si>
  <si>
    <t>31796102010176</t>
  </si>
  <si>
    <t>BMC-DA-0181</t>
  </si>
  <si>
    <t>DA685.K3 L8</t>
  </si>
  <si>
    <t>Kensington picturesque &amp; historical.</t>
  </si>
  <si>
    <t>31796000321220</t>
  </si>
  <si>
    <t>BMC-DA-0182</t>
  </si>
  <si>
    <t>DA687.W5 S7 1887 (vol. 1)</t>
  </si>
  <si>
    <t>Historical memorials of Westminster abbey.</t>
  </si>
  <si>
    <t>31796000994596</t>
  </si>
  <si>
    <t>1887.</t>
  </si>
  <si>
    <t>Stanley, Arthur Penrhyn, 1815-1881.</t>
  </si>
  <si>
    <t>BMC-DA-0183</t>
  </si>
  <si>
    <t>DA687.W65 L7</t>
  </si>
  <si>
    <t>Whitehall : historical and architectural notes</t>
  </si>
  <si>
    <t>31796005114760</t>
  </si>
  <si>
    <t>BMC-DA-0184</t>
  </si>
  <si>
    <t>DA688 .R7</t>
  </si>
  <si>
    <t>London side-lights,</t>
  </si>
  <si>
    <t>31796101478523</t>
  </si>
  <si>
    <t>Rook, Clarence.</t>
  </si>
  <si>
    <t>BMC-DA-0185</t>
  </si>
  <si>
    <t>DA690.B32 C5</t>
  </si>
  <si>
    <t>The chronicle of battel abbey : from 1066 to 1176 /</t>
  </si>
  <si>
    <t>31796100260898</t>
  </si>
  <si>
    <t>1851.</t>
  </si>
  <si>
    <t>Battle Abbey.</t>
  </si>
  <si>
    <t>BMC-DA-0186</t>
  </si>
  <si>
    <t>DA690.B6 A8</t>
  </si>
  <si>
    <t>A Handbook for Birmingham and the neighbourhood : prepared for the 83rd annual meeting of the British Association for the Advancement of Science /</t>
  </si>
  <si>
    <t>31796003505902</t>
  </si>
  <si>
    <t>BMC-DA-0187</t>
  </si>
  <si>
    <t>DA690.D63 G85 1921</t>
  </si>
  <si>
    <t>A guide to Dorchester and its neighbourhood : containing a synopsis of its British, Roman, and English history; and a description of its public buildings and institutions, revised from the second edition of 1887 by Harry Pouncy.</t>
  </si>
  <si>
    <t>31796005336975</t>
  </si>
  <si>
    <t>BMC-DA-0188</t>
  </si>
  <si>
    <t>DA690.O97 O8 v.1</t>
  </si>
  <si>
    <t>Register of the University of Oxford.</t>
  </si>
  <si>
    <t>31796005237736</t>
  </si>
  <si>
    <t>1885-</t>
  </si>
  <si>
    <t>University of Oxford.</t>
  </si>
  <si>
    <t>BMC-DA-0189</t>
  </si>
  <si>
    <t>31796005237934</t>
  </si>
  <si>
    <t>BMC-DA-0190</t>
  </si>
  <si>
    <t>DA690.O97 O8 v.19</t>
  </si>
  <si>
    <t>The life and times of Anthony Wood : antiquary, of Oxford, 1632-1695, described by himself; collected from his diaries and other papers /</t>
  </si>
  <si>
    <t>31796005237702</t>
  </si>
  <si>
    <t>1891-1900.</t>
  </si>
  <si>
    <t>Wood, Anthony à, 1632-1695.</t>
  </si>
  <si>
    <t>BMC-DA-0191</t>
  </si>
  <si>
    <t>DA690.O97 O8 v.33</t>
  </si>
  <si>
    <t>A history of Pembroke college, Oxford, anciently Broadgates hall : in which are incorporated short historical notices of the more eminent members of this house /</t>
  </si>
  <si>
    <t>31796004422123</t>
  </si>
  <si>
    <t>Macleane, Douglas, 1856-</t>
  </si>
  <si>
    <t>BMC-DA-0192</t>
  </si>
  <si>
    <t>DA690.O97 O8 v.41</t>
  </si>
  <si>
    <t>Studies in Oxford history, chiefly in the eighteenth century /</t>
  </si>
  <si>
    <t>31796100584735</t>
  </si>
  <si>
    <t>Green, John Richard, 1837-1883.</t>
  </si>
  <si>
    <t>BMC-DA-0193</t>
  </si>
  <si>
    <t>DA690.O97 O8 v.8</t>
  </si>
  <si>
    <t>Elizabethan Oxford : reprints of rare tracts /</t>
  </si>
  <si>
    <t>31796100888508</t>
  </si>
  <si>
    <t>Plummer, Charles, 1851-1927 ed.</t>
  </si>
  <si>
    <t>BMC-DA-0194</t>
  </si>
  <si>
    <t>DA690.O98 A4 1899</t>
  </si>
  <si>
    <t>Alden's Oxford guide,</t>
  </si>
  <si>
    <t>31796101774061</t>
  </si>
  <si>
    <t>BMC-DA-0195</t>
  </si>
  <si>
    <t>DA690.O98 S5 (vol. 1)</t>
  </si>
  <si>
    <t>In praise of Oxford, an anthology in prose and verse,</t>
  </si>
  <si>
    <t>31796000994620</t>
  </si>
  <si>
    <t>1910-1912.</t>
  </si>
  <si>
    <t>Seccombe, Thomas, 1866-1923.</t>
  </si>
  <si>
    <t>BMC-DA-0196</t>
  </si>
  <si>
    <t>DA690.S2 D9</t>
  </si>
  <si>
    <t>The King's homeland : Sandringham and north-west Norfolk /</t>
  </si>
  <si>
    <t>31796102008808</t>
  </si>
  <si>
    <t>Dutt, William A. 1870-1939. (William Alfred),</t>
  </si>
  <si>
    <t>BMC-DA-0197</t>
  </si>
  <si>
    <t>DA730 .P55</t>
  </si>
  <si>
    <t>Wales: the language, social condition, moral character, and religious opinions of the people, considered in their relation to education: with some account of the provision made for education in other parts of the kingdom /</t>
  </si>
  <si>
    <t>31796100890041</t>
  </si>
  <si>
    <t>Phillips, Thomas, Sir, 1801-1867.</t>
  </si>
  <si>
    <t>BMC-DA-0198</t>
  </si>
  <si>
    <t>DA760 .L26 1907 (vol. 1)</t>
  </si>
  <si>
    <t>A history of Scotland from the Roman occupation,</t>
  </si>
  <si>
    <t>31796001944236</t>
  </si>
  <si>
    <t>1900-07.</t>
  </si>
  <si>
    <t>Lang, Andrew, 1844-1912.</t>
  </si>
  <si>
    <t>BMC-DA-0199</t>
  </si>
  <si>
    <t>DA760 .L35 (vol. 1)</t>
  </si>
  <si>
    <t>Scotland, historic and romantic,</t>
  </si>
  <si>
    <t>31796000995023</t>
  </si>
  <si>
    <t>1902 [1901]</t>
  </si>
  <si>
    <t>Lansdale, Maria Hornor, 1860-</t>
  </si>
  <si>
    <t>BMC-DA-0200</t>
  </si>
  <si>
    <t>DA770 .G7 1915 f (vol. 10)</t>
  </si>
  <si>
    <t>Report and inventory of monuments and constructions .</t>
  </si>
  <si>
    <t>31796002137459</t>
  </si>
  <si>
    <t>19 -</t>
  </si>
  <si>
    <t>Great Britain. Royal Commission on the Ancient and Historical Monuments and Construction of Scotland.</t>
  </si>
  <si>
    <t>BMC-DA-0201</t>
  </si>
  <si>
    <t>DA890.E2 W3 (vol. 1)</t>
  </si>
  <si>
    <t>Old Edinburgh; being an account of the ancient capital of the kingdom of Scotland, including its streets, houses, notable inhabitants, and customs in the olden time,</t>
  </si>
  <si>
    <t>31796000995114</t>
  </si>
  <si>
    <t>Watkeys, Frederick William, 1865-</t>
  </si>
  <si>
    <t>BMC-DA-0202</t>
  </si>
  <si>
    <t>DA900 .C6 no.2 v.1</t>
  </si>
  <si>
    <t>Cambrensis eversus, seu potius Historica fides in rebus hibernicis Giraldo Cambrensi abrogata: in quo plerasque justi historici dotes desiderari, plerosque nævos inesse, ostendit Gratianus Lucius, Hibernus [pseud.] qui etiam aliquot res memorabiles hibernicas veteris et novæ memoriæ passim e re nata huic operi inseruit ... /</t>
  </si>
  <si>
    <t>31796005206418</t>
  </si>
  <si>
    <t>1848-51 [54]</t>
  </si>
  <si>
    <t>Lynch, John, 1599?-1673?</t>
  </si>
  <si>
    <t>BMC-DA-0203</t>
  </si>
  <si>
    <t>DA930.5 .O2 (vol. 2)</t>
  </si>
  <si>
    <t>On the manners and customs of the ancient Irish: A series of lectures delivered by the late Eugene O'Curry ... /</t>
  </si>
  <si>
    <t>31796002106744</t>
  </si>
  <si>
    <t>O'Curry, Eugene, 1796-1862.</t>
  </si>
  <si>
    <t>BMC-DA-0204</t>
  </si>
  <si>
    <t>DA940.5.O7 C2 (vol. 6)</t>
  </si>
  <si>
    <t>The life of James, duke of Ormond : containing an account of the most remarkable affairs of his time, and particularly of Ireland under his government: with an appendix and a collection of letters, serving to verify the most material facts in the said history.</t>
  </si>
  <si>
    <t>31796001968847</t>
  </si>
  <si>
    <t>Carte, Thomas, 1686-1754.</t>
  </si>
  <si>
    <t>BMC-DA-0205</t>
  </si>
  <si>
    <t>DA940 .B3 (vol. 1)</t>
  </si>
  <si>
    <t>Ireland under the Stuarts and during the interregnum /</t>
  </si>
  <si>
    <t>31796001944608</t>
  </si>
  <si>
    <t>1909-</t>
  </si>
  <si>
    <t>Bagwell, Richard, 1840-1918.</t>
  </si>
  <si>
    <t>BMC-DA-0206</t>
  </si>
  <si>
    <t>DA947 .L46 (vol. 4)</t>
  </si>
  <si>
    <t>A history of Ireland in the eighteenth century /</t>
  </si>
  <si>
    <t>31796001944632</t>
  </si>
  <si>
    <t>Lecky, William Edward Hartpole, 1838-1903.</t>
  </si>
  <si>
    <t>BMC-DA-0207</t>
  </si>
  <si>
    <t>DA948.A5 L39 1889</t>
  </si>
  <si>
    <t>The leaders of public opinion in Ireland.</t>
  </si>
  <si>
    <t>31796103266629</t>
  </si>
  <si>
    <t>BMC-DA-0208</t>
  </si>
  <si>
    <t>DA949 .M17 (vol. 1 ser. 3)</t>
  </si>
  <si>
    <t>The United Irishmen: their lives and times /</t>
  </si>
  <si>
    <t>31796001944616</t>
  </si>
  <si>
    <t>1842-46.</t>
  </si>
  <si>
    <t>Madden, Richard Robert, 1798-1886.</t>
  </si>
  <si>
    <t>BMC-DA-0209</t>
  </si>
  <si>
    <t>DA979 .J7 1920 (vol. 2)</t>
  </si>
  <si>
    <t>The origin and history of Irish names of places /</t>
  </si>
  <si>
    <t>31796001963541</t>
  </si>
  <si>
    <t>1898-1913.</t>
  </si>
  <si>
    <t>Joyce, P. W. 1827-1914. (Patrick Weston),</t>
  </si>
  <si>
    <t>BMC-DB-0001</t>
  </si>
  <si>
    <t>DB38 .B45 (vol. 1)</t>
  </si>
  <si>
    <t>Beiträge zur Landeskunde Oesterreich's unter der Enns /</t>
  </si>
  <si>
    <t>31796000996021</t>
  </si>
  <si>
    <t>1832-34.</t>
  </si>
  <si>
    <t>BMC-DB-0002</t>
  </si>
  <si>
    <t>DB38 .L4413 1889</t>
  </si>
  <si>
    <t>History of Austro-Hungary from the earliest time to the year 1889,</t>
  </si>
  <si>
    <t>31796102789373</t>
  </si>
  <si>
    <t>Leger, Louis, 1843-1923.</t>
  </si>
  <si>
    <t>BMC-DB-0003</t>
  </si>
  <si>
    <t>DB80.8 .M52 1880 (vol. 4)</t>
  </si>
  <si>
    <t>Memoirs of Prince Metternich. 1773-[1835] /</t>
  </si>
  <si>
    <t>31796001968219</t>
  </si>
  <si>
    <t>1880-82.</t>
  </si>
  <si>
    <t>Metternich, Clemens Wenzel Lothar, Fürst von, 1773-1859.</t>
  </si>
  <si>
    <t>BMC-DB-0004</t>
  </si>
  <si>
    <t>DB469 .R64 1903</t>
  </si>
  <si>
    <t>Through the Dolomites.</t>
  </si>
  <si>
    <t>31796101994685</t>
  </si>
  <si>
    <t>Robertson, Alexander, 1846-1933.</t>
  </si>
  <si>
    <t>BMC-DB-0005</t>
  </si>
  <si>
    <t>DB941.A6 W4 (vol. 1)</t>
  </si>
  <si>
    <t>Graf Julius Andrássy: sein leben und seine zeit nach ungedruckten quellen /</t>
  </si>
  <si>
    <t>31796002090070</t>
  </si>
  <si>
    <t>1910-13.</t>
  </si>
  <si>
    <t>Wertheimer, Eduard von, 1848-</t>
  </si>
  <si>
    <t>BMC-DB-0006</t>
  </si>
  <si>
    <t>DB2011 .S55</t>
  </si>
  <si>
    <t>Slovakia.</t>
  </si>
  <si>
    <t>31796101704241</t>
  </si>
  <si>
    <t>1920.</t>
  </si>
  <si>
    <t>BMC-DC-0001</t>
  </si>
  <si>
    <t>DC3 .A67 (vol. ser. 1 v. 6)</t>
  </si>
  <si>
    <t>Archives curieuses de l'histoire de France depuis Louis XI jusqu'a Louis XVIII, ou Collection de pièces rares et intéressantes ...: publiées d'apresles textes conseŕves à la Bibliothèque royale, et accompagnées de notices et d'éclaircissemens /</t>
  </si>
  <si>
    <t>31796000996427</t>
  </si>
  <si>
    <t>1834-40.</t>
  </si>
  <si>
    <t>BMC-DC-0002</t>
  </si>
  <si>
    <t>DC3 .A67 (vol. ser. 1 v. 12)</t>
  </si>
  <si>
    <t>31796000996732</t>
  </si>
  <si>
    <t>BMC-DC-0003</t>
  </si>
  <si>
    <t>DC3 .A67 (vol. ser. 2 v. 10)</t>
  </si>
  <si>
    <t>31796000996815</t>
  </si>
  <si>
    <t>BMC-DC-0004</t>
  </si>
  <si>
    <t>DC3 .F8 f (vol. 8)</t>
  </si>
  <si>
    <t>Papiers d'état du cardinal de Granvelle : d'apprès les manuscrits de la bibliothèque de Besançon /</t>
  </si>
  <si>
    <t>31796000672960</t>
  </si>
  <si>
    <t>1841-52.</t>
  </si>
  <si>
    <t>Granvelle, Antoine Perrenot de, 1517-1586.</t>
  </si>
  <si>
    <t>BMC-DC-0005</t>
  </si>
  <si>
    <t>DC3 .F8 f (vol. 6)</t>
  </si>
  <si>
    <t>31796000673190</t>
  </si>
  <si>
    <t>BMC-DC-0006</t>
  </si>
  <si>
    <t>DC3 .R3 ff (vol. 19)</t>
  </si>
  <si>
    <t>Recueil des historiens des Gaules et de la France .</t>
  </si>
  <si>
    <t>31796002163406</t>
  </si>
  <si>
    <t>1869-1904.</t>
  </si>
  <si>
    <t>BMC-DC-0007</t>
  </si>
  <si>
    <t>DC3 .R3 ff (vol. 10)</t>
  </si>
  <si>
    <t>31796002163562</t>
  </si>
  <si>
    <t>BMC-DC-0008</t>
  </si>
  <si>
    <t>DC5 .R7 1853 (vol. 7)</t>
  </si>
  <si>
    <t>Œuvres du comte P. L. Rœderer: pair de France, membre de l'Institut, etc., etc., etc., /</t>
  </si>
  <si>
    <t>31796002169635</t>
  </si>
  <si>
    <t>1853-59.</t>
  </si>
  <si>
    <t>Roederer, P.-L. 1754-1835. (Pierre-Louis),</t>
  </si>
  <si>
    <t>BMC-DC-0009</t>
  </si>
  <si>
    <t>DC15 .S64</t>
  </si>
  <si>
    <t>How Paris amuses itself.</t>
  </si>
  <si>
    <t>31796101682272</t>
  </si>
  <si>
    <t>Smith, Frank Berkeley, 1869-</t>
  </si>
  <si>
    <t>BMC-DC-0010</t>
  </si>
  <si>
    <t>DC16 .B13 1909b</t>
  </si>
  <si>
    <t>Northern France, from Belgium and the English channel to the Loire, excluding Paris and its environs: handbook for travellers /</t>
  </si>
  <si>
    <t>31796102364540</t>
  </si>
  <si>
    <t>B_Images/BMC-DC-0010.Image_barcode.200035.jpg</t>
  </si>
  <si>
    <t>B_Images/BMC-DC-0010.Image_1.200022.jpg</t>
  </si>
  <si>
    <t>BMC-DC-0011</t>
  </si>
  <si>
    <t>DC20 .C77 (vol. 2)</t>
  </si>
  <si>
    <t>France, historic and romantic.</t>
  </si>
  <si>
    <t>31796000996609</t>
  </si>
  <si>
    <t>Cook, Joel, 1842-1910.</t>
  </si>
  <si>
    <t>BMC-DC-0012</t>
  </si>
  <si>
    <t>DC30 .C7 (vol. 1939)</t>
  </si>
  <si>
    <t>Congrès archéologique de France : [proceedings]</t>
  </si>
  <si>
    <t>31796003101975</t>
  </si>
  <si>
    <t>1905-</t>
  </si>
  <si>
    <t>Congrès archéologique de France.</t>
  </si>
  <si>
    <t>BMC-DC-0013</t>
  </si>
  <si>
    <t>DC30 .C7 (vol. 1853)</t>
  </si>
  <si>
    <t>Séances générales tenues à ... en ... par la Société française pour la conservation des monuments historiques.</t>
  </si>
  <si>
    <t>31796003100688</t>
  </si>
  <si>
    <t>1847-1904.</t>
  </si>
  <si>
    <t>BMC-DC-0014</t>
  </si>
  <si>
    <t>DC30 .C7 (vol. 1944)</t>
  </si>
  <si>
    <t>31796003102031</t>
  </si>
  <si>
    <t>BMC-DC-0015</t>
  </si>
  <si>
    <t>DC30 .C7 (vol. 1899)</t>
  </si>
  <si>
    <t>31796003101744</t>
  </si>
  <si>
    <t>BMC-DC-0016</t>
  </si>
  <si>
    <t>DC30 .C7 (vol. 1936)</t>
  </si>
  <si>
    <t>31796003102163</t>
  </si>
  <si>
    <t>BMC-DC-0017</t>
  </si>
  <si>
    <t>DC30 .C7 (vol. 1896)</t>
  </si>
  <si>
    <t>31796003101512</t>
  </si>
  <si>
    <t>BMC-DC-0018</t>
  </si>
  <si>
    <t>DC30 .C7 (vol. 1889)</t>
  </si>
  <si>
    <t>31796003101462</t>
  </si>
  <si>
    <t>BMC-DC-0019</t>
  </si>
  <si>
    <t>DC33.4 .E46 (vol. 1)</t>
  </si>
  <si>
    <t>Old court life in France,</t>
  </si>
  <si>
    <t>31796000996930</t>
  </si>
  <si>
    <t>Elliot, Frances Minto Dickinson, 1820-1898.</t>
  </si>
  <si>
    <t>BMC-DC-0020</t>
  </si>
  <si>
    <t>DC33.4 C89</t>
  </si>
  <si>
    <t>La société française au dix-septième siècle: an account of French society in the XVIIth century from contemporary writers /</t>
  </si>
  <si>
    <t>31796101202113</t>
  </si>
  <si>
    <t>Crane, Thomas Frederick, 1844-1927 ed.</t>
  </si>
  <si>
    <t>BMC-DC-0021</t>
  </si>
  <si>
    <t>DC33.6 .B86</t>
  </si>
  <si>
    <t>French traits : an essay in comparative criticism.</t>
  </si>
  <si>
    <t>31796102415599</t>
  </si>
  <si>
    <t>1890, [c88]</t>
  </si>
  <si>
    <t>Brownell, W. C. 1851-1928. (William Crary),</t>
  </si>
  <si>
    <t>BMC-DC-0022</t>
  </si>
  <si>
    <t>DC36.8 .L3 1914b</t>
  </si>
  <si>
    <t>The La Trémoille Family;</t>
  </si>
  <si>
    <t>31796101565220</t>
  </si>
  <si>
    <t>Whale, Winifred Stephens.</t>
  </si>
  <si>
    <t>BMC-DC-0023</t>
  </si>
  <si>
    <t>DC38 .L41 (vol. 2 pt. 1)</t>
  </si>
  <si>
    <t>Histoire de France depuis les origines jusqu'à la révolution /</t>
  </si>
  <si>
    <t>31796001141395</t>
  </si>
  <si>
    <t>1900-11.</t>
  </si>
  <si>
    <t>Lavisse, Ernest, 1842-1922 ed.</t>
  </si>
  <si>
    <t>BMC-DC-0024</t>
  </si>
  <si>
    <t>DC38 .L41 (vol. 6 pt. 2)</t>
  </si>
  <si>
    <t>31796001141239</t>
  </si>
  <si>
    <t>BMC-DC-0025</t>
  </si>
  <si>
    <t>DC60 .G82 (vol. 15)</t>
  </si>
  <si>
    <t>Collection des mémoires relatifs à l'histoire de France, depuis la fondation de la monarchie française jusqu'au 13e siècle;</t>
  </si>
  <si>
    <t>31796001141734</t>
  </si>
  <si>
    <t>1823-35.</t>
  </si>
  <si>
    <t>Guizot, François, 1787-1874 ed.</t>
  </si>
  <si>
    <t>BMC-DC-0026</t>
  </si>
  <si>
    <t>DC60 .G82 (vol. 23)</t>
  </si>
  <si>
    <t>31796001141866</t>
  </si>
  <si>
    <t>BMC-DC-0027</t>
  </si>
  <si>
    <t>DC60 .G82 (vol. 18)</t>
  </si>
  <si>
    <t>31796001141916</t>
  </si>
  <si>
    <t>BMC-DC-0028</t>
  </si>
  <si>
    <t>DC60 .G82 (vol. 28)</t>
  </si>
  <si>
    <t>31796001142112</t>
  </si>
  <si>
    <t>BMC-DC-0029</t>
  </si>
  <si>
    <t>DC63 .D35 (vol. 7)</t>
  </si>
  <si>
    <t>Manuel d'archéologie préhistorique celtique et galloromaine /</t>
  </si>
  <si>
    <t>31796004434789</t>
  </si>
  <si>
    <t>1908-1960.</t>
  </si>
  <si>
    <t>Dechelette, Joseph, 1862-1914.</t>
  </si>
  <si>
    <t>BMC-DC-0030</t>
  </si>
  <si>
    <t>DC63 .D35 (vol. 1)</t>
  </si>
  <si>
    <t>31796005122797</t>
  </si>
  <si>
    <t>1908</t>
  </si>
  <si>
    <t>BMC-DC-0031</t>
  </si>
  <si>
    <t>DC63 .D35 (vol. 2 pt. 3)</t>
  </si>
  <si>
    <t>31796004434409</t>
  </si>
  <si>
    <t>BMC-DC-0032</t>
  </si>
  <si>
    <t>DC63 .D35 (vol. 2 pt. 2)</t>
  </si>
  <si>
    <t>31796004434391</t>
  </si>
  <si>
    <t>BMC-DC-0033</t>
  </si>
  <si>
    <t>DC63 .D35 (vol. 4)</t>
  </si>
  <si>
    <t>31796005101486</t>
  </si>
  <si>
    <t>BMC-DC-0034</t>
  </si>
  <si>
    <t>DC90 .L82 1912</t>
  </si>
  <si>
    <t>Social France at the time of Philip Augustus,</t>
  </si>
  <si>
    <t>31796002108179</t>
  </si>
  <si>
    <t>BMC-DC-0035</t>
  </si>
  <si>
    <t>DC102 .B3 (vol. 1)</t>
  </si>
  <si>
    <t>Histoire des regnes de Charles VII et de Louis Xi, jusqu'ici attribuée à Amelgard: rendue à son véritable auteur et publiée pour la première fois avec les autres ouvrages historiques du même écrivain pour la Société de l'histoire de France /</t>
  </si>
  <si>
    <t>31796002090625</t>
  </si>
  <si>
    <t>1855-</t>
  </si>
  <si>
    <t>Basin, Thomas, abp.</t>
  </si>
  <si>
    <t>BMC-DC-0036</t>
  </si>
  <si>
    <t>DC103 .A18</t>
  </si>
  <si>
    <t>Les sources allemandes de l'histoire de Jeanne d'Arc /</t>
  </si>
  <si>
    <t>31796100743075</t>
  </si>
  <si>
    <t>Lefèvre-Pontalis, Germain, 1860-1930.</t>
  </si>
  <si>
    <t>BMC-DC-0037</t>
  </si>
  <si>
    <t>DC105.6 .A35 1907</t>
  </si>
  <si>
    <t>Jeanne d'Arc, maid of Orleans, deliverer of France : being the story of her life, her achievements and her death, as attested on oath &amp; set forth in the original documents.</t>
  </si>
  <si>
    <t>31796102927932</t>
  </si>
  <si>
    <t>Murray, T. Douglas ed.</t>
  </si>
  <si>
    <t>BMC-DC-0038</t>
  </si>
  <si>
    <t>DC106.A2 A2 (vol. 11)</t>
  </si>
  <si>
    <t>Lettres de Louis XI: roi de France /</t>
  </si>
  <si>
    <t>31796001142302</t>
  </si>
  <si>
    <t>1883-1909.</t>
  </si>
  <si>
    <t>Louis XI, King of France, 1423-1483.</t>
  </si>
  <si>
    <t>BMC-DC-0039</t>
  </si>
  <si>
    <t>DC106.A2 A2 (vol. 6)</t>
  </si>
  <si>
    <t>31796001142351</t>
  </si>
  <si>
    <t>BMC-DC-0040</t>
  </si>
  <si>
    <t>DC111.A2 S28</t>
  </si>
  <si>
    <t>Correspondance des Saulx-Tavanes au XVIe siècle.</t>
  </si>
  <si>
    <t>31796101428049</t>
  </si>
  <si>
    <t>1877.</t>
  </si>
  <si>
    <t>Saulx-Tavannes, Gaspard de, seigneur de Tavannes, 1509-1573.</t>
  </si>
  <si>
    <t>BMC-DC-0041</t>
  </si>
  <si>
    <t>DC111 .A89 (vol. 2)</t>
  </si>
  <si>
    <t>Histoire universelle /</t>
  </si>
  <si>
    <t>31796001142575</t>
  </si>
  <si>
    <t>1886-1909.</t>
  </si>
  <si>
    <t>Aubigné, Agrippa d', 1552-1630.</t>
  </si>
  <si>
    <t>BMC-DC-0042</t>
  </si>
  <si>
    <t>DC111 .L3 (vol. 1)</t>
  </si>
  <si>
    <t>Histoire de France pendant les gureres de religion.</t>
  </si>
  <si>
    <t>31796001142898</t>
  </si>
  <si>
    <t>1814-1816.</t>
  </si>
  <si>
    <t>Lacretelle, Charles de, 1766-1855.</t>
  </si>
  <si>
    <t>BMC-DC-0043</t>
  </si>
  <si>
    <t>DC112.A6 R8 (vol. 2)</t>
  </si>
  <si>
    <t>Antoine de Bourbon et Jeanne d'Albret : suite de la mariage de Jeanne d'Albret /</t>
  </si>
  <si>
    <t>31796005252958</t>
  </si>
  <si>
    <t>B_Images/BMC-DC-0043.Image_barcode.170811.jpg</t>
  </si>
  <si>
    <t>B_Images/BMC-DC-0043.Image_1.171417.jpg</t>
  </si>
  <si>
    <t>B_Images/BMC-DC-0043.Image_2.171423.jpg</t>
  </si>
  <si>
    <t>1881-1886.</t>
  </si>
  <si>
    <t>Ruble, Alphonse, baron de, 1831-1898.</t>
  </si>
  <si>
    <t>BMC-DC-0044</t>
  </si>
  <si>
    <t>DC112.C6 B57 1894</t>
  </si>
  <si>
    <t>Gaspard de Coligny (marquis de Chatillon) admiral of France: colonel of French infantry; governor of Picardy, Île de France, Paris, and Havre.</t>
  </si>
  <si>
    <t>31796100405584</t>
  </si>
  <si>
    <t>Besant, Walter, 1836-1901.</t>
  </si>
  <si>
    <t>BMC-DC-0045</t>
  </si>
  <si>
    <t>DC112.M9 I4</t>
  </si>
  <si>
    <t>De werkzaamheid van du Plessis Mornay in dienst van Hendrik van Navarre, in de jaren 1576 tot 1582.</t>
  </si>
  <si>
    <t>31796102139058</t>
  </si>
  <si>
    <t>1917.</t>
  </si>
  <si>
    <t>Itjeshorst, Johannes.</t>
  </si>
  <si>
    <t>BMC-DC-0046</t>
  </si>
  <si>
    <t>DC112 .M93 (vol. 2)</t>
  </si>
  <si>
    <t>Mémoires de Madame de Mornay; édition revue sur les manuscrits, publiée avec les variantes et accompagnée de lettres inédites de m' et de mme Du Plessis Mornay et de leurs enfants;</t>
  </si>
  <si>
    <t>31796001142989</t>
  </si>
  <si>
    <t>1868-69.</t>
  </si>
  <si>
    <t>Mornay, Charlotte Arbaleste de, d. 1606.</t>
  </si>
  <si>
    <t>BMC-DC-0047</t>
  </si>
  <si>
    <t>DC119.8 .V3 (vol. 1)</t>
  </si>
  <si>
    <t>Catherine de Médicis /</t>
  </si>
  <si>
    <t>31796001142765</t>
  </si>
  <si>
    <t>Van Dyke, Paul, 1859-1933.</t>
  </si>
  <si>
    <t>BMC-DC-0048</t>
  </si>
  <si>
    <t>DC120.A2 L9 1875</t>
  </si>
  <si>
    <t>Documents inédits pour servir à l'histoire de la Réforme et de la Ligue: Materiaux pour "l'histoire de la réaction féodale en France au 16 et 17 s.", t. 2. /</t>
  </si>
  <si>
    <t>31796100735014</t>
  </si>
  <si>
    <t>B_Images/BMC-DC-0048.Image_barcode.180740.jpg</t>
  </si>
  <si>
    <t>B_Images/BMC-DC-0048.Image_1.180733.jpg</t>
  </si>
  <si>
    <t>1875.</t>
  </si>
  <si>
    <t>Luchitskïĭ, Ivan Vasil'evich, 1845-1918.</t>
  </si>
  <si>
    <t>BMC-DC-0049</t>
  </si>
  <si>
    <t>DC122.3 .D8</t>
  </si>
  <si>
    <t>Traité de la constance èt consolation ès calamitez publiques,</t>
  </si>
  <si>
    <t>31796100465877</t>
  </si>
  <si>
    <t>Du Vair, Guillaume, 1556-1621.</t>
  </si>
  <si>
    <t>BMC-DC-0050</t>
  </si>
  <si>
    <t>DC122.9.B3 A3 1870 (vol. 3)</t>
  </si>
  <si>
    <t>Journal de ma vie : mémoires du maréchal de Bassompierre.</t>
  </si>
  <si>
    <t>31796002094429</t>
  </si>
  <si>
    <t>1870-77.</t>
  </si>
  <si>
    <t>Bassompierre, François de, 1579-1646.</t>
  </si>
  <si>
    <t>BMC-DC-0051</t>
  </si>
  <si>
    <t>DC122.9.M2 A2 1899</t>
  </si>
  <si>
    <t>Mémoirs of Marguerite de Valois, queen of Navarre /</t>
  </si>
  <si>
    <t>31796102826563</t>
  </si>
  <si>
    <t>Marguerite, Queen, consort of Henry IV, King of France, 1553-1615.</t>
  </si>
  <si>
    <t>Ex Libris William I Walter</t>
  </si>
  <si>
    <t>BMC-DC-0052</t>
  </si>
  <si>
    <t>DC123 .B3 1846 (vol. 2)</t>
  </si>
  <si>
    <t>Histoire de France sous Louis XIII et sous le ministère du Cardinal Mazarin, 1610-1661.</t>
  </si>
  <si>
    <t>31796001143680</t>
  </si>
  <si>
    <t>1846.</t>
  </si>
  <si>
    <t>Bazin, Anaïs de Rancou, called, 1797-1850.</t>
  </si>
  <si>
    <t>BMC-DC-0053</t>
  </si>
  <si>
    <t>DC123 .B3 1846 (vol. 4)</t>
  </si>
  <si>
    <t>31796001143458</t>
  </si>
  <si>
    <t>BMC-DC-0054</t>
  </si>
  <si>
    <t>DC124 .F84 (vol. 1)</t>
  </si>
  <si>
    <t>The married life of Anne of Austria, queen of France, mother of Louis XIV., and Don Sebastian, king of Portugal. Historical studies.</t>
  </si>
  <si>
    <t>31796001143425</t>
  </si>
  <si>
    <t>1864.</t>
  </si>
  <si>
    <t>Freer, Martha Walker, afterwards Mrs. John Robinson, 1822-1888.</t>
  </si>
  <si>
    <t>Ex Libris Harry Pomeroy Davison</t>
  </si>
  <si>
    <t>BMC-DC-0055</t>
  </si>
  <si>
    <t>DC130.C72 L3 1922</t>
  </si>
  <si>
    <t>Le grand Conti.</t>
  </si>
  <si>
    <t>31796101900708</t>
  </si>
  <si>
    <t>La Force, Auguste de Caumont, duc de, 1878-1961.</t>
  </si>
  <si>
    <t>BMC-DC-0056</t>
  </si>
  <si>
    <t>DC130.L6 W5 (vol. 2)</t>
  </si>
  <si>
    <t>A princess of intrigue : Anne Geneviève de Bourbon, duchesse de Longueville and her times /</t>
  </si>
  <si>
    <t>31796001143839</t>
  </si>
  <si>
    <t>Williams, Hugh Noel, 1870-1925.</t>
  </si>
  <si>
    <t>BMC-DC-0057</t>
  </si>
  <si>
    <t>DC130.M47 C6 1921</t>
  </si>
  <si>
    <t>Le Chevalier de Méré, rival de Voiture--aim de Pascal--précepteur de Mme.: Maintenon /</t>
  </si>
  <si>
    <t>31796102471642</t>
  </si>
  <si>
    <t xml:space="preserve">Pencil check marks </t>
  </si>
  <si>
    <t>Chamaillard, Edmond.</t>
  </si>
  <si>
    <t>BMC-DC-0058</t>
  </si>
  <si>
    <t>DC130.S2 A3 1901 (vol. 1)</t>
  </si>
  <si>
    <t>The memoirs of the Duke of Saint-Simon on the reign of Louis XIV and the regency /</t>
  </si>
  <si>
    <t>31796001144332</t>
  </si>
  <si>
    <t>B_Images/BMC-DC-0058.Image_1.182027.jpg</t>
  </si>
  <si>
    <t>Saint-Simon, Louis de Rouvroy, duc de, 1675-1755.</t>
  </si>
  <si>
    <t>BMC-DC-0059</t>
  </si>
  <si>
    <t>DC131.9.C7 A2 (vol. 2)</t>
  </si>
  <si>
    <t>Souvenirs de la marquise de Créquy. 1710 à ... [1802]</t>
  </si>
  <si>
    <t>31796001144126</t>
  </si>
  <si>
    <t>1834-35.</t>
  </si>
  <si>
    <t>Courchamps, comte de, 1783-1849.</t>
  </si>
  <si>
    <t>Ex Libris Charlotte Hunnervell Martin</t>
  </si>
  <si>
    <t>BMC-DC-0060</t>
  </si>
  <si>
    <t>DC131.9.C7 A2 (vol. 1)</t>
  </si>
  <si>
    <t>31796001144415</t>
  </si>
  <si>
    <t>BMC-DC-0061</t>
  </si>
  <si>
    <t>DC131.A2 B6 v.11</t>
  </si>
  <si>
    <t>Mémoires du général Dumouriez pour servir à l'histoire de la Convention nationale /</t>
  </si>
  <si>
    <t>31796005237033</t>
  </si>
  <si>
    <t>1878-86. (v. 1, 1886)</t>
  </si>
  <si>
    <t>Dumouriez, Charles François Du Périer, 1739-1823.</t>
  </si>
  <si>
    <t>BMC-DC-0062</t>
  </si>
  <si>
    <t>DC131.A2 B6 v.16</t>
  </si>
  <si>
    <t>Mémoires du maréchal duc de Richelieu /</t>
  </si>
  <si>
    <t>31796005237264</t>
  </si>
  <si>
    <t>1869-89.</t>
  </si>
  <si>
    <t>Richelieu, Louis François Armand Du Plessis, duc de, 1696-1788.</t>
  </si>
  <si>
    <t>BMC-DC-0063</t>
  </si>
  <si>
    <t>DC131.A2 B6 v.19</t>
  </si>
  <si>
    <t>Mémoires, souvenirs et anecdotes,</t>
  </si>
  <si>
    <t>31796005237454</t>
  </si>
  <si>
    <t>B_Images/BMC-DC-0063.Image_barcode.182842.jpg</t>
  </si>
  <si>
    <t>B_Images/BMC-DC-0063.Image_1.182822.jpg</t>
  </si>
  <si>
    <t>Ségur, Louis-Philippe de, 1753-1830.</t>
  </si>
  <si>
    <t>BMC-DC-0064</t>
  </si>
  <si>
    <t>DC131.A2 B6 v.2</t>
  </si>
  <si>
    <t>Mémoires secrets sur le règne de Louis XIV, la régence et le règne de Louis XV /</t>
  </si>
  <si>
    <t>31796100425863</t>
  </si>
  <si>
    <t>B_Images/BMC-DC-0064.Image_barcode.183012.jpg</t>
  </si>
  <si>
    <t>B_Images/BMC-DC-0064.Image_1.182950.jpg</t>
  </si>
  <si>
    <t>Duclos, Charles Pinot-, 1704-1772.</t>
  </si>
  <si>
    <t>BMC-DC-0065</t>
  </si>
  <si>
    <t>DC135.E7 A4 1855</t>
  </si>
  <si>
    <t>Mémoires et correspondance de Madame d'Épinay;</t>
  </si>
  <si>
    <t>31796003899206</t>
  </si>
  <si>
    <t>B_Images/BMC-DC-0065.Image_barcode.183218.jpg</t>
  </si>
  <si>
    <t>B_Images/BMC-DC-0065.Image_1.183159.jpg</t>
  </si>
  <si>
    <t>1855.</t>
  </si>
  <si>
    <t>Epinay, Louise Florence Pétronille Tardieu d'Esclavelles, marquise d', 1726-1783.</t>
  </si>
  <si>
    <t>BMC-DC-0066</t>
  </si>
  <si>
    <t>DC137.5 .F3 (vol. 2)</t>
  </si>
  <si>
    <t>Le comte de Fersen et la cour de France.</t>
  </si>
  <si>
    <t>31796001144654</t>
  </si>
  <si>
    <t>1877-1878.</t>
  </si>
  <si>
    <t>Fersen, Hans Axel von, greve, 1755-1810.</t>
  </si>
  <si>
    <t>BMC-DC-0067</t>
  </si>
  <si>
    <t>DC143 .C75</t>
  </si>
  <si>
    <t>Essays on the early period of the French Revolution.</t>
  </si>
  <si>
    <t>31796101710388</t>
  </si>
  <si>
    <t>1857.</t>
  </si>
  <si>
    <t>Croker, John Wilson, 1780-1857.</t>
  </si>
  <si>
    <t>BMC-DC-0068</t>
  </si>
  <si>
    <t>DC145 .G684 1922 (vol. 2)</t>
  </si>
  <si>
    <t>Paris révolutionaire : vieilles maisons, vieux papiers /</t>
  </si>
  <si>
    <t>31796001144613</t>
  </si>
  <si>
    <t>1922-1923.</t>
  </si>
  <si>
    <t>Lenotre, G., 1855-1935.</t>
  </si>
  <si>
    <t>BMC-DC-0069</t>
  </si>
  <si>
    <t>DC146.C69 A2</t>
  </si>
  <si>
    <t>Correspondance inédite de Condorcet et de Turgot 1770-1779; publiée avec des notes et une introduction d'après les autographes de la collection Minoret et les manuscrits de l'Institut /</t>
  </si>
  <si>
    <t>31796100381975</t>
  </si>
  <si>
    <t>Condorcet, Jean-Antoine-Nicolas de Caritat, marquis de, 1743-1794.</t>
  </si>
  <si>
    <t>BMC-DC-0070</t>
  </si>
  <si>
    <t>DC146.D5 C5 1875</t>
  </si>
  <si>
    <t>Camille Desmoulins, Lucile Desmoulins : étude sur les Dantonistes, d'après des documents nouveaux &amp; inédits.</t>
  </si>
  <si>
    <t>31796004501330</t>
  </si>
  <si>
    <t>Claretie, Jules, 1840-1913.</t>
  </si>
  <si>
    <t>BMC-DC-0071</t>
  </si>
  <si>
    <t>DC146.L2 C5</t>
  </si>
  <si>
    <t>Le général La Fayette, 1757-1834. Notice biographique,</t>
  </si>
  <si>
    <t>31796102456908</t>
  </si>
  <si>
    <t>Charavay, Étienne, 1848-1899.</t>
  </si>
  <si>
    <t>BMC-DC-0072</t>
  </si>
  <si>
    <t>DC146 .L2168</t>
  </si>
  <si>
    <t>Madame de Lafayette and her family,</t>
  </si>
  <si>
    <t>31796102062144</t>
  </si>
  <si>
    <t>B_Images/BMC-DC-0072.Image_barcode.185423.jpg</t>
  </si>
  <si>
    <t>B_Images/BMC-DC-0072.Image_1.185352.jpg</t>
  </si>
  <si>
    <t>Crawford, Mary MacDermot.</t>
  </si>
  <si>
    <t>BMC-DC-0073</t>
  </si>
  <si>
    <t>DC148 .F69</t>
  </si>
  <si>
    <t>Les hommes du 14 Juillet : gardes-françaises et vainqueurs de la Bastille.</t>
  </si>
  <si>
    <t>31796102573355</t>
  </si>
  <si>
    <t>Fournel, Victor, 1829-1894.</t>
  </si>
  <si>
    <t>BMC-DC-0074</t>
  </si>
  <si>
    <t>DC148 .S71 1889 (vol. 1)</t>
  </si>
  <si>
    <t>L'Europe et la révolution française .</t>
  </si>
  <si>
    <t>31796002002158</t>
  </si>
  <si>
    <t>1889-1904 (v. 1, '93)</t>
  </si>
  <si>
    <t>Sorel, Albert, 1842-1906.</t>
  </si>
  <si>
    <t>BMC-DC-0075</t>
  </si>
  <si>
    <t>DC148 .T4 1857 (vol. 2)</t>
  </si>
  <si>
    <t>Histoire de la révolution française /</t>
  </si>
  <si>
    <t>31796001145073</t>
  </si>
  <si>
    <t>1857-58.</t>
  </si>
  <si>
    <t>Thiers, Adolphe, 1797-1877.</t>
  </si>
  <si>
    <t>BMC-DC-0076</t>
  </si>
  <si>
    <t>DC148 .T43 1842 (vol. 4)</t>
  </si>
  <si>
    <t>The history of the French revolution /</t>
  </si>
  <si>
    <t>31796002002463</t>
  </si>
  <si>
    <t>1842.</t>
  </si>
  <si>
    <t>BMC-DC-0077</t>
  </si>
  <si>
    <t>DC149 .H4</t>
  </si>
  <si>
    <t>Symbol and satire in the French revolution,</t>
  </si>
  <si>
    <t>31796102696263</t>
  </si>
  <si>
    <t>Henderson, Ernest F. 1861-1928. (Ernest Flagg),</t>
  </si>
  <si>
    <t>BMC-DC-0078</t>
  </si>
  <si>
    <t>DC153 .M22 (vol. 1)</t>
  </si>
  <si>
    <t>The influence of sea power upon the French revolution and empire, 1793-1812 /</t>
  </si>
  <si>
    <t>31796002002802</t>
  </si>
  <si>
    <t>B_Images/BMC-DC-0078.Image_1.190929.jpg</t>
  </si>
  <si>
    <t>1898-1905.</t>
  </si>
  <si>
    <t>BMC-DC-0079</t>
  </si>
  <si>
    <t>DC153 .M22 (vol. 2)</t>
  </si>
  <si>
    <t>31796002002869</t>
  </si>
  <si>
    <t>BMC-DC-0080</t>
  </si>
  <si>
    <t>DC167.5 .B63 (vol. 1)</t>
  </si>
  <si>
    <t>The Bastille,</t>
  </si>
  <si>
    <t>31796001921135</t>
  </si>
  <si>
    <t>Bingham, D. 1829-1897. (Denis),</t>
  </si>
  <si>
    <t>BMC-DC-0081</t>
  </si>
  <si>
    <t>DC194.A2 C7 (vol. 3)</t>
  </si>
  <si>
    <t>La société des Jacobins: Recueil de documents pour l'histoire du club des Jacobins de Paris /</t>
  </si>
  <si>
    <t>31796002105258</t>
  </si>
  <si>
    <t>1889-97.</t>
  </si>
  <si>
    <t>Aulard, F.-A. 1849-1928. (François-Alphonse),</t>
  </si>
  <si>
    <t>BMC-DC-0082</t>
  </si>
  <si>
    <t>DC198.G5 A2</t>
  </si>
  <si>
    <t>A favourite of Napoleon : memoirs of Mademoiselle George, edited, from the original manuscript /</t>
  </si>
  <si>
    <t>31796100538871</t>
  </si>
  <si>
    <t>George, Marguerite Joséphine Weimer, called Mlle., 1787-1867.</t>
  </si>
  <si>
    <t>BMC-DC-0083</t>
  </si>
  <si>
    <t>DC203.9 .Y68 1910b</t>
  </si>
  <si>
    <t>(The) growth of Napoleon : A study in environment /</t>
  </si>
  <si>
    <t>31796103202269</t>
  </si>
  <si>
    <t>Young, Norwood.</t>
  </si>
  <si>
    <t>BMC-DC-0084</t>
  </si>
  <si>
    <t>DC203 .G3 1828</t>
  </si>
  <si>
    <t>Histoire de Napoléon d'après lui-même /</t>
  </si>
  <si>
    <t>31796100516786</t>
  </si>
  <si>
    <t>1828.</t>
  </si>
  <si>
    <t>Gallois, Léonard, 1789-1851.</t>
  </si>
  <si>
    <t>BMC-DC-0085</t>
  </si>
  <si>
    <t>DC203 .L265 1886 (vol. 4)</t>
  </si>
  <si>
    <t>The history of Napoleon the First /</t>
  </si>
  <si>
    <t>31796002002851</t>
  </si>
  <si>
    <t>1886.</t>
  </si>
  <si>
    <t>Lanfrey, Pierre, 1828-1877.</t>
  </si>
  <si>
    <t>BMC-DC-0086</t>
  </si>
  <si>
    <t>DC203 .T17 1901</t>
  </si>
  <si>
    <t>A life of Napoleon Bonaparte; with a sketch of Josephine, empress of the French.</t>
  </si>
  <si>
    <t>31796101792311</t>
  </si>
  <si>
    <t>Tarbell, Ida M. 1857-1944. (Ida Minerva),</t>
  </si>
  <si>
    <t>BMC-DC-0087</t>
  </si>
  <si>
    <t>DC216.1 .I33</t>
  </si>
  <si>
    <t>The court of the Empress Josephine /</t>
  </si>
  <si>
    <t>31796102013659</t>
  </si>
  <si>
    <t>Imbert de Saint-Amand, Arthur Léon, baron, 1834-1900.</t>
  </si>
  <si>
    <t>BMC-DC-0088</t>
  </si>
  <si>
    <t>DC216.2 .I33</t>
  </si>
  <si>
    <t>The happy days of the Empress Marie Louise /</t>
  </si>
  <si>
    <t>31796102013709</t>
  </si>
  <si>
    <t>BMC-DC-0089</t>
  </si>
  <si>
    <t>DC216.6 .A313 1836</t>
  </si>
  <si>
    <t>Memoirs of Lucien Bonaparte (Prince of Canino)</t>
  </si>
  <si>
    <t>31796101693253</t>
  </si>
  <si>
    <t>1836.</t>
  </si>
  <si>
    <t>Bonaparte, Lucien, prince de Canino, 1775-1840.</t>
  </si>
  <si>
    <t>BMC-DC-0090</t>
  </si>
  <si>
    <t>DC231 .O5 (vol. 2)</t>
  </si>
  <si>
    <t>A History of the peninsular war /</t>
  </si>
  <si>
    <t>31796001970983</t>
  </si>
  <si>
    <t>1902-30.</t>
  </si>
  <si>
    <t>BMC-DC-0091</t>
  </si>
  <si>
    <t>DC249 .W38</t>
  </si>
  <si>
    <t>British diplomacy, 1813-1815; select documents dealing with the reconstruction of Europe,</t>
  </si>
  <si>
    <t>31796103152712</t>
  </si>
  <si>
    <t>Webster, Charles K. Sir, 1886-1961. (Charles Kingsley),</t>
  </si>
  <si>
    <t>BMC-DC-0092</t>
  </si>
  <si>
    <t>DC251 .T14 1878 (vol. v.2)</t>
  </si>
  <si>
    <t>Les origines de la France contemporaine,</t>
  </si>
  <si>
    <t>31796001146576</t>
  </si>
  <si>
    <t>1878-94.</t>
  </si>
  <si>
    <t>Taine, Hippolyte, 1828-1893.</t>
  </si>
  <si>
    <t>BMC-DC-0093</t>
  </si>
  <si>
    <t>DC255 .B22 (vol. 1)</t>
  </si>
  <si>
    <t>Souvenirs du baron de Barante 1782-1866 /</t>
  </si>
  <si>
    <t>31796001146295</t>
  </si>
  <si>
    <t>1890-1901.</t>
  </si>
  <si>
    <t>Barante, Amable-Guillaume-Prosper Brugière, baron de, 1782-1866.</t>
  </si>
  <si>
    <t>BMC-DC-0094</t>
  </si>
  <si>
    <t>DC255.G8 A2 (vol. 1)</t>
  </si>
  <si>
    <t>Mémoires pour servir à l'histoire de mon temps.</t>
  </si>
  <si>
    <t>31796001146360</t>
  </si>
  <si>
    <t>1858-67.</t>
  </si>
  <si>
    <t>Guizot, François, 1787-1874.</t>
  </si>
  <si>
    <t>BMC-DC-0095</t>
  </si>
  <si>
    <t>DC255.G8 A2 (vol. 8)</t>
  </si>
  <si>
    <t>31796001146733</t>
  </si>
  <si>
    <t>BMC-DC-0096</t>
  </si>
  <si>
    <t>DC256 .R64 1852</t>
  </si>
  <si>
    <t>Vier wochen französischer geschichte, 1 Dec. 1851-1 Jan. 1852.</t>
  </si>
  <si>
    <t>31796103005621</t>
  </si>
  <si>
    <t>Rochau, August Ludwig von.</t>
  </si>
  <si>
    <t>BMC-DC-0097</t>
  </si>
  <si>
    <t>DC260.F5 M7</t>
  </si>
  <si>
    <t>Sophie Dawes, Queen of Chantilly,</t>
  </si>
  <si>
    <t>31796101660294</t>
  </si>
  <si>
    <t>Montagu, Violette M.</t>
  </si>
  <si>
    <t>BMC-DC-0098</t>
  </si>
  <si>
    <t>DC280 .J56 (vol. 1)</t>
  </si>
  <si>
    <t>(The) life of Napoleon III : Derived from state records, from unpublished family correspondence, and from personal testimony /</t>
  </si>
  <si>
    <t>31796001146956</t>
  </si>
  <si>
    <t>1874-1882.</t>
  </si>
  <si>
    <t>Jerrold, Blanchard, 1826-1884.</t>
  </si>
  <si>
    <t>BMC-DC-0099</t>
  </si>
  <si>
    <t>DC280 .S6</t>
  </si>
  <si>
    <t>The rise of Louis Napoleon /</t>
  </si>
  <si>
    <t>31796103026437</t>
  </si>
  <si>
    <t>Simpson, F. A. 1883-1974. (Frederick Arthur),</t>
  </si>
  <si>
    <t>BMC-DC-0100</t>
  </si>
  <si>
    <t>DC334 .C55 (vol. 5)</t>
  </si>
  <si>
    <t>La Chronique de France : publiée sous la direction de Pierre de Coubertin.</t>
  </si>
  <si>
    <t>31796005118910</t>
  </si>
  <si>
    <t>1900-06.</t>
  </si>
  <si>
    <t>BMC-DC-0101</t>
  </si>
  <si>
    <t>DC335 .W8</t>
  </si>
  <si>
    <t>A history of the third French republic,</t>
  </si>
  <si>
    <t>31796103217267</t>
  </si>
  <si>
    <t>1916.</t>
  </si>
  <si>
    <t>Wright, C. H. C. 1869-1957. (Charles Henry Conrad),</t>
  </si>
  <si>
    <t>BMC-DC-0102</t>
  </si>
  <si>
    <t>DC354 .R36 (vol. 3)</t>
  </si>
  <si>
    <t>Histoire de l'affaire Dreyfus .</t>
  </si>
  <si>
    <t>31796002004964</t>
  </si>
  <si>
    <t>1901-11.</t>
  </si>
  <si>
    <t>Reinach, Joseph, 1856-1921.</t>
  </si>
  <si>
    <t>BMC-DC-0103</t>
  </si>
  <si>
    <t>DC611.C812 L4</t>
  </si>
  <si>
    <t>Journal of a landscape painter in Corsica /</t>
  </si>
  <si>
    <t>31796005120502</t>
  </si>
  <si>
    <t>B_Images/BMC-DC-0103.Image_barcode.184049.jpg</t>
  </si>
  <si>
    <t>B_Images/BMC-DC-0103.Image_1.184030.jpg</t>
  </si>
  <si>
    <t>Lear, Edward, 1812-1888.</t>
  </si>
  <si>
    <t>BMC-DC-0104</t>
  </si>
  <si>
    <t>DC611.N842 T37 1881 (vol. 2)</t>
  </si>
  <si>
    <t>Coutumiers de Normandie /</t>
  </si>
  <si>
    <t>31796001874938</t>
  </si>
  <si>
    <t>1881-</t>
  </si>
  <si>
    <t>Normandy (France)</t>
  </si>
  <si>
    <t>BMC-DC-0105</t>
  </si>
  <si>
    <t>DC611.N856 P7</t>
  </si>
  <si>
    <t>Essai sur les origines et la fondation du duché de Normandie /</t>
  </si>
  <si>
    <t>31796100970991</t>
  </si>
  <si>
    <t>Prentout, Henri, 1867-</t>
  </si>
  <si>
    <t>BMC-DC-0106</t>
  </si>
  <si>
    <t>DC707 .H3 f (vol. Plates)</t>
  </si>
  <si>
    <t>Paris sous les premiers Capétiens (987-1223) : étude de typographie historique .</t>
  </si>
  <si>
    <t>31796000548947</t>
  </si>
  <si>
    <t>B_Images/BMC-DC-0106.Image_barcode.190316.jpg</t>
  </si>
  <si>
    <t>B_Images/BMC-DC-0106.Image_1.190326.jpg</t>
  </si>
  <si>
    <t>Halphen, Louis, 1880-1950.</t>
  </si>
  <si>
    <t>BMC-DC-0107</t>
  </si>
  <si>
    <t>DC707 .O42</t>
  </si>
  <si>
    <t>The story of Paris,</t>
  </si>
  <si>
    <t>31796001221031</t>
  </si>
  <si>
    <t>Okey, Thomas, 1852-1935.</t>
  </si>
  <si>
    <t>BMC-DC-0108</t>
  </si>
  <si>
    <t>DC708 .A4 1901 (vol. 2)</t>
  </si>
  <si>
    <t>Paris.</t>
  </si>
  <si>
    <t>31796001221106</t>
  </si>
  <si>
    <t>1901 [c1900]</t>
  </si>
  <si>
    <t>Allen, Grant, 1848-1899.</t>
  </si>
  <si>
    <t>BMC-DC-0109</t>
  </si>
  <si>
    <t>DC708 .A4 1901 (vol. 1)</t>
  </si>
  <si>
    <t>31796001221049</t>
  </si>
  <si>
    <t>BMC-DC-0110</t>
  </si>
  <si>
    <t>DC715 .C64 (vol. 2)</t>
  </si>
  <si>
    <t>La vie parisienne à travers le XIXe siècle. Paris de 1800 à 1900 d'après les estampes et les mémoires du temps</t>
  </si>
  <si>
    <t>31796001220876</t>
  </si>
  <si>
    <t>1900-01.</t>
  </si>
  <si>
    <t>Cleemputte, Paul Adolphe van, 1837-1916.</t>
  </si>
  <si>
    <t>BMC-DC-0111</t>
  </si>
  <si>
    <t>DC733 .T123</t>
  </si>
  <si>
    <t>Notes on Paris,</t>
  </si>
  <si>
    <t>31796103107096</t>
  </si>
  <si>
    <t>BMC-DC-0112</t>
  </si>
  <si>
    <t>DC752.S4 H4 (vol. 1)</t>
  </si>
  <si>
    <t>La rue Saint-Honoré .</t>
  </si>
  <si>
    <t>31796001921028</t>
  </si>
  <si>
    <t>1908-09.</t>
  </si>
  <si>
    <t>Hénard, Robert, 1871-</t>
  </si>
  <si>
    <t>BMC-DC-0113</t>
  </si>
  <si>
    <t>DC801.C515 A3</t>
  </si>
  <si>
    <t>Archives royales de Chenonceau: Lettres et devis de Philibert de l'Orme et autres pièces relatives à la construction du château de Chenonceau /</t>
  </si>
  <si>
    <t>31796100321658</t>
  </si>
  <si>
    <t>Chenonceaux, Château de.</t>
  </si>
  <si>
    <t>BMC-DC-0114</t>
  </si>
  <si>
    <t>DC801.D593 J62 1902</t>
  </si>
  <si>
    <t>Dijon et ses environs.</t>
  </si>
  <si>
    <t>31796103236887</t>
  </si>
  <si>
    <t>Joanne. Guides Joanne.</t>
  </si>
  <si>
    <t>BMC-DC-0115</t>
  </si>
  <si>
    <t>DC801.O7 L3</t>
  </si>
  <si>
    <t>Une visite à Orange.</t>
  </si>
  <si>
    <t>31796102159551</t>
  </si>
  <si>
    <t>Lavauden, Bruno.</t>
  </si>
  <si>
    <t>BMC-DD-0001</t>
  </si>
  <si>
    <t>DD2 .G3 (vol. 3)</t>
  </si>
  <si>
    <t>Archiv der Gesellschaft für ältere deutsche Geschichtskunde zur Beförderung einer Gesammtausgabe der Quellenschriften deutscher geschichten der Mittelalters</t>
  </si>
  <si>
    <t>31796001221569</t>
  </si>
  <si>
    <t>1819-74.</t>
  </si>
  <si>
    <t>Gesellschaft für Ältere Deutsche Geschichtskunde (Germany)</t>
  </si>
  <si>
    <t>BMC-DD-0002</t>
  </si>
  <si>
    <t>DD3.M8 A9 v.5 pt.2 f</t>
  </si>
  <si>
    <t>D. Magni Ausonii Opuscula</t>
  </si>
  <si>
    <t>31796004039588</t>
  </si>
  <si>
    <t>Ausonius, Decimus Magnus.</t>
  </si>
  <si>
    <t>Folio (TriCo Only) (Floor B)</t>
  </si>
  <si>
    <t>BMC-DD-0003</t>
  </si>
  <si>
    <t>DD3.M8 D4 f (vol. 5 pt. 2)</t>
  </si>
  <si>
    <t>Monumenta Germaniae historica inde ab anno Christi quingentesimo usque ad annum millesimum et quingentesimum.</t>
  </si>
  <si>
    <t>31796003923733</t>
  </si>
  <si>
    <t>1877-19.</t>
  </si>
  <si>
    <t>BMC-DD-0004</t>
  </si>
  <si>
    <t>DD3.M8 D4 f (vol. 2)</t>
  </si>
  <si>
    <t>31796005680026</t>
  </si>
  <si>
    <t>BMC-DD-0005</t>
  </si>
  <si>
    <t>DD3.M8 D7 f (vol. 2)</t>
  </si>
  <si>
    <t>31796004163099</t>
  </si>
  <si>
    <t>1879-19-</t>
  </si>
  <si>
    <t>BMC-DD-0006</t>
  </si>
  <si>
    <t>DD3.M8 D7 f (vol. 10 pt. 5)</t>
  </si>
  <si>
    <t>31796004177172</t>
  </si>
  <si>
    <t>BMC-DD-0007</t>
  </si>
  <si>
    <t>DD3.M8 E62 f (vol. 3)</t>
  </si>
  <si>
    <t>31796004172249</t>
  </si>
  <si>
    <t>1883-1894.</t>
  </si>
  <si>
    <t>BMC-DD-0008</t>
  </si>
  <si>
    <t>DD3.M8 L4 f (vol. 4)</t>
  </si>
  <si>
    <t>Monumenta Germaniae historica inde ab anno Christi quingentesimum,</t>
  </si>
  <si>
    <t>31796003923865</t>
  </si>
  <si>
    <t>1835-89.</t>
  </si>
  <si>
    <t>BMC-DD-0009</t>
  </si>
  <si>
    <t>DD3.M8 L4 f (vol. 5)</t>
  </si>
  <si>
    <t>31796003923857</t>
  </si>
  <si>
    <t>BMC-DD-0010</t>
  </si>
  <si>
    <t>DD3.M8 L44 f (vol. 2 pt. 1)</t>
  </si>
  <si>
    <t>Monumeta Germaniae historica inde ab anno Christi quingentesimo usque ad annum millesimum et quingentesimum.</t>
  </si>
  <si>
    <t>31796004155160</t>
  </si>
  <si>
    <t>1893-1908.</t>
  </si>
  <si>
    <t>BMC-DD-0011</t>
  </si>
  <si>
    <t>DD3.M8 L44 f (vol. 1)</t>
  </si>
  <si>
    <t>31796004155277</t>
  </si>
  <si>
    <t>BMC-DD-0012</t>
  </si>
  <si>
    <t>DD3.M8 L46 f (vol. v.9)</t>
  </si>
  <si>
    <t>Constitutiones et acta publica imperatorum et regum = Dokumente zur Geschichte des Deutschen Reiches und seiner Verfassung.</t>
  </si>
  <si>
    <t>31796004168361</t>
  </si>
  <si>
    <t>1893-2001.</t>
  </si>
  <si>
    <t>BMC-DD-0013</t>
  </si>
  <si>
    <t>DD3.M8 L46 f (vol. v.7 pt.1)</t>
  </si>
  <si>
    <t>31796008588275</t>
  </si>
  <si>
    <t>BMC-DD-0014</t>
  </si>
  <si>
    <t>DD3.M8 L46 f (vol. v.6 pt. 2 no. 4)</t>
  </si>
  <si>
    <t>31796009004124</t>
  </si>
  <si>
    <t>BMC-DD-0015</t>
  </si>
  <si>
    <t>DD3.M8 L46 f (vol. v.2 Supp.)</t>
  </si>
  <si>
    <t>31796004917429</t>
  </si>
  <si>
    <t>BMC-DD-0016</t>
  </si>
  <si>
    <t>DD3.M8 L49 f (vol. 2)</t>
  </si>
  <si>
    <t>Libelli de lite imperatorum et pontificum saeculis XI. et XII. conscripti /</t>
  </si>
  <si>
    <t>31796003923709</t>
  </si>
  <si>
    <t>1891-1897.</t>
  </si>
  <si>
    <t>BMC-DD-0017</t>
  </si>
  <si>
    <t>DD3.M8 L49 f (vol. 3)</t>
  </si>
  <si>
    <t>31796003923691</t>
  </si>
  <si>
    <t>BMC-DD-0018</t>
  </si>
  <si>
    <t>DD3.M8 N4 f (vol. 1)</t>
  </si>
  <si>
    <t>31796004170219</t>
  </si>
  <si>
    <t>1886-1920.</t>
  </si>
  <si>
    <t>BMC-DD-0019</t>
  </si>
  <si>
    <t>DD3.M8 S36 f (vol. 17)</t>
  </si>
  <si>
    <t>31796004040172</t>
  </si>
  <si>
    <t>1826-</t>
  </si>
  <si>
    <t>BMC-DD-0020</t>
  </si>
  <si>
    <t>DD3.M8 S36 f (vol. 13)</t>
  </si>
  <si>
    <t>31796004040933</t>
  </si>
  <si>
    <t>BMC-DD-0021</t>
  </si>
  <si>
    <t>DD3.M8 S36 f (vol. 1)</t>
  </si>
  <si>
    <t>31796004040818</t>
  </si>
  <si>
    <t>BMC-DD-0022</t>
  </si>
  <si>
    <t>DD3.M8 S36 f (vol. 19)</t>
  </si>
  <si>
    <t>31796004040198</t>
  </si>
  <si>
    <t>BMC-DD-0023</t>
  </si>
  <si>
    <t>DD3.M8 S36 f (vol. 15 pt. 2)</t>
  </si>
  <si>
    <t>31796004040941</t>
  </si>
  <si>
    <t>BMC-DD-0024</t>
  </si>
  <si>
    <t>DD3.M8 S37 v.27 f</t>
  </si>
  <si>
    <t>Gesta Federici I imperatoris in Lombardia auct. cive mediolanensi (Annales mediolanenses maiores)</t>
  </si>
  <si>
    <t>31796004038705</t>
  </si>
  <si>
    <t>1892.</t>
  </si>
  <si>
    <t>BMC-DD-0025</t>
  </si>
  <si>
    <t>DD3.M8 S37 v.42 f</t>
  </si>
  <si>
    <t>Monumenta erphesfurtensia saec. XII. XIII. XIV.</t>
  </si>
  <si>
    <t>31796004041121</t>
  </si>
  <si>
    <t>BMC-DD-0026</t>
  </si>
  <si>
    <t>DD3.M8 S37 v.58 f</t>
  </si>
  <si>
    <t>Vita Henrici IV. imperatoris /</t>
  </si>
  <si>
    <t>31796004041261</t>
  </si>
  <si>
    <t>BMC-DD-0027</t>
  </si>
  <si>
    <t>DD3.M8 S4 v.3 f</t>
  </si>
  <si>
    <t>Passiones vitaeque sanctorum aevi Merovingici et antiquiorum aliquot /</t>
  </si>
  <si>
    <t>31796004040792</t>
  </si>
  <si>
    <t>1896-1920.</t>
  </si>
  <si>
    <t>BMC-DD-0028</t>
  </si>
  <si>
    <t>DD3 .R34 f (vol. 3 pt. 5 no. 1)</t>
  </si>
  <si>
    <t>Regesta Imperii.</t>
  </si>
  <si>
    <t>31796007208701</t>
  </si>
  <si>
    <t>1877- [v. 1, 1889]</t>
  </si>
  <si>
    <t>BMC-DD-0029</t>
  </si>
  <si>
    <t>DD3 .R34 f (vol. 3 pt. 2 no. 3 sec. 3)</t>
  </si>
  <si>
    <t>31796009368214</t>
  </si>
  <si>
    <t>BMC-DD-0030</t>
  </si>
  <si>
    <t>DD3 .R34 f (vol. 3 pt. 2 no. 3 sec. 5)</t>
  </si>
  <si>
    <t>31796009126133</t>
  </si>
  <si>
    <t>BMC-DD-0031</t>
  </si>
  <si>
    <t>DD16 .B158</t>
  </si>
  <si>
    <t>Southern Germany, including Wurtemberg and Bavaria; handbook for travellers,</t>
  </si>
  <si>
    <t>31796102009889</t>
  </si>
  <si>
    <t>BMC-DD-0032</t>
  </si>
  <si>
    <t>DD67 .V4</t>
  </si>
  <si>
    <t>Imperial Germany and the industrial revolution /</t>
  </si>
  <si>
    <t>31796004248080</t>
  </si>
  <si>
    <t>Veblen, Thorstein, 1857-1929.</t>
  </si>
  <si>
    <t>BMC-DD-0033</t>
  </si>
  <si>
    <t>DD85 .W4 (vol. 5 1911)</t>
  </si>
  <si>
    <t>Wer ist's?</t>
  </si>
  <si>
    <t>31796001222781</t>
  </si>
  <si>
    <t>1905.</t>
  </si>
  <si>
    <t>BMC-DD-0034</t>
  </si>
  <si>
    <t>DD85 .W4 (vol. 7 1914)</t>
  </si>
  <si>
    <t>31796001222906</t>
  </si>
  <si>
    <t>BMC-DD-0035</t>
  </si>
  <si>
    <t>DD86.7.K73 S3 1898</t>
  </si>
  <si>
    <t>Zur Geschichtschreibung des Alb. Krantz /</t>
  </si>
  <si>
    <t>31796102208077</t>
  </si>
  <si>
    <t>Schäfer, Ernst, 1872-1946.</t>
  </si>
  <si>
    <t>BMC-DD-0036</t>
  </si>
  <si>
    <t>DD150.3 .W5 (vol. 2)</t>
  </si>
  <si>
    <t>Phillipp von Schwaben und Otto IV von Braunschweig ..</t>
  </si>
  <si>
    <t>31796002103055</t>
  </si>
  <si>
    <t>1873-78.</t>
  </si>
  <si>
    <t>Winkelmann, Eduard August.</t>
  </si>
  <si>
    <t>BMC-DD-0037</t>
  </si>
  <si>
    <t>DD176 .J3 1908 (vol. 6)</t>
  </si>
  <si>
    <t>History of the German people at the close of the middle ages /</t>
  </si>
  <si>
    <t>31796002103444</t>
  </si>
  <si>
    <t>1896-1928.</t>
  </si>
  <si>
    <t>Janssen, Johannes, 1829-1891.</t>
  </si>
  <si>
    <t>BMC-DD-0038</t>
  </si>
  <si>
    <t>DD176 .J3 1908 (vol. 1)</t>
  </si>
  <si>
    <t>31796002103295</t>
  </si>
  <si>
    <t>BMC-DD-0039</t>
  </si>
  <si>
    <t>DD176 .J3 1908 (vol. 16)</t>
  </si>
  <si>
    <t>31796002103345</t>
  </si>
  <si>
    <t>BMC-DD-0040</t>
  </si>
  <si>
    <t>DD176 .J3 1908 (vol. 11)</t>
  </si>
  <si>
    <t>31796002103394</t>
  </si>
  <si>
    <t>BMC-DD-0041</t>
  </si>
  <si>
    <t>DD180.5 .S3 1891</t>
  </si>
  <si>
    <t>The cloister life of the Emperor Charles V</t>
  </si>
  <si>
    <t>31796103064834</t>
  </si>
  <si>
    <t>Stirling Maxwell, William, 1818-1878.</t>
  </si>
  <si>
    <t>BMC-DD-0042</t>
  </si>
  <si>
    <t>DD199 .R5 (vol. 2)</t>
  </si>
  <si>
    <t>Geschichte des deutschen Freiheitskrieges vom Jahre 1813 bis zum Jahre 1815.</t>
  </si>
  <si>
    <t>31796001223961</t>
  </si>
  <si>
    <t>1840-1841.</t>
  </si>
  <si>
    <t>Richter, Friedrich.</t>
  </si>
  <si>
    <t>BMC-DD-0043</t>
  </si>
  <si>
    <t>DD203 .T78 1879 (vol. 1)</t>
  </si>
  <si>
    <t>Deutsche Geschichte im neunzehnten jahrhundert /</t>
  </si>
  <si>
    <t>31796002086813</t>
  </si>
  <si>
    <t>1879-1907.</t>
  </si>
  <si>
    <t>Treitschke, Heinrich von, 1834-1896.</t>
  </si>
  <si>
    <t>BMC-DD-0044</t>
  </si>
  <si>
    <t>DD205.A2 J3 1866</t>
  </si>
  <si>
    <t>Biographische Aufsätze /</t>
  </si>
  <si>
    <t>31796102724420</t>
  </si>
  <si>
    <t>1866.</t>
  </si>
  <si>
    <t>Jahn, Otto, 1813-1869.</t>
  </si>
  <si>
    <t>BMC-DD-0045</t>
  </si>
  <si>
    <t>DD218 .B98 (vol. 2)</t>
  </si>
  <si>
    <t>Bismarck; some secret pages of his history; being a diary kept by Dr. Moritz Busch during twenty-five years' official and private intercourse with the great chancellor .</t>
  </si>
  <si>
    <t>31796001517545</t>
  </si>
  <si>
    <t>Busch, Moritz, 1821-1899.</t>
  </si>
  <si>
    <t>BMC-DD-0046</t>
  </si>
  <si>
    <t>DD221 .F5 1916</t>
  </si>
  <si>
    <t>The German empire between two wars; a study of the political and social development of the nation between 1871 and 1914,</t>
  </si>
  <si>
    <t>31796101634604</t>
  </si>
  <si>
    <t>Fife, Robert Herndon, 1871-1958.</t>
  </si>
  <si>
    <t>BMC-DD-0047</t>
  </si>
  <si>
    <t>DD222 .B5</t>
  </si>
  <si>
    <t>Prussian memories, 1864-1914.</t>
  </si>
  <si>
    <t>31796101914584</t>
  </si>
  <si>
    <t>B_Images/BMC-DD-0047.Image_barcode.204817.jpg</t>
  </si>
  <si>
    <t>B_Images/BMC-DD-0047.Image_1.204809.jpg</t>
  </si>
  <si>
    <t>Bigelow, Poultney, 1855-1954.</t>
  </si>
  <si>
    <t>BMC-DD-0048</t>
  </si>
  <si>
    <t>DD231.T5 A5 (vol. 1)</t>
  </si>
  <si>
    <t>My memoirs /</t>
  </si>
  <si>
    <t>31796002072680</t>
  </si>
  <si>
    <t>Tirpitz, Alfred von, 1849-1930.</t>
  </si>
  <si>
    <t>BMC-DD-0049</t>
  </si>
  <si>
    <t>DD248 .N6</t>
  </si>
  <si>
    <t>Von Kiel bis Kapp; zur Geschichte der deutschen revolution.</t>
  </si>
  <si>
    <t>31796100853890</t>
  </si>
  <si>
    <t>Noske, Gustav, 1868-1946.</t>
  </si>
  <si>
    <t>BMC-DD-0050</t>
  </si>
  <si>
    <t>DD408 .S3</t>
  </si>
  <si>
    <t>The Silesian loan and Frederick the Great /</t>
  </si>
  <si>
    <t>31796101741557</t>
  </si>
  <si>
    <t>Satow, Ernest Mason, 1843-1929.</t>
  </si>
  <si>
    <t>BMC-DD-0051</t>
  </si>
  <si>
    <t>DD416.S8 F6</t>
  </si>
  <si>
    <t>Stein and the era of reform in Prussia, 1807-1815 /</t>
  </si>
  <si>
    <t>31796102608367</t>
  </si>
  <si>
    <t>B_Images/BMC-DD-0051.Image_barcode.210148.jpg</t>
  </si>
  <si>
    <t>B_Images/BMC-DD-0051.Image_1.210139.jpg</t>
  </si>
  <si>
    <t>Ford, Guy Stanton, 1873-1962.</t>
  </si>
  <si>
    <t>BMC-DD-0052</t>
  </si>
  <si>
    <t>DD491.R457 G6</t>
  </si>
  <si>
    <t>In sachen der Rheinprovinzen &amp; in eigeener angelegenheit.</t>
  </si>
  <si>
    <t>31796100554613</t>
  </si>
  <si>
    <t>1822.</t>
  </si>
  <si>
    <t>BMC-DD-0053</t>
  </si>
  <si>
    <t>DD801.A34 G7</t>
  </si>
  <si>
    <t>Die Vogesen,</t>
  </si>
  <si>
    <t>31796102071665</t>
  </si>
  <si>
    <t>Grucker, Eduard.</t>
  </si>
  <si>
    <t>BMC-DD-0054</t>
  </si>
  <si>
    <t>DD801.B36 F8</t>
  </si>
  <si>
    <t>Bayern zur Römerzeit. Eine historisch-archäologische Forschung,</t>
  </si>
  <si>
    <t>31796004336513</t>
  </si>
  <si>
    <t>B_Images/BMC-DD-0054.Image_barcode.180014.jpg</t>
  </si>
  <si>
    <t>B_Images/BMC-DD-0054.Image_1.180051.jpg</t>
  </si>
  <si>
    <t>B_Images/BMC-DD-0054.Image_2.180436.jpg</t>
  </si>
  <si>
    <t>Franziss, Franz, 1894-1943.</t>
  </si>
  <si>
    <t xml:space="preserve">Dr. Frank Franziss </t>
  </si>
  <si>
    <t>BMC-DD-0055</t>
  </si>
  <si>
    <t>DD801.R73 B35</t>
  </si>
  <si>
    <t>The Rhine from Rotterdam to Constance: handbook for travellers /</t>
  </si>
  <si>
    <t>31796100211495</t>
  </si>
  <si>
    <t>B_Images/BMC-DD-0055.Image_barcode.210245.jpg</t>
  </si>
  <si>
    <t>B_Images/BMC-DD-0055.Image_1.210223.jpg</t>
  </si>
  <si>
    <t>B_Images/BMC-DD-0055.Image_2.210341.jpg</t>
  </si>
  <si>
    <t>Karl Baedeker, firm, publishers, Leipzig.</t>
  </si>
  <si>
    <t>BMC-DD-0056</t>
  </si>
  <si>
    <t>DD901.E5 G4 (vol. 1969)</t>
  </si>
  <si>
    <t>Jahrbuch der Gesellschaft für Bildende Kunst und Vaterländische Altertümer zu Emden.</t>
  </si>
  <si>
    <t>31796001226469</t>
  </si>
  <si>
    <t>1872-</t>
  </si>
  <si>
    <t>BMC-DD-0057</t>
  </si>
  <si>
    <t>DD901.E5 G4 (vol. 1955)</t>
  </si>
  <si>
    <t>31796001226329</t>
  </si>
  <si>
    <t>BMC-DD-0058</t>
  </si>
  <si>
    <t>DD901.E5 G4 (vol. 1980)</t>
  </si>
  <si>
    <t>31796001226832</t>
  </si>
  <si>
    <t>BMC-DE-0001</t>
  </si>
  <si>
    <t>DE2 .D41 ff (vol. 9)</t>
  </si>
  <si>
    <t>Monumenti inediti. Monuments inédits.</t>
  </si>
  <si>
    <t>31796003594393</t>
  </si>
  <si>
    <t>1829-85.</t>
  </si>
  <si>
    <t>Deutsches Archäologisches Institut.</t>
  </si>
  <si>
    <t>Double Folio</t>
  </si>
  <si>
    <t>BMC-DE-0002</t>
  </si>
  <si>
    <t>DE2 .D41 ff (vol. 2)</t>
  </si>
  <si>
    <t>31796003594484</t>
  </si>
  <si>
    <t>BMC-DE-0003</t>
  </si>
  <si>
    <t>DE5 .B34 (vol. 3)</t>
  </si>
  <si>
    <t>Denkmäler des klassischen altertums zum erläuterung des lebens der Griechen und Römer in religion, kunst und sitte</t>
  </si>
  <si>
    <t>31796003103039</t>
  </si>
  <si>
    <t>1884-1888.</t>
  </si>
  <si>
    <t>Baumeister, A. 1830-1922 ed. (August),</t>
  </si>
  <si>
    <t>BMC-DE-0004</t>
  </si>
  <si>
    <t>DE5 .S5 1901</t>
  </si>
  <si>
    <t>A dictionary of classical antiquities, mythology, religion, literature &amp; art : from the German of Dr. Oskar Seyffert /</t>
  </si>
  <si>
    <t>31796102247802</t>
  </si>
  <si>
    <t>Seyffert, August Oskar.</t>
  </si>
  <si>
    <t>BMC-DE-0005</t>
  </si>
  <si>
    <t>DE5 .S75 1869 (vol. 1)</t>
  </si>
  <si>
    <t>A dictionary of Greek and Roman biography and mythology /</t>
  </si>
  <si>
    <t>31796002320360</t>
  </si>
  <si>
    <t>Smith, William, Sir, 1813-1893 ed.</t>
  </si>
  <si>
    <t>BMC-DE-0006</t>
  </si>
  <si>
    <t>DE8 .B74</t>
  </si>
  <si>
    <t>Die persönlichkeit in der geschichtsschreibung der alten untersuchungen zur technik der antiken historiographie.</t>
  </si>
  <si>
    <t>31796100459748</t>
  </si>
  <si>
    <t>Bruns, Ivo, 1853-1901.</t>
  </si>
  <si>
    <t>BMC-DE-0007</t>
  </si>
  <si>
    <t>DE8 .S2</t>
  </si>
  <si>
    <t>Abrisz der quellenkunde der griechischen und römischen geschichte /</t>
  </si>
  <si>
    <t>31796005116104</t>
  </si>
  <si>
    <t>1881-82.</t>
  </si>
  <si>
    <t>Schaefer, Arnold Dietrich.</t>
  </si>
  <si>
    <t>BMC-DF-0001</t>
  </si>
  <si>
    <t>DF11 .A6 v.2</t>
  </si>
  <si>
    <t>Report on the investigations at Assos, 1882, 1883, part 1 /</t>
  </si>
  <si>
    <t>31796101790018</t>
  </si>
  <si>
    <t>Clarke, Joseph Thacher, -1920.</t>
  </si>
  <si>
    <t>BMC-DF-0002</t>
  </si>
  <si>
    <t>DF27 .P4 1898 (vol. v.4)</t>
  </si>
  <si>
    <t>Pausanias's Description of Greece /</t>
  </si>
  <si>
    <t>31796001300918</t>
  </si>
  <si>
    <t>B_Images/BMC-DF-0002.Image_barcode.181422.jpg</t>
  </si>
  <si>
    <t>Pausanias, active approximately 150-175.</t>
  </si>
  <si>
    <t>BMC-DF-0003</t>
  </si>
  <si>
    <t>DF77 .H55 (vol. 2)</t>
  </si>
  <si>
    <t>Lehrbuch der griechischen antiquitäten</t>
  </si>
  <si>
    <t>31796003102635</t>
  </si>
  <si>
    <t>B_Images/BMC-DF-0003.Image_barcode.180255.jpg</t>
  </si>
  <si>
    <t>B_Images/BMC-DF-0003.Image_1.180120.jpg</t>
  </si>
  <si>
    <t>1882-1913.</t>
  </si>
  <si>
    <t>Hermann, Karl Friedrich, 1804-1855.</t>
  </si>
  <si>
    <t>BMC-DF-0004</t>
  </si>
  <si>
    <t>DF78 .A4 1909</t>
  </si>
  <si>
    <t>Greek lands and letters,</t>
  </si>
  <si>
    <t>31796003102379</t>
  </si>
  <si>
    <t>B_Images/BMC-DF-0004.Image_barcode.184621.jpg</t>
  </si>
  <si>
    <t>B_Images/BMC-DF-0004.Image_1.184715.jpg</t>
  </si>
  <si>
    <t>Allinson, Francis Greenleaf, 1856-1931.</t>
  </si>
  <si>
    <t>Gift of co-author</t>
  </si>
  <si>
    <t>BMC-DF-0005</t>
  </si>
  <si>
    <t>DF78 .C3</t>
  </si>
  <si>
    <t>Ancient Greece /</t>
  </si>
  <si>
    <t>31796102451974</t>
  </si>
  <si>
    <t>B_Images/BMC-DF-0005.Image_barcode.180428.jpg</t>
  </si>
  <si>
    <t>Casson, Stanley, 1889-1944.</t>
  </si>
  <si>
    <t>BMC-DF-0006</t>
  </si>
  <si>
    <t>DF78 .P3</t>
  </si>
  <si>
    <t>Greek studies; a series of essays,</t>
  </si>
  <si>
    <t>31796001301262</t>
  </si>
  <si>
    <t>1920s magazine ad</t>
  </si>
  <si>
    <t>B_Images/BMC-DF-0006.Image_barcode.172250.jpg</t>
  </si>
  <si>
    <t>B_Images/BMC-DF-0006.Image_1.172311.jpg</t>
  </si>
  <si>
    <t>Pater, Walter, 1839-1894.</t>
  </si>
  <si>
    <t>Ernestine E. Mercer</t>
  </si>
  <si>
    <t>BMC-DF-0007</t>
  </si>
  <si>
    <t>DF79 .M3</t>
  </si>
  <si>
    <t>Discovery in Greek lands; a sketch of the principal excavations and discoveries of the last fifty years,</t>
  </si>
  <si>
    <t>31796101865968</t>
  </si>
  <si>
    <t>Inscription dated 1923</t>
  </si>
  <si>
    <t>B_Images/BMC-DF-0007.Image_barcode.175436.jpg</t>
  </si>
  <si>
    <t>B_Images/BMC-DF-0007.Image_1.175454.jpg</t>
  </si>
  <si>
    <t>Marshall, Frederick Henry, 1878-</t>
  </si>
  <si>
    <t>Mary Hamilton Swindler (bmc)</t>
  </si>
  <si>
    <t>BMC-DF-0008</t>
  </si>
  <si>
    <t>DF99 .R5</t>
  </si>
  <si>
    <t>The Greek house; its history and development from the Neolithic period to the Hellenistic age,</t>
  </si>
  <si>
    <t>31796100955018</t>
  </si>
  <si>
    <t>Additions to index</t>
  </si>
  <si>
    <t>B_Images/BMC-DF-0008.Image_barcode.175804.jpg</t>
  </si>
  <si>
    <t>Rider, Bertha Carr.</t>
  </si>
  <si>
    <t>BMC-DF-0009</t>
  </si>
  <si>
    <t>DF211 .C6 f</t>
  </si>
  <si>
    <t>Excerpta e Polybio, Diodoro, Dionysio Halicarnassensi atque Nicolao Damasceno, e magno imperatoris Constantini Porphyrogeniti digestorum opere libri Peri epiboulōn inscripti reliquiae /</t>
  </si>
  <si>
    <t>31796100917299</t>
  </si>
  <si>
    <t>1848-55.</t>
  </si>
  <si>
    <t>Constantinus VII, Porphyrogenitus, Emperor of the East ed.</t>
  </si>
  <si>
    <t>BMC-DF-0010</t>
  </si>
  <si>
    <t>DF214 .C982 (vol. 1)</t>
  </si>
  <si>
    <t>The history of Greece /</t>
  </si>
  <si>
    <t>31796002013650</t>
  </si>
  <si>
    <t>Curtius, Ernst, 1814-1896.</t>
  </si>
  <si>
    <t>BMC-DF-0011</t>
  </si>
  <si>
    <t>DF214 .G88 1869 (vol. 1)</t>
  </si>
  <si>
    <t>A history of Greece ... /</t>
  </si>
  <si>
    <t>31796001952833</t>
  </si>
  <si>
    <t>1869-70.</t>
  </si>
  <si>
    <t>Grote, George, 1794-1871.</t>
  </si>
  <si>
    <t>BMC-DF-0012</t>
  </si>
  <si>
    <t>DF214 .G88 1869 (vol. 6)</t>
  </si>
  <si>
    <t>31796001952783</t>
  </si>
  <si>
    <t>BMC-DF-0013</t>
  </si>
  <si>
    <t>DF214 .G88 1869 (vol. 11)</t>
  </si>
  <si>
    <t>31796001952734</t>
  </si>
  <si>
    <t>BMC-DF-0014</t>
  </si>
  <si>
    <t>DF214 .G9 1888 (vol. 6)</t>
  </si>
  <si>
    <t>A history of Greece : from the earliest period to the close of the generation contemporary with Alexander the Great /</t>
  </si>
  <si>
    <t>31796001952809</t>
  </si>
  <si>
    <t>BMC-DF-0015</t>
  </si>
  <si>
    <t>DF220 .F4</t>
  </si>
  <si>
    <t>Die kretisch-mykenische kultur /</t>
  </si>
  <si>
    <t>31796004149486</t>
  </si>
  <si>
    <t>Fimmen, Diedrich, 1886-1916.</t>
  </si>
  <si>
    <t>BMC-DF-0016</t>
  </si>
  <si>
    <t>DF221.C8 E75 (vol. 2 pt. 2)</t>
  </si>
  <si>
    <t>The Palace of Minos : a comparative account of the successive stages of the early Cretan civilization as illustrated by the discoveries at Knossos /</t>
  </si>
  <si>
    <t>31796004592990</t>
  </si>
  <si>
    <t>1921-35.</t>
  </si>
  <si>
    <t>Evans, Arthur, Sir, 1851-1941.</t>
  </si>
  <si>
    <t>BMC-DF-0017</t>
  </si>
  <si>
    <t>DF221.C8 E75 (vol. 3)</t>
  </si>
  <si>
    <t>31796004593006</t>
  </si>
  <si>
    <t>BMC-DF-0018</t>
  </si>
  <si>
    <t>DF221.M4 D45 f</t>
  </si>
  <si>
    <t>Das Kuppelgrab bei Menidi /</t>
  </si>
  <si>
    <t>31796004307845</t>
  </si>
  <si>
    <t>Deutsches Archäologisches Institut. Athenische Abteilung.</t>
  </si>
  <si>
    <t>Folio (checks out only to faculty, staff, and Carpenter carrels)</t>
  </si>
  <si>
    <t>BMC-DF-0019</t>
  </si>
  <si>
    <t>DF221.M92 P8 f (vol. 2)</t>
  </si>
  <si>
    <t>La nécropole de Myrina: recherches archéologiques exécutées au nom et aux frais de l'École française d'Athénes /</t>
  </si>
  <si>
    <t>31796003607542</t>
  </si>
  <si>
    <t>Pottier, Edmond, 1855-1934.</t>
  </si>
  <si>
    <t>BMC-DF-0020</t>
  </si>
  <si>
    <t>DF235 .D78 (vol. 2)</t>
  </si>
  <si>
    <t>Geschichte des hellenismus /</t>
  </si>
  <si>
    <t>31796002212351</t>
  </si>
  <si>
    <t>B_Images/BMC-DF-0020.Image_barcode.224209.jpg</t>
  </si>
  <si>
    <t>B_Images/BMC-DF-0020.Image_1.224445.jpg</t>
  </si>
  <si>
    <t>B_Images/BMC-DF-0020.Image_2.224230.jpg</t>
  </si>
  <si>
    <t>B_Images/BMC-DF-0020.Image_3.224428.jpg</t>
  </si>
  <si>
    <t>1877-78.</t>
  </si>
  <si>
    <t>Droysen, Johann Gustav, 1808-1884.</t>
  </si>
  <si>
    <t>BMC-DF-0021</t>
  </si>
  <si>
    <t>DF251 .M9 1839 (vol. 1)</t>
  </si>
  <si>
    <t>The history and antiquities of the Doric race,</t>
  </si>
  <si>
    <t>31796001302120</t>
  </si>
  <si>
    <t>B_Images/BMC-DF-0021.Image_1.184605.jpg</t>
  </si>
  <si>
    <t>Müller, Karl Otfried, 1797-1840.</t>
  </si>
  <si>
    <t>BMC-DF-0022</t>
  </si>
  <si>
    <t>DF261.A8 H3 1853</t>
  </si>
  <si>
    <t>Recherches sur la topographie des dèmes de l'Attique /</t>
  </si>
  <si>
    <t>31796004779373</t>
  </si>
  <si>
    <t>B_Images/BMC-DF-0022.Image_barcode.185700.jpg</t>
  </si>
  <si>
    <t>B_Images/BMC-DF-0022.Image_1.185117.jpg</t>
  </si>
  <si>
    <t>B_Images/BMC-DF-0022.Image_2.185653.jpg</t>
  </si>
  <si>
    <t>B_Images/BMC-DF-0022.Image_3.185706.jpg</t>
  </si>
  <si>
    <t>1853.</t>
  </si>
  <si>
    <t>Hanriot, C. 1818- (Charles),</t>
  </si>
  <si>
    <t>BMC-DF-0023</t>
  </si>
  <si>
    <t>DF261.D3 E3 f (vol. 4 pt. 1)</t>
  </si>
  <si>
    <t>Exploration archéologique de Délos : faite par l'Ecole française d'Athènes sous les auspices du Ministère de l'instruction publique ... /</t>
  </si>
  <si>
    <t>31796003606536</t>
  </si>
  <si>
    <t>BMC-DF-0024</t>
  </si>
  <si>
    <t>DF261.D3 E3 f (vol. 34)</t>
  </si>
  <si>
    <t>31796003606825</t>
  </si>
  <si>
    <t>BMC-DF-0025</t>
  </si>
  <si>
    <t>DF261.D3 E3 f (vol. 20)</t>
  </si>
  <si>
    <t>31796003606338</t>
  </si>
  <si>
    <t>BMC-DF-0026</t>
  </si>
  <si>
    <t>DF261.M5 W5</t>
  </si>
  <si>
    <t>Milet.</t>
  </si>
  <si>
    <t>1906-</t>
  </si>
  <si>
    <t>BMC-DF-0027</t>
  </si>
  <si>
    <t>DF261.O5 D42 f (vol. 1-2)</t>
  </si>
  <si>
    <t>Bericht über die Ausgrabungen in Olympia.</t>
  </si>
  <si>
    <t>31796003605421</t>
  </si>
  <si>
    <t>19.</t>
  </si>
  <si>
    <t>Kunze, Emil, 1901-</t>
  </si>
  <si>
    <t>BMC-DF-0028</t>
  </si>
  <si>
    <t>DF261.O5 D42 f (vol. 8)</t>
  </si>
  <si>
    <t>31796003606007</t>
  </si>
  <si>
    <t>BMC-DF-0029</t>
  </si>
  <si>
    <t>DF261.O5 D42 f (vol. 3)</t>
  </si>
  <si>
    <t>31796003605413</t>
  </si>
  <si>
    <t>BMC-DF-0030</t>
  </si>
  <si>
    <t>DF261.S3 C7 ff (vol. 1)</t>
  </si>
  <si>
    <t>Archaeologische untersuchungen auf Samothrake: ausgeführt im auftrage des K. K. Ministeriums für kultus und unterricht /</t>
  </si>
  <si>
    <t>31796004317968</t>
  </si>
  <si>
    <t>Conze, Alexander, 1831-1914.</t>
  </si>
  <si>
    <t>BMC-DF-0031</t>
  </si>
  <si>
    <t>DF261.S8 P3 (vol. 1)</t>
  </si>
  <si>
    <t>Storia di Sparta arcaica.</t>
  </si>
  <si>
    <t>31796003087844</t>
  </si>
  <si>
    <t>Pareti, Luigi, 1885-1962.</t>
  </si>
  <si>
    <t>BMC-DF-0032</t>
  </si>
  <si>
    <t>DF275 .G22</t>
  </si>
  <si>
    <t>Ancient Athens,</t>
  </si>
  <si>
    <t>31796003087596</t>
  </si>
  <si>
    <t>Gardner, Ernest Arthur, 1862-1939.</t>
  </si>
  <si>
    <t>BMC-DF-0033</t>
  </si>
  <si>
    <t>DF287.A2 B6</t>
  </si>
  <si>
    <t>Die Akropolis von Athen nach den berichten der alten und den neusten erforschungen.</t>
  </si>
  <si>
    <t>31796100338470</t>
  </si>
  <si>
    <t>Boetticher, Adolf, 1842-1901.</t>
  </si>
  <si>
    <t>BMC-DF-0034</t>
  </si>
  <si>
    <t>DF623 .R8 (vol. 2)</t>
  </si>
  <si>
    <t>The princes of Achaia and the Chronicles of Morea, a study of Greece in the middle ages,</t>
  </si>
  <si>
    <t>31796002115273</t>
  </si>
  <si>
    <t>Rodd, Rennell, 1858-1941.</t>
  </si>
  <si>
    <t>BMC-DF-0035</t>
  </si>
  <si>
    <t>DF757 .F5 (vol. 2)</t>
  </si>
  <si>
    <t>A history of Greece, from its conquest by the Romans to the present time, B.C. 146 to A.D. 1864;</t>
  </si>
  <si>
    <t>31796001304902</t>
  </si>
  <si>
    <t>Finlay, George, 1799-1875.</t>
  </si>
  <si>
    <t>BMC-DF-0036</t>
  </si>
  <si>
    <t>DF836.V3 .G5</t>
  </si>
  <si>
    <t>Venizelos /</t>
  </si>
  <si>
    <t>31796102621717</t>
  </si>
  <si>
    <t>Gibbons, Herbert Adams, 1880-1934.</t>
  </si>
  <si>
    <t>BMC-DF-0037</t>
  </si>
  <si>
    <t>DF901.P4 E4</t>
  </si>
  <si>
    <t>Die Franken im Peloponnes: I. Geoffroy von Villehardon nach der griechischen verschronik der Franken in Morea, originaltext un metrische verdeutschung; II. Der fürst von Morea, historische novelle /</t>
  </si>
  <si>
    <t>31796100434436</t>
  </si>
  <si>
    <t>1856.</t>
  </si>
  <si>
    <t>Ellissen, Adolf ed. &amp; tr.</t>
  </si>
  <si>
    <t>BMC-DG-0001</t>
  </si>
  <si>
    <t>DG12 .A575 f (vol. 2)</t>
  </si>
  <si>
    <t>Memoirs of the American Academy in Rome.</t>
  </si>
  <si>
    <t>31796000673943</t>
  </si>
  <si>
    <t>1917-</t>
  </si>
  <si>
    <t>BMC-DG-0002</t>
  </si>
  <si>
    <t>DG12 .A6 f (vol. 2)</t>
  </si>
  <si>
    <t>Supplementary papers of the American School of Classical Studies in Rome.</t>
  </si>
  <si>
    <t>31796003113624</t>
  </si>
  <si>
    <t>American School of Classical Studies in Rome.</t>
  </si>
  <si>
    <t>BMC-DG-0003</t>
  </si>
  <si>
    <t>DG13 .A5 f (vol. 2)</t>
  </si>
  <si>
    <t>... Notiziario archeologico .</t>
  </si>
  <si>
    <t>31796003113558</t>
  </si>
  <si>
    <t>1915-27.</t>
  </si>
  <si>
    <t>Italy. Ministero dell'Africa italiana.</t>
  </si>
  <si>
    <t>BMC-DG-0004</t>
  </si>
  <si>
    <t>DG15 .M65 1864 (vol. 2)</t>
  </si>
  <si>
    <t>Römische forschungen /</t>
  </si>
  <si>
    <t>31796001305115</t>
  </si>
  <si>
    <t>B_Images/BMC-DG-0004.Image_barcode.171306.jpg</t>
  </si>
  <si>
    <t>B_Images/BMC-DG-0004.Image_1.171000.jpg</t>
  </si>
  <si>
    <t>B_Images/BMC-DG-0004.Image_2.171053.jpg</t>
  </si>
  <si>
    <t>B_Images/BMC-DG-0004.Image_3.171254.jpg</t>
  </si>
  <si>
    <t>1864-79.</t>
  </si>
  <si>
    <t>Mommsen, Theodor, 1817-1903.</t>
  </si>
  <si>
    <t>Hermann Sauppe</t>
  </si>
  <si>
    <t>BMC-DG-0005</t>
  </si>
  <si>
    <t>DG30 .N72 (vol. 2)</t>
  </si>
  <si>
    <t>Italische landeskunde /</t>
  </si>
  <si>
    <t>31796001305677</t>
  </si>
  <si>
    <t>1883-1902.</t>
  </si>
  <si>
    <t>Nissen, Heinrich, 1839-1912.</t>
  </si>
  <si>
    <t>BMC-DG-0006</t>
  </si>
  <si>
    <t>DG50 .F8</t>
  </si>
  <si>
    <t>Roman cities in Italy and Dalmatia /</t>
  </si>
  <si>
    <t>31796100529979</t>
  </si>
  <si>
    <t>Frothingham, Arthur Lincoln, 1859-1923.</t>
  </si>
  <si>
    <t>BMC-DG-0007</t>
  </si>
  <si>
    <t>DG55.S2 D4 1922</t>
  </si>
  <si>
    <t>Nuraghi di Sardegna /</t>
  </si>
  <si>
    <t>31796006426874</t>
  </si>
  <si>
    <t>1922]</t>
  </si>
  <si>
    <t>Dessì, Cesare.</t>
  </si>
  <si>
    <t>BMC-DG-0008</t>
  </si>
  <si>
    <t>DG55.S5 F8 (vol. 4)</t>
  </si>
  <si>
    <t>The history of Sicily from the earliest times /</t>
  </si>
  <si>
    <t>31796001681796</t>
  </si>
  <si>
    <t>1891-94.</t>
  </si>
  <si>
    <t>BMC-DG-0009</t>
  </si>
  <si>
    <t>DG63 .M63 (vol. 2)</t>
  </si>
  <si>
    <t>Remains of ancient Rome /</t>
  </si>
  <si>
    <t>31796003116155</t>
  </si>
  <si>
    <t>Middleton, J. H. 1846-1896. (John Henry),</t>
  </si>
  <si>
    <t>BMC-DG-0010</t>
  </si>
  <si>
    <t>DG66.5 .H92</t>
  </si>
  <si>
    <t>The Roman forvm; its history and its monuments;</t>
  </si>
  <si>
    <t>31796002065528</t>
  </si>
  <si>
    <t>Hülsen, Christian, 1858-1935.</t>
  </si>
  <si>
    <t>BMC-DG-0011</t>
  </si>
  <si>
    <t>DG69 .P8</t>
  </si>
  <si>
    <t>Handbook of ancient Roman marbles ; or, A history and description of all ancient columns and surface marbles still existing in Rome, with a list of the buildings in which they are found,</t>
  </si>
  <si>
    <t>31796101692644</t>
  </si>
  <si>
    <t>Pullen, H. W. 1836-1903. (Henry William),</t>
  </si>
  <si>
    <t>BMC-DG-0012</t>
  </si>
  <si>
    <t>DG70.P7 D85</t>
  </si>
  <si>
    <t>... Pompeji: eine hellenistische stadt in Italien /</t>
  </si>
  <si>
    <t>31796100478318</t>
  </si>
  <si>
    <t>Duhn, Friedrich Karl von, 1851-1930.</t>
  </si>
  <si>
    <t>BMC-DG-0013</t>
  </si>
  <si>
    <t>DG075.S5 S53 1872</t>
  </si>
  <si>
    <t>Siena e il suo territorio /</t>
  </si>
  <si>
    <t>31796004529927</t>
  </si>
  <si>
    <t>BMC-DG-0014</t>
  </si>
  <si>
    <t>DG77 .L3 1915</t>
  </si>
  <si>
    <t>Römische Kultur im Bilde /</t>
  </si>
  <si>
    <t>31796102219033</t>
  </si>
  <si>
    <t>Lamer, Hans, 1873-1939.</t>
  </si>
  <si>
    <t>BMC-DG-0015</t>
  </si>
  <si>
    <t>DG77 .M35 (vol. 3 pt. 1)</t>
  </si>
  <si>
    <t>Handbuch der römischen alterthümer : von Joachim Mauquardt und Theodor Mommsen</t>
  </si>
  <si>
    <t>31796002221659</t>
  </si>
  <si>
    <t>B_Images/BMC-DG-0015.Image_barcode.174451.jpg</t>
  </si>
  <si>
    <t>B_Images/BMC-DG-0015.Image_1.174201.jpg</t>
  </si>
  <si>
    <t>B_Images/BMC-DG-0015.Image_2.174439.jpg</t>
  </si>
  <si>
    <t>1871-88.</t>
  </si>
  <si>
    <t>Marquardt, Joachim, 1812-1882.</t>
  </si>
  <si>
    <t>BMC-DG-0016</t>
  </si>
  <si>
    <t>DG77 .M352 (vol. 4)</t>
  </si>
  <si>
    <t>Handbuch der römischen alterthümer /</t>
  </si>
  <si>
    <t>31796003130347</t>
  </si>
  <si>
    <t>B_Images/BMC-DG-0016.Image_barcode.175509.jpg</t>
  </si>
  <si>
    <t>B_Images/BMC-DG-0016.Image_1.174935.jpg</t>
  </si>
  <si>
    <t>B_Images/BMC-DG-0016.Image_2.175458.jpg</t>
  </si>
  <si>
    <t>1881-88.</t>
  </si>
  <si>
    <t>BMC-DG-0017</t>
  </si>
  <si>
    <t>DG77 .M5 1888 (vol. 5)</t>
  </si>
  <si>
    <t>Manuel des antiquités romaines,</t>
  </si>
  <si>
    <t>31796001305602</t>
  </si>
  <si>
    <t>1888-1907.</t>
  </si>
  <si>
    <t>BMC-DG-0018</t>
  </si>
  <si>
    <t>DG83.3 .P3</t>
  </si>
  <si>
    <t>The plebs in Cicero's day : a study of their provenance and of their employment ... /</t>
  </si>
  <si>
    <t>31796002007124</t>
  </si>
  <si>
    <t>1921]</t>
  </si>
  <si>
    <t>Park, Marion Edwards, 1875-1960.</t>
  </si>
  <si>
    <t>BMC-DG-0019</t>
  </si>
  <si>
    <t>DG83.5.A1 S3</t>
  </si>
  <si>
    <t>Notitia dignitatum : accedunt Notitia urbis Constantinopolitanae et laterculi prouinciarum /</t>
  </si>
  <si>
    <t>31796102919624</t>
  </si>
  <si>
    <t>BMC-DG-0020</t>
  </si>
  <si>
    <t>DG90 .P49 1902</t>
  </si>
  <si>
    <t>Pétrone /</t>
  </si>
  <si>
    <t>31796103107203</t>
  </si>
  <si>
    <t>Thomas, Émile, 1843-1923.</t>
  </si>
  <si>
    <t>BMC-DG-0021</t>
  </si>
  <si>
    <t>DG109 .W2 (vol. 3)</t>
  </si>
  <si>
    <t>Étude historique sur les corporations professionnelles chez les Romains depuis les origines jusqu'a la chute de l'Empire d'Occident /</t>
  </si>
  <si>
    <t>31796004666471</t>
  </si>
  <si>
    <t>1895-1900.</t>
  </si>
  <si>
    <t>Waltzing, Jean Pierre, 1857-1929.</t>
  </si>
  <si>
    <t>BMC-DG-0022</t>
  </si>
  <si>
    <t>DG124 .B45</t>
  </si>
  <si>
    <t>Le culte impérial : son histoire &amp; son organisation depuis Auguste jusqu'a Justinien.</t>
  </si>
  <si>
    <t>31796102386204</t>
  </si>
  <si>
    <t>Looks like it was read outside – fly on page 296</t>
  </si>
  <si>
    <t>Beurlier, E., abbé</t>
  </si>
  <si>
    <t>BMC-DG-0023</t>
  </si>
  <si>
    <t>DG203.5 .P9 (vol. 2)</t>
  </si>
  <si>
    <t>Prosopographia imperii romani saec I. II. III /</t>
  </si>
  <si>
    <t>31796001306212</t>
  </si>
  <si>
    <t>B_Images/BMC-DG-0023.Image_1.163532.jpg</t>
  </si>
  <si>
    <t>1897-98.</t>
  </si>
  <si>
    <t>BMC-DG-0024</t>
  </si>
  <si>
    <t>DG207 .A7</t>
  </si>
  <si>
    <t>De fontibus Appiani in bellis mithridaticis enarrandis</t>
  </si>
  <si>
    <t>31796100667472</t>
  </si>
  <si>
    <t>Jordan, Reinhard.</t>
  </si>
  <si>
    <t>BMC-DG-0025</t>
  </si>
  <si>
    <t>DG207 .C36 1905 (vol. 1)</t>
  </si>
  <si>
    <t>Dio's Rome : an historical narrative originally composed in Greek during the reigns of Septimius Severus, Geta and Caracalla, Macrinus, Elagabalus and Alexander Severus and now presented in English form /</t>
  </si>
  <si>
    <t>31796001306303</t>
  </si>
  <si>
    <t>1905-06.</t>
  </si>
  <si>
    <t>Cassius Dio Cocceianus.</t>
  </si>
  <si>
    <t>BMC-DG-0026</t>
  </si>
  <si>
    <t>DG207 .C36 1905 (vol. 6)</t>
  </si>
  <si>
    <t>31796001306253</t>
  </si>
  <si>
    <t>BMC-DG-0027</t>
  </si>
  <si>
    <t>DG209 .P3 (vol. 1 pt. 2)</t>
  </si>
  <si>
    <t>Storia critica di Roma dvrante i primi cinqve secoli</t>
  </si>
  <si>
    <t>31796002097760</t>
  </si>
  <si>
    <t>Back pages are stuck and could not verify the barcode</t>
  </si>
  <si>
    <t>1913-20.</t>
  </si>
  <si>
    <t>Pais, Ettore, 1856-1939.</t>
  </si>
  <si>
    <t>BMC-DG-0028</t>
  </si>
  <si>
    <t>DG209 .P3 (vol. 1 pt. 1)</t>
  </si>
  <si>
    <t>31796002097828</t>
  </si>
  <si>
    <t>BMC-DG-0029</t>
  </si>
  <si>
    <t>DG211 .P15</t>
  </si>
  <si>
    <t>Ancient Italy : historical and geographical investigations in Central Italy, Magna Graecia, Sicily, and Sardinia /</t>
  </si>
  <si>
    <t>31796102903446</t>
  </si>
  <si>
    <t>BMC-DG-0030</t>
  </si>
  <si>
    <t>DG223 .D42 1883 (vol. 1)</t>
  </si>
  <si>
    <t>The cities and cemeteries of Etruria.</t>
  </si>
  <si>
    <t>31796003130479</t>
  </si>
  <si>
    <t>Dennis, George, 1814-1898.</t>
  </si>
  <si>
    <t>BMC-DG-0031</t>
  </si>
  <si>
    <t>DG223 .F62</t>
  </si>
  <si>
    <t>Etruria and the Etruscans who they were, and what we know about them /</t>
  </si>
  <si>
    <t>31796100495114</t>
  </si>
  <si>
    <t>Forbes, S. Russell.</t>
  </si>
  <si>
    <t>BMC-DG-0032</t>
  </si>
  <si>
    <t>DG247.2 .A97</t>
  </si>
  <si>
    <t>Annibal dans les Alpes /</t>
  </si>
  <si>
    <t>31796004149320</t>
  </si>
  <si>
    <t>Same call number, title, author, and year, but different barcode</t>
  </si>
  <si>
    <t>B_Images/BMC-DG-0032.Image_barcode.160354.jpg</t>
  </si>
  <si>
    <t>Azan, Paul Jean Louis.</t>
  </si>
  <si>
    <t>BMC-DG-0033</t>
  </si>
  <si>
    <t>DG254 .O54 1908</t>
  </si>
  <si>
    <t>Seven Roman statesmen of the later republic: The Gracchi, Sulla, Crassus, Cato, Pompey, Cæsar /</t>
  </si>
  <si>
    <t>31796102899933</t>
  </si>
  <si>
    <t>BMC-DG-0034</t>
  </si>
  <si>
    <t>DG259 .K7</t>
  </si>
  <si>
    <t>Catilina in classic tradition ... /</t>
  </si>
  <si>
    <t>31796102760291</t>
  </si>
  <si>
    <t>1920]</t>
  </si>
  <si>
    <t>Koehler, Mathilda Anna.</t>
  </si>
  <si>
    <t>BMC-DG-0035</t>
  </si>
  <si>
    <t>DG260.C5 G8</t>
  </si>
  <si>
    <t>The sources of Plutarch's Life of Cicero /</t>
  </si>
  <si>
    <t>31796100579404</t>
  </si>
  <si>
    <t>Gudeman, A. 1862- (Alfred),</t>
  </si>
  <si>
    <t>BMC-DG-0036</t>
  </si>
  <si>
    <t>DG260.C5 T8 1881 (vol. 2)</t>
  </si>
  <si>
    <t>The life of Cicero /</t>
  </si>
  <si>
    <t>31796007614643</t>
  </si>
  <si>
    <t>Unsure of how to carefully remove the string to look for potential interventions</t>
  </si>
  <si>
    <t>Trollope, Anthony, 1815-1882.</t>
  </si>
  <si>
    <t>BMC-DG-0037</t>
  </si>
  <si>
    <t>DG271 .M2 1911b</t>
  </si>
  <si>
    <t>The Empresses of Rome.</t>
  </si>
  <si>
    <t>31796100757737</t>
  </si>
  <si>
    <t>McCabe, Joseph, 1867-1955.</t>
  </si>
  <si>
    <t>BMC-DG-0038</t>
  </si>
  <si>
    <t>DG275 .W32 (vol. 1)</t>
  </si>
  <si>
    <t>Die stadt Athen im alterthum.</t>
  </si>
  <si>
    <t>31796003605330</t>
  </si>
  <si>
    <t>Part of the map is detached and fell out upon opening (in the back)</t>
  </si>
  <si>
    <t>1874-90.</t>
  </si>
  <si>
    <t>Wachsmuth, Curt, 1837-1905.</t>
  </si>
  <si>
    <t>BMC-DG-0039</t>
  </si>
  <si>
    <t>DG279 .G2 (vol. 1 pt. 2)</t>
  </si>
  <si>
    <t>Augustus und sein zeit /</t>
  </si>
  <si>
    <t>31796002007678</t>
  </si>
  <si>
    <t>1891-1904.</t>
  </si>
  <si>
    <t>Gardthausen, Viktor Emil, 1843-1925.</t>
  </si>
  <si>
    <t>BMC-DG-0040</t>
  </si>
  <si>
    <t>DG311 .G43 (vol. 3)</t>
  </si>
  <si>
    <t>The history of the decline and fall of the Roman empire;</t>
  </si>
  <si>
    <t>31796001510532</t>
  </si>
  <si>
    <t>The call number and other information (except for the barcode) is the same / matches</t>
  </si>
  <si>
    <t>B_Images/BMC-DG-0040.Image_barcode.153025.jpg</t>
  </si>
  <si>
    <t>1896-1902.</t>
  </si>
  <si>
    <t>Gibbon, Edward, 1737-1794.</t>
  </si>
  <si>
    <t>BMC-DG-0041</t>
  </si>
  <si>
    <t>DG311 .G43 1909 (vol. 4)</t>
  </si>
  <si>
    <t>(The) history of the decline and fall of the Roman empire /</t>
  </si>
  <si>
    <t>31796002007637</t>
  </si>
  <si>
    <t>1909-1914.</t>
  </si>
  <si>
    <t>BMC-DG-0042</t>
  </si>
  <si>
    <t>DG403 .M85 f (vol. 8 pt. 4)</t>
  </si>
  <si>
    <t>Rerum italicarum scriptores; raccolta degli storici italiani dal cinquecento al millecinquecento</t>
  </si>
  <si>
    <t>31796000674479</t>
  </si>
  <si>
    <t>Muratori, Lodovico Antonio, 1672-1750 ed.</t>
  </si>
  <si>
    <t>BMC-DG-0043</t>
  </si>
  <si>
    <t>DG403 .M85 f (vol. 18 pt. 3)</t>
  </si>
  <si>
    <t>31796000674347</t>
  </si>
  <si>
    <t>BMC-DG-0044</t>
  </si>
  <si>
    <t>DG403 .M85 f (vol. 9 pt. 5)</t>
  </si>
  <si>
    <t>31796000674420</t>
  </si>
  <si>
    <t>BMC-DG-0045</t>
  </si>
  <si>
    <t>DG403 .M85 f (vol. 18 pt. 1 no. 1)</t>
  </si>
  <si>
    <t>31796000674453</t>
  </si>
  <si>
    <t>BMC-DG-0046</t>
  </si>
  <si>
    <t>DG403 .M85 f (vol. 24 pt. 7 no. 1)</t>
  </si>
  <si>
    <t>31796000674859</t>
  </si>
  <si>
    <t>BMC-DG-0047</t>
  </si>
  <si>
    <t>DG403 .M85 f (vol. 9 pt. 1)</t>
  </si>
  <si>
    <t>31796000674594</t>
  </si>
  <si>
    <t>BMC-DG-0048</t>
  </si>
  <si>
    <t>DG403 .M85 f (vol. 22 pt. 4)</t>
  </si>
  <si>
    <t>31796000674891</t>
  </si>
  <si>
    <t>BMC-DG-0049</t>
  </si>
  <si>
    <t>DG416 .B14 (vol. 3)</t>
  </si>
  <si>
    <t>Italy; handbook for travellers,</t>
  </si>
  <si>
    <t>31796001511779</t>
  </si>
  <si>
    <t>1903-04.</t>
  </si>
  <si>
    <t>BMC-DG-0050</t>
  </si>
  <si>
    <t>DG416 .H3 1877</t>
  </si>
  <si>
    <t>Handbook for travellers in Northern Italy : comprising Turin, Milan, Pavia, Cremona, the Italian lakes, Bergamo, Brescia, Verona, Mantua, Vicenza, Padua, Venice, Ferrara, Bologna, Ravenna, Rimini, Modena, Parma, Piacenza, Genoa, the Riviera, and the intermediate towns and routes.</t>
  </si>
  <si>
    <t>31796100034137</t>
  </si>
  <si>
    <t>BMC-DG-0051</t>
  </si>
  <si>
    <t>DG416 .M97 1880</t>
  </si>
  <si>
    <t>A handbook for travellers in Central Italy : including Florence, Lucca, Tuscany, Elba, etc., Umbria, the Marches, and part of the late patrimony of St. Peter.</t>
  </si>
  <si>
    <t>31796101651640</t>
  </si>
  <si>
    <t>John Murray (Firm)</t>
  </si>
  <si>
    <t>BMC-DG-0052</t>
  </si>
  <si>
    <t>DG426 .J31 1885</t>
  </si>
  <si>
    <t>Diary of an ennuyée .</t>
  </si>
  <si>
    <t>31796102728793</t>
  </si>
  <si>
    <t>1826.</t>
  </si>
  <si>
    <t>Jameson, Mrs. 1794-1860. (Anna),</t>
  </si>
  <si>
    <t>BMC-DG-0053</t>
  </si>
  <si>
    <t>DG427 .H27 1876 (vol. 2)</t>
  </si>
  <si>
    <t>Cities of northern and central Italy /</t>
  </si>
  <si>
    <t>31796002188882</t>
  </si>
  <si>
    <t>Hare, Augustus J. C. 1834-1903. (Augustus John Cuthbert),</t>
  </si>
  <si>
    <t>BMC-DG-0054</t>
  </si>
  <si>
    <t>DG427 .S99 1898 (vol. 1)</t>
  </si>
  <si>
    <t>Sketches and studies in Italy and Greece /</t>
  </si>
  <si>
    <t>31796001683784</t>
  </si>
  <si>
    <t>Symonds, John Addington, 1840-1893.</t>
  </si>
  <si>
    <t>BMC-DG-0055</t>
  </si>
  <si>
    <t>DG450 .Z3</t>
  </si>
  <si>
    <t>Italian fantasies /</t>
  </si>
  <si>
    <t>31796101186613</t>
  </si>
  <si>
    <t>Zangwill, Israel, 1864-1926.</t>
  </si>
  <si>
    <t>BMC-DG-0056</t>
  </si>
  <si>
    <t>DG468 .J3</t>
  </si>
  <si>
    <t>Italy, medieval and modern : a history /</t>
  </si>
  <si>
    <t>31796102731193</t>
  </si>
  <si>
    <t>Jamison, Evelyn M. 1877-1972. (Evelyn Mary),</t>
  </si>
  <si>
    <t>BMC-DG-0057</t>
  </si>
  <si>
    <t>DG501 .V7</t>
  </si>
  <si>
    <t>Mediæval Italy from Charlemagne to Henry VII /</t>
  </si>
  <si>
    <t>31796001512355</t>
  </si>
  <si>
    <t>Villari, Pasquale, 1827-1917.</t>
  </si>
  <si>
    <t>BMC-DG-0058</t>
  </si>
  <si>
    <t>DG503 .H68 (vol. 4)</t>
  </si>
  <si>
    <t>Italy and her invaders,</t>
  </si>
  <si>
    <t>31796001512439</t>
  </si>
  <si>
    <t>1880-1916.</t>
  </si>
  <si>
    <t>Hodgkin, Thomas, 1831-1913.</t>
  </si>
  <si>
    <t>BMC-DG-0059</t>
  </si>
  <si>
    <t>DG503 .V77 1902 (vol. 1)</t>
  </si>
  <si>
    <t>The barbarian invasions of Italy,</t>
  </si>
  <si>
    <t>31796001512447</t>
  </si>
  <si>
    <t>BMC-DG-0060</t>
  </si>
  <si>
    <t>DG533 .G68</t>
  </si>
  <si>
    <t>The renaissance : Savonarola. Cesare Borgia. Julius II. Leo X. Michael Angelo /</t>
  </si>
  <si>
    <t>31796102645906</t>
  </si>
  <si>
    <t>Gobineau, Arthur, comte de, 1816-1882.</t>
  </si>
  <si>
    <t>BMC-DG-0061</t>
  </si>
  <si>
    <t>DG533 .G7</t>
  </si>
  <si>
    <t>Die Renaissance.</t>
  </si>
  <si>
    <t>31796004888588</t>
  </si>
  <si>
    <t>BMC-DG-0062</t>
  </si>
  <si>
    <t>DG533 .S94 1887 (vol. 7)</t>
  </si>
  <si>
    <t>Renaissance in Italy</t>
  </si>
  <si>
    <t>31796001513239</t>
  </si>
  <si>
    <t>1887-88.</t>
  </si>
  <si>
    <t>BMC-DG-0063</t>
  </si>
  <si>
    <t>DG537.8.A1 V5 1859</t>
  </si>
  <si>
    <t>Vite di uomini illustri del secolo XV scritte da Vespasiano da Bisticci; stampate la prima volta da Angelo Mai e nuovamente da Adolfo Bartoli.</t>
  </si>
  <si>
    <t>31796004635385</t>
  </si>
  <si>
    <t>Vespasiano, da Bisticci, 1421-1498.</t>
  </si>
  <si>
    <t>BMC-DG-0064</t>
  </si>
  <si>
    <t>DG539.A2 G8</t>
  </si>
  <si>
    <t>Lettere inedite /</t>
  </si>
  <si>
    <t>31796102661952</t>
  </si>
  <si>
    <t>Guidiccioni, Giovanni, 1500-1541.</t>
  </si>
  <si>
    <t>BMC-DG-0065</t>
  </si>
  <si>
    <t>DG551 .C7 (vol. 3)</t>
  </si>
  <si>
    <t>L'Italia nei cento anni del secolo XIX (1801-1900): giorno /</t>
  </si>
  <si>
    <t>31796001749015</t>
  </si>
  <si>
    <t>1900-29.</t>
  </si>
  <si>
    <t>Comandini, Alfredo.</t>
  </si>
  <si>
    <t>BMC-DG-0066</t>
  </si>
  <si>
    <t>DG551 .C7 (vol. 1)</t>
  </si>
  <si>
    <t>31796001748892</t>
  </si>
  <si>
    <t>BMC-DG-0067</t>
  </si>
  <si>
    <t>DG552.7 M28</t>
  </si>
  <si>
    <t>The makers of modern Italy. Mazzini, Cavour, Garibaldi.</t>
  </si>
  <si>
    <t>31796008656247</t>
  </si>
  <si>
    <t>Marriott, J. A. R. Sir, 1859-1945. (John Arthur Ransome),</t>
  </si>
  <si>
    <t>BMC-DG-0068</t>
  </si>
  <si>
    <t>DG552.8.B8 A4</t>
  </si>
  <si>
    <t>In three legations,</t>
  </si>
  <si>
    <t>31796101674543</t>
  </si>
  <si>
    <t>Bunsen, Mary Isabella Waddington von, 1833-</t>
  </si>
  <si>
    <t>BMC-DG-0069</t>
  </si>
  <si>
    <t>DG552.8.C3 A3</t>
  </si>
  <si>
    <t>Life in the cloister in the papal court and in exile : An autobiography.</t>
  </si>
  <si>
    <t>31796100330568</t>
  </si>
  <si>
    <t>Campanella, Giuseppe Maria, 1814-</t>
  </si>
  <si>
    <t>BMC-DG-0070</t>
  </si>
  <si>
    <t>DG552.8.C3 M5</t>
  </si>
  <si>
    <t>The life of Count Cavour : from the French of M. Charles de Mazade.</t>
  </si>
  <si>
    <t>31796102854078</t>
  </si>
  <si>
    <t>Mazade-Percin, Louis Charles Jean Robert de, 1820-1893.</t>
  </si>
  <si>
    <t>BMC-DG-0071</t>
  </si>
  <si>
    <t>DG552.8.C3 T5 (vol. 2)</t>
  </si>
  <si>
    <t>The life and times of Cavour</t>
  </si>
  <si>
    <t>31796001514328</t>
  </si>
  <si>
    <t>Thayer, William Roscoe, 1859-1923.</t>
  </si>
  <si>
    <t>BMC-DG-0072</t>
  </si>
  <si>
    <t>DG552.8.V4 A3</t>
  </si>
  <si>
    <t>Memoirs of youth, things seen and known, 1847-1860,</t>
  </si>
  <si>
    <t>31796102043201</t>
  </si>
  <si>
    <t>Visconti Venosta, Giovanni, 1831-1906.</t>
  </si>
  <si>
    <t>BMC-DG-0073</t>
  </si>
  <si>
    <t>DG552 .M34 1909</t>
  </si>
  <si>
    <t>The birth of modern Italy : posthumous papers of Jessie White Mario /</t>
  </si>
  <si>
    <t>31796102830359</t>
  </si>
  <si>
    <t>Mario, Jessie White, 1832-1906.</t>
  </si>
  <si>
    <t>BMC-DG-0074</t>
  </si>
  <si>
    <t>DG556.D47 A3 1920</t>
  </si>
  <si>
    <t>Un viaggio elettorale;</t>
  </si>
  <si>
    <t>31796101813422</t>
  </si>
  <si>
    <t>De Sanctis, Francesco, 1817-1883.</t>
  </si>
  <si>
    <t>BMC-DG-0075</t>
  </si>
  <si>
    <t>DG657.9.E8 A2</t>
  </si>
  <si>
    <t>Beatrice d'Este, duchess of Milan, 1475-1497: a study of the renaissance /</t>
  </si>
  <si>
    <t>31796002094171</t>
  </si>
  <si>
    <t>Ady, Julia Mary Cartwright, -1924.</t>
  </si>
  <si>
    <t>BMC-DG-0076</t>
  </si>
  <si>
    <t>DG657.9.I7 A5 1911b</t>
  </si>
  <si>
    <t>Isabella of Milan : Princess d'Aragona and wife of Duke Gian Galeazzo Sforza /</t>
  </si>
  <si>
    <t>31796101531362</t>
  </si>
  <si>
    <t>Andrews, Marian.</t>
  </si>
  <si>
    <t>BMC-DG-0077</t>
  </si>
  <si>
    <t>DG677.1 .H69</t>
  </si>
  <si>
    <t>The early history of Venice, from the foundation to the conquest of Constantinople, A.D. 1204,</t>
  </si>
  <si>
    <t>31796102049935</t>
  </si>
  <si>
    <t>Hodgson, Francis Cotterell.</t>
  </si>
  <si>
    <t>BMC-DG-0078</t>
  </si>
  <si>
    <t>DG677 .B86</t>
  </si>
  <si>
    <t>Venice : an historical sketch of the republic : with maps and plan /</t>
  </si>
  <si>
    <t>31796102408198</t>
  </si>
  <si>
    <t>Brown, Horatio F. 1854-1926. (Horatio Forbes),</t>
  </si>
  <si>
    <t>BMC-DG-0079</t>
  </si>
  <si>
    <t>DG734 .P5 1908</t>
  </si>
  <si>
    <t>Florenz /</t>
  </si>
  <si>
    <t>31796101526685</t>
  </si>
  <si>
    <t>Philippi, Adolf, 1843-1918.</t>
  </si>
  <si>
    <t>BMC-DG-0080</t>
  </si>
  <si>
    <t>DG737.97 .O58</t>
  </si>
  <si>
    <t>Jerome Savonarola; a sketch,</t>
  </si>
  <si>
    <t>31796100859319</t>
  </si>
  <si>
    <t>O'Neil, James Louis.</t>
  </si>
  <si>
    <t>BMC-DG-0081</t>
  </si>
  <si>
    <t>DG737.A2 785 1906</t>
  </si>
  <si>
    <t>Villani's Chronicle : being selections from the first nine books of the Croniche fiorentine of Giovanni Villani /</t>
  </si>
  <si>
    <t>31796001969423</t>
  </si>
  <si>
    <t>Villani, Giovanni, d. 1348.</t>
  </si>
  <si>
    <t>BMC-DG-0082</t>
  </si>
  <si>
    <t>DG804 .H3 (vol. 1)</t>
  </si>
  <si>
    <t>Walks in Rome /</t>
  </si>
  <si>
    <t>31796001326533</t>
  </si>
  <si>
    <t>BMC-DG-0083</t>
  </si>
  <si>
    <t>DG807.4 .K57</t>
  </si>
  <si>
    <t>The catacombs of Rome as illustrating the church of the first three centuries /</t>
  </si>
  <si>
    <t>31796100692157</t>
  </si>
  <si>
    <t>B_Images/BMC-DG-0083.Image_barcode.154607.jpg</t>
  </si>
  <si>
    <t>B_Images/BMC-DG-0083.Image_1.154555.jpg</t>
  </si>
  <si>
    <t>Kip, William Ingraham, 1811-1893.</t>
  </si>
  <si>
    <t>BMC-DG-0084</t>
  </si>
  <si>
    <t>DG807.4 .P62 ff (vol. 1)</t>
  </si>
  <si>
    <t>Roma sotterranea cristiana, nuova serie : descrizione analitica dei monumenti esistenti negli antichi cimiteri suburbani .</t>
  </si>
  <si>
    <t>31796000500286</t>
  </si>
  <si>
    <t>1909-14.</t>
  </si>
  <si>
    <t>Pontificia commissione di archeologia sacra, Rome.</t>
  </si>
  <si>
    <t>BMC-DG-0085</t>
  </si>
  <si>
    <t>DG808 .H43 (vol. 3)</t>
  </si>
  <si>
    <t>Rome. A tour of many days.</t>
  </si>
  <si>
    <t>31796001391537</t>
  </si>
  <si>
    <t>Head, George, Sir, 1782-1855.</t>
  </si>
  <si>
    <t>BMC-DG-0086</t>
  </si>
  <si>
    <t>DG811 .G83 (vol. 2)</t>
  </si>
  <si>
    <t>History of the city of Rome in the middle ages,</t>
  </si>
  <si>
    <t>31796001969571</t>
  </si>
  <si>
    <t>1894-1902.</t>
  </si>
  <si>
    <t>Gregorovius, Ferdinand, 1821-1891.</t>
  </si>
  <si>
    <t>BMC-DG-0087</t>
  </si>
  <si>
    <t>DG841 .G5 (vol. 3)</t>
  </si>
  <si>
    <t>Istoria civile del regno di Napoli : con accrescimento di note, riflessioni, medaglie, e con moltissime corezioni, date e fatte dall'autore, e che non si trovano ne nella prima.</t>
  </si>
  <si>
    <t>31796001391503</t>
  </si>
  <si>
    <t>1821.</t>
  </si>
  <si>
    <t>Giannone, Pietro, 1676-1748.</t>
  </si>
  <si>
    <t>BMC-DG-0088</t>
  </si>
  <si>
    <t>DG841 .G5 (vol. 6)</t>
  </si>
  <si>
    <t>31796001391685</t>
  </si>
  <si>
    <t>BMC-DG-0089</t>
  </si>
  <si>
    <t>DG847.I6 O8</t>
  </si>
  <si>
    <t>Die reierung der beiden letzten Normannenkoenige, Tancreds &amp; Wilhelms III von Sizilien &amp; ihre kaempfe gegen Kaiser Heinrich VI .</t>
  </si>
  <si>
    <t>31796102928096</t>
  </si>
  <si>
    <t>Ottendorff, Hermann Julius Wilhelm.</t>
  </si>
  <si>
    <t>BMC-DG-0090</t>
  </si>
  <si>
    <t>DG862 .A35</t>
  </si>
  <si>
    <t>Sicily : guide book for travellers /</t>
  </si>
  <si>
    <t>31796101882674</t>
  </si>
  <si>
    <t>B_Images/BMC-DG-0090.Image_barcode.155856.jpg</t>
  </si>
  <si>
    <t>B_Images/BMC-DG-0090.Image_1.155844.jpg</t>
  </si>
  <si>
    <t>Agati, Stebastiano.</t>
  </si>
  <si>
    <t>BMC-DG-0091</t>
  </si>
  <si>
    <t>DG863 .R5 1830</t>
  </si>
  <si>
    <t>Reisen ... durch Sicilien, Grossgriechenland : den Archipelagus nach Konstantinopel und durch Grossbritannien in den jahren 1767, 1768 und 1770, in briefen ... durch die nachkommen des verfassers erneuerte ausg.</t>
  </si>
  <si>
    <t>31796100955638</t>
  </si>
  <si>
    <t>1830.</t>
  </si>
  <si>
    <t>Riedesel, Johann Hermann von.</t>
  </si>
  <si>
    <t>BMC-DG-0092</t>
  </si>
  <si>
    <t>DG975.C17 L2</t>
  </si>
  <si>
    <t>Wanderings in the Roman campagna,</t>
  </si>
  <si>
    <t>31796100698006</t>
  </si>
  <si>
    <t>Lanciani, Rodolfo Amedeo, 1847-1929.</t>
  </si>
  <si>
    <t>BMC-DG-0093</t>
  </si>
  <si>
    <t>DG975.G34 O77 1906 f (vol. 2 Plates)</t>
  </si>
  <si>
    <t>Gela : scavi del 1900-1905 /</t>
  </si>
  <si>
    <t>31796006628867</t>
  </si>
  <si>
    <t>Orsi, Paolo, 1859-1935.</t>
  </si>
  <si>
    <t>BMC-DG-0094</t>
  </si>
  <si>
    <t>DG975.I5 P21 1841</t>
  </si>
  <si>
    <t>Elogi d'illustri imolesi /</t>
  </si>
  <si>
    <t>31796004472649</t>
  </si>
  <si>
    <t>1841.</t>
  </si>
  <si>
    <t>Papotti, Tiberio.</t>
  </si>
  <si>
    <t>BMC-DG-0095</t>
  </si>
  <si>
    <t>DG975.L81 R7</t>
  </si>
  <si>
    <t>The story of Lucca,</t>
  </si>
  <si>
    <t>31796101799910</t>
  </si>
  <si>
    <t>Ross, Janet, 1842-1927.</t>
  </si>
  <si>
    <t>BMC-DG-0096</t>
  </si>
  <si>
    <t>DG975.V51 C5</t>
  </si>
  <si>
    <t>Le popolazioni dei XIII comni veronesi : ricerche storiche sull'appoggio di nuovi documenti.</t>
  </si>
  <si>
    <t>31796100386883</t>
  </si>
  <si>
    <t>Cipolla, Carlo, conte, 1854-1916.</t>
  </si>
  <si>
    <t>BMC-DH-0001</t>
  </si>
  <si>
    <t>DH183 .T5</t>
  </si>
  <si>
    <t>Marguerite d'Autriche et Jehan Lemaire de Belges; ou, De la littérature et des arts aux Pays-Bas sous Marguerite d'Autriche,</t>
  </si>
  <si>
    <t>31796101733307</t>
  </si>
  <si>
    <t>Thibaut, Francisque.</t>
  </si>
  <si>
    <t>BMC-DH-0002</t>
  </si>
  <si>
    <t>DH188.W7 B5 (vol. 2)</t>
  </si>
  <si>
    <t>Willem de Eerste: prins van Oranje /</t>
  </si>
  <si>
    <t>31796001392246</t>
  </si>
  <si>
    <t>1919-</t>
  </si>
  <si>
    <t>Blok, Petrus Johannes, 1855-1929.</t>
  </si>
  <si>
    <t>BMC-DH-0003</t>
  </si>
  <si>
    <t>DH491 .K91 (vol. 2)</t>
  </si>
  <si>
    <t>La frontière linguistique en Belgique &amp; dans le nord de la France .</t>
  </si>
  <si>
    <t>31796002025506</t>
  </si>
  <si>
    <t>Kurth, Godefroid Joseph François.</t>
  </si>
  <si>
    <t>BMC-DH-0004</t>
  </si>
  <si>
    <t>DH521 .P57 1909 (vol. 7)</t>
  </si>
  <si>
    <t>Histoire de Belgique.</t>
  </si>
  <si>
    <t>31796001392709</t>
  </si>
  <si>
    <t>1909-1932.</t>
  </si>
  <si>
    <t>Pirenne, Henri, 1862-1935.</t>
  </si>
  <si>
    <t>BMC-DH-0005</t>
  </si>
  <si>
    <t>DH521 .P57 1909 (vol. 6)</t>
  </si>
  <si>
    <t>31796001392642</t>
  </si>
  <si>
    <t>BMC-DH-0006</t>
  </si>
  <si>
    <t>DH521 .P57 1909 (vol. 4)</t>
  </si>
  <si>
    <t>31796001392527</t>
  </si>
  <si>
    <t>BMC-DH-0007</t>
  </si>
  <si>
    <t>DH521 .P57 1909 (vol. 5)</t>
  </si>
  <si>
    <t>31796001392584</t>
  </si>
  <si>
    <t>BMC-DH-0008</t>
  </si>
  <si>
    <t>DH801.B73 O6</t>
  </si>
  <si>
    <t>Brabant and East Flanders /</t>
  </si>
  <si>
    <t>31796003510530</t>
  </si>
  <si>
    <t>Omond, George W. T. 1846-1929. (George William Thomson),</t>
  </si>
  <si>
    <t>BMC-DH-0009</t>
  </si>
  <si>
    <t>DH811.B78 P5</t>
  </si>
  <si>
    <t>Bruges : a sketch-book /</t>
  </si>
  <si>
    <t>31796100027131</t>
  </si>
  <si>
    <t>Pike, Joseph.</t>
  </si>
  <si>
    <t>BMC-DJ-0001</t>
  </si>
  <si>
    <t>DJ11.A53 H3</t>
  </si>
  <si>
    <t>Amsterdam et Venise.</t>
  </si>
  <si>
    <t>31796100599766</t>
  </si>
  <si>
    <t>Havard, Henry, 1838-1921.</t>
  </si>
  <si>
    <t>BMC-DJ-0002</t>
  </si>
  <si>
    <t>DJ39 .E4 1909</t>
  </si>
  <si>
    <t>Holland of today.</t>
  </si>
  <si>
    <t>31796100369160</t>
  </si>
  <si>
    <t>Edwards, George Wharton, 1859-1950.</t>
  </si>
  <si>
    <t>BMC-DJ-0003</t>
  </si>
  <si>
    <t>DJ91 .B6</t>
  </si>
  <si>
    <t>De Duitschers en De Nederlanden vóór den Munsterschen Vrede: Eene voorlezing.</t>
  </si>
  <si>
    <t>31796100337548</t>
  </si>
  <si>
    <t>Bosscha, Joannes, 1797-1874.</t>
  </si>
  <si>
    <t>BMC-DJ-0004</t>
  </si>
  <si>
    <t>DJ114 .M9 (vol. 3)</t>
  </si>
  <si>
    <t>De Nederlandsche geschiedenïs in platen : Beredeneerde beschrijving van Nederlandsche historieplaten, zinneprenten en historische kaarten /</t>
  </si>
  <si>
    <t>31796002320758</t>
  </si>
  <si>
    <t>1863-82.</t>
  </si>
  <si>
    <t>Muller, Frederik, 1817-1881.</t>
  </si>
  <si>
    <t>BMC-DJ-0005</t>
  </si>
  <si>
    <t>DJ150 .N3 (vol. 2)</t>
  </si>
  <si>
    <t>Onze vorstinnen uit het Huis van Oranje-Nassau in het stadhouderlijk tijdperk /</t>
  </si>
  <si>
    <t>31796000784229</t>
  </si>
  <si>
    <t>B_Images/BMC-DJ-0005.Image_barcode.233115.jpg</t>
  </si>
  <si>
    <t>B_Images/BMC-DJ-0005.Image_1.233042.jpg</t>
  </si>
  <si>
    <t>Naber, Johanna Wilhelmina Antoinette, 1859-1941.</t>
  </si>
  <si>
    <t>BMC-DJ-0006</t>
  </si>
  <si>
    <t>DJ173.H6 T4</t>
  </si>
  <si>
    <t>Jacob Hop : gezant der Vereenigde Nederlanden /</t>
  </si>
  <si>
    <t>31796101084024</t>
  </si>
  <si>
    <t>Tex, Nicolaas Jacobus den.</t>
  </si>
  <si>
    <t>BMC-DJ-0007</t>
  </si>
  <si>
    <t>DJ182 .E5</t>
  </si>
  <si>
    <t>Het voorspel van den eersten Engelschen oorlog /</t>
  </si>
  <si>
    <t>31796100422001</t>
  </si>
  <si>
    <t>Elias, Johan Engelbert, 1875-</t>
  </si>
  <si>
    <t>BMC-DJ-0008</t>
  </si>
  <si>
    <t>DJ202 .N2</t>
  </si>
  <si>
    <t>Prinses Wilhelmina: gemalin van Willem v, prins van Oranje /</t>
  </si>
  <si>
    <t>31796100843586</t>
  </si>
  <si>
    <t>BMC-DJ-0009</t>
  </si>
  <si>
    <t>DJ211 .C7</t>
  </si>
  <si>
    <t>De Bataafsche republiek /</t>
  </si>
  <si>
    <t>31796100451505</t>
  </si>
  <si>
    <t>B_Images/BMC-DJ-0009.Image_barcode.233641.jpg</t>
  </si>
  <si>
    <t>B_Images/BMC-DJ-0009.Image_1.233636.jpg</t>
  </si>
  <si>
    <t>Colenbrander, H. T. 1871-1945. (Herman Theodoor),</t>
  </si>
  <si>
    <t>BMC-DJ-0010</t>
  </si>
  <si>
    <t>DJ411.A55 G7 (vol. 5)</t>
  </si>
  <si>
    <t>Geschiedenis van Amsterdam /</t>
  </si>
  <si>
    <t>31796000784922</t>
  </si>
  <si>
    <t>1879-93.</t>
  </si>
  <si>
    <t>Gouw, J. ter 1814-1894. (Johannes),</t>
  </si>
  <si>
    <t>BMC-DJ-0011</t>
  </si>
  <si>
    <t>DJ411.A8 M3</t>
  </si>
  <si>
    <t>Arnhem, omstreeks het midden der vorige eeuw : mit geschiedkundige aanteekeningen /</t>
  </si>
  <si>
    <t>31796101217822</t>
  </si>
  <si>
    <t>B_Images/BMC-DJ-0011.Image_barcode.234009.jpg</t>
  </si>
  <si>
    <t>B_Images/BMC-DJ-0011.Image_1.233940.jpg</t>
  </si>
  <si>
    <t>Markus, A.</t>
  </si>
  <si>
    <t>BMC-DJ-0012</t>
  </si>
  <si>
    <t>DJ411.D6 G5 (vol. 2)</t>
  </si>
  <si>
    <t>Dordracum illustratum. Verzameling van kaarten, teeneningen, prenten en portretten, betreffende de stat Dordrecht. Bijeengebracht, gerangschikt e beschreven /</t>
  </si>
  <si>
    <t>31796000785309</t>
  </si>
  <si>
    <t>1908-12.</t>
  </si>
  <si>
    <t>Gijn, Simon Marius Hugo van, 1848-</t>
  </si>
  <si>
    <t>BMC-DJ-0013</t>
  </si>
  <si>
    <t>DJ411.M6 G7</t>
  </si>
  <si>
    <t>Tweede eeuw-gedachtenis der Middelburgsche vryheid zoo in den godsdienst als burgerstaat of historische aaneenschakeling van gebeurtenisseen der stad Middelburg in Zeeland...</t>
  </si>
  <si>
    <t>31796102138571</t>
  </si>
  <si>
    <t>Bookplate 1944</t>
  </si>
  <si>
    <t>B_Images/BMC-DJ-0013.Image_barcode.234413.jpg</t>
  </si>
  <si>
    <t>B_Images/BMC-DJ-0013.Image_1.234351.jpg</t>
  </si>
  <si>
    <t>1774.</t>
  </si>
  <si>
    <t>Gravezande, Adrianus 's, 1714-1787 comp.</t>
  </si>
  <si>
    <t>BMC-DJ-0014</t>
  </si>
  <si>
    <t>DJ411.N6 S3 (vol. 2)</t>
  </si>
  <si>
    <t>Rekeningen der stad Nijmegen 1382-1543 /</t>
  </si>
  <si>
    <t>31796000785275</t>
  </si>
  <si>
    <t>1910-1919.</t>
  </si>
  <si>
    <t>Larwood, Jacob, 1827-1918.</t>
  </si>
  <si>
    <t>BMC-DJ-0015</t>
  </si>
  <si>
    <t>DJ411.R8 M4 f</t>
  </si>
  <si>
    <t>Het Rotterdamsche oproer van 1690.</t>
  </si>
  <si>
    <t>31796101727192</t>
  </si>
  <si>
    <t>Mees, Gregorius, 1802-1883.</t>
  </si>
  <si>
    <t>BMC-DJ-0016</t>
  </si>
  <si>
    <t>DJ411.R8 R587 1970 f</t>
  </si>
  <si>
    <t>Rotterdam geschetst in zijne voornaamste gebouwen, kerken en gestichten.</t>
  </si>
  <si>
    <t>31796101727812</t>
  </si>
  <si>
    <t>BMC-DJ-0017</t>
  </si>
  <si>
    <t>DJ411.R8 R6 (vol. 3)</t>
  </si>
  <si>
    <t>Rotterdam in den loop der eeuwen; wordingsgeschiedenis; Kerkelijk leven; kunsten en Wetenschappen; scheepvaart, handel en nijverheid; maatschappelikj leven.</t>
  </si>
  <si>
    <t>31796000785655</t>
  </si>
  <si>
    <t>1906-09.</t>
  </si>
  <si>
    <t>BMC-DK-0001</t>
  </si>
  <si>
    <t>DK18 .T8 (vol. 2)</t>
  </si>
  <si>
    <t>Osteuropa.</t>
  </si>
  <si>
    <t>31796000786554</t>
  </si>
  <si>
    <t>Tuckermann, Walther, 1880-</t>
  </si>
  <si>
    <t>BMC-DK-0002</t>
  </si>
  <si>
    <t>DK26 .S86</t>
  </si>
  <si>
    <t>Across Russia : from the Baltic to the Danube /</t>
  </si>
  <si>
    <t>31796103068280</t>
  </si>
  <si>
    <t>Pencil note with name dated 1959</t>
  </si>
  <si>
    <t>Stoddard, Charles Augustus, 1833-1920.</t>
  </si>
  <si>
    <t>BMC-DK-0003</t>
  </si>
  <si>
    <t>DK26 .T87</t>
  </si>
  <si>
    <t>The Tsar and his people ; or, Social life in Russia.</t>
  </si>
  <si>
    <t>31796101109623</t>
  </si>
  <si>
    <t xml:space="preserve">Owner name on title page </t>
  </si>
  <si>
    <t>B_Images/BMC-DK-0003.Image_barcode.223651.jpg</t>
  </si>
  <si>
    <t>B_Images/BMC-DK-0003.Image_1.223522.jpg</t>
  </si>
  <si>
    <t>BMC-DK-0004</t>
  </si>
  <si>
    <t>DK27 .R35</t>
  </si>
  <si>
    <t>Russia then and now, 1892-1917 : my mission to Russia during the famine of 1891-1892, with data bearing upon Russia of to-day /</t>
  </si>
  <si>
    <t>31796102973373</t>
  </si>
  <si>
    <t>Reeves, Francis Brewster, 1836-</t>
  </si>
  <si>
    <t>BMC-DK-0005</t>
  </si>
  <si>
    <t>DK131 .S39 (vol. 1)</t>
  </si>
  <si>
    <t>Peter the Great, emperor of Russia : a study of historical biography /</t>
  </si>
  <si>
    <t>31796003393879</t>
  </si>
  <si>
    <t>Schuyler, Eugene, 1840-1890.</t>
  </si>
  <si>
    <t>BMC-DK-0006</t>
  </si>
  <si>
    <t>DK131 .W17</t>
  </si>
  <si>
    <t>Peter the Great /</t>
  </si>
  <si>
    <t>31796001871306</t>
  </si>
  <si>
    <t>Waliszewski, Kazimierz, 1849-1935.</t>
  </si>
  <si>
    <t>BMC-DK-0007</t>
  </si>
  <si>
    <t>DK189 .K7 1916 (vol. 2)</t>
  </si>
  <si>
    <t>Modern Russian history : being an authoritative and detailed history of Russia from the age of Catherine the Great to the present /</t>
  </si>
  <si>
    <t>31796001871074</t>
  </si>
  <si>
    <t>1916-1917.</t>
  </si>
  <si>
    <t>Kornilov, A. A. 1862-1925. (Aleksandr Aleksandrovich),</t>
  </si>
  <si>
    <t>BMC-DK-0008</t>
  </si>
  <si>
    <t>DK214 .H22 1891</t>
  </si>
  <si>
    <t>The war in the Crimea.</t>
  </si>
  <si>
    <t>31796102679301</t>
  </si>
  <si>
    <t>Hamley, Edward Bruce, Sir, 1824-1893.</t>
  </si>
  <si>
    <t>BMC-DK-0009</t>
  </si>
  <si>
    <t>DK214 .K54 1894 (vol. 1)</t>
  </si>
  <si>
    <t>The invasion of the Crimea: its origin, and an account of its progress down to the death of Lord Raglan.</t>
  </si>
  <si>
    <t>Kinglake, Alexander William, 1809-1891.</t>
  </si>
  <si>
    <t>BMC-DK-0010</t>
  </si>
  <si>
    <t>DK219.6.N8 S8 1909 (vol. 2)</t>
  </si>
  <si>
    <t>The M. P. for Russia : reminiscences &amp; correspondence of Madame Olga Novikoff /</t>
  </si>
  <si>
    <t>31796001968532</t>
  </si>
  <si>
    <t>B_Images/BMC-DK-0010.Image_barcode.225831.jpg</t>
  </si>
  <si>
    <t>B_Images/BMC-DK-0010.Image_1.225259.jpg</t>
  </si>
  <si>
    <t>Stead, W. T. 1849-1912. (William Thomas),</t>
  </si>
  <si>
    <t>BMC-DK-0011</t>
  </si>
  <si>
    <t>DK254.T7 A5</t>
  </si>
  <si>
    <t>The mad monk of Russia, Iliodor; life, memoirs, and confessions of Sergei Michailovich Trufanoff (Iliodor),</t>
  </si>
  <si>
    <t>31796101775001</t>
  </si>
  <si>
    <t>Trufanov, Sergeĭ Mikhaĭlovich, 1880-</t>
  </si>
  <si>
    <t>BMC-DK-0012</t>
  </si>
  <si>
    <t>DK262 .S25 1904b</t>
  </si>
  <si>
    <t>Russia, her strength and her weakness : a study of the present conditions of the Russian empire /</t>
  </si>
  <si>
    <t>31796101480891</t>
  </si>
  <si>
    <t>B_Images/BMC-DK-0012.Image_barcode.230533.jpg</t>
  </si>
  <si>
    <t>B_Images/BMC-DK-0012.Image_1.230509.jpg</t>
  </si>
  <si>
    <t>B_Images/BMC-DK-0012.Image_2.230515.jpg</t>
  </si>
  <si>
    <t>Schierbrand, Wolf von, 1851-1920.</t>
  </si>
  <si>
    <t>BMC-DK-0013</t>
  </si>
  <si>
    <t>DK265 .G52</t>
  </si>
  <si>
    <t>War and revolution in Russia, 1914-1917 /</t>
  </si>
  <si>
    <t>31796102631732</t>
  </si>
  <si>
    <t>Gourko, Vasiliĭ Iosifovich, 1864-</t>
  </si>
  <si>
    <t>BMC-DK-0014</t>
  </si>
  <si>
    <t>DK265 .R38 1919</t>
  </si>
  <si>
    <t>Ten days that shook the world /</t>
  </si>
  <si>
    <t>31796004688103</t>
  </si>
  <si>
    <t>B_Images/BMC-DK-0014.Image_barcode.231211.jpg</t>
  </si>
  <si>
    <t>B_Images/BMC-DK-0014.Image_1.231205.jpg</t>
  </si>
  <si>
    <t>BMC-DK-0015</t>
  </si>
  <si>
    <t>DK755 .A774</t>
  </si>
  <si>
    <t>Travels in the regions of the upper and lower Amoor, and the Russian acquisitions on the confines of India and China ...</t>
  </si>
  <si>
    <t>31796004001604</t>
  </si>
  <si>
    <t>Atkinson, Thomas Witlam, 1799-1861.</t>
  </si>
  <si>
    <t>BMC-DK-0016</t>
  </si>
  <si>
    <t>DK770 .S8</t>
  </si>
  <si>
    <t>The life-story of a Russian exile; the remarkable experience of a young girl: being an account of her peasant childhood, her girlhood in prison, her exile to Siberia, and escape from there,</t>
  </si>
  <si>
    <t>31796103080590</t>
  </si>
  <si>
    <t>Sukloff, Marie, 1855-</t>
  </si>
  <si>
    <t>BMC-DK-0017</t>
  </si>
  <si>
    <t>DK851 .D63</t>
  </si>
  <si>
    <t>Russia's railway advance into Central Asia;</t>
  </si>
  <si>
    <t>31796101784136</t>
  </si>
  <si>
    <t>Dobson, George.</t>
  </si>
  <si>
    <t>BMC-DK-0018</t>
  </si>
  <si>
    <t>DK851 .V19 1868b</t>
  </si>
  <si>
    <t>Sketches of Central Asia : additional chapters on my travels, adventures, and on the ethnology of Central Asia.</t>
  </si>
  <si>
    <t>31796101110373</t>
  </si>
  <si>
    <t>1868.</t>
  </si>
  <si>
    <t>Vámbéry, Ármin, 1832-1913.</t>
  </si>
  <si>
    <t>BMC-DL-0001</t>
  </si>
  <si>
    <t>DL131 .B8</t>
  </si>
  <si>
    <t>Danish life in town and country /</t>
  </si>
  <si>
    <t>31796102426067</t>
  </si>
  <si>
    <t>Bröchner, Jessie.</t>
  </si>
  <si>
    <t>BMC-DL-0002</t>
  </si>
  <si>
    <t>DL313 .K6</t>
  </si>
  <si>
    <t>Island: Eine naturwissenschaftliche studie /</t>
  </si>
  <si>
    <t>31796102754740</t>
  </si>
  <si>
    <t>Knebel, Walther von, 1880-1907.</t>
  </si>
  <si>
    <t>BMC-DP-0001</t>
  </si>
  <si>
    <t>DP17 .M18 (vol. 10)</t>
  </si>
  <si>
    <t>Diccionario geográfico-estadístico-histórico de España y sus posesiones de ultramar .</t>
  </si>
  <si>
    <t>31796002137715</t>
  </si>
  <si>
    <t>B_Images/BMC-DP-0001.Image_barcode.235521.jpg</t>
  </si>
  <si>
    <t>B_Images/BMC-DP-0001.Image_1.235549.jpg</t>
  </si>
  <si>
    <t>1845-50.</t>
  </si>
  <si>
    <t>Madoz, Pascual, 1806-1870.</t>
  </si>
  <si>
    <t>Biblioteca de Manuel Montilla Medina</t>
  </si>
  <si>
    <t>BMC-DP-0002</t>
  </si>
  <si>
    <t>DP17 .M18 (vol. 9)</t>
  </si>
  <si>
    <t>31796002138002</t>
  </si>
  <si>
    <t>BMC-DP-0003</t>
  </si>
  <si>
    <t>DP17 .M18 (vol. 5)</t>
  </si>
  <si>
    <t>31796002137764</t>
  </si>
  <si>
    <t>BMC-DP-0004</t>
  </si>
  <si>
    <t>DP17 .M18 (vol. 14)</t>
  </si>
  <si>
    <t>31796002137954</t>
  </si>
  <si>
    <t>BMC-DP-0005</t>
  </si>
  <si>
    <t>DP17 .M18 (vol. 12)</t>
  </si>
  <si>
    <t>31796002137830</t>
  </si>
  <si>
    <t>BMC-DP-0006</t>
  </si>
  <si>
    <t>DP22 .E77 v.18</t>
  </si>
  <si>
    <t>Navarra y Logroño /</t>
  </si>
  <si>
    <t>31796001684485</t>
  </si>
  <si>
    <t>Madrazo, Pedro de, 1816-1898.</t>
  </si>
  <si>
    <t>BMC-DP-0007</t>
  </si>
  <si>
    <t>DP22 .E77 v.24</t>
  </si>
  <si>
    <t>Soria /</t>
  </si>
  <si>
    <t>31796001684550</t>
  </si>
  <si>
    <t>Rabal y Díaz, Nicolás, d. 1898.</t>
  </si>
  <si>
    <t>BMC-DP-0008</t>
  </si>
  <si>
    <t>DP22 .E77 v.9</t>
  </si>
  <si>
    <t>Cataluña /</t>
  </si>
  <si>
    <t>31796001684709</t>
  </si>
  <si>
    <t>Piferrer y Fábregas, Pablo, 1818-1848.</t>
  </si>
  <si>
    <t>BMC-DP-0009</t>
  </si>
  <si>
    <t>DP22 .K5 (vol. 1)</t>
  </si>
  <si>
    <t>The way of Saint James,</t>
  </si>
  <si>
    <t>31796004008088</t>
  </si>
  <si>
    <t>King, Georgiana Goddard, 1871-1939.</t>
  </si>
  <si>
    <t>BMC-DP-0010</t>
  </si>
  <si>
    <t>DP48 .H921</t>
  </si>
  <si>
    <t>The Spanish people: their origin, growth and influence /</t>
  </si>
  <si>
    <t>31796102704604</t>
  </si>
  <si>
    <t>Hume, Martin A. S. 1847-1910. (Martin Andrew Sharp),</t>
  </si>
  <si>
    <t>BMC-DP-0011</t>
  </si>
  <si>
    <t>DP59.9 .G3 (vol. 2)</t>
  </si>
  <si>
    <t>Annals of the queens of Spain: from the period of the conquest of the Goths down to the reign of her present Majesty Isabel II., with the remarkable events that occurred during their reigns; and anecdotes of their courts /</t>
  </si>
  <si>
    <t>31796001970140</t>
  </si>
  <si>
    <t>1850.</t>
  </si>
  <si>
    <t>George, Anita.</t>
  </si>
  <si>
    <t xml:space="preserve">From the Library of Howard L. Goodhart </t>
  </si>
  <si>
    <t>BMC-DP-0012</t>
  </si>
  <si>
    <t>DP66 .L17 (vol. 23)</t>
  </si>
  <si>
    <t>Historia general de España,</t>
  </si>
  <si>
    <t>31796001064506</t>
  </si>
  <si>
    <t>Lafuente, Modesto, 1806-1866.</t>
  </si>
  <si>
    <t>BMC-DP-0013</t>
  </si>
  <si>
    <t>DP66 .L17 (vol. 8)</t>
  </si>
  <si>
    <t>31796001064308</t>
  </si>
  <si>
    <t>BMC-DP-0014</t>
  </si>
  <si>
    <t>DP66 .L17 (vol. 2)</t>
  </si>
  <si>
    <t>31796001064290</t>
  </si>
  <si>
    <t>BMC-DP-0015</t>
  </si>
  <si>
    <t>DP66 .M4 (vol. 1)</t>
  </si>
  <si>
    <t>The rise of the Spanish Empire in the Old World and in the New /</t>
  </si>
  <si>
    <t>31796001969977</t>
  </si>
  <si>
    <t xml:space="preserve">Gift of M Carey Thomas, pencil check marks and underlining </t>
  </si>
  <si>
    <t>Unable to load image data. Image may be missing or upload size may be too large for this device. The image may still be in the camera roll on the device.</t>
  </si>
  <si>
    <t>1918-1934.</t>
  </si>
  <si>
    <t>BMC-DP-0016</t>
  </si>
  <si>
    <t>DP66 .M4 (vol. 3)</t>
  </si>
  <si>
    <t>31796001970090</t>
  </si>
  <si>
    <t>Pencil markings</t>
  </si>
  <si>
    <t>BMC-DP-0017</t>
  </si>
  <si>
    <t>DP68 .A48</t>
  </si>
  <si>
    <t>A history of Spain : founded on the Historia de España y de la civilización española of Rafael Altamira /</t>
  </si>
  <si>
    <t>31796100198049</t>
  </si>
  <si>
    <t>Pencil checkmarks</t>
  </si>
  <si>
    <t>Chapman, Charles E. 1880-1941. (Charles Edward),</t>
  </si>
  <si>
    <t>BMC-DP-0018</t>
  </si>
  <si>
    <t>DP163 .A5 1906</t>
  </si>
  <si>
    <t>A queen of queens : &amp; the making of Spain /</t>
  </si>
  <si>
    <t>31796004103640</t>
  </si>
  <si>
    <t>BMC-DP-0019</t>
  </si>
  <si>
    <t>DP194.3 .B34 (vol. 3)</t>
  </si>
  <si>
    <t>Philippe v et la cour de France d'après des documents inédits tirés des archives espagnoles de Simancas et d'Alcala de Hénarès et des Archives du Ministère des affaires étrangèrs à Pairs</t>
  </si>
  <si>
    <t>31796001970900</t>
  </si>
  <si>
    <t>1890-[1901]</t>
  </si>
  <si>
    <t>Baudrillart, Alfred, 1859-1942.</t>
  </si>
  <si>
    <t>BMC-DP-0020</t>
  </si>
  <si>
    <t>DP357 .S47 1888</t>
  </si>
  <si>
    <t>Madrid viejo : crónicas, avisos, costumbres, leyendas y descripciones de la villa y corte en los siglos pasados /</t>
  </si>
  <si>
    <t>31796103052664</t>
  </si>
  <si>
    <t>Sepúlveda y Planter, Ricardo.</t>
  </si>
  <si>
    <t>BMC-DP-0021</t>
  </si>
  <si>
    <t>DP402.G6 C35</t>
  </si>
  <si>
    <t>Granada, present and bygone,</t>
  </si>
  <si>
    <t>31796101969315</t>
  </si>
  <si>
    <t>Calvert, Albert Frederick, 1872-1946.</t>
  </si>
  <si>
    <t>BMC-DP-0022</t>
  </si>
  <si>
    <t>DP402.S4 G3 (vol. 2)</t>
  </si>
  <si>
    <t>Sevilla monumental y artistica. Historia y descripción de todos los edificios notables, religiosos y civiles, que existen actualmente en este ciudad, y noticia de las preciosidades artísticas y arqueológicas que en ellos se conservan,</t>
  </si>
  <si>
    <t>31796003131808</t>
  </si>
  <si>
    <t>1889-92.</t>
  </si>
  <si>
    <t>Gestoso y Pérez, José, 1852-1917.</t>
  </si>
  <si>
    <t>BMC-DP-0023</t>
  </si>
  <si>
    <t>DP402.S4 M8 1887</t>
  </si>
  <si>
    <t>Historia de Sevilla /</t>
  </si>
  <si>
    <t>31796100134887</t>
  </si>
  <si>
    <t>Morgado, Alonso, 16th cent.</t>
  </si>
  <si>
    <t>BMC-DP-0024</t>
  </si>
  <si>
    <t>DP402.T7 C2 1907</t>
  </si>
  <si>
    <t>Toledo: an historical and descriptive account of the "City of generations;" /</t>
  </si>
  <si>
    <t>31796005078262</t>
  </si>
  <si>
    <t>BMC-DP-0025</t>
  </si>
  <si>
    <t>DP702.M16 T4</t>
  </si>
  <si>
    <t>Leaves from a Madeira garden,</t>
  </si>
  <si>
    <t>31796102034689</t>
  </si>
  <si>
    <t>Thomas-Stanford, Charles, 1858-1932.</t>
  </si>
  <si>
    <t>BMC-DQ-0001</t>
  </si>
  <si>
    <t>DQ16 .B13 1905</t>
  </si>
  <si>
    <t>Switzerland and the adjacent portions of Italy, Savoy, and Tyrol; handbook for travellers. With 63 maps, 17 plans, and 11 panoramas.</t>
  </si>
  <si>
    <t>31796101693246</t>
  </si>
  <si>
    <t>BMC-DQ-0002</t>
  </si>
  <si>
    <t>DQ16 .B2 1862</t>
  </si>
  <si>
    <t>Die Schweiz ... : handbuch für reisende.</t>
  </si>
  <si>
    <t>31796102364698</t>
  </si>
  <si>
    <t>BMC-DQ-0003</t>
  </si>
  <si>
    <t>DQ19 .F6 1917</t>
  </si>
  <si>
    <t>Switzerland /</t>
  </si>
  <si>
    <t>31796101692164</t>
  </si>
  <si>
    <t>Fox, Frank, 1874-1960.</t>
  </si>
  <si>
    <t>BMC-DQ-0004</t>
  </si>
  <si>
    <t>DQ792 .L288</t>
  </si>
  <si>
    <t>Johann Caspar Lavater, 1741-1801: Denkschrift zur hundertsten wiederkehr seines todestages /</t>
  </si>
  <si>
    <t>31796101071666</t>
  </si>
  <si>
    <t>Stiftung von Schnyder von Wartensee.</t>
  </si>
  <si>
    <t>BMC-DQ-0005</t>
  </si>
  <si>
    <t>DQ823 .B86 1836 f (vol. 1)</t>
  </si>
  <si>
    <t>Illustrations of the passes of the Alps, by which Italy communicates with France, Switzerland, and Germany.</t>
  </si>
  <si>
    <t>31796002031496</t>
  </si>
  <si>
    <t>Brockedon, William, 1787-1854.</t>
  </si>
  <si>
    <t>BMC-DR-0001</t>
  </si>
  <si>
    <t>DR432 .G23</t>
  </si>
  <si>
    <t>Turkish life in town and country,</t>
  </si>
  <si>
    <t>31796005031410</t>
  </si>
  <si>
    <t>Garnett, Lucy Mary Jane, -1934.</t>
  </si>
  <si>
    <t>BMC-DR-0002</t>
  </si>
  <si>
    <t>DR473 .A3</t>
  </si>
  <si>
    <t>Under the Turk in Constantinople /</t>
  </si>
  <si>
    <t>31796102320542</t>
  </si>
  <si>
    <t>Abbott, G. F. (George Frederick)</t>
  </si>
  <si>
    <t>BMC-DR-0003</t>
  </si>
  <si>
    <t>DR485 .M6</t>
  </si>
  <si>
    <t>The modern part of an universal history: from the earliest accounts to the present time,</t>
  </si>
  <si>
    <t>31796100781109</t>
  </si>
  <si>
    <t>1781.</t>
  </si>
  <si>
    <t>BMC-DR-0004</t>
  </si>
  <si>
    <t>DR507 .L8</t>
  </si>
  <si>
    <t>The government of the Ottoman empire in the time of Suleiman the Magnificent /</t>
  </si>
  <si>
    <t>31796001067376</t>
  </si>
  <si>
    <t>Lybyer, Albert Howe, 1876-1949.</t>
  </si>
  <si>
    <t>BMC-DR-0005</t>
  </si>
  <si>
    <t>DR568.8.P4 A3 1916</t>
  </si>
  <si>
    <t>Forty years in Constantinople; the recollections of Sir Edwin Pears, 1873-1915.</t>
  </si>
  <si>
    <t>31796102006489</t>
  </si>
  <si>
    <t>Pears, Edwin, Sir, 1835-1919.</t>
  </si>
  <si>
    <t>BMC-DR-0006</t>
  </si>
  <si>
    <t>DR718 .B2 1914</t>
  </si>
  <si>
    <t>Konstantinopel, Balkanstaaten, Kleinasien Archipel, Cypern; Handbuch für Reisende,</t>
  </si>
  <si>
    <t>31796004660862</t>
  </si>
  <si>
    <t>B_Images/BMC-DR-0006.Image_barcode.174752.jpg</t>
  </si>
  <si>
    <t>B_Images/BMC-DR-0006.Image_1.174803.jpg</t>
  </si>
  <si>
    <t>Karl Baedeker</t>
  </si>
  <si>
    <t>BMC-DS-0001</t>
  </si>
  <si>
    <t>DS8 .G27 1884 (vol. 1)</t>
  </si>
  <si>
    <t>L'Orient /</t>
  </si>
  <si>
    <t>31796001994009</t>
  </si>
  <si>
    <t>B_Images/BMC-DS-0001.Image_barcode.202156.jpg</t>
  </si>
  <si>
    <t>B_Images/BMC-DS-0001.Image_1.202404.jpg</t>
  </si>
  <si>
    <t>B_Images/BMC-DS-0001.Image_2.202413.jpg</t>
  </si>
  <si>
    <t>B_Images/BMC-DS-0001.Image_3.202426.jpg</t>
  </si>
  <si>
    <t>Gautier, Théophile, 1811-1872.</t>
  </si>
  <si>
    <t>BMC-DS-0002</t>
  </si>
  <si>
    <t>DS8 .W85 (vol. 2)</t>
  </si>
  <si>
    <t>Travels and adventures of the Rev. Joseph Wolff ... : late missionary to the Jews and Muhammadans in Persia, Bakhara, Cashmere, etc.</t>
  </si>
  <si>
    <t>31796001253125</t>
  </si>
  <si>
    <t>1860-61.</t>
  </si>
  <si>
    <t>Wolff, Joseph, 1795-1862.</t>
  </si>
  <si>
    <t>BMC-DS-0003</t>
  </si>
  <si>
    <t>DS48.5 .T43 (vol. 2)</t>
  </si>
  <si>
    <t>Journey in the Caucasus, Persia, and Turkey in Asia,</t>
  </si>
  <si>
    <t>31796001254123</t>
  </si>
  <si>
    <t>Thielmann, Max Franz Guido, freiherr von, 1846-</t>
  </si>
  <si>
    <t>BMC-DS-0004</t>
  </si>
  <si>
    <t>DS56 .H65</t>
  </si>
  <si>
    <t>Explorations in Bible lands during the 19th century,</t>
  </si>
  <si>
    <t>31796100578240</t>
  </si>
  <si>
    <t>Hilprecht, Hermann Vollrat, 1859-1925 ed.</t>
  </si>
  <si>
    <t>BMC-DS-0005</t>
  </si>
  <si>
    <t>DS57 .Z3</t>
  </si>
  <si>
    <t>From Berlin to Bagdad and Babylon,</t>
  </si>
  <si>
    <t>31796101198808</t>
  </si>
  <si>
    <t>Zahm, J. A. 1851-1921. (John Augustine),</t>
  </si>
  <si>
    <t>BMC-DS-0006</t>
  </si>
  <si>
    <t>DS66 .B7 f (vol. 2)</t>
  </si>
  <si>
    <t>Carchemish; report on the excavations at Djerabis on behalf of the British museum /</t>
  </si>
  <si>
    <t>31796005115908</t>
  </si>
  <si>
    <t>BMC-DS-0007</t>
  </si>
  <si>
    <t>DS69.5 .B8</t>
  </si>
  <si>
    <t>A guide to the Babylonian and Assyrian antiquities.</t>
  </si>
  <si>
    <t>31796100240106</t>
  </si>
  <si>
    <t>British Museum. Department of Egyptian and Assyrian Antiquities.</t>
  </si>
  <si>
    <t>BMC-DS-0008</t>
  </si>
  <si>
    <t>DS69.5 .M4 (vol. 1)</t>
  </si>
  <si>
    <t>Babylonien &amp; Assyrien .</t>
  </si>
  <si>
    <t>31796003625726</t>
  </si>
  <si>
    <t>1920-25.</t>
  </si>
  <si>
    <t>Meissner, Bruno, 1868-1947.</t>
  </si>
  <si>
    <t>BMC-DS-0009</t>
  </si>
  <si>
    <t>DS69.5 .S3</t>
  </si>
  <si>
    <t>The archæology of the cuneiform inscriptions,</t>
  </si>
  <si>
    <t>31796100975503</t>
  </si>
  <si>
    <t>Sayce, A. H. 1845-1933. (Archibald Henry),</t>
  </si>
  <si>
    <t>BMC-DS-0010</t>
  </si>
  <si>
    <t>DS70.5.N5 H55</t>
  </si>
  <si>
    <t>In the temple of Bêl at Nippur; a lecture delivered before German court and university circles.</t>
  </si>
  <si>
    <t>31796004556508</t>
  </si>
  <si>
    <t>Hilprecht, H. V. 1859-1925. (Hermann Vollrat),</t>
  </si>
  <si>
    <t>BMC-DS-0011</t>
  </si>
  <si>
    <t>DS70 .L82 1857a</t>
  </si>
  <si>
    <t>Travels and researches in Chaldæa and Susiana : with an account of excavations at Warka, the "Erech" of Nimrod, and Shúsh, "Shushan the palace" of Esther, in 1849-52 ... /</t>
  </si>
  <si>
    <t>31796100686845</t>
  </si>
  <si>
    <t>Loftus, William Kennett.</t>
  </si>
  <si>
    <t>BMC-DS-0012</t>
  </si>
  <si>
    <t>DS71 .G65 1909</t>
  </si>
  <si>
    <t>A history of the Babylonians and Assyrians /</t>
  </si>
  <si>
    <t>31796100536198</t>
  </si>
  <si>
    <t>1909 [c1902]</t>
  </si>
  <si>
    <t>Goodspeed, George Stephen, 1860-1905.</t>
  </si>
  <si>
    <t>BMC-DS-0013</t>
  </si>
  <si>
    <t>DS71 .J3</t>
  </si>
  <si>
    <t>The civilization of Babylonia and Assyria; its remains, language, history, religion, commerce, law, art, and literature,</t>
  </si>
  <si>
    <t>31796003828783</t>
  </si>
  <si>
    <t>Jastrow, Morris, Jr., 1861-1921.</t>
  </si>
  <si>
    <t>BMC-DS-0014</t>
  </si>
  <si>
    <t>DS71 .R142</t>
  </si>
  <si>
    <t>The story of Media, Babylon and Persia, including a study of the Zend-Avesta or religion of Zoroaster, from the fall of Nineveh to the Persian war (continued from "The story of Assyria")</t>
  </si>
  <si>
    <t>31796101632723</t>
  </si>
  <si>
    <t>Ragozin, Zénaïde A. 1835-1924. (Zénaïde Alexeïevna),</t>
  </si>
  <si>
    <t>BMC-DS-0015</t>
  </si>
  <si>
    <t>DS81 .R23 1889</t>
  </si>
  <si>
    <t>History of Phoenicia.</t>
  </si>
  <si>
    <t>31796102959182</t>
  </si>
  <si>
    <t>Rawlinson, George, 1812-1902.</t>
  </si>
  <si>
    <t>BMC-DS-0016</t>
  </si>
  <si>
    <t>DS89.M7 W5</t>
  </si>
  <si>
    <t>Motya, a Phoenician colony in Sicily /</t>
  </si>
  <si>
    <t>31796101156947</t>
  </si>
  <si>
    <t>Whitaker, Joseph Isaac Spadafora, 1850-</t>
  </si>
  <si>
    <t>BMC-DS-0017</t>
  </si>
  <si>
    <t>DS94.5 .P7 f (vol. v.4 pt. 1)</t>
  </si>
  <si>
    <t>Publications of the Princeton University archaeological expeditions to Syria 1904-5 and 1909.</t>
  </si>
  <si>
    <t>31796009416757</t>
  </si>
  <si>
    <t>Princeton University. Syrian Expedition.</t>
  </si>
  <si>
    <t>BMC-DS-0018</t>
  </si>
  <si>
    <t>DS101 .P2</t>
  </si>
  <si>
    <t>Twenty-one years' work in the Holy Land (a record and a summary) June 22, 1865-June 22, 1886</t>
  </si>
  <si>
    <t>31796004647521</t>
  </si>
  <si>
    <t>BMC-DS-0019</t>
  </si>
  <si>
    <t>DS101.P3 W3</t>
  </si>
  <si>
    <t>Palestine exploration fund : fifty years' work in the Holy Land, a record &amp; a summary, 1865-1915.</t>
  </si>
  <si>
    <t>31796101160816</t>
  </si>
  <si>
    <t>Watson, Charles Moore, Sir.</t>
  </si>
  <si>
    <t>BMC-DS-0020</t>
  </si>
  <si>
    <t>DS102 .W5</t>
  </si>
  <si>
    <t>Survey of western Palestine : special papers on topography, archaeology, manners &amp; customs, etc.</t>
  </si>
  <si>
    <t>31796101163182</t>
  </si>
  <si>
    <t>Wilson, Charles William, Sir, 1836-1905.</t>
  </si>
  <si>
    <t>BMC-DS-0021</t>
  </si>
  <si>
    <t>DS103 .B13 1906</t>
  </si>
  <si>
    <t>Palestine and Syria with the chief routes through Mesopotamia and Babylonia; handbook for travellers.</t>
  </si>
  <si>
    <t>31796102047970</t>
  </si>
  <si>
    <t>B_Images/BMC-DS-0021.Image_barcode.193654.jpg</t>
  </si>
  <si>
    <t>B_Images/BMC-DS-0021.Image_1.193654.jpg</t>
  </si>
  <si>
    <t>B_Images/BMC-DS-0021.Image_2.193654.jpg</t>
  </si>
  <si>
    <t>BMC-DS-0022</t>
  </si>
  <si>
    <t>DS104.3 .H3</t>
  </si>
  <si>
    <t>The last journals of Bishop Hannington, being narratives of a journey through Palestine in 1884 and a journey through Masai-land and U-Soga in 1885,</t>
  </si>
  <si>
    <t>31796100596655</t>
  </si>
  <si>
    <t>Hannington, James, 1847-1885.</t>
  </si>
  <si>
    <t>BMC-DS-0023</t>
  </si>
  <si>
    <t>DS107 .W7</t>
  </si>
  <si>
    <t>The Negeb : or, "South country" of Scripture /</t>
  </si>
  <si>
    <t>31796004889230</t>
  </si>
  <si>
    <t>Wilton, Edward.</t>
  </si>
  <si>
    <t>BMC-DS-0024</t>
  </si>
  <si>
    <t>DS109.3 .F35 f</t>
  </si>
  <si>
    <t>The temples of the Jews and the other buildings in the Haram area at Jerusalem. /</t>
  </si>
  <si>
    <t>31796004490716</t>
  </si>
  <si>
    <t>1878.</t>
  </si>
  <si>
    <t>Fergusson, James, 1808-1886.</t>
  </si>
  <si>
    <t>BMC-DS-0025</t>
  </si>
  <si>
    <t>DS109 .P7 f</t>
  </si>
  <si>
    <t>Jerusalem, 1918-1920; being the records of the Pro-Jerusalem Council during the period of the British military administration,</t>
  </si>
  <si>
    <t>31796101582993</t>
  </si>
  <si>
    <t>Pro-Jerusalem Society. Council.</t>
  </si>
  <si>
    <t>BMC-DS-0026</t>
  </si>
  <si>
    <t>DS110.5 .F45</t>
  </si>
  <si>
    <t>On the desert: with a brief review of recent events in Egypt.</t>
  </si>
  <si>
    <t>31796100484779</t>
  </si>
  <si>
    <t>Field, Henry M. 1822-1907. (Henry Martyn),</t>
  </si>
  <si>
    <t>BMC-DS-0027</t>
  </si>
  <si>
    <t>DS110.5 .T86 1895</t>
  </si>
  <si>
    <t>Kadesh-Barnea : its importance and probable site, with the story of a hunt for it, including studies of the route of the exodus and the southern boundary of the Holy Land /</t>
  </si>
  <si>
    <t>31796101576995</t>
  </si>
  <si>
    <t>Trumbull, H. Clay 1830-1903. (Henry Clay),</t>
  </si>
  <si>
    <t>BMC-DS-0028</t>
  </si>
  <si>
    <t>DS110.G5 M2 f (vol. 2)</t>
  </si>
  <si>
    <t>The excavation of Gezer: 1902-1905 and 1907-1909 /</t>
  </si>
  <si>
    <t>31796003618150</t>
  </si>
  <si>
    <t>Macalister, Robert Alexander Stewart, 1870-1950.</t>
  </si>
  <si>
    <t>BMC-DS-0029</t>
  </si>
  <si>
    <t>DS111.A2 C4 f (vol. 1)</t>
  </si>
  <si>
    <t>Archaeological researches in Palestine during the years 1873-1874. With numerous illustrations from drawings made on the spot by A. Lecomte du Noüy.</t>
  </si>
  <si>
    <t>31796005281080</t>
  </si>
  <si>
    <t>1899, 1896.</t>
  </si>
  <si>
    <t>Clermont-Ganneau, Charles, 1846-1923.</t>
  </si>
  <si>
    <t>BMC-DS-0030</t>
  </si>
  <si>
    <t>DS112 .P62</t>
  </si>
  <si>
    <t>Customs and traditions of Palestine illustrating the manners of the ancient Hebrews /</t>
  </si>
  <si>
    <t>31796100835400</t>
  </si>
  <si>
    <t>Pierotti, Ermete, 1821-</t>
  </si>
  <si>
    <t>BMC-DS-0031</t>
  </si>
  <si>
    <t>DS113 .J3</t>
  </si>
  <si>
    <t>Jewish contributions to civilization; an estimate,</t>
  </si>
  <si>
    <t>31796001402383</t>
  </si>
  <si>
    <t>B_Images/BMC-DS-0031.Image_barcode.193711.jpg</t>
  </si>
  <si>
    <t>B_Images/BMC-DS-0031.Image_1.193718.jpg</t>
  </si>
  <si>
    <t>B_Images/BMC-DS-0031.Image_2.193724.jpg</t>
  </si>
  <si>
    <t>B_Images/BMC-DS-0031.Image_3.193729.jpg</t>
  </si>
  <si>
    <t>Jacobs, Joseph, 1854-1916.</t>
  </si>
  <si>
    <t>BMC-DS-0032</t>
  </si>
  <si>
    <t>DS117 .A4</t>
  </si>
  <si>
    <t>The Jews, their past, present, and future; being a succinct history of God's ancient people in all ages;</t>
  </si>
  <si>
    <t>31796100262019</t>
  </si>
  <si>
    <t>Alexander, J. of Stockwell Park Road,London.</t>
  </si>
  <si>
    <t>BMC-DS-0033</t>
  </si>
  <si>
    <t>DS117 .M68 1893 (vol. 1)</t>
  </si>
  <si>
    <t>The history of the Jews : from the earliest period down to modern times /</t>
  </si>
  <si>
    <t>31796001403035</t>
  </si>
  <si>
    <t>B_Images/BMC-DS-0033.Image_barcode.194058.jpg</t>
  </si>
  <si>
    <t>B_Images/BMC-DS-0033.Image_1.194147.jpg</t>
  </si>
  <si>
    <t>Milman, Henry Hart, 1791-1868.</t>
  </si>
  <si>
    <t>BMC-DS-0034</t>
  </si>
  <si>
    <t>DS117 .R38 1893 (vol. 4)</t>
  </si>
  <si>
    <t>Histoire du peuple d'Israël,</t>
  </si>
  <si>
    <t>31796001403100</t>
  </si>
  <si>
    <t>1893-95.</t>
  </si>
  <si>
    <t>Renan, Ernest, 1823-1892.</t>
  </si>
  <si>
    <t>BMC-DS-0035</t>
  </si>
  <si>
    <t>DS117 .R4 1888 (vol. 5)</t>
  </si>
  <si>
    <t>History of the people of Israel ... /</t>
  </si>
  <si>
    <t>31796007450535</t>
  </si>
  <si>
    <t>1894-1896.</t>
  </si>
  <si>
    <t>BMC-DS-0036</t>
  </si>
  <si>
    <t>DS118 .W3 1918</t>
  </si>
  <si>
    <t>The story of Jerusalem /</t>
  </si>
  <si>
    <t>31796103172660</t>
  </si>
  <si>
    <t>Watson, Charles Moore, Sir, 1844-1916.</t>
  </si>
  <si>
    <t>BMC-DS-0037</t>
  </si>
  <si>
    <t>DS119.8.P42 W5 1871</t>
  </si>
  <si>
    <t>Phoenicia and Israel : A historical essay /</t>
  </si>
  <si>
    <t>31796004934424</t>
  </si>
  <si>
    <t>Wilkins, Augustus S. d. 1905. (Augustus Samuel),</t>
  </si>
  <si>
    <t>BMC-DS-0038</t>
  </si>
  <si>
    <t>DS122.8 .J7318 1913 (vol. 2)</t>
  </si>
  <si>
    <t>Historia de las guerras de los Judíos y de la destrucción del templo y ciudad de Jerusalén /</t>
  </si>
  <si>
    <t>31796002045231</t>
  </si>
  <si>
    <t>B_Images/BMC-DS-0038.Image_barcode.210235.jpg</t>
  </si>
  <si>
    <t>B_Images/BMC-DS-0038.Image_1.210241.jpg</t>
  </si>
  <si>
    <t>Josephus, Flavius.</t>
  </si>
  <si>
    <t>BMC-DS-0039</t>
  </si>
  <si>
    <t>DS124 .M3 (vol. 2)</t>
  </si>
  <si>
    <t>The Jews in Egypt and in Palestine under the Fātimid caliphs : a contribution to their political and communal history based chiefly on genizah material hitherto unpublished .</t>
  </si>
  <si>
    <t>31796001404579</t>
  </si>
  <si>
    <t>1920-22.</t>
  </si>
  <si>
    <t>Mann, Jacob, 1888-1940.</t>
  </si>
  <si>
    <t>BMC-DS-0040</t>
  </si>
  <si>
    <t>DS135.G32 B3</t>
  </si>
  <si>
    <t>Die Judenfrage auf dem Wiener Kongress, auf Grund von zum Teil ungedruckten Quellen dargestellt von Dr. Salo Baron; hrsg. mit Unterstützung der Historischen Kommission der Israelitischen Kultusgemeinde in Wien.</t>
  </si>
  <si>
    <t>31796101506075</t>
  </si>
  <si>
    <t>B_Images/BMC-DS-0040.Image_barcode.210250.jpg</t>
  </si>
  <si>
    <t>B_Images/BMC-DS-0040.Image_1.210257.jpg</t>
  </si>
  <si>
    <t>B_Images/BMC-DS-0040.Image_2.210302.jpg</t>
  </si>
  <si>
    <t>B_Images/BMC-DS-0040.Image_3.210306.jpg</t>
  </si>
  <si>
    <t>Baron, Salo W. 1895-1989. (Salo Wittmayer),</t>
  </si>
  <si>
    <t>BMC-DS-0041</t>
  </si>
  <si>
    <t>DS135.R9 D8 (vol. 1)</t>
  </si>
  <si>
    <t>History of the Jews in Russia and Poland, from the earliest times until the present day /</t>
  </si>
  <si>
    <t>31796001043864</t>
  </si>
  <si>
    <t>1916-20.</t>
  </si>
  <si>
    <t>Dubnow, Semen Markovich, 1860-1941.</t>
  </si>
  <si>
    <t>BMC-DS-0042</t>
  </si>
  <si>
    <t>DS156.L8 H4 1897</t>
  </si>
  <si>
    <t>Opramoas; Inschriften von heroon zu Rhodiapolis;</t>
  </si>
  <si>
    <t>31796007781095</t>
  </si>
  <si>
    <t>Heberdey, Rudolf, 1864-1936.</t>
  </si>
  <si>
    <t>BMC-DS-0043</t>
  </si>
  <si>
    <t>DS156.U7 O38 f (vol. 2)</t>
  </si>
  <si>
    <t>Altintepe.</t>
  </si>
  <si>
    <t>31796003608797</t>
  </si>
  <si>
    <t>Özgüç, Tahsin.</t>
  </si>
  <si>
    <t>BMC-DS-0044</t>
  </si>
  <si>
    <t>DS156.U7 O38 f (vol. 1)</t>
  </si>
  <si>
    <t>31796003608805</t>
  </si>
  <si>
    <t>BMC-DS-0045</t>
  </si>
  <si>
    <t>DS165 .G13</t>
  </si>
  <si>
    <t>Illustrated Armenia and the Armenians.</t>
  </si>
  <si>
    <t>31796102607617</t>
  </si>
  <si>
    <t>Gaidzakian, Ohan, 1837-1914.</t>
  </si>
  <si>
    <t>BMC-DS-0046</t>
  </si>
  <si>
    <t>DS253 .L6 1970 (vol. 1 pt. 1B)</t>
  </si>
  <si>
    <t>Gazetteer of the Persian Gulf, 'Oman, and Central Arabia.</t>
  </si>
  <si>
    <t>31796008791036</t>
  </si>
  <si>
    <t>Lorimer, John Gordon, 1870-1914.</t>
  </si>
  <si>
    <t>BMC-DS-0047</t>
  </si>
  <si>
    <t>DS405 .H95 1908 (vol. 4)</t>
  </si>
  <si>
    <t>Imperial gazetteer of India ...</t>
  </si>
  <si>
    <t>31796001686282</t>
  </si>
  <si>
    <t>1907-1909.</t>
  </si>
  <si>
    <t>BMC-DS-0048</t>
  </si>
  <si>
    <t>DS405 .H95 1908 (vol. 3)</t>
  </si>
  <si>
    <t>31796001686597</t>
  </si>
  <si>
    <t>BMC-DS-0049</t>
  </si>
  <si>
    <t>DS413 .F72 1903</t>
  </si>
  <si>
    <t>Cities of India /</t>
  </si>
  <si>
    <t>31796003515075</t>
  </si>
  <si>
    <t>B_Images/BMC-DS-0049.Image_barcode.201945.jpg</t>
  </si>
  <si>
    <t>B_Images/BMC-DS-0049.Image_1.202107.jpg</t>
  </si>
  <si>
    <t>B_Images/BMC-DS-0049.Image_2.202107.jpg</t>
  </si>
  <si>
    <t>Forrest, George, Sir, 1846-1926.</t>
  </si>
  <si>
    <t>BMC-DS-0050</t>
  </si>
  <si>
    <t>DS413 .N4</t>
  </si>
  <si>
    <t>Village, town, and jungle life in India,</t>
  </si>
  <si>
    <t>31796102117989</t>
  </si>
  <si>
    <t>B_Images/BMC-DS-0050.Image_barcode.202338.jpg</t>
  </si>
  <si>
    <t>B_Images/BMC-DS-0050.Image_1.202435.jpg</t>
  </si>
  <si>
    <t>B_Images/BMC-DS-0050.Image_2.202457.jpg</t>
  </si>
  <si>
    <t>Newcombe, A. C.</t>
  </si>
  <si>
    <t>From the Collection of Katherine McBride</t>
  </si>
  <si>
    <t>BMC-DS-0051</t>
  </si>
  <si>
    <t>DS436 .C22 (vol. 6)</t>
  </si>
  <si>
    <t>The Cambridge history of India.</t>
  </si>
  <si>
    <t>31796002094015</t>
  </si>
  <si>
    <t>1922-1937.</t>
  </si>
  <si>
    <t>BMC-DS-0052</t>
  </si>
  <si>
    <t>DS436 .K26 (vol. 2)</t>
  </si>
  <si>
    <t>History of India from the earliest times to the present day : for the use of students and colleges.</t>
  </si>
  <si>
    <t>31796000098893</t>
  </si>
  <si>
    <t>Keene, H. G. 1825-1915. (Henry George),</t>
  </si>
  <si>
    <t>BMC-DS-0053</t>
  </si>
  <si>
    <t>DS436 .W57</t>
  </si>
  <si>
    <t>A short history of India and of the frontier states of Afghanistan, Nipal, and Burma.</t>
  </si>
  <si>
    <t>31796004001646</t>
  </si>
  <si>
    <t>Wheeler, James Talboys, 1824-1897.</t>
  </si>
  <si>
    <t>BMC-DS-0054</t>
  </si>
  <si>
    <t>DS445 .L5</t>
  </si>
  <si>
    <t>The protected princes of India,</t>
  </si>
  <si>
    <t>31796100750260</t>
  </si>
  <si>
    <t>Lee-Warner, William, Sir, 1846-1914.</t>
  </si>
  <si>
    <t>BMC-DS-0055</t>
  </si>
  <si>
    <t>DS461 .M35 (vol. 4)</t>
  </si>
  <si>
    <t>Storia do Mogor: or, Mogul India, 1653-1708 /</t>
  </si>
  <si>
    <t>31796000098976</t>
  </si>
  <si>
    <t>1907-08.</t>
  </si>
  <si>
    <t>Manucci, Niccolao, 1639-1717.</t>
  </si>
  <si>
    <t>BMC-DS-0056</t>
  </si>
  <si>
    <t>DS462.8.D8 B6 (vol. 1)</t>
  </si>
  <si>
    <t>Dupleix: ouvrage illustré des fac-simile d'un portrait de plans et d'autographes.</t>
  </si>
  <si>
    <t>31796000098802</t>
  </si>
  <si>
    <t>Bionne, Henri, d. 1881.</t>
  </si>
  <si>
    <t>BMC-DS-0057</t>
  </si>
  <si>
    <t>DS465 .A27 1649</t>
  </si>
  <si>
    <t>A calendar of the court minutes etc. of the East India company, 1644-1649,</t>
  </si>
  <si>
    <t>31796100481700</t>
  </si>
  <si>
    <t>East India Company.</t>
  </si>
  <si>
    <t>BMC-DS-0058</t>
  </si>
  <si>
    <t>DS465 .A4 1618 (vol. 11)</t>
  </si>
  <si>
    <t>The English factories in India ... : a calendar of documents</t>
  </si>
  <si>
    <t>31796000106225</t>
  </si>
  <si>
    <t>1906-1927.</t>
  </si>
  <si>
    <t>Foster, William, 1863-1951.</t>
  </si>
  <si>
    <t>BMC-DS-0059</t>
  </si>
  <si>
    <t>DS465 .A4 1618 (vol. 2)</t>
  </si>
  <si>
    <t>31796000098885</t>
  </si>
  <si>
    <t>BMC-DS-0060</t>
  </si>
  <si>
    <t>DS465 .M2 (vol. 2)</t>
  </si>
  <si>
    <t>The diaries of Streynsham Master, 1675-1680, and other contemporary papers relating thereto,</t>
  </si>
  <si>
    <t>31796000106233</t>
  </si>
  <si>
    <t>Master, Streynsham, Sir, 1640-1724.</t>
  </si>
  <si>
    <t>BMC-DS-0061</t>
  </si>
  <si>
    <t>DS470.H2 B7</t>
  </si>
  <si>
    <t>Haidar Alí and Tipú Sultán: and the struggle with the Musalman powers of the South /</t>
  </si>
  <si>
    <t>31796102448137</t>
  </si>
  <si>
    <t>Bowring, Lewin Bentham, 1824-1910.</t>
  </si>
  <si>
    <t>BMC-DS-0062</t>
  </si>
  <si>
    <t>DS473.3 .L3</t>
  </si>
  <si>
    <t>État politique de l'Inde en 1777 /</t>
  </si>
  <si>
    <t>31796100703293</t>
  </si>
  <si>
    <t>Law, Jean, b. 1719.</t>
  </si>
  <si>
    <t>BMC-DS-0063</t>
  </si>
  <si>
    <t>DS474.1 .S4</t>
  </si>
  <si>
    <t>The Marquess Cornwallis and the consolidation of British rule /</t>
  </si>
  <si>
    <t>31796103057713</t>
  </si>
  <si>
    <t>Seton-Karr, W. S. 1822-1910. (Walter Scott),</t>
  </si>
  <si>
    <t>BMC-DS-0064</t>
  </si>
  <si>
    <t>DS478 .K243 1896 (vol. 1)</t>
  </si>
  <si>
    <t>Kaye's and Malleson's history of the Indian mutiny of 1857-8.</t>
  </si>
  <si>
    <t>1896.</t>
  </si>
  <si>
    <t>Kaye, John William, Sir, 1814-1876.</t>
  </si>
  <si>
    <t>BMC-DS-0065</t>
  </si>
  <si>
    <t>DS480.45 .I5 (vol. 1921-1922)</t>
  </si>
  <si>
    <t>India in ... : a report prepared for presentation to Parliament in accordance with the requirements of the 26th Section of the Government of India Act (5 &amp; 6 Geo. V., Chap. 61)</t>
  </si>
  <si>
    <t>31796101577183</t>
  </si>
  <si>
    <t>1920-</t>
  </si>
  <si>
    <t>BMC-DS-0066</t>
  </si>
  <si>
    <t>DS480.45 .I5 (vol. 1930-1931)</t>
  </si>
  <si>
    <t>31796005252628</t>
  </si>
  <si>
    <t>B_Images/BMC-DS-0066.Image_barcode.204920.jpg</t>
  </si>
  <si>
    <t>BMC-DS-0067</t>
  </si>
  <si>
    <t>DS480.5 .A6 1920 f</t>
  </si>
  <si>
    <t>Report of the Committee appointed by the government of India to investigate the disturbances in the Punjab, etc. : [and Evidence taken before the Disorders inquiry committee ...]</t>
  </si>
  <si>
    <t>31796102718158</t>
  </si>
  <si>
    <t>India. Committee on Disturbances in Bombay, Delhi, and the Punjab.</t>
  </si>
  <si>
    <t>BMC-DS-0068</t>
  </si>
  <si>
    <t>DS485.B81 N5 (vol. 2)</t>
  </si>
  <si>
    <t>Burma under British rule--and before;</t>
  </si>
  <si>
    <t>31796002111165</t>
  </si>
  <si>
    <t>Nisbet, John, 1853-1914.</t>
  </si>
  <si>
    <t>BMC-DS-0069</t>
  </si>
  <si>
    <t>DS485.B81 W697</t>
  </si>
  <si>
    <t>Four years in Upper Burma.</t>
  </si>
  <si>
    <t>31796101363352</t>
  </si>
  <si>
    <t>B_Images/BMC-DS-0069.Image_barcode.205345.jpg</t>
  </si>
  <si>
    <t>B_Images/BMC-DS-0069.Image_1.205345.jpg</t>
  </si>
  <si>
    <t>Winston, W. R.</t>
  </si>
  <si>
    <t>BMC-DS-0070</t>
  </si>
  <si>
    <t>DS485.K2 K58 1911</t>
  </si>
  <si>
    <t>Where three empires meet : a narrative of recent travel in Kashmir, western Tibet, Gilgit, and the adjoining countries /</t>
  </si>
  <si>
    <t>31796101883474</t>
  </si>
  <si>
    <t>Knight, E. F. 1852-1925. (Edward Frederick),</t>
  </si>
  <si>
    <t>BMC-DS-0071</t>
  </si>
  <si>
    <t>DS485.K2 P4</t>
  </si>
  <si>
    <t>Cashmere, three weeks in a houseboat,</t>
  </si>
  <si>
    <t>31796102120850</t>
  </si>
  <si>
    <t>Petrocokino, Ambrose.</t>
  </si>
  <si>
    <t>BMC-DS-0072</t>
  </si>
  <si>
    <t>DS485.N4 B7</t>
  </si>
  <si>
    <t>Picturesque Nepal /</t>
  </si>
  <si>
    <t>31796102410871</t>
  </si>
  <si>
    <t>B_Images/BMC-DS-0072.Image_barcode.193220.jpg</t>
  </si>
  <si>
    <t>B_Images/BMC-DS-0072.Image_1.193229.jpg</t>
  </si>
  <si>
    <t>Brown, Percy, 1872-1955.</t>
  </si>
  <si>
    <t>BMC-DS-0073</t>
  </si>
  <si>
    <t>DS485.P2 A4 (vol. 2)</t>
  </si>
  <si>
    <t>Report of the commissioners.</t>
  </si>
  <si>
    <t>31796001871447</t>
  </si>
  <si>
    <t>Indian National Congress 1919). Punjab Sub-committee. (35th :</t>
  </si>
  <si>
    <t>BMC-DS-0074</t>
  </si>
  <si>
    <t>DS486.A3 H3</t>
  </si>
  <si>
    <t>A handbook to Agra and the Taj, Sikandra, Fatehpur-Sikri and the neighbourhood,</t>
  </si>
  <si>
    <t>31796101702435</t>
  </si>
  <si>
    <t>Havell, E. B. 1861-1934. (Ernest Binfield),</t>
  </si>
  <si>
    <t>BMC-DS-0075</t>
  </si>
  <si>
    <t>DS486.B4 H2</t>
  </si>
  <si>
    <t>Benares, the sacred city; sketches of Hindu life and religion</t>
  </si>
  <si>
    <t>31796004033110</t>
  </si>
  <si>
    <t>BMC-DS-0076</t>
  </si>
  <si>
    <t>DS486.E8 H6 1922</t>
  </si>
  <si>
    <t>Mount Everest, the reconnaissance, 1921,</t>
  </si>
  <si>
    <t>31796101609689</t>
  </si>
  <si>
    <t>Howard-Bury, Charles Kenneth, 1883-</t>
  </si>
  <si>
    <t>BMC-DS-0077</t>
  </si>
  <si>
    <t>DS486.M27 M37 1917</t>
  </si>
  <si>
    <t>Les origines de Mahé de Malabar /</t>
  </si>
  <si>
    <t>31796006711044</t>
  </si>
  <si>
    <t>Martineau, Alfred, 1859-1945.</t>
  </si>
  <si>
    <t>BMC-DS-0078</t>
  </si>
  <si>
    <t>DS489.5 .P5</t>
  </si>
  <si>
    <t>Ceylon and the Hollanders, 1658-1796,</t>
  </si>
  <si>
    <t>31796102117419</t>
  </si>
  <si>
    <t>Pieris, Paulas Edward, 1874-</t>
  </si>
  <si>
    <t>BMC-DS-0079</t>
  </si>
  <si>
    <t>DS504 .J34 (vol. 3)</t>
  </si>
  <si>
    <t>An official guide to eastern Asia; trans-continental connections between Europe and Asia.</t>
  </si>
  <si>
    <t>31796000114427</t>
  </si>
  <si>
    <t>1914</t>
  </si>
  <si>
    <t>B_Images/BMC-DS-0079.Image_barcode.194035.jpg</t>
  </si>
  <si>
    <t>B_Images/BMC-DS-0079.Image_1.194048.jpg</t>
  </si>
  <si>
    <t>B_Images/BMC-DS-0079.Image_2.194058.jpg</t>
  </si>
  <si>
    <t>1913-</t>
  </si>
  <si>
    <t>Japan. Tetsudōin.</t>
  </si>
  <si>
    <t>BMC-DS-0080</t>
  </si>
  <si>
    <t>DS508 .A3</t>
  </si>
  <si>
    <t>The surgeon's log, being impressions of the Far East,</t>
  </si>
  <si>
    <t>31796101421770</t>
  </si>
  <si>
    <t>B_Images/BMC-DS-0080.Image_barcode.194205.jpg</t>
  </si>
  <si>
    <t>B_Images/BMC-DS-0080.Image_1.194205.jpg</t>
  </si>
  <si>
    <t>Abraham, James Johnston, 1876-1963.</t>
  </si>
  <si>
    <t>BMC-DS-0081</t>
  </si>
  <si>
    <t>DS511 .N34</t>
  </si>
  <si>
    <t>Nationalism, revolution and evolution in South-East Asia. (Read at a colloquium held at the University of Hull during April 1968.</t>
  </si>
  <si>
    <t>31796100797873</t>
  </si>
  <si>
    <t>(1970)</t>
  </si>
  <si>
    <t>BMC-DS-0082</t>
  </si>
  <si>
    <t>DS518.8 .D55</t>
  </si>
  <si>
    <t>Americans in eastern Asia : a critical study of the policy of the United States with reference to China, Japan and Korea in the 19th century /</t>
  </si>
  <si>
    <t>31796000114591</t>
  </si>
  <si>
    <t xml:space="preserve">Copy 2 </t>
  </si>
  <si>
    <t>Dennett, Tyler, 1883-1949.</t>
  </si>
  <si>
    <t>BMC-DS-0083</t>
  </si>
  <si>
    <t>DS518.8 .M6</t>
  </si>
  <si>
    <t>America and the Far Eastern question; an examination of modern phases of the Far Eastern question, including the new activities and policy of Japan, the situation of China, and the relation of the United States of America to the problems involved,</t>
  </si>
  <si>
    <t>31796101990980</t>
  </si>
  <si>
    <t>B_Images/BMC-DS-0083.Image_barcode.194633.jpg</t>
  </si>
  <si>
    <t>B_Images/BMC-DS-0083.Image_1.194738.jpg</t>
  </si>
  <si>
    <t>Millard, Thomas Franklin Fairfax, 1868-1942.</t>
  </si>
  <si>
    <t>BMC-DS-0084</t>
  </si>
  <si>
    <t>DS518 .M4</t>
  </si>
  <si>
    <t>Democracy and the Eastern question: the problem of the Far East as demonstrated by the great war, and its relation to the United States of America /</t>
  </si>
  <si>
    <t>31796100827175</t>
  </si>
  <si>
    <t>BMC-DS-0085</t>
  </si>
  <si>
    <t>DS548 .D92</t>
  </si>
  <si>
    <t>Le Tonkin de 1872 à 1886 : histoire et politique.</t>
  </si>
  <si>
    <t>31796100372123</t>
  </si>
  <si>
    <t>Dúpuis, Jean, 1829-1912.</t>
  </si>
  <si>
    <t>BMC-DS-0086</t>
  </si>
  <si>
    <t>DS557.A5 D4</t>
  </si>
  <si>
    <t>La frontière sino-annamite; description géographique et ethnographique d'après des documents officiels chinois,</t>
  </si>
  <si>
    <t>31796101272405</t>
  </si>
  <si>
    <t>Devéria, Gabriel, 1844-1899.</t>
  </si>
  <si>
    <t>BMC-DS-0087</t>
  </si>
  <si>
    <t>DS560 .R3 f</t>
  </si>
  <si>
    <t>Pages laotiennes, le haut-Laos, le moyen-Laos, le bas-Laos.</t>
  </si>
  <si>
    <t>31796102119761</t>
  </si>
  <si>
    <t>Raquez, A.</t>
  </si>
  <si>
    <t>BMC-DS-0088</t>
  </si>
  <si>
    <t>DS621 .G6</t>
  </si>
  <si>
    <t>A short guide to the ruined temples in the Prambanan plain, the Diëng plateau, and Gedong Sanga ... /</t>
  </si>
  <si>
    <t>31796100539986</t>
  </si>
  <si>
    <t>Goor, M. E. Lulius van comp.</t>
  </si>
  <si>
    <t>BMC-DS-0089</t>
  </si>
  <si>
    <t>DS653 .B63 (vol. 43)</t>
  </si>
  <si>
    <t>The Philippine Islands, 1493-1803: explorations by early navigators, descriptions of the islands and their peoples, their history and records of the Catholic missions, as related in contemporaneous books and manuscripts, showing the political, economic, commercial and religious conditions of those islands from their earliest relations with European nations to the beginning of the nineteenth century /</t>
  </si>
  <si>
    <t>31796002131932</t>
  </si>
  <si>
    <t>Blair, Emma Helen ed.</t>
  </si>
  <si>
    <t>BMC-DS-0090</t>
  </si>
  <si>
    <t>DS653 .B63 (vol. 8)</t>
  </si>
  <si>
    <t>31796002131882</t>
  </si>
  <si>
    <t>BMC-DS-0091</t>
  </si>
  <si>
    <t>DS653 .B63 (vol. 40)</t>
  </si>
  <si>
    <t>31796002132112</t>
  </si>
  <si>
    <t>BMC-DS-0092</t>
  </si>
  <si>
    <t>DS653 .B63 (vol. 32)</t>
  </si>
  <si>
    <t>31796002131924</t>
  </si>
  <si>
    <t>BMC-DS-0093</t>
  </si>
  <si>
    <t>DS653 .B63 (vol. 18)</t>
  </si>
  <si>
    <t>31796002131650</t>
  </si>
  <si>
    <t>BMC-DS-0094</t>
  </si>
  <si>
    <t>DS653 .B63 (vol. 19)</t>
  </si>
  <si>
    <t>31796002131593</t>
  </si>
  <si>
    <t>BMC-DS-0095</t>
  </si>
  <si>
    <t>DS709 .H85 1900 (vol. 1)</t>
  </si>
  <si>
    <t>Travels in Tartary, Thibet and China, during the years 1844-5-6,</t>
  </si>
  <si>
    <t>31796000118303</t>
  </si>
  <si>
    <t>B_Images/BMC-DS-0095.Image_barcode.201021.jpg</t>
  </si>
  <si>
    <t>B_Images/BMC-DS-0095.Image_1.201021.jpg</t>
  </si>
  <si>
    <t>Huc, Evariste Régis, 1813-1860.</t>
  </si>
  <si>
    <t>BMC-DS-0096</t>
  </si>
  <si>
    <t>DS709 .L29 1894 (vol. 2)</t>
  </si>
  <si>
    <t>Chinese Central Asia; a ride to Little Tibet,</t>
  </si>
  <si>
    <t>31796003794738</t>
  </si>
  <si>
    <t>Lansdell, Henry, 1841-1919.</t>
  </si>
  <si>
    <t>BMC-DS-0097</t>
  </si>
  <si>
    <t>DS709 .M32</t>
  </si>
  <si>
    <t>The journey of Augustus Raymond Margary : from Shanghae to Bhamo, and back to Manwyne. From his journals and letters, with a brief biographical preface: to which is added a concluding chapter /</t>
  </si>
  <si>
    <t>31796100895602</t>
  </si>
  <si>
    <t>Margary, Augustus Raymond, 1846-1875.</t>
  </si>
  <si>
    <t>BMC-DS-0098</t>
  </si>
  <si>
    <t>DS709 .M48</t>
  </si>
  <si>
    <t>The foreigner in far Cathay.</t>
  </si>
  <si>
    <t>31796101894653</t>
  </si>
  <si>
    <t>B_Images/BMC-DS-0098.Image_barcode.204123.jpg</t>
  </si>
  <si>
    <t>B_Images/BMC-DS-0098.Image_1.204123.jpg</t>
  </si>
  <si>
    <t>Medhurst, Walter Henry, Sir, 1822-1885.</t>
  </si>
  <si>
    <t>BMC-DS-0099</t>
  </si>
  <si>
    <t>DS710 .H8 (vol. 1)</t>
  </si>
  <si>
    <t>On the trail of the opium poppy; a narrative of travel in the chief opium-producing provinces of China,</t>
  </si>
  <si>
    <t>31796000118204</t>
  </si>
  <si>
    <t>Hosie, Alexander, Sir, 1853-1925.</t>
  </si>
  <si>
    <t>BMC-DS-0100</t>
  </si>
  <si>
    <t>DS710 .K5 1909</t>
  </si>
  <si>
    <t>The face of China; travels in east, north, central and western China;</t>
  </si>
  <si>
    <t>31796102753262</t>
  </si>
  <si>
    <t>B_Images/BMC-DS-0100.Image_barcode.204335.jpg</t>
  </si>
  <si>
    <t>B_Images/BMC-DS-0100.Image_1.204241.jpg</t>
  </si>
  <si>
    <t>Kemp, Emily Georgiana, 1860-</t>
  </si>
  <si>
    <t>BMC-DS-0101</t>
  </si>
  <si>
    <t>DS721 .D68 (vol. 1)</t>
  </si>
  <si>
    <t>Social life of the Chinese : with some account of the religious, governmental, educational, and business customs and opinions : with special but not exclusive reference to Fuchchau /</t>
  </si>
  <si>
    <t>31796000118659</t>
  </si>
  <si>
    <t>B_Images/BMC-DS-0101.Image_barcode.204540.jpg</t>
  </si>
  <si>
    <t>B_Images/BMC-DS-0101.Image_1.204451.jpg</t>
  </si>
  <si>
    <t>1865.</t>
  </si>
  <si>
    <t>Doolittle, Justus.</t>
  </si>
  <si>
    <t>BMC-DS-0102</t>
  </si>
  <si>
    <t>DS733 .B23 1900</t>
  </si>
  <si>
    <t>Things Chinese : being notes on various subjects connected with China /</t>
  </si>
  <si>
    <t>31796102340789</t>
  </si>
  <si>
    <t>Ball, J. Dyer 1847-1919. (James Dyer),</t>
  </si>
  <si>
    <t>BMC-DS-0103</t>
  </si>
  <si>
    <t>DS740.63 .H33</t>
  </si>
  <si>
    <t>"These from the land of Sinim." Essays on the Chinese question /</t>
  </si>
  <si>
    <t>31796100606561</t>
  </si>
  <si>
    <t>Hart, Robert, 1835-1911.</t>
  </si>
  <si>
    <t>BMC-DS-0104</t>
  </si>
  <si>
    <t>DS745 .H5 1911</t>
  </si>
  <si>
    <t>The ancient history of China to the end of the Chóu dynasty /</t>
  </si>
  <si>
    <t>31796102699374</t>
  </si>
  <si>
    <t>B_Images/BMC-DS-0104.Image_barcode.205837.jpg</t>
  </si>
  <si>
    <t>B_Images/BMC-DS-0104.Image_1.205837.jpg</t>
  </si>
  <si>
    <t>1911 [c1908]</t>
  </si>
  <si>
    <t>Hirth, Friedrich, 1845-1927.</t>
  </si>
  <si>
    <t>BMC-DS-0105</t>
  </si>
  <si>
    <t>DS785 .D28</t>
  </si>
  <si>
    <t>In Tibet and Chinese Turkestan; being the record of three years' exploration,</t>
  </si>
  <si>
    <t>31796102120512</t>
  </si>
  <si>
    <t>Deasy, Henry Hugh Peter.</t>
  </si>
  <si>
    <t>BMC-DS-0106</t>
  </si>
  <si>
    <t>DS785 .H52 (vol. 1)</t>
  </si>
  <si>
    <t>Trans-Himalaya; discoveries and adventures in Tibet,</t>
  </si>
  <si>
    <t>31796000136081</t>
  </si>
  <si>
    <t>1909-1913.</t>
  </si>
  <si>
    <t>Hedin, Sven Anders, 1865-1952.</t>
  </si>
  <si>
    <t>BMC-DS-0107</t>
  </si>
  <si>
    <t>DS793.E2 S88 f (vol. 3)</t>
  </si>
  <si>
    <t>Serindia: detailed report of explorations in Central Asia and Westernmost China carried out and described under the orders of H. M. Indian Government /</t>
  </si>
  <si>
    <t>31796003147390</t>
  </si>
  <si>
    <t>1921-22.</t>
  </si>
  <si>
    <t>Stein, Aurel, Sir, 1862-1943.</t>
  </si>
  <si>
    <t>BMC-DS-0108</t>
  </si>
  <si>
    <t>DS793.E2 S88 f (vol. 4)</t>
  </si>
  <si>
    <t>31796003147333</t>
  </si>
  <si>
    <t>BMC-DS-0109</t>
  </si>
  <si>
    <t>DS793.K2 P4 (vol. 4)</t>
  </si>
  <si>
    <t>Les grottes de Touen-houang: peintures &amp; sculptures bouddhiques des époques des Wei /</t>
  </si>
  <si>
    <t>31796003147382</t>
  </si>
  <si>
    <t>1914-1924.</t>
  </si>
  <si>
    <t>Pelliot, Paul, 1878-1945.</t>
  </si>
  <si>
    <t>BMC-DS-0110</t>
  </si>
  <si>
    <t>DS809 .H44</t>
  </si>
  <si>
    <t>Kokoro : hints and echoes of Japanese inner life /</t>
  </si>
  <si>
    <t>31796102666753</t>
  </si>
  <si>
    <t>Hearn, Lafcadio, 1850-1904.</t>
  </si>
  <si>
    <t>BMC-DS-0111</t>
  </si>
  <si>
    <t>DS810 .H43</t>
  </si>
  <si>
    <t>Japan : an attempt at interpretation /</t>
  </si>
  <si>
    <t>31796102666662</t>
  </si>
  <si>
    <t>BMC-DS-0112</t>
  </si>
  <si>
    <t>DS810 .M16</t>
  </si>
  <si>
    <t>Japan to America; a symposium of papers by political leaders and representative citizens of Japan on conditions in Japan and on the relations between Japan and the United States,</t>
  </si>
  <si>
    <t>31796100772439</t>
  </si>
  <si>
    <t>B_Images/BMC-DS-0112.Image_barcode.205912.jpg</t>
  </si>
  <si>
    <t>B_Images/BMC-DS-0112.Image_1.205912.jpg</t>
  </si>
  <si>
    <t>Masaoka, Naoichi comp.</t>
  </si>
  <si>
    <t>BMC-DS-0113</t>
  </si>
  <si>
    <t>DS835 .G89 (vol. 1)</t>
  </si>
  <si>
    <t>The mikado's empire /</t>
  </si>
  <si>
    <t>31796002093538</t>
  </si>
  <si>
    <t>Griffis, William Elliot, 1843-1928.</t>
  </si>
  <si>
    <t>BMC-DS-0114</t>
  </si>
  <si>
    <t>DS835 .H5 (vol. 2)</t>
  </si>
  <si>
    <t>Hildreth's "Japan as it was and is" : a handbook of old Japan /</t>
  </si>
  <si>
    <t>31796003581028</t>
  </si>
  <si>
    <t>Hildreth, Richard, 1807-1865.</t>
  </si>
  <si>
    <t>BMC-DS-0115</t>
  </si>
  <si>
    <t>DS835 .K2 (vol. 3)</t>
  </si>
  <si>
    <t>The history of Japan, together with a description of the kingdom of Siam, 1690-92,</t>
  </si>
  <si>
    <t>31796002093827</t>
  </si>
  <si>
    <t>Kaempfer, Engelbert, 1651-1716.</t>
  </si>
  <si>
    <t>BMC-DT-0001</t>
  </si>
  <si>
    <t>DT31 .J73</t>
  </si>
  <si>
    <t>A history of the colonization of Africa by alien races /</t>
  </si>
  <si>
    <t>31796102733439</t>
  </si>
  <si>
    <t>B_Images/BMC-DT-0001.Image_barcode.204754.jpg</t>
  </si>
  <si>
    <t>B_Images/BMC-DT-0001.Image_1.205754.jpg</t>
  </si>
  <si>
    <t>B_Images/BMC-DT-0001.Image_2.205754.jpg</t>
  </si>
  <si>
    <t>B_Images/BMC-DT-0001.Image_3.205754.jpg</t>
  </si>
  <si>
    <t>Johnston, Harry, 1858-1927.</t>
  </si>
  <si>
    <t>BMC-DT-0002</t>
  </si>
  <si>
    <t>DT31 .S21 1898b</t>
  </si>
  <si>
    <t>Africa in the nineteenth century.</t>
  </si>
  <si>
    <t>31796103019333</t>
  </si>
  <si>
    <t>Sanderson, Edgar, d. 1907.</t>
  </si>
  <si>
    <t>BMC-DT-0003</t>
  </si>
  <si>
    <t>DT54 .S47 (vol. 1)</t>
  </si>
  <si>
    <t>Conversations and journals in Egypt and Malta /</t>
  </si>
  <si>
    <t>31796002111421</t>
  </si>
  <si>
    <t>B_Images/BMC-DT-0003.Image_barcode.205835.jpg</t>
  </si>
  <si>
    <t>B_Images/BMC-DT-0003.Image_1.205835.jpg</t>
  </si>
  <si>
    <t>B_Images/BMC-DT-0003.Image_2.205835.jpg</t>
  </si>
  <si>
    <t>B_Images/BMC-DT-0003.Image_3.205837.jpg</t>
  </si>
  <si>
    <t>Senior, Nassau William, 1790-1864.</t>
  </si>
  <si>
    <t>BMC-DT-0004</t>
  </si>
  <si>
    <t>DT57 .C2 v.24 f</t>
  </si>
  <si>
    <t>Archaic objects /</t>
  </si>
  <si>
    <t>31796003625023</t>
  </si>
  <si>
    <t>1904 (v.2)-1905.</t>
  </si>
  <si>
    <t>Quibell, James Edward, 1867-1935.</t>
  </si>
  <si>
    <t>BMC-DT-0005</t>
  </si>
  <si>
    <t>DT57 .E37 v.33 f</t>
  </si>
  <si>
    <t>The cemeteries of Abydos /</t>
  </si>
  <si>
    <t>31796003623911</t>
  </si>
  <si>
    <t>1913-1914.</t>
  </si>
  <si>
    <t>Naville, Edouard, 1844-1926.</t>
  </si>
  <si>
    <t>BMC-DT-0006</t>
  </si>
  <si>
    <t>DT59 .C23 1915</t>
  </si>
  <si>
    <t>Guide du visiteur au Musée du Caire /</t>
  </si>
  <si>
    <t>31796100468038</t>
  </si>
  <si>
    <t>Matḥaf al-Miṣrī</t>
  </si>
  <si>
    <t>BMC-DT-0007</t>
  </si>
  <si>
    <t>DT60 .W5 1883 (vol. 2)</t>
  </si>
  <si>
    <t>The manners and customs of the ancient Egyptians;</t>
  </si>
  <si>
    <t>31796000930103</t>
  </si>
  <si>
    <t>Wilkinson, John Gardner, 1797-1875.</t>
  </si>
  <si>
    <t>BMC-DT-0008</t>
  </si>
  <si>
    <t>DT61 .B85</t>
  </si>
  <si>
    <t>Egypt; three essays on the history, religion and art of ancient Egypt.</t>
  </si>
  <si>
    <t>31796100381173</t>
  </si>
  <si>
    <t>Brimmer, Martin, 1829-1896.</t>
  </si>
  <si>
    <t>BMC-DT-0009</t>
  </si>
  <si>
    <t>DT62.T6 B75</t>
  </si>
  <si>
    <t>Wall decorations of Egyptian tombs : illustrated from examples in the British Museum.</t>
  </si>
  <si>
    <t>31796100240346</t>
  </si>
  <si>
    <t>BMC-DT-0010</t>
  </si>
  <si>
    <t>DT73.S3 Q5</t>
  </si>
  <si>
    <t>The tombs of Sakkara /</t>
  </si>
  <si>
    <t>31796100922778</t>
  </si>
  <si>
    <t>Quibell, Annie Abernethie Pirie, d. 1927.</t>
  </si>
  <si>
    <t>BMC-DT-0011</t>
  </si>
  <si>
    <t>DT80 .B8 1908b</t>
  </si>
  <si>
    <t>The queens of Egypt /</t>
  </si>
  <si>
    <t>31796101516926</t>
  </si>
  <si>
    <t>Buttles, Janet R.</t>
  </si>
  <si>
    <t>BMC-DT-0012</t>
  </si>
  <si>
    <t>DT83 .B78 1909</t>
  </si>
  <si>
    <t>A history of Egypt from the earliest times to the Persian conquest,</t>
  </si>
  <si>
    <t>31796000930137</t>
  </si>
  <si>
    <t>Breasted, James Henry, 1865-1935.</t>
  </si>
  <si>
    <t>BMC-DT-0013</t>
  </si>
  <si>
    <t>31796000930194</t>
  </si>
  <si>
    <t>B_Images/BMC-DT-0013.Image_barcode.211143.jpg</t>
  </si>
  <si>
    <t>B_Images/BMC-DT-0013.Image_1.211053.jpg</t>
  </si>
  <si>
    <t>B_Images/BMC-DT-0013.Image_2.211430.jpg</t>
  </si>
  <si>
    <t>B_Images/BMC-DT-0013.Image_3.211358.jpg</t>
  </si>
  <si>
    <t>BMC-DT-0014</t>
  </si>
  <si>
    <t>DT83 .B89 (vol. 1)</t>
  </si>
  <si>
    <t>A history of Egypt under the Pharaohs : derived entirely from the monuments, to which is added a discourse on the exodus of the Israelites /</t>
  </si>
  <si>
    <t>31796001952403</t>
  </si>
  <si>
    <t>Brugsch, Heinrich, 1827-1894.</t>
  </si>
  <si>
    <t>BMC-DT-0015</t>
  </si>
  <si>
    <t>DT83 .B92 1902b (vol. 1)</t>
  </si>
  <si>
    <t>A history of Egypt from the end of the Neolithic period to the death of Cleopatra VII, B.C. 30.</t>
  </si>
  <si>
    <t>31796000930426</t>
  </si>
  <si>
    <t>Budge, E. A. Wallis Sir, 1857-1934. (Ernest Alfred Wallis),</t>
  </si>
  <si>
    <t>BMC-DT-0016</t>
  </si>
  <si>
    <t>DT83 .C5</t>
  </si>
  <si>
    <t>Etudes sur l'antiquité historique : d'aprés les sources égyptiennes et les monuments reputés préhistoriques.</t>
  </si>
  <si>
    <t>31796100423579</t>
  </si>
  <si>
    <t>Chabas, François Joseph, 1817-1882.</t>
  </si>
  <si>
    <t>BMC-DT-0017</t>
  </si>
  <si>
    <t>DT83 .K36 (vol. 1)</t>
  </si>
  <si>
    <t>Ancient Egypt under the Pharaohs /</t>
  </si>
  <si>
    <t>31796000930533</t>
  </si>
  <si>
    <t>Kenrick, John, 1788-1877.</t>
  </si>
  <si>
    <t>BMC-DT-0018</t>
  </si>
  <si>
    <t>DT83 .S54 1870 (vol. 1)</t>
  </si>
  <si>
    <t>The history of Egypt : from the earliest times till the conquest by the Arabs, A. D. 640.</t>
  </si>
  <si>
    <t>31796000930525</t>
  </si>
  <si>
    <t>Sharpe, Samuel, 1799-1881.</t>
  </si>
  <si>
    <t>BMC-DT-0019</t>
  </si>
  <si>
    <t>DT92 .B75 (vol. 4)</t>
  </si>
  <si>
    <t>Histoire des Lagides,</t>
  </si>
  <si>
    <t>31796004732562</t>
  </si>
  <si>
    <t>1903-07.</t>
  </si>
  <si>
    <t>Bouché-Leclercq, Auguste, 1842-1923.</t>
  </si>
  <si>
    <t>BMC-DT-0020</t>
  </si>
  <si>
    <t>DT93.A2 J6</t>
  </si>
  <si>
    <t>The chronicle of John, bishop of Nikiu /</t>
  </si>
  <si>
    <t>31796100631940</t>
  </si>
  <si>
    <t>Joannes, bp. of Nikiou, 7th cent.</t>
  </si>
  <si>
    <t>BMC-DT-0021</t>
  </si>
  <si>
    <t>DT100 .W4</t>
  </si>
  <si>
    <t>A history of events in Egypt from 1796 to 1914 /</t>
  </si>
  <si>
    <t>31796103159196</t>
  </si>
  <si>
    <t>Weigall, Arthur E. P. Brome 1880-1934. (Arthur Edward Pearse Brome),</t>
  </si>
  <si>
    <t>BMC-DT-0022</t>
  </si>
  <si>
    <t>DT107.4 .B7</t>
  </si>
  <si>
    <t>Secret history of the English occupation of Egypt: being a personal narrative of events,</t>
  </si>
  <si>
    <t>31796100329412</t>
  </si>
  <si>
    <t>Blunt, Wilfred Scawen, 1840-1922.</t>
  </si>
  <si>
    <t>BMC-DT-0023</t>
  </si>
  <si>
    <t>DT107 .C6</t>
  </si>
  <si>
    <t>The Egyptian problem /</t>
  </si>
  <si>
    <t>31796007786086</t>
  </si>
  <si>
    <t>Chirol, Valentine, Sir, 1852-1929.</t>
  </si>
  <si>
    <t>BMC-DT-0024</t>
  </si>
  <si>
    <t>DT158 .D26</t>
  </si>
  <si>
    <t>Carthage and her remains: reing an account of the excavations and researches on the site of the Phoenician metropolis in Africa, and other adjacent places /</t>
  </si>
  <si>
    <t>31796100313150</t>
  </si>
  <si>
    <t>Davis, N. 1812-1882. (Nathan),</t>
  </si>
  <si>
    <t>BMC-DT-0025</t>
  </si>
  <si>
    <t>DT165 .B3</t>
  </si>
  <si>
    <t>Wüsten, Palmen und Basare /</t>
  </si>
  <si>
    <t>31796101432645</t>
  </si>
  <si>
    <t>Banse, Ewald, 1883-</t>
  </si>
  <si>
    <t>BMC-DT-0026</t>
  </si>
  <si>
    <t>DT201 .L3 1894</t>
  </si>
  <si>
    <t>The story of the Barbary corsairs /</t>
  </si>
  <si>
    <t>31796003889660</t>
  </si>
  <si>
    <t>1894[c1890]</t>
  </si>
  <si>
    <t>Lane-Poole, Stanley, 1854-1931.</t>
  </si>
  <si>
    <t>BMC-DT-0027</t>
  </si>
  <si>
    <t>DT250 .L8</t>
  </si>
  <si>
    <t>By the waters of Carthage,</t>
  </si>
  <si>
    <t>31796003969520</t>
  </si>
  <si>
    <t>Lorimer, Norma, b. 1864.</t>
  </si>
  <si>
    <t>BMC-DT-0028</t>
  </si>
  <si>
    <t>DT269.B62 B4 f</t>
  </si>
  <si>
    <t>Benzert.</t>
  </si>
  <si>
    <t>31796101275291</t>
  </si>
  <si>
    <t>BMC-DT-0029</t>
  </si>
  <si>
    <t>DT279 .N4</t>
  </si>
  <si>
    <t>Algeria and Tunis,</t>
  </si>
  <si>
    <t>31796102117963</t>
  </si>
  <si>
    <t>Nesbitt, Frances E.</t>
  </si>
  <si>
    <t>BMC-DT-0030</t>
  </si>
  <si>
    <t>DT299.T5 B7 ff</t>
  </si>
  <si>
    <t>Timgad, : une cité africaine sous l'empire romain /</t>
  </si>
  <si>
    <t>31796100472105</t>
  </si>
  <si>
    <t>Boeswillwald, E., d. 1896.</t>
  </si>
  <si>
    <t>BMC-DT-0031</t>
  </si>
  <si>
    <t>DT299.T5 T5 1900z</t>
  </si>
  <si>
    <t>Timgad : album artistique.</t>
  </si>
  <si>
    <t>31796004103624</t>
  </si>
  <si>
    <t>19--?]</t>
  </si>
  <si>
    <t>BMC-DT-0032</t>
  </si>
  <si>
    <t>DT363.5 .B28</t>
  </si>
  <si>
    <t>The life of Edmund Musgrave Barttelot, captain and brevet-major Royal fusiliers, commander of the rear column of the Emin Pasha relief expedition; being an account of his services for the relief of Kandahar, of Gordon, and of Emin, from his letters and diary,</t>
  </si>
  <si>
    <t>31796102092323</t>
  </si>
  <si>
    <t>Barttelot, Edmund Musgrave, 1859-1888.</t>
  </si>
  <si>
    <t>BMC-DT-0033</t>
  </si>
  <si>
    <t>DT431 .M11</t>
  </si>
  <si>
    <t>British East Africa; or, Ibea; a history of the formation and work of the Imperial British East Africa Company;</t>
  </si>
  <si>
    <t>31796101778294</t>
  </si>
  <si>
    <t>McDermott, P. L. comp.</t>
  </si>
  <si>
    <t>BMC-DT-0034</t>
  </si>
  <si>
    <t>DT433.27 .C64 1895</t>
  </si>
  <si>
    <t>The land of the Nile springs : being chiefly an account of how we fought Kabarega /</t>
  </si>
  <si>
    <t>31796004096372</t>
  </si>
  <si>
    <t>Colvile, Henry Edward, 1852-</t>
  </si>
  <si>
    <t>BMC-DT-0035</t>
  </si>
  <si>
    <t>DT434.E2 A4 (vol. 1959)</t>
  </si>
  <si>
    <t>Report on the Colony and Protectorate of Kenya for the year ... /</t>
  </si>
  <si>
    <t>31796004446965</t>
  </si>
  <si>
    <t>-1963.</t>
  </si>
  <si>
    <t>BMC-DT-0036</t>
  </si>
  <si>
    <t>DT434.U2 R8</t>
  </si>
  <si>
    <t>The northern Bantu: an account of some central African tribes of the Uganda Protectorate /</t>
  </si>
  <si>
    <t>31796102999931</t>
  </si>
  <si>
    <t>Roscoe, John, 1861-1932.</t>
  </si>
  <si>
    <t>BMC-DT-0037</t>
  </si>
  <si>
    <t>DT507 .A74 1901</t>
  </si>
  <si>
    <t>The Ashanti campaign of 1900,</t>
  </si>
  <si>
    <t>31796102085384</t>
  </si>
  <si>
    <t>Armitage, Cecil Hamilton, Sir, 1869-1933.</t>
  </si>
  <si>
    <t>BMC-DT-0038</t>
  </si>
  <si>
    <t>DT515 .D3</t>
  </si>
  <si>
    <t>Nigerian studies; or, The religious and political system of the Yoruba,</t>
  </si>
  <si>
    <t>31796000120473</t>
  </si>
  <si>
    <t>Dennett, Richard Edward, 1857-1921.</t>
  </si>
  <si>
    <t>BMC-DT-0039</t>
  </si>
  <si>
    <t>DT515 .M68</t>
  </si>
  <si>
    <t>British Nigeria; a geographical and historical description of the British possessions adjacent to the Niger River, West Africa,</t>
  </si>
  <si>
    <t>31796100779954</t>
  </si>
  <si>
    <t>Mockler-Ferryman, Augustus Ferryman, 1856-1930.</t>
  </si>
  <si>
    <t>BMC-DT-0040</t>
  </si>
  <si>
    <t>DT515 .O8</t>
  </si>
  <si>
    <t>The making of Northern Nigeria,</t>
  </si>
  <si>
    <t>31796102117138</t>
  </si>
  <si>
    <t>Orr, Charles William James, Sir, 1870-1945.</t>
  </si>
  <si>
    <t>BMC-DT-0041</t>
  </si>
  <si>
    <t>DT516 .T85</t>
  </si>
  <si>
    <t>The Niger sources and the borders of the new Sierra Leone protectorate,</t>
  </si>
  <si>
    <t>31796101778013</t>
  </si>
  <si>
    <t>Trotter, James Keith, Sir, 1849-</t>
  </si>
  <si>
    <t>BMC-DT-0042</t>
  </si>
  <si>
    <t>DT527 .B3</t>
  </si>
  <si>
    <t>Épopées africaines : ouvrage inédit. /</t>
  </si>
  <si>
    <t>31796100328232</t>
  </si>
  <si>
    <t>Baratier, Albert Ernest Augustin, 1864-1917.</t>
  </si>
  <si>
    <t>BMC-DT-0043</t>
  </si>
  <si>
    <t>DT551 .M35 (vol. 3)</t>
  </si>
  <si>
    <t>Études sur l'Islam et les tribus du Soudan</t>
  </si>
  <si>
    <t>31796000120630</t>
  </si>
  <si>
    <t>1920-21 [v. 3,'21]</t>
  </si>
  <si>
    <t>Marty, Paul.</t>
  </si>
  <si>
    <t>BMC-DT-0044</t>
  </si>
  <si>
    <t>DT650 .S92 1908</t>
  </si>
  <si>
    <t>Uit den kunstschat der Bakongos : mythische, historische, didactische verhalen, gebruiken en levenswijze /</t>
  </si>
  <si>
    <t>31796005028432</t>
  </si>
  <si>
    <t>Struyf, Ivo.</t>
  </si>
  <si>
    <t>BMC-DT-0045</t>
  </si>
  <si>
    <t>DT652 .B77</t>
  </si>
  <si>
    <t>Civilisation in Congoland: a story of international wrong-doing /</t>
  </si>
  <si>
    <t>31796100244140</t>
  </si>
  <si>
    <t>Bourne, H. R. Fox 1837-1909. (Henry Richard Fox),</t>
  </si>
  <si>
    <t>BMC-DT-0046</t>
  </si>
  <si>
    <t>DT652 .K4</t>
  </si>
  <si>
    <t>The Belgian Congo and the Berlin act /</t>
  </si>
  <si>
    <t>31796102737802</t>
  </si>
  <si>
    <t>Keith, Arthur Berriedale, 1879-1944.</t>
  </si>
  <si>
    <t>BMC-DT-0047</t>
  </si>
  <si>
    <t>DT654.3.B46 A3 1887</t>
  </si>
  <si>
    <t>Life on the Congo /</t>
  </si>
  <si>
    <t>31796005105743</t>
  </si>
  <si>
    <t>Bentley, W. Holman 1855-1905. (William Holman),</t>
  </si>
  <si>
    <t>BMC-DT-0048</t>
  </si>
  <si>
    <t>DT711 .R53 1912</t>
  </si>
  <si>
    <t>Die selbstverwaltung der Gemeinden in Deutsch-Südwestafrika /</t>
  </si>
  <si>
    <t>31796005104191</t>
  </si>
  <si>
    <t>1912?</t>
  </si>
  <si>
    <t>Rheinen, Otto, 1889-</t>
  </si>
  <si>
    <t>BMC-DT-0049</t>
  </si>
  <si>
    <t>DT929 .D26</t>
  </si>
  <si>
    <t>Dr. Jameson's raiders vs. the Johannesburg reformers.</t>
  </si>
  <si>
    <t>31796100338850</t>
  </si>
  <si>
    <t>Davis, Richard Harding, 1864-1916.</t>
  </si>
  <si>
    <t>BMC-DT-0050</t>
  </si>
  <si>
    <t>DT1900 .G72 1903 f (vol. 1)</t>
  </si>
  <si>
    <t>Minutes of evidence taken before the Royal commission on the war of South Africa ... : Presented to both houses of Parliament by command of His Majesty.</t>
  </si>
  <si>
    <t>31796004134546</t>
  </si>
  <si>
    <t>Great Britain. Royal Commission on the War in South Africa.</t>
  </si>
  <si>
    <t>BMC-DU-0001</t>
  </si>
  <si>
    <t>DU98 .T2 1919</t>
  </si>
  <si>
    <t>De reizen van Abel Janszoon Tasman en Franchoys Jacobszoon Visscher ter nadere ontdekking von het Zuidland in 1642/3 en 1644,</t>
  </si>
  <si>
    <t>31796101359251</t>
  </si>
  <si>
    <t>Tasman, Abel Janszoon, 1603?-1659.</t>
  </si>
  <si>
    <t>BMC-DU-0002</t>
  </si>
  <si>
    <t>DU110 .M5</t>
  </si>
  <si>
    <t>The colonization of Australia (1829-42) : the Wakefield experiment in empire building /</t>
  </si>
  <si>
    <t>31796102866387</t>
  </si>
  <si>
    <t>Mills, Richard Charles, 1886-1952.</t>
  </si>
  <si>
    <t>BMC-DU-0003</t>
  </si>
  <si>
    <t>DU411 .F5</t>
  </si>
  <si>
    <t>Remarks on New Zealand, in February 1846.</t>
  </si>
  <si>
    <t>31796100481569</t>
  </si>
  <si>
    <t>Fitzroy, Robert, 1805-1865.</t>
  </si>
  <si>
    <t>BMC-DU-0004</t>
  </si>
  <si>
    <t>DU560 .C5 1899b</t>
  </si>
  <si>
    <t>The Caroline Islands: travel in the sea of the little lands /</t>
  </si>
  <si>
    <t>31796101927370</t>
  </si>
  <si>
    <t>B_Images/BMC-DU-0004.Image_barcode.175626.jpg</t>
  </si>
  <si>
    <t>B_Images/BMC-DU-0004.Image_1.174627.jpg</t>
  </si>
  <si>
    <t>B_Images/BMC-DU-0004.Image_2.174635.jpg</t>
  </si>
  <si>
    <t>Christian, Frederick William, 1867-</t>
  </si>
  <si>
    <t>BMC-DU-0005</t>
  </si>
  <si>
    <t>DU598.Y3 F7</t>
  </si>
  <si>
    <t>The island of stone money : Uap of the Carolines /</t>
  </si>
  <si>
    <t>31796102600166</t>
  </si>
  <si>
    <t>Furness, William Henry, 1866-1920.</t>
  </si>
  <si>
    <t>BMC-DU-0006</t>
  </si>
  <si>
    <t>DU700 .O4</t>
  </si>
  <si>
    <t>White shadows in the South seas.</t>
  </si>
  <si>
    <t>31796102012743</t>
  </si>
  <si>
    <t>O'Brien, Frederick.</t>
  </si>
  <si>
    <t>BMC-DU-0007</t>
  </si>
  <si>
    <t>DU800 .B43</t>
  </si>
  <si>
    <t>The mutineers of the Bounty and their descendants in Pitcairn and Norfolk islands.</t>
  </si>
  <si>
    <t>31796100260419</t>
  </si>
  <si>
    <t>Belcher, Diana Jolliffe, Lady, 1805?-1890.</t>
  </si>
  <si>
    <t>BMC-DX-0001</t>
  </si>
  <si>
    <t>DX115 .L5 1882</t>
  </si>
  <si>
    <t>The Gypsies,</t>
  </si>
  <si>
    <t>31796102795818</t>
  </si>
  <si>
    <t>Leland, Charles Godfrey, 1824-1903.</t>
  </si>
  <si>
    <t>BMC-E-0001</t>
  </si>
  <si>
    <t>E13 .B21 (vol. 3)</t>
  </si>
  <si>
    <t>The native races of the Pacific states .</t>
  </si>
  <si>
    <t>1890, c1875.</t>
  </si>
  <si>
    <t>Bancroft, Hubert Howe, 1832-1918.</t>
  </si>
  <si>
    <t>BMC-E-0002</t>
  </si>
  <si>
    <t>E13 .B21 (vol. 4)</t>
  </si>
  <si>
    <t>BMC-E-0003</t>
  </si>
  <si>
    <t>E51 .C7 v.1</t>
  </si>
  <si>
    <t>Coos texts /</t>
  </si>
  <si>
    <t>Frachtenberg, Leo Joachim, 1883-1930.</t>
  </si>
  <si>
    <t>BMC-E-0004</t>
  </si>
  <si>
    <t>E51 .N455 v.17 pt.2</t>
  </si>
  <si>
    <t>Cuba before Columbus,</t>
  </si>
  <si>
    <t>Harrington, M. R. 1882-1971. (Mark Raymond),</t>
  </si>
  <si>
    <t>BMC-E-0005</t>
  </si>
  <si>
    <t>E51 .U6 v. 65</t>
  </si>
  <si>
    <t>Archeological explorations in northeastern Arizona,</t>
  </si>
  <si>
    <t>Kidder, Alfred Vincent, 1885-1963.</t>
  </si>
  <si>
    <t>BMC-E-0006</t>
  </si>
  <si>
    <t>E51 .U6 v.41</t>
  </si>
  <si>
    <t>Antiquities of the Mesa Verde National Park, Sprucetree House /</t>
  </si>
  <si>
    <t>Fewkes, Jesse Walter, 1850-1930.</t>
  </si>
  <si>
    <t>BMC-E-0007</t>
  </si>
  <si>
    <t>E51 .U6 v.48</t>
  </si>
  <si>
    <t>The Choctaw of Bayou Lacomb, St. Tammany Parish, Louisiana /</t>
  </si>
  <si>
    <t>Bushnell, David I., Jr. 1875-1941. (David Ives),</t>
  </si>
  <si>
    <t>BMC-E-0008</t>
  </si>
  <si>
    <t>E51 .U6 v.52</t>
  </si>
  <si>
    <t>Early man in South America /</t>
  </si>
  <si>
    <t>Hrdlička, Aleš, 1869-1943.</t>
  </si>
  <si>
    <t>BMC-E-0009</t>
  </si>
  <si>
    <t>E51 .U6 v.57</t>
  </si>
  <si>
    <t>An introduction to the study of the Maya hieroglyphs /</t>
  </si>
  <si>
    <t>Morley, Sylvanus Griswold, 1883-1948.</t>
  </si>
  <si>
    <t>BMC-E-0010</t>
  </si>
  <si>
    <t>E51 .U6 v.73</t>
  </si>
  <si>
    <t>Early history of the Creek Indians and their neighbors /</t>
  </si>
  <si>
    <t>Swanton, John Reed, 1873-1958.</t>
  </si>
  <si>
    <t>BMC-E-0011</t>
  </si>
  <si>
    <t>E77 .M67 1906</t>
  </si>
  <si>
    <t>A narrative of explorations in New Mexico, Arizona, Indiana, etc. : Together with a brief history of the department /</t>
  </si>
  <si>
    <t>Moorehead, Warren King, 1866-1939.</t>
  </si>
  <si>
    <t>BMC-E-0012</t>
  </si>
  <si>
    <t>E87 .W54</t>
  </si>
  <si>
    <t>A biographical memoir of the Rev. John Williams, first minister of Deerfield, Massachusetts: With a slight sketch of ancient Deerfield, and an account of the Indian wars in that place and vicinity. With an appendix, containing the journal of the Rev. Doctor Stephen Williams, of Longmeadow, during his captivity, and other papers relating to the early Indian wars in Deerfield /</t>
  </si>
  <si>
    <t>Williams, Stephen West, 1790-1855.</t>
  </si>
  <si>
    <t>BMC-E-0013</t>
  </si>
  <si>
    <t>E99.E7 T418 1900z</t>
  </si>
  <si>
    <t>Eskimo papers.</t>
  </si>
  <si>
    <t>B_Images/BMC-E-0013.Image_barcode.210830.jpg</t>
  </si>
  <si>
    <t>B_Images/BMC-E-0013.Image_1.210730.jpg</t>
  </si>
  <si>
    <t>1908-31.</t>
  </si>
  <si>
    <t>Thalbitzer, William, 1873-1958.</t>
  </si>
  <si>
    <t>BMC-E-0014</t>
  </si>
  <si>
    <t>E101 .R65</t>
  </si>
  <si>
    <t>An account of discoveries in the West until 1519, and of voyages to and along the Atlantic coast of North America, from 1520 to 1573 : Prepared for "The Virginia historical and philosophical society."</t>
  </si>
  <si>
    <t>Robinson, Conway, 1805-1884.</t>
  </si>
  <si>
    <t>BMC-E-0015</t>
  </si>
  <si>
    <t>E110 .V65</t>
  </si>
  <si>
    <t>The Columbian tradition on the discovery of America and of the part played therein by the astronomer Toscanelli : a memoir addressed to the professors Hermann Wagner of the University of Göttingen and Carlo Errara of Bologna /</t>
  </si>
  <si>
    <t>Vignaud, Henry, 1830-1922.</t>
  </si>
  <si>
    <t>BMC-E-0016</t>
  </si>
  <si>
    <t>E123 .C69 (vol. 41)</t>
  </si>
  <si>
    <t>Colección de documentos inéditos, relativos al descubrimiento, conquista y organización de las antiguas posesiones españolas de América y Oceanía, sacados de los archivos del reino, y muy especialmente del de Indias.</t>
  </si>
  <si>
    <t>1864-84.</t>
  </si>
  <si>
    <t>BMC-E-0017</t>
  </si>
  <si>
    <t>E123 .C69 (vol. 25)</t>
  </si>
  <si>
    <t>BMC-E-0018</t>
  </si>
  <si>
    <t>E169 .S78</t>
  </si>
  <si>
    <t>Civilization in the United States : an inquiry by thirty Americans /</t>
  </si>
  <si>
    <t>Stearns, Harold, 1891-1943 ed.</t>
  </si>
  <si>
    <t>BMC-E-0019</t>
  </si>
  <si>
    <t>E172 .A60 (vol. 1940)</t>
  </si>
  <si>
    <t>Annual report of the American Historical Association.</t>
  </si>
  <si>
    <t>1890-</t>
  </si>
  <si>
    <t>American Historical Association.</t>
  </si>
  <si>
    <t>BMC-E-0020</t>
  </si>
  <si>
    <t>E172 .A60 (vol. 1894)</t>
  </si>
  <si>
    <t>BMC-E-0021</t>
  </si>
  <si>
    <t>E172 .A60 (vol. 1985)</t>
  </si>
  <si>
    <t>BMC-E-0022</t>
  </si>
  <si>
    <t>E172 .A60 (vol. 1900 pt. 2)</t>
  </si>
  <si>
    <t>BMC-E-0023</t>
  </si>
  <si>
    <t>E172 .A60 (vol. 1992)</t>
  </si>
  <si>
    <t>BMC-E-0024</t>
  </si>
  <si>
    <t>E172 .A60 (vol. 1917)</t>
  </si>
  <si>
    <t>BMC-E-0025</t>
  </si>
  <si>
    <t>E172 .A60 (vol. 1991)</t>
  </si>
  <si>
    <t>BMC-E-0026</t>
  </si>
  <si>
    <t>E172 .A60 (vol. 1936 pt. 3)</t>
  </si>
  <si>
    <t>BMC-E-0027</t>
  </si>
  <si>
    <t>E172 .A60 (vol. 1924)</t>
  </si>
  <si>
    <t>BMC-E-0028</t>
  </si>
  <si>
    <t>E172 .A60 (vol. 1906 pt. 1)</t>
  </si>
  <si>
    <t>BMC-E-0029</t>
  </si>
  <si>
    <t>E173 .C55 1918 v.1</t>
  </si>
  <si>
    <t>The red man's continent; a chronicle of aboriginal America,</t>
  </si>
  <si>
    <t>Huntington, Ellsworth, 1876-1947.</t>
  </si>
  <si>
    <t>BMC-E-0030</t>
  </si>
  <si>
    <t>E173 .C55 v.21</t>
  </si>
  <si>
    <t>The paths of inland commerce: a chronicle of trail, road, and waterway /</t>
  </si>
  <si>
    <t>Hulbert, Archer Butler, 1873-1933.</t>
  </si>
  <si>
    <t>BMC-E-0031</t>
  </si>
  <si>
    <t>E173 .C55 v.33</t>
  </si>
  <si>
    <t>The American spirit in education : a chronicle of great teachers /</t>
  </si>
  <si>
    <t>Slosson, Edwin Emery, 1865-1929.</t>
  </si>
  <si>
    <t>BMC-E-0032</t>
  </si>
  <si>
    <t>BMC-E-0033</t>
  </si>
  <si>
    <t>E173 .C55 v.38</t>
  </si>
  <si>
    <t>The railroad builders : a chronicle of the welding of the states /</t>
  </si>
  <si>
    <t>Moody, John, 1868-1958.</t>
  </si>
  <si>
    <t>BMC-E-0034</t>
  </si>
  <si>
    <t>E173 .C55 v.47</t>
  </si>
  <si>
    <t>Theodore Roosevelt and his times : a chronicle of the progressive movement /</t>
  </si>
  <si>
    <t>Howland, Harold Jacobs, 1877-</t>
  </si>
  <si>
    <t>BMC-E-0035</t>
  </si>
  <si>
    <t>BMC-E-0036</t>
  </si>
  <si>
    <t>E174 .L91 (vol. 5)</t>
  </si>
  <si>
    <t>Harper's encyclopædia of United States history from 458 A.D. to 1905 : based upon the plan of Benson John Lossing /</t>
  </si>
  <si>
    <t>BMC-E-0037</t>
  </si>
  <si>
    <t>E176 .S81 (vol. 5)</t>
  </si>
  <si>
    <t>The library of American biography.</t>
  </si>
  <si>
    <t>1834-48.</t>
  </si>
  <si>
    <t>Sparks, Jared, 1789-1866. ed.</t>
  </si>
  <si>
    <t>BMC-E-0038</t>
  </si>
  <si>
    <t>E176 .S81 (vol. 18)</t>
  </si>
  <si>
    <t>BMC-E-0039</t>
  </si>
  <si>
    <t>E176 .S81 (vol. 21)</t>
  </si>
  <si>
    <t>B_Images/BMC-E-0039.Image_barcode.213215.jpg</t>
  </si>
  <si>
    <t>B_Images/BMC-E-0039.Image_1.213227.jpg</t>
  </si>
  <si>
    <t>BMC-E-0040</t>
  </si>
  <si>
    <t>E176 .S81 (vol. 15)</t>
  </si>
  <si>
    <t>BMC-E-0041</t>
  </si>
  <si>
    <t>E176 .S81 (vol. 7)</t>
  </si>
  <si>
    <t>BMC-E-0042</t>
  </si>
  <si>
    <t>E176 .S81 (vol. 20)</t>
  </si>
  <si>
    <t>BMC-E-0043</t>
  </si>
  <si>
    <t>E178 .A54 v.10</t>
  </si>
  <si>
    <t>The confederation and the constitution, 1783-1789 /</t>
  </si>
  <si>
    <t>McLaughlin, Andrew C. 1861-1947. (Andrew Cunningham),</t>
  </si>
  <si>
    <t>BMC-E-0044</t>
  </si>
  <si>
    <t>E178 .B22 (vol. 2)</t>
  </si>
  <si>
    <t>The history of the United States from the discovery of the American continent /</t>
  </si>
  <si>
    <t>1854-1874.</t>
  </si>
  <si>
    <t>Bancroft, George, 1800-1891.</t>
  </si>
  <si>
    <t>Howard L Goodhart</t>
  </si>
  <si>
    <t>BMC-E-0045</t>
  </si>
  <si>
    <t>E178 .E492 (vol. 3)</t>
  </si>
  <si>
    <t>History of the United States of America /</t>
  </si>
  <si>
    <t>B_Images/BMC-E-0045.Image_barcode.213403.jpg</t>
  </si>
  <si>
    <t>B_Images/BMC-E-0045.Image_1.213348.jpg</t>
  </si>
  <si>
    <t>Elson, Henry William, 1857-</t>
  </si>
  <si>
    <t>BMC-E-0046</t>
  </si>
  <si>
    <t>E178 .H682 1882 (vol. 1)</t>
  </si>
  <si>
    <t>The history of the United States of America /</t>
  </si>
  <si>
    <t>1882 [c1849-52]</t>
  </si>
  <si>
    <t>BMC-E-0047</t>
  </si>
  <si>
    <t>E178 .T95</t>
  </si>
  <si>
    <t>The frontier in American history /</t>
  </si>
  <si>
    <t xml:space="preserve">Ink splatter! </t>
  </si>
  <si>
    <t>B_Images/BMC-E-0047.Image_barcode.213656.jpg</t>
  </si>
  <si>
    <t>B_Images/BMC-E-0047.Image_1.213638.jpg</t>
  </si>
  <si>
    <t>Turner, Frederick Jackson, 1861-1932.</t>
  </si>
  <si>
    <t>BMC-E-0048</t>
  </si>
  <si>
    <t>E179 .S52 (vol. 1)</t>
  </si>
  <si>
    <t>The United States of America; a study of the American commonwealth, its natural resources, people, industries, manufactures, commerce, and its work in literature, science, education, and self-government;</t>
  </si>
  <si>
    <t>Shaler, Nathaniel Southgate, 1841-1906 ed.</t>
  </si>
  <si>
    <t>BMC-E-0049</t>
  </si>
  <si>
    <t>E181 .J73</t>
  </si>
  <si>
    <t>Leading American soldiers /</t>
  </si>
  <si>
    <t xml:space="preserve">Spelling correction </t>
  </si>
  <si>
    <t>B_Images/BMC-E-0049.Image_barcode.214009.jpg</t>
  </si>
  <si>
    <t>B_Images/BMC-E-0049.Image_1.213921.jpg</t>
  </si>
  <si>
    <t>Johnson, Robert Matteson, 1867-1920.</t>
  </si>
  <si>
    <t>BMC-E-0050</t>
  </si>
  <si>
    <t>E183.7 .P13</t>
  </si>
  <si>
    <t>Dramatic moments in American diplomacy,</t>
  </si>
  <si>
    <t>Page, Ralph W. 1881- (Ralph Walter),</t>
  </si>
  <si>
    <t>BMC-E-0051</t>
  </si>
  <si>
    <t>E184.G3 C7</t>
  </si>
  <si>
    <t>Drei jahrhunderte deutschen Lebens in Amerika: eine Geschichte der deutschen in den Vereinigten Staaten /</t>
  </si>
  <si>
    <t>Cronau, Rudolf, 1855-</t>
  </si>
  <si>
    <t>BMC-E-0052</t>
  </si>
  <si>
    <t>E184.J3 G9</t>
  </si>
  <si>
    <t>The American Japanese problem; a study of the racial relations of the East and the West /</t>
  </si>
  <si>
    <t>Gulick, Sidney Lewis, 1860-1945.</t>
  </si>
  <si>
    <t>BMC-E-0053</t>
  </si>
  <si>
    <t>E184.J5 .A6 (vol. 107 2007)</t>
  </si>
  <si>
    <t>American Jewish year book.</t>
  </si>
  <si>
    <t>1890-2008.</t>
  </si>
  <si>
    <t>BMC-E-0054</t>
  </si>
  <si>
    <t>E184.J5 .A6 (vol. 55 1954)</t>
  </si>
  <si>
    <t>BMC-E-0055</t>
  </si>
  <si>
    <t>E184.J5 .A6 (vol. 26 1924-1925)</t>
  </si>
  <si>
    <t>BMC-E-0056</t>
  </si>
  <si>
    <t>E184.J5 .A6 (vol. 39 1937-1938)</t>
  </si>
  <si>
    <t>B_Images/BMC-E-0056.Image_barcode.214942.jpg</t>
  </si>
  <si>
    <t>B_Images/BMC-E-0056.Image_1.214917.jpg</t>
  </si>
  <si>
    <t>BMC-E-0057</t>
  </si>
  <si>
    <t>E184.J5 .A6 (vol. 42 1940-1941)</t>
  </si>
  <si>
    <t>BMC-E-0058</t>
  </si>
  <si>
    <t>E184.J5 .A6 (vol. 49 1947-1948)</t>
  </si>
  <si>
    <t>BMC-E-0059</t>
  </si>
  <si>
    <t>E184.J5 .A6 (vol. 73 1972)</t>
  </si>
  <si>
    <t>BMC-E-0060</t>
  </si>
  <si>
    <t>E184.J5 .A6 (vol. 28 1926-1927)</t>
  </si>
  <si>
    <t>BMC-E-0061</t>
  </si>
  <si>
    <t>E184.S6 B2</t>
  </si>
  <si>
    <t>Our Slavic fellow citizens,</t>
  </si>
  <si>
    <t>Balch, Emily Greene, 1867-1961.</t>
  </si>
  <si>
    <t>BMC-E-0062</t>
  </si>
  <si>
    <t>E185.6 .D797 1903</t>
  </si>
  <si>
    <t>The souls of black folk : essays and sketches /</t>
  </si>
  <si>
    <t>B_Images/BMC-E-0062.Image_barcode.005141.jpg</t>
  </si>
  <si>
    <t>B_Images/BMC-E-0062.Image_1.004418.jpg</t>
  </si>
  <si>
    <t>B_Images/BMC-E-0062.Image_2.005115.jpg</t>
  </si>
  <si>
    <t>B_Images/BMC-E-0062.Image_3.005128.jpg</t>
  </si>
  <si>
    <t>Du Bois, W. E. B. 1868-1963. (William Edward Burghardt),</t>
  </si>
  <si>
    <t>BMC-E-0063</t>
  </si>
  <si>
    <t>E185.61 .H48</t>
  </si>
  <si>
    <t>Nojoque : a question for a continent .</t>
  </si>
  <si>
    <t>B_Images/BMC-E-0063.Image_barcode.005158.jpg</t>
  </si>
  <si>
    <t>B_Images/BMC-E-0063.Image_1.005208.jpg</t>
  </si>
  <si>
    <t>B_Images/BMC-E-0063.Image_2.005223.jpg</t>
  </si>
  <si>
    <t>Helper, Hinton Rowan.</t>
  </si>
  <si>
    <t>Ro. W. Hughes</t>
  </si>
  <si>
    <t>BMC-E-0064</t>
  </si>
  <si>
    <t>E195 .J62 (vol. 6)</t>
  </si>
  <si>
    <t>The papers of Sir William Johnson /</t>
  </si>
  <si>
    <t>1921-</t>
  </si>
  <si>
    <t>Johnson, William, 1715-1774.</t>
  </si>
  <si>
    <t>BMC-E-0065</t>
  </si>
  <si>
    <t>E203 .A5 f (vol. Ser. 4 v. 4)</t>
  </si>
  <si>
    <t>American archives : consisting of a collection of authentick records, state papers, debates, and letters and other notices of publick affairs, the whole forming a documentary history of the origin and progress of the North American colonies; of the causes and accomplishment of the American Revolution; and of the Constitution of government for the United States, to the final ratification thereof /</t>
  </si>
  <si>
    <t>1837-1853.</t>
  </si>
  <si>
    <t>BMC-E-0066</t>
  </si>
  <si>
    <t>E203 .A5 f (vol. Ser. 4 v. 1)</t>
  </si>
  <si>
    <t>BMC-E-0067</t>
  </si>
  <si>
    <t>E207.S3 T8</t>
  </si>
  <si>
    <t>Life of General Philip Schuyler, 1733-1804.</t>
  </si>
  <si>
    <t>Tuckerman, Bayard, 1855-1923.</t>
  </si>
  <si>
    <t>BMC-E-0068</t>
  </si>
  <si>
    <t>E269.I6 H2</t>
  </si>
  <si>
    <t>The Irish in the American revolution, and their early influence in the colonies,</t>
  </si>
  <si>
    <t>Haltigan, James, 1850-</t>
  </si>
  <si>
    <t>BMC-E-0069</t>
  </si>
  <si>
    <t>E302.6.F7 A2 1858</t>
  </si>
  <si>
    <t>The life of Benjamin Franklin written by himself : to which is added hs miscellaneous essays.</t>
  </si>
  <si>
    <t>Franklin, Benjamin, 1706-1790.</t>
  </si>
  <si>
    <t>BMC-E-0070</t>
  </si>
  <si>
    <t>E302.6.H2 H18 1910</t>
  </si>
  <si>
    <t>The intimate life of Alexander Hamilton, based chiefly upon original family letters and other documents, many of which have never been published,</t>
  </si>
  <si>
    <t>Hamilton, Allan McLane, 1848-1919.</t>
  </si>
  <si>
    <t>BMC-E-0071</t>
  </si>
  <si>
    <t>E302.6.H5 W78</t>
  </si>
  <si>
    <t>Sketches of the life and character of Patrick Henry.</t>
  </si>
  <si>
    <t>Wirt, William, 1772-1834.</t>
  </si>
  <si>
    <t>BMC-E-0072</t>
  </si>
  <si>
    <t>E302.6.M8 O12</t>
  </si>
  <si>
    <t>Robert Morris, patriot and financier,</t>
  </si>
  <si>
    <t>Oberholtzer, Ellis Paxson, 1868-1936.</t>
  </si>
  <si>
    <t>BMC-E-0073</t>
  </si>
  <si>
    <t>E302 .M22 (vol. 3)</t>
  </si>
  <si>
    <t>The writings of James Madison: comprising his public papers and his private correspondence, including numerous letters and documents now for the first time printed /</t>
  </si>
  <si>
    <t>Madison, James, 1751-1836.</t>
  </si>
  <si>
    <t>BMC-E-0074</t>
  </si>
  <si>
    <t>E312.19.W95 W5 1899</t>
  </si>
  <si>
    <t>Martha Washington.</t>
  </si>
  <si>
    <t>Wharton, Anne Hollingsworth, 1845-1928.</t>
  </si>
  <si>
    <t>BMC-E-0075</t>
  </si>
  <si>
    <t>E312.7 1889 (vol. 3)</t>
  </si>
  <si>
    <t>The writings of George Washington;</t>
  </si>
  <si>
    <t>1889-[93]</t>
  </si>
  <si>
    <t>Washington, George, 1732-1799.</t>
  </si>
  <si>
    <t>BMC-E-0076</t>
  </si>
  <si>
    <t>E312.7 1889 (vol. 1)</t>
  </si>
  <si>
    <t>BMC-E-0077</t>
  </si>
  <si>
    <t>E332 .J46 q</t>
  </si>
  <si>
    <t>Jefferson's Germantown letters, together with other papers relating to his stay in Germantown during the month of November, 1793 /</t>
  </si>
  <si>
    <t>Jefferson, Thomas, 1743-1826.</t>
  </si>
  <si>
    <t>BMC-E-0078</t>
  </si>
  <si>
    <t>E332 .P28 1894</t>
  </si>
  <si>
    <t>Life of Thomas Jefferson: third President of the United States /</t>
  </si>
  <si>
    <t>31796102923964</t>
  </si>
  <si>
    <t>Parton, James, 1822-1891.</t>
  </si>
  <si>
    <t>BMC-E-0079</t>
  </si>
  <si>
    <t>E337.8 .B9 (vol. 7)</t>
  </si>
  <si>
    <t>The works of James Buchanan : comprising his speeches, state papers, and private correspondence /</t>
  </si>
  <si>
    <t>1908-11.</t>
  </si>
  <si>
    <t>Buchanan, James, 1791-1868.</t>
  </si>
  <si>
    <t>BMC-E-0080</t>
  </si>
  <si>
    <t>E337.8 .B9 (vol. 3)</t>
  </si>
  <si>
    <t>BMC-E-0081</t>
  </si>
  <si>
    <t>E337.8 .E93 1856 (vol. 2)</t>
  </si>
  <si>
    <t>Orations and speeches on various occasions.</t>
  </si>
  <si>
    <t>Everett, Edward, 1794-1865.</t>
  </si>
  <si>
    <t>BMC-E-0082</t>
  </si>
  <si>
    <t>E337.8 .E93 1856 (vol. 3)</t>
  </si>
  <si>
    <t>BMC-E-0083</t>
  </si>
  <si>
    <t>E338 .M88</t>
  </si>
  <si>
    <t>Foreign conspiracy against the liberties of the United States : The numbers of Brutus, originally published in the New-York observer, /</t>
  </si>
  <si>
    <t>Morse, Samuel Finley Breese, 1791-1872.</t>
  </si>
  <si>
    <t>BMC-E-0084</t>
  </si>
  <si>
    <t>E340.W4 C92 (vol. 2)</t>
  </si>
  <si>
    <t>Life of Daniel Webster.</t>
  </si>
  <si>
    <t>Curtis, George Ticknor, 1812-1894.</t>
  </si>
  <si>
    <t>BMC-E-0085</t>
  </si>
  <si>
    <t>E340.W4 H25</t>
  </si>
  <si>
    <t>Daniel Webster /</t>
  </si>
  <si>
    <t>Hapgood, Norman, 1868-1937.</t>
  </si>
  <si>
    <t>BMC-E-0086</t>
  </si>
  <si>
    <t>E359.5.N6 G89 (vol. 1)</t>
  </si>
  <si>
    <t>New York city and vicinity during the war of 1812-15, being a military, civic and financial local history of that period,</t>
  </si>
  <si>
    <t xml:space="preserve">Muddy paw prints!! </t>
  </si>
  <si>
    <t>B_Images/BMC-E-0086.Image_barcode.011554.jpg</t>
  </si>
  <si>
    <t>B_Images/BMC-E-0086.Image_1.011608.jpg</t>
  </si>
  <si>
    <t>1889-95.</t>
  </si>
  <si>
    <t>Guernsey, R. S. 1836-1918. (Rocellus Sheridan),</t>
  </si>
  <si>
    <t>BMC-E-0087</t>
  </si>
  <si>
    <t>E415.9.D6 D6 (vol. 1)</t>
  </si>
  <si>
    <t>Memoirs of John Adams Dix;</t>
  </si>
  <si>
    <t>BMC-E-0088</t>
  </si>
  <si>
    <t>E415.9.L38 L4</t>
  </si>
  <si>
    <t>Life of Amos A. Lawrence : with extracts from his diary and correspondence /</t>
  </si>
  <si>
    <t>B_Images/BMC-E-0088.Image_barcode.011648.jpg</t>
  </si>
  <si>
    <t>B_Images/BMC-E-0088.Image_1.011700.jpg</t>
  </si>
  <si>
    <t>Lawrence, William, 1850-1941.</t>
  </si>
  <si>
    <t>BMC-E-0089</t>
  </si>
  <si>
    <t>E416 .P76 (vol. 4)</t>
  </si>
  <si>
    <t>The diary of James K. Polk during his presidency, 1845 to 1849, now first printed from the original manuscript in the collections of the Chicago historical society;</t>
  </si>
  <si>
    <t>Polk, James K. 1795-1849. (James Knox),</t>
  </si>
  <si>
    <t>BMC-E-0090</t>
  </si>
  <si>
    <t>E449.G25 G2 1885 (vol. 3)</t>
  </si>
  <si>
    <t>William Lloyd Garrison, 1805-1879 : the story of his life told by his children .</t>
  </si>
  <si>
    <t>1885-89.</t>
  </si>
  <si>
    <t>Garrison, Wendell Phillips, 1840-1907.</t>
  </si>
  <si>
    <t>BMC-E-0091</t>
  </si>
  <si>
    <t>E457.15 .R49</t>
  </si>
  <si>
    <t>Reminiscences of Abraham Lincoln by distinguished men of his time,</t>
  </si>
  <si>
    <t>Rice, Allen Thorndike, 1853-1889 ed.</t>
  </si>
  <si>
    <t>BMC-E-0092</t>
  </si>
  <si>
    <t>E457 .C478</t>
  </si>
  <si>
    <t>Abraham Lincoln /</t>
  </si>
  <si>
    <t>Charnwood, Godfrey Rathbone Benson, Baron, 1864-1945.</t>
  </si>
  <si>
    <t>BMC-E-0093</t>
  </si>
  <si>
    <t>E459 .R48</t>
  </si>
  <si>
    <t>Lectures on the American Civil War, delivered before the University of Oxford in Easter and Trinity terms 1912,</t>
  </si>
  <si>
    <t>Rhodes, James Ford, 1848-1927.</t>
  </si>
  <si>
    <t>BMC-E-0094</t>
  </si>
  <si>
    <t>E467.1.D26 C89</t>
  </si>
  <si>
    <t>Prison life of Jefferson Davis : embracing details and incidents in his captivity, particulars concerning his health and habits, together with many conversations on topics of great public interest /</t>
  </si>
  <si>
    <t>Craven, John Joseph, 1822-1893.</t>
  </si>
  <si>
    <t>BMC-E-0095</t>
  </si>
  <si>
    <t>E467.1.P7 P7 (vol. 2)</t>
  </si>
  <si>
    <t>Leonidas Polk : bishop and general,</t>
  </si>
  <si>
    <t>Polk, William Mecklenburg, 1844-1918.</t>
  </si>
  <si>
    <t>BMC-E-0096</t>
  </si>
  <si>
    <t>E467.1.S55 S52 (vol. 1)</t>
  </si>
  <si>
    <t>Memoirs of General William T. Sherman /</t>
  </si>
  <si>
    <t>Sherman, William T. 1820-1891. (William Tecumseh),</t>
  </si>
  <si>
    <t>BMC-E-0097</t>
  </si>
  <si>
    <t>E468 .R29 (vol. 11)</t>
  </si>
  <si>
    <t>The Rebellion record.</t>
  </si>
  <si>
    <t>B_Images/BMC-E-0097.Image_barcode.001147.jpg</t>
  </si>
  <si>
    <t>B_Images/BMC-E-0097.Image_1.001140.jpg</t>
  </si>
  <si>
    <t>1861-1868.</t>
  </si>
  <si>
    <t>BMC-E-0098</t>
  </si>
  <si>
    <t>E469 .B59 (vol. 2)</t>
  </si>
  <si>
    <t>Retrospections of an active life.</t>
  </si>
  <si>
    <t>B_Images/BMC-E-0098.Image_barcode.001332.jpg</t>
  </si>
  <si>
    <t>B_Images/BMC-E-0098.Image_1.001340.jpg</t>
  </si>
  <si>
    <t>1909-13.</t>
  </si>
  <si>
    <t>Bigelow, John, 1817-1911.</t>
  </si>
  <si>
    <t>BMC-E-0099</t>
  </si>
  <si>
    <t>E491 .U61 (vol. ser. 1 v. 2)</t>
  </si>
  <si>
    <t>The War of the Rebellion : a compilation of the official records of the Union and Confederate armies /</t>
  </si>
  <si>
    <t>1880-1901.</t>
  </si>
  <si>
    <t>United States. War Department.</t>
  </si>
  <si>
    <t>BMC-E-0100</t>
  </si>
  <si>
    <t>E491 .U61 (vol. ser. 1 v. 32 pt. 2)</t>
  </si>
  <si>
    <t>BMC-E-0101</t>
  </si>
  <si>
    <t>E491 .U61 (vol. ser. 1 v. 24 pt. 2)</t>
  </si>
  <si>
    <t>BMC-E-0102</t>
  </si>
  <si>
    <t>E491 .U61 (vol. ser. 1 v. 40 pt. 1)</t>
  </si>
  <si>
    <t>BMC-E-0103</t>
  </si>
  <si>
    <t>E491 .U61 (vol. ser. 1 v. 38 pt. 2)</t>
  </si>
  <si>
    <t>BMC-E-0104</t>
  </si>
  <si>
    <t>E491 .U61 (vol. ser. 1 v. 5)</t>
  </si>
  <si>
    <t>BMC-E-0105</t>
  </si>
  <si>
    <t>E491 .U61 (vol. ser. 1 v. 43 pt. 2)</t>
  </si>
  <si>
    <t>BMC-E-0106</t>
  </si>
  <si>
    <t>E491 .U61 (vol. ser. 2 v. 4)</t>
  </si>
  <si>
    <t>BMC-E-0107</t>
  </si>
  <si>
    <t>E513 .A644 (vol. 2)</t>
  </si>
  <si>
    <t>The life of John A. Andrew, governor of Massachusetts, 1861-1865.</t>
  </si>
  <si>
    <t>B_Images/BMC-E-0107.Image_barcode.002913.jpg</t>
  </si>
  <si>
    <t>B_Images/BMC-E-0107.Image_1.002903.jpg</t>
  </si>
  <si>
    <t>Pearson, Henry Greenleaf, 1870-</t>
  </si>
  <si>
    <t>BMC-E-0108</t>
  </si>
  <si>
    <t>E525.4 .S5</t>
  </si>
  <si>
    <t>The history of Fuller's Ohio Brigade, 1861-1865; its great march, with roster, portraits, battle maps and biographies.</t>
  </si>
  <si>
    <t>B_Images/BMC-E-0108.Image_barcode.002948.jpg</t>
  </si>
  <si>
    <t>B_Images/BMC-E-0108.Image_1.002927.jpg</t>
  </si>
  <si>
    <t>Smith, Charles H., 1837-</t>
  </si>
  <si>
    <t>BMC-E-0109</t>
  </si>
  <si>
    <t>E611 .G36 1868</t>
  </si>
  <si>
    <t>The capture, the prison pen, and the escape : giving a complete history of prison life in the South, principally at Richmond, Danville, Macon, Savannah, Charleston, Columbia, Belle Isle, Millian, Salisbury, and Andersonville  ... embracing, also, the adventure of the author's escape from Columbia, South Carolina, his recapture, subsequent escape, recapture, trail as a spy, and final escape from Sylvania, Georgia /</t>
  </si>
  <si>
    <t>Glazier, Willard W., 1841-1905.</t>
  </si>
  <si>
    <t>BMC-E-0110</t>
  </si>
  <si>
    <t>E660 .R79 1897</t>
  </si>
  <si>
    <t>American ideals: and other essays, social and political /</t>
  </si>
  <si>
    <t>1904 [c1897]</t>
  </si>
  <si>
    <t>Roosevelt, Theodore, 1858-1919.</t>
  </si>
  <si>
    <t>BMC-E-0111</t>
  </si>
  <si>
    <t>E661 .B78 (vol. 2)</t>
  </si>
  <si>
    <t>The life and times of Samuel Bowles,</t>
  </si>
  <si>
    <t>Merriam, George Spring, 1843-1914.</t>
  </si>
  <si>
    <t>BMC-E-0112</t>
  </si>
  <si>
    <t>E661 .B95 (vol. 2)</t>
  </si>
  <si>
    <t>Speeches of William Jennings Bryan: rev. and arranged by himself /</t>
  </si>
  <si>
    <t>Bryan, William Jennings, 1860-1925.</t>
  </si>
  <si>
    <t>BMC-E-0113</t>
  </si>
  <si>
    <t>E672 .W5 1911</t>
  </si>
  <si>
    <t>Ulysses S. Grant.</t>
  </si>
  <si>
    <t>Wister, Owen, 1860-1938.</t>
  </si>
  <si>
    <t>BMC-E-0114</t>
  </si>
  <si>
    <t>E682 .H85</t>
  </si>
  <si>
    <t>Sketch of the life and character of Rutherford B. Hayes /</t>
  </si>
  <si>
    <t>Howells, William Dean, 1837-1920.</t>
  </si>
  <si>
    <t>BMC-E-0115</t>
  </si>
  <si>
    <t>E711.6 .O43 (vol. 1)</t>
  </si>
  <si>
    <t>The life of William McKinley /</t>
  </si>
  <si>
    <t>Olcott, Charles S. 1864-1935. (Charles Sumner),</t>
  </si>
  <si>
    <t>BMC-E-0116</t>
  </si>
  <si>
    <t>E726.N5 N51 1900 (vol. 2)</t>
  </si>
  <si>
    <t>New York in the Spanish-American war 1898 : Part of the report of the Adjutant-General of the state .</t>
  </si>
  <si>
    <t>New York (State). Adjutant General's Office.</t>
  </si>
  <si>
    <t>BMC-E-0117</t>
  </si>
  <si>
    <t>E767 .T9</t>
  </si>
  <si>
    <t>Woodrow Wilson as I know him,</t>
  </si>
  <si>
    <t>Tumulty, Joseph P. 1879-1954. (Joseph Patrick),</t>
  </si>
  <si>
    <t>BMC-E-0118</t>
  </si>
  <si>
    <t>E801 .P36</t>
  </si>
  <si>
    <t>The Jacksonian epoch,</t>
  </si>
  <si>
    <t>Peck, Charles Henry.</t>
  </si>
  <si>
    <t>BMC-PR-0001</t>
  </si>
  <si>
    <t>PR13 .T4 (vol. 18 1938)</t>
  </si>
  <si>
    <t>Studies in English /</t>
  </si>
  <si>
    <t>1911-1948.</t>
  </si>
  <si>
    <t>P</t>
  </si>
  <si>
    <t>BMC-PR-0002</t>
  </si>
  <si>
    <t>PR14 .F4</t>
  </si>
  <si>
    <t>Festschrift Rudolf Stamm. Zu seinem 60. Geburtstag am 12. April 1969. /</t>
  </si>
  <si>
    <t>BMC-PR-0003</t>
  </si>
  <si>
    <t>PR57 .R6</t>
  </si>
  <si>
    <t>Essays towards a critical method  /</t>
  </si>
  <si>
    <t>Robertson, J. M. 1856-1933. (John Mackinnon),</t>
  </si>
  <si>
    <t>BMC-PR-0004</t>
  </si>
  <si>
    <t>PR83 .C22 (vol. 15)</t>
  </si>
  <si>
    <t>The Cambridge history of English literature,</t>
  </si>
  <si>
    <t>1907-33.</t>
  </si>
  <si>
    <t>BMC-PR-0005</t>
  </si>
  <si>
    <t>PR83 .M7 (vol. 2)</t>
  </si>
  <si>
    <t>English writers; an attempt towards a history of English literature,</t>
  </si>
  <si>
    <t>1887-95.</t>
  </si>
  <si>
    <t>Morley, Henry, 1822-1894.</t>
  </si>
  <si>
    <t>BMC-PR-0006</t>
  </si>
  <si>
    <t>PR99 .P3 1904</t>
  </si>
  <si>
    <t>Studies of a booklover,</t>
  </si>
  <si>
    <t>Parrott, Thomas Marc, 1866-1960.</t>
  </si>
  <si>
    <t>BMC-PR-0007</t>
  </si>
  <si>
    <t>PR105 .C6</t>
  </si>
  <si>
    <t>Representative biographies of English men of letters;</t>
  </si>
  <si>
    <t>Copeland, Charles Townsend, 1860-1952 ed.</t>
  </si>
  <si>
    <t>BMC-PR-0008</t>
  </si>
  <si>
    <t>PR110.L6 H8 1888</t>
  </si>
  <si>
    <t>Literary essays /</t>
  </si>
  <si>
    <t>B_Images/BMC-PR-0008.Image_barcode.163853.jpg</t>
  </si>
  <si>
    <t>1888, t.p. 1903.</t>
  </si>
  <si>
    <t>Hutton, Richard Holt, 1826-1897.</t>
  </si>
  <si>
    <t>Richard Holt Hutton</t>
  </si>
  <si>
    <t>BMC-PR-0009</t>
  </si>
  <si>
    <t>PR149.C5 S4</t>
  </si>
  <si>
    <t>Chivalry in English literature: Chaucer, Malory, Spenser and Shakespeare,</t>
  </si>
  <si>
    <t>Schofield, William Henry, 1870-1920.</t>
  </si>
  <si>
    <t>BMC-PR-0010</t>
  </si>
  <si>
    <t>PR165 .D43 1874 (vol. 1)</t>
  </si>
  <si>
    <t>Amenities of literature : consisting of sketches and characters of English literature /</t>
  </si>
  <si>
    <t>Disraeli, Isaac, 1766-1848.</t>
  </si>
  <si>
    <t>BMC-PR-0011</t>
  </si>
  <si>
    <t>PR201 .I44</t>
  </si>
  <si>
    <t>Wanderer and Seefahrer im rahmen der altenglischen Odoaker-dichtung.</t>
  </si>
  <si>
    <t>Imelmann, Rudolf Hans Robert.</t>
  </si>
  <si>
    <t>BMC-PR-0012</t>
  </si>
  <si>
    <t>PR255 .W8 1846 (vol. 1)</t>
  </si>
  <si>
    <t>Essays on subjects connected with the literature, popular superstitions, and history of England in the Middle Ages /</t>
  </si>
  <si>
    <t>BMC-PR-0013</t>
  </si>
  <si>
    <t>PR275.M8 S3</t>
  </si>
  <si>
    <t>Musik und musikausdrücke in der mittelenglischen litteratur .</t>
  </si>
  <si>
    <t>Schad, Gustav.</t>
  </si>
  <si>
    <t>BMC-PR-0014</t>
  </si>
  <si>
    <t>PR299.T7 R5</t>
  </si>
  <si>
    <t>English tragicomedy : its origin and history</t>
  </si>
  <si>
    <t>Ristine, Frank Humphrey, 1884-</t>
  </si>
  <si>
    <t>BMC-PR-0015</t>
  </si>
  <si>
    <t>PR429.F3 H3</t>
  </si>
  <si>
    <t>Fairy tales, legends, and romances : illustrating Shakespeare and other early English writers, to which are prefixed two preliminary dissertations: 1. On pigmies. 2. On fairies.</t>
  </si>
  <si>
    <t>Ritson, Joseph, 1752-1803.</t>
  </si>
  <si>
    <t>BMC-PR-0016</t>
  </si>
  <si>
    <t>PR451 .S3 1898</t>
  </si>
  <si>
    <t>A history of nineteenth century literature (1780-1895)</t>
  </si>
  <si>
    <t>1898 [c1896]</t>
  </si>
  <si>
    <t>Saintsbury, George, 1845-1933.</t>
  </si>
  <si>
    <t>BMC-PR-0017</t>
  </si>
  <si>
    <t>PR463 .J2 1908</t>
  </si>
  <si>
    <t>Views and reviews,</t>
  </si>
  <si>
    <t>James, Henry, 1843-1916.</t>
  </si>
  <si>
    <t>BMC-PR-0018</t>
  </si>
  <si>
    <t>PR509.L8 R3</t>
  </si>
  <si>
    <t>English lyrical poetry from its origins to the present time /</t>
  </si>
  <si>
    <t>31796102971237</t>
  </si>
  <si>
    <t>Reed, Edward Bliss, 1872-1940.</t>
  </si>
  <si>
    <t>BMC-PR-0019</t>
  </si>
  <si>
    <t>PR553 .J7 1854 (vol. 2)</t>
  </si>
  <si>
    <t>Lives of the most eminent English poets with critical observations on their works /</t>
  </si>
  <si>
    <t>Johnson, Samuel, 1709-1784.</t>
  </si>
  <si>
    <t>BMC-PR-0020</t>
  </si>
  <si>
    <t>PR593 .B7</t>
  </si>
  <si>
    <t>A study of Clough, Arnold, Rossetti and Morris: with an introd. on the course of poetry from 1822 to 1852 /</t>
  </si>
  <si>
    <t>Brooke, Stopford A. 1832-1916. (Stopford Augustus),</t>
  </si>
  <si>
    <t>BMC-PR-0021</t>
  </si>
  <si>
    <t>PR621 .M4 (vol. 9)</t>
  </si>
  <si>
    <t>Collections.</t>
  </si>
  <si>
    <t>BMC-PR-0022</t>
  </si>
  <si>
    <t>PR621 .M4 (vol. 11)</t>
  </si>
  <si>
    <t>BMC-PR-0023</t>
  </si>
  <si>
    <t>PR621 .M41 1911 pt.5</t>
  </si>
  <si>
    <t>King Edward the First /</t>
  </si>
  <si>
    <t>Peele, George, 1556-1596.</t>
  </si>
  <si>
    <t>BMC-PR-0024</t>
  </si>
  <si>
    <t>PR621 .M41 1911, pt.3</t>
  </si>
  <si>
    <t>The tragedy of Caesar's revenge</t>
  </si>
  <si>
    <t>BMC-PR-0025</t>
  </si>
  <si>
    <t>PR625 .W3 1875 (vol. 1)</t>
  </si>
  <si>
    <t>History of English dramatic literature to the death of Queen Anne.</t>
  </si>
  <si>
    <t>Ward, Adolphus William, Sir, 1837-1924.</t>
  </si>
  <si>
    <t>Adolphus William Ward, M.A.</t>
  </si>
  <si>
    <t>BMC-PR-0026</t>
  </si>
  <si>
    <t>PR643.P2 S6</t>
  </si>
  <si>
    <t>Corpus Christi pageants in England,</t>
  </si>
  <si>
    <t>B_Images/BMC-PR-0026.Image_barcode.164951.jpg</t>
  </si>
  <si>
    <t>Spencer, M. Lyle 1881- (Matthew Lyle),</t>
  </si>
  <si>
    <t>M. Lyle Spencer, PH. D.</t>
  </si>
  <si>
    <t>BMC-PR-0027</t>
  </si>
  <si>
    <t>PR691 .P3</t>
  </si>
  <si>
    <t>The comedy of manners,</t>
  </si>
  <si>
    <t>Palmer, John, 1885-1944.</t>
  </si>
  <si>
    <t>John Palmer</t>
  </si>
  <si>
    <t>BMC-PR-0028</t>
  </si>
  <si>
    <t>PR783 .B7</t>
  </si>
  <si>
    <t>Victorian prose masters; Thackeray--Carlyle--George Eliot--Matthew Arnold--Ruskin--George Meredith;</t>
  </si>
  <si>
    <t>W. C. Brownell</t>
  </si>
  <si>
    <t>BMC-PR-0029</t>
  </si>
  <si>
    <t>PR1109 .H44 1869</t>
  </si>
  <si>
    <t>British classical authors: select specimens of the national literature of England, with biographical and critical sketches : poetry and prose /</t>
  </si>
  <si>
    <t>Herrig, Ludwig, 1816-1889.</t>
  </si>
  <si>
    <t>L. Herrig</t>
  </si>
  <si>
    <t>BMC-PR-0030</t>
  </si>
  <si>
    <t>PR1119 .A2 v.32a</t>
  </si>
  <si>
    <t>Early English meals and manners: John Russell's Boke of nurture, Wynkyn de Worde's Boke of keruynge, The boke of curtasye, R. Weste's Booke of demeanor, Seager's Schoole of vertue, The babees book, Aristole's A B C, Urbanitatis, Stans puer ad mensam, The lytylle childrenes lytil boke, For to serve a lord, Old Symon, The birched school-boy, &amp;c. &amp;c., with some forewords on education in early England.</t>
  </si>
  <si>
    <t>1868. &lt;Reprinted 1931&gt;</t>
  </si>
  <si>
    <t>Furnivall, Frederick James, 1825-1910 ed.</t>
  </si>
  <si>
    <t>Frederick J. Furnivall, M.A,</t>
  </si>
  <si>
    <t>BMC-PR-0031</t>
  </si>
  <si>
    <t>PR1119 .E5 v.115</t>
  </si>
  <si>
    <t>The Chester plays /</t>
  </si>
  <si>
    <t>1893-1916.</t>
  </si>
  <si>
    <t xml:space="preserve">Dr. Matthews. </t>
  </si>
  <si>
    <t>BMC-PR-0032</t>
  </si>
  <si>
    <t>PR1119 .E5 v.12,32</t>
  </si>
  <si>
    <t>England in the reign of King Henry the Eighth ... : [A dialogue between Cardinal Pole and Thomas Lupset, lecturer in rhetoric at Oxford /</t>
  </si>
  <si>
    <t>1878, '71.</t>
  </si>
  <si>
    <t>Starkey, Thomas, d. 1538.</t>
  </si>
  <si>
    <t>Sidney J. Herrtage B.A.,</t>
  </si>
  <si>
    <t>BMC-PR-0033</t>
  </si>
  <si>
    <t>PR1119 .E5 v.17-18</t>
  </si>
  <si>
    <t>The complaynt of Scotlande wyth ane exortatione to the thre estaits to be vigilante in the deffens of their public veil. 1549 : with an appendix of contemporary English tracts, viz. The just declaration of Henry VII (1542), The exhortation of James Harrysone, Scottisheman (1547), The epistle of the Lord Protector Somerset (1548). The epitome of Nicolas Bodrugan alias Adams (1548) /</t>
  </si>
  <si>
    <t>James A. H. Murray.</t>
  </si>
  <si>
    <t>BMC-PR-0034</t>
  </si>
  <si>
    <t>PR1119 .E5 v.19</t>
  </si>
  <si>
    <t>The myroure of Oure Ladye : containing a devotional treatise on divine service, with a translation of the offices used by the sisters of the Brigittine monastery of Sion, at Isleworth, during the fifteenth and sixteenth centuries. /</t>
  </si>
  <si>
    <t>John Henry Blunt, M.A., F.S.A.,</t>
  </si>
  <si>
    <t>BMC-PR-0035</t>
  </si>
  <si>
    <t>PR1119 .E5 v.42,49,59</t>
  </si>
  <si>
    <t>The romance of Guy of Warwick : The first or 14th-century version /</t>
  </si>
  <si>
    <t>1883, 1887, 1891.</t>
  </si>
  <si>
    <t>Julius Zupitza, PH.D.,</t>
  </si>
  <si>
    <t>BMC-PR-0036</t>
  </si>
  <si>
    <t>PR1119 .E5 v.61</t>
  </si>
  <si>
    <t>Hoccleve's works ... /</t>
  </si>
  <si>
    <t>1892-1925.</t>
  </si>
  <si>
    <t>Hoccleve, Thomas, 1370?-1450?</t>
  </si>
  <si>
    <t>Frederick J. Furnivall,</t>
  </si>
  <si>
    <t>BMC-PR-0037</t>
  </si>
  <si>
    <t>PR1119 .E5 v.71</t>
  </si>
  <si>
    <t>The Towneley plays /</t>
  </si>
  <si>
    <t xml:space="preserve">George England </t>
  </si>
  <si>
    <t>BMC-PR-0038</t>
  </si>
  <si>
    <t>PR1120 .P4 v.21</t>
  </si>
  <si>
    <t>Popular songs, illustrative of the French invasion of Ireland .../</t>
  </si>
  <si>
    <t>1845-47.</t>
  </si>
  <si>
    <t>Croker, Thomas Crofton, 1798-1854 editor.</t>
  </si>
  <si>
    <t>T. Crofton Croker</t>
  </si>
  <si>
    <t>BMC-PR-0039</t>
  </si>
  <si>
    <t>PR1125 .S6 v.13</t>
  </si>
  <si>
    <t>Miscellaneous works of George Wither</t>
  </si>
  <si>
    <t>1872-78.</t>
  </si>
  <si>
    <t>Wither, George, 1588-1667.</t>
  </si>
  <si>
    <t>George Wither</t>
  </si>
  <si>
    <t>BMC-PR-0040</t>
  </si>
  <si>
    <t>PR1125 .S6 v.23</t>
  </si>
  <si>
    <t>Thule: or, Vertues historie /</t>
  </si>
  <si>
    <t>Rous, Francis, 1579-1659.</t>
  </si>
  <si>
    <t>BMC-PR-0041</t>
  </si>
  <si>
    <t>PR1125 .S6 v.26-27</t>
  </si>
  <si>
    <t>Halelviah or, Britans second remembrancer (1641) /</t>
  </si>
  <si>
    <t xml:space="preserve">George Wither </t>
  </si>
  <si>
    <t>BMC-PR-0042</t>
  </si>
  <si>
    <t>PR1125 .S6 v.38 f</t>
  </si>
  <si>
    <t>The mirrour of good maners /</t>
  </si>
  <si>
    <t>Mancinus, Dominicus.</t>
  </si>
  <si>
    <t>BMC-PR-0043</t>
  </si>
  <si>
    <t>PR1125 .S6 v.39 f</t>
  </si>
  <si>
    <t>Certayne egloges of Alexander Barclay, priest.</t>
  </si>
  <si>
    <t>Barclay, Alexander, 1475?-1552.</t>
  </si>
  <si>
    <t>BMC-PR-0044</t>
  </si>
  <si>
    <t>PR1125 .S6 v.7</t>
  </si>
  <si>
    <t>Works of John Taylor the Water poet not included in the folio volume of 1630</t>
  </si>
  <si>
    <t>1870-78.</t>
  </si>
  <si>
    <t>Taylor, John, 1580-1653.</t>
  </si>
  <si>
    <t>John Taylor</t>
  </si>
  <si>
    <t>BMC-PR-0045</t>
  </si>
  <si>
    <t>PR1173 .B66 1822 (vol. 89-90)</t>
  </si>
  <si>
    <t>The British poets : including translations.</t>
  </si>
  <si>
    <t>B_Images/BMC-PR-0045.Image_barcode.175815.jpg</t>
  </si>
  <si>
    <t>B_Images/BMC-PR-0045.Image_1.175633.jpg</t>
  </si>
  <si>
    <t>BMC-PR-0046</t>
  </si>
  <si>
    <t>PR1173 .B66 1822 (vol. 73-74)</t>
  </si>
  <si>
    <t>BMC-PR-0047</t>
  </si>
  <si>
    <t>PR1181 .P5 1889 (vol. 1)</t>
  </si>
  <si>
    <t>Reliques of ancient English poetry ... /</t>
  </si>
  <si>
    <t>1889-93.</t>
  </si>
  <si>
    <t>Percy, Thomas, 1729-1811.</t>
  </si>
  <si>
    <t>Thomas Percy</t>
  </si>
  <si>
    <t>BMC-PR-0048</t>
  </si>
  <si>
    <t>PR1181 .R67</t>
  </si>
  <si>
    <t>Old English ballads, 1553-1625, chiefly from manuscripts,</t>
  </si>
  <si>
    <t>Rollins, Hyder Edward, 1889-1958 ed.</t>
  </si>
  <si>
    <t>Hyder E. Rollins, Ph.D.</t>
  </si>
  <si>
    <t>BMC-PR-0049</t>
  </si>
  <si>
    <t>PR1181 .R89 (vol. 1)</t>
  </si>
  <si>
    <t>The Roxburghe ballads /</t>
  </si>
  <si>
    <t>1873-1874.</t>
  </si>
  <si>
    <t>Charles Hindley, ESQ.</t>
  </si>
  <si>
    <t>BMC-PR-0050</t>
  </si>
  <si>
    <t>PR1191 .O8</t>
  </si>
  <si>
    <t>The Oxford book of English mystical verse,</t>
  </si>
  <si>
    <t>BMC-PR-0051</t>
  </si>
  <si>
    <t>PR1209 .S3 (vol. 1)</t>
  </si>
  <si>
    <t>Minor poets of the Caroline period ...</t>
  </si>
  <si>
    <t>1905-1921.</t>
  </si>
  <si>
    <t>Saintsbury, George, 1845-1933 ed.</t>
  </si>
  <si>
    <t>George Saintsbury, M.A.</t>
  </si>
  <si>
    <t>BMC-PR-0052</t>
  </si>
  <si>
    <t>PR1260 .Y67 1885</t>
  </si>
  <si>
    <t>York plays: the plays performed by the crafts or mysteries of York, on the day of Corpus Christi in the 14th, 15th, and 16th centuries /</t>
  </si>
  <si>
    <t>B_Images/BMC-PR-0052.Image_barcode.171818.jpg</t>
  </si>
  <si>
    <t>B_Images/BMC-PR-0052.Image_1.163900.jpg</t>
  </si>
  <si>
    <t>B_Images/BMC-PR-0052.Image_2.171818.jpg</t>
  </si>
  <si>
    <t>L. Toulmin Smith</t>
  </si>
  <si>
    <t>BMC-PR-0053</t>
  </si>
  <si>
    <t>PR1263 .B92 (vol. 2)</t>
  </si>
  <si>
    <t>Old English plays : New series /</t>
  </si>
  <si>
    <t>1887-90.</t>
  </si>
  <si>
    <t>Bullen, A. H. 1857-1920. (Arthur Henry),</t>
  </si>
  <si>
    <t>A. H. Bullen</t>
  </si>
  <si>
    <t>BMC-PR-0054</t>
  </si>
  <si>
    <t>PR1263 .D7 1874 (vol. 5)</t>
  </si>
  <si>
    <t>A select collection of old English plays.</t>
  </si>
  <si>
    <t>1874-76.</t>
  </si>
  <si>
    <t>Dodsley, Robert, 1704-1764.</t>
  </si>
  <si>
    <t>W. Carew Hazlitt</t>
  </si>
  <si>
    <t>BMC-PR-0055</t>
  </si>
  <si>
    <t>PR1263 .D7 1874 (vol. 6)</t>
  </si>
  <si>
    <t>BMC-PR-0056</t>
  </si>
  <si>
    <t>PR1263 .D7 1874 (vol. 11)</t>
  </si>
  <si>
    <t>BMC-PR-0057</t>
  </si>
  <si>
    <t>PR1263 .D7 1874 (vol. 15)</t>
  </si>
  <si>
    <t xml:space="preserve">W. Carew Hazlitt </t>
  </si>
  <si>
    <t>BMC-PR-0058</t>
  </si>
  <si>
    <t>PR1263 .L3 1893 (vol. 2)</t>
  </si>
  <si>
    <t>Specimens of English dramatic poets who lived about the time of Shakespeare : including extracts from the Garrick plays.</t>
  </si>
  <si>
    <t>Lamb, Charles, 1775-1834.</t>
  </si>
  <si>
    <t>Charles Lamb</t>
  </si>
  <si>
    <t>BMC-PR-0059</t>
  </si>
  <si>
    <t>PR1281 .B7 v.1</t>
  </si>
  <si>
    <t>Clarissa; or, The history of a young lady: comprehending the most important concerns of private life; and particularly shewing the distresses that may attend the misconduct both of parents and children, in relation to marriage .</t>
  </si>
  <si>
    <t>1820]</t>
  </si>
  <si>
    <t>Richardson, Samuel, 1689-1761.</t>
  </si>
  <si>
    <t>BMC-PR-0060</t>
  </si>
  <si>
    <t>PR1346 .D8 1918</t>
  </si>
  <si>
    <t>Some Hawarden letters, 1878-1913 : written to Mrs. Drew (Miss Mary Gladstone) before and after her marriage /</t>
  </si>
  <si>
    <t>Drew, Mary Gladstone, 1847-1927.</t>
  </si>
  <si>
    <t>BMC-PR-0061</t>
  </si>
  <si>
    <t>PR1361 .H3 v.3</t>
  </si>
  <si>
    <t>The Tatler : or, Lucubrations of Isaac Bickerstaff [pseud.] .</t>
  </si>
  <si>
    <t>BMC-PR-0062</t>
  </si>
  <si>
    <t>PR1365 .B85 (vol. 4)</t>
  </si>
  <si>
    <t>The British essayists : with prefaces, historical and biographical /</t>
  </si>
  <si>
    <t>1855-1857.</t>
  </si>
  <si>
    <t>BMC-PR-0063</t>
  </si>
  <si>
    <t>PR1365 .B85 (vol. 20)</t>
  </si>
  <si>
    <t>BMC-PR-0064</t>
  </si>
  <si>
    <t>PR1365 .B85 (vol. 15)</t>
  </si>
  <si>
    <t>BMC-PR-0065</t>
  </si>
  <si>
    <t>PR1365 .S7 1898b (vol. 5)</t>
  </si>
  <si>
    <t>The Spectator /</t>
  </si>
  <si>
    <t>BMC-PR-0066</t>
  </si>
  <si>
    <t>PR1502 .B49 (vol. 2)</t>
  </si>
  <si>
    <t>Bibliothek der angelsächsischen Poesie in Kritisch bearbeiteten Texten und mit vollständigem Glossar /</t>
  </si>
  <si>
    <t xml:space="preserve">The call number here is wrong, the right one is PR1502 B5 1857 v.2 </t>
  </si>
  <si>
    <t>B_Images/BMC-PR-0066.Image_barcode.174022.jpg</t>
  </si>
  <si>
    <t>1857-1864.</t>
  </si>
  <si>
    <t>BMC-PR-0067</t>
  </si>
  <si>
    <t>PR1502 .B49 (vol. 4)</t>
  </si>
  <si>
    <t>BMC-PR-0068</t>
  </si>
  <si>
    <t>PR1502 .C4</t>
  </si>
  <si>
    <t>Anglo-Saxon and Norse poems,</t>
  </si>
  <si>
    <t>Chadwick, Nora K. 1891-1972 ed. &amp; tr. (Nora Kershaw),</t>
  </si>
  <si>
    <t>BMC-PR-0069</t>
  </si>
  <si>
    <t>PR1583 .T5 1910</t>
  </si>
  <si>
    <t>Beowulf /</t>
  </si>
  <si>
    <t>BMC-PR-0070</t>
  </si>
  <si>
    <t>PR1851 .S5 1894b Suppl (vol. 3)</t>
  </si>
  <si>
    <t>The complete works of Geoffrey Chaucer /</t>
  </si>
  <si>
    <t>1894-1900.</t>
  </si>
  <si>
    <t>Chaucer, Geoffrey, -1400.</t>
  </si>
  <si>
    <t>BMC-PR-0071</t>
  </si>
  <si>
    <t>PR1867 .S55 1906</t>
  </si>
  <si>
    <t>The prioresses tale, Sire Thopas, the Monkes tale, the Clerkes tale, the Squieres tale, from the Canterbury tales;</t>
  </si>
  <si>
    <t>BMC-PR-0072</t>
  </si>
  <si>
    <t>PR1867 .W48</t>
  </si>
  <si>
    <t>The clerkes tale &amp; The squieres tale /</t>
  </si>
  <si>
    <t>B_Images/BMC-PR-0072.Image_barcode.180054.jpg</t>
  </si>
  <si>
    <t>B_Images/BMC-PR-0072.Image_1.180010.jpg</t>
  </si>
  <si>
    <t>Lilian Winstanley, M.A</t>
  </si>
  <si>
    <t>BMC-PR-0073</t>
  </si>
  <si>
    <t>PR1901 .A3 Ser.1 v.19</t>
  </si>
  <si>
    <t>The Hengwrt ms of Chaucer's Canterbury tales.</t>
  </si>
  <si>
    <t xml:space="preserve">Wrong bar code </t>
  </si>
  <si>
    <t>B_Images/BMC-PR-0073.Image_barcode.181330.jpg</t>
  </si>
  <si>
    <t>1868-1879.</t>
  </si>
  <si>
    <t>BMC-PR-0074</t>
  </si>
  <si>
    <t>PR1901 .A3 Ser.1 v.22</t>
  </si>
  <si>
    <t>Ryme-index to the Ellesmere manuscript of Chaucer's Canterbury tales /</t>
  </si>
  <si>
    <t>Cromie, Henry comp.</t>
  </si>
  <si>
    <t>BMC-PR-0075</t>
  </si>
  <si>
    <t>PR1901 .A3 Ser.1 v.23</t>
  </si>
  <si>
    <t>Autotypes of Chaucer manuscripts.</t>
  </si>
  <si>
    <t>1876-86]</t>
  </si>
  <si>
    <t>BMC-PR-0076</t>
  </si>
  <si>
    <t>PR1901 .A3 Ser.1 v.36</t>
  </si>
  <si>
    <t>Specimen extracts from the nine known unprinted mss. of Chaucer's "Troilus" and from Caxton's and Thynne's first editions.</t>
  </si>
  <si>
    <t>1914 (for 1896)</t>
  </si>
  <si>
    <t>BMC-PR-0077</t>
  </si>
  <si>
    <t>PR1901 .A3 Ser.1 v.8</t>
  </si>
  <si>
    <t>A six-text print of Chaucer's Canterbury tales : in parallel columns from the following mss: 1. The Ellesmere. 2. The Hengwrt 154. 3. The Cambridge University libr. Gg. 4.27. 4. The Corpus Christi coll., Oxford. 5. The Petworth. 6. The Lansdowne 851 /</t>
  </si>
  <si>
    <t>1869-77.</t>
  </si>
  <si>
    <t>BMC-PR-0078</t>
  </si>
  <si>
    <t>PR1901 .A3 Ser.2 v.1</t>
  </si>
  <si>
    <t>On early English pronunciation : with special reference to Shakspere and Chaucer, containing an investigation of the correspondence of writing with speech in England from the Anglosaxon period to the present day, preceded by a systematic notation of all spoken sounds by means of the ordinary printing types /</t>
  </si>
  <si>
    <t>Ellis, Alexander John, 1814-1890.</t>
  </si>
  <si>
    <t>BMC-PR-0079</t>
  </si>
  <si>
    <t>Duplicate?</t>
  </si>
  <si>
    <t>BMC-PR-0080</t>
  </si>
  <si>
    <t>Boccaccio and Chaucer /</t>
  </si>
  <si>
    <t>B_Images/BMC-PR-0080.Image_barcode.183105.jpg</t>
  </si>
  <si>
    <t>B_Images/BMC-PR-0080.Image_1.183054.jpg</t>
  </si>
  <si>
    <t>Borghesi, Pietro.</t>
  </si>
  <si>
    <t>Peter Borghesi</t>
  </si>
  <si>
    <t>BMC-PR-0081</t>
  </si>
  <si>
    <t>PR1940 .B7 1901</t>
  </si>
  <si>
    <t>The language and metre of Chaucer /</t>
  </si>
  <si>
    <t>Brink, Bernhard ten, 1841-1892.</t>
  </si>
  <si>
    <t>BMC-PR-0082</t>
  </si>
  <si>
    <t>PR2065 .S8 1904</t>
  </si>
  <si>
    <t>The squyr of lowe degre.</t>
  </si>
  <si>
    <t>BMC-PR-0083</t>
  </si>
  <si>
    <t>Poems /</t>
  </si>
  <si>
    <t>Minot, Laurence, 1300?-1352?</t>
  </si>
  <si>
    <t>BMC-PR-0084</t>
  </si>
  <si>
    <t>PR2111 .A24 1906a</t>
  </si>
  <si>
    <t>The pearl : a middle English poem /</t>
  </si>
  <si>
    <t>BMC-PR-0085</t>
  </si>
  <si>
    <t>PR2199 .S3 1892</t>
  </si>
  <si>
    <t>The dialogue or communing between the wise King Salomon and Marcolphus /</t>
  </si>
  <si>
    <t>BMC-PR-0086</t>
  </si>
  <si>
    <t>PR2201.A2 G5 (vol. 1 pt. 1)</t>
  </si>
  <si>
    <t>The whole works of Roger Ascham /</t>
  </si>
  <si>
    <t>1864-1865.</t>
  </si>
  <si>
    <t>Ascham, Roger, 1515-1568.</t>
  </si>
  <si>
    <t>BMC-PR-0087</t>
  </si>
  <si>
    <t>PR2223 .A1 1886 (vol. 1)</t>
  </si>
  <si>
    <t>Anatomy of melancholy : what it is with all the kinds, causes, symptoms, prognostics &amp; several cures of it ..</t>
  </si>
  <si>
    <t>Burton, Robert, 1577-1640.</t>
  </si>
  <si>
    <t>BMC-PR-0088</t>
  </si>
  <si>
    <t>PR2228 .A1 1889</t>
  </si>
  <si>
    <t>The works of Dr. Thomas Campion /</t>
  </si>
  <si>
    <t>Campion, Thomas, 1567-1620.</t>
  </si>
  <si>
    <t>BMC-PR-0089</t>
  </si>
  <si>
    <t>PR2242 .D2 1869 (vol. 2)</t>
  </si>
  <si>
    <t>Works in verse &amp; prose (including hitherto unpublished MSS) of Sir John Davies /</t>
  </si>
  <si>
    <t>1869-76.</t>
  </si>
  <si>
    <t>Davies, John, Sir, 1569-1626.</t>
  </si>
  <si>
    <t>BMC-PR-0090</t>
  </si>
  <si>
    <t>PR2245 .A1 1839 (vol. 1)</t>
  </si>
  <si>
    <t>The works /</t>
  </si>
  <si>
    <t>Donne, John, 1572-1631.</t>
  </si>
  <si>
    <t>BMC-PR-0091</t>
  </si>
  <si>
    <t>PR2245.A5 G8 1872 (vol. 1)</t>
  </si>
  <si>
    <t>Complete poems ... /</t>
  </si>
  <si>
    <t>1872-73.</t>
  </si>
  <si>
    <t>BMC-PR-0092</t>
  </si>
  <si>
    <t>PR2255.A5 H6 1876 (vol. 2)</t>
  </si>
  <si>
    <t>Complete works ... /</t>
  </si>
  <si>
    <t>Drayton, Michael, 1563-1631.</t>
  </si>
  <si>
    <t>BMC-PR-0093</t>
  </si>
  <si>
    <t>PR2255.A5 H6 1876 (vol. 3)</t>
  </si>
  <si>
    <t>BMC-PR-0094</t>
  </si>
  <si>
    <t>PR2258 .E5 1895</t>
  </si>
  <si>
    <t>An introduction to Michael Drayton.</t>
  </si>
  <si>
    <t>Elton, Oliver, 1861-1945.</t>
  </si>
  <si>
    <t>BMC-PR-0095</t>
  </si>
  <si>
    <t>PR2300 .A2 1902 (vol. 2)</t>
  </si>
  <si>
    <t>The complete works of John Lyly /</t>
  </si>
  <si>
    <t>Lyly, John, 1554?-1606.</t>
  </si>
  <si>
    <t>BMC-PR-0096</t>
  </si>
  <si>
    <t>PR2300 .A2 1902 (vol. 1)</t>
  </si>
  <si>
    <t>BMC-PR-0097</t>
  </si>
  <si>
    <t>The Countesse of Pembrokes Arcadia /</t>
  </si>
  <si>
    <t>Sidney, Philip, 1554-1586.</t>
  </si>
  <si>
    <t>BMC-PR-0098</t>
  </si>
  <si>
    <t>PR2343 .B7 1907</t>
  </si>
  <si>
    <t>Sir Fulke Greville's Life of Sir Philip Sidney, etc.: first published 1652 /</t>
  </si>
  <si>
    <t>Inscription to M.  Carey Thomas</t>
  </si>
  <si>
    <t>B_Images/BMC-PR-0098.Image_barcode.150425.jpg</t>
  </si>
  <si>
    <t>B_Images/BMC-PR-0098.Image_1.150437.jpg</t>
  </si>
  <si>
    <t>Greville, Fulke, Baron Brooke, 1554-1628.</t>
  </si>
  <si>
    <t>BMC-PR-0099</t>
  </si>
  <si>
    <t>PR2350 1825 (vol. 1)</t>
  </si>
  <si>
    <t>Poetical works of Edmund Spenser in five volumes.</t>
  </si>
  <si>
    <t>Spenser, Edmund, 1552?-1599.</t>
  </si>
  <si>
    <t>BMC-PR-0100</t>
  </si>
  <si>
    <t>PR2350 1825 (vol. 3)</t>
  </si>
  <si>
    <t>BMC-PR-0101</t>
  </si>
  <si>
    <t>PR2351 .C6 1862 (vol. 4)</t>
  </si>
  <si>
    <t>Works /</t>
  </si>
  <si>
    <t>BMC-PR-0102</t>
  </si>
  <si>
    <t>PR2351 .C6 1862 (vol. 2)</t>
  </si>
  <si>
    <t>BMC-PR-0103</t>
  </si>
  <si>
    <t>PR2420 1904 (vol. 2)</t>
  </si>
  <si>
    <t>The works of Francis Beaumont and John Fletcher.</t>
  </si>
  <si>
    <t>B_Images/BMC-PR-0103.Image_barcode.172001.jpg</t>
  </si>
  <si>
    <t>B_Images/BMC-PR-0103.Image_1.171945.jpg</t>
  </si>
  <si>
    <t>1904-12.</t>
  </si>
  <si>
    <t>Beaumont, Francis, 1584-1616.</t>
  </si>
  <si>
    <t>BMC-PR-0104</t>
  </si>
  <si>
    <t>PR2421 .D3 1840 (vol. 1)</t>
  </si>
  <si>
    <t>The works of Beaumont and Fletcher /</t>
  </si>
  <si>
    <t>B_Images/BMC-PR-0104.Image_barcode.172240.jpg</t>
  </si>
  <si>
    <t>B_Images/BMC-PR-0104.Image_1.172254.jpg</t>
  </si>
  <si>
    <t>B_Images/BMC-PR-0104.Image_2.172328.jpg</t>
  </si>
  <si>
    <t>BMC-PR-0105</t>
  </si>
  <si>
    <t>PR2421 .D9 1843 (vol. 5)</t>
  </si>
  <si>
    <t>Works ... /</t>
  </si>
  <si>
    <t>1843-46.</t>
  </si>
  <si>
    <t>BMC-PR-0106</t>
  </si>
  <si>
    <t>PR2440 1875 (vol. 3)</t>
  </si>
  <si>
    <t>1875-1911.</t>
  </si>
  <si>
    <t>Chapman, George, 1559?-1634.</t>
  </si>
  <si>
    <t>BMC-PR-0107</t>
  </si>
  <si>
    <t>PR2521 .D8 1895 (vol. 2)</t>
  </si>
  <si>
    <t>The works of John Ford /</t>
  </si>
  <si>
    <t>Ford, John, 1586-approximately 1640.</t>
  </si>
  <si>
    <t>BMC-PR-0108</t>
  </si>
  <si>
    <t>PR2535.A2 C85 1907 (vol. 2)</t>
  </si>
  <si>
    <t>The complete works of George Gascoigne</t>
  </si>
  <si>
    <t>1907-10]</t>
  </si>
  <si>
    <t>Gascoigne, George, -1577.</t>
  </si>
  <si>
    <t>BMC-PR-0109</t>
  </si>
  <si>
    <t>PR2541 .D8 (vol. 1)</t>
  </si>
  <si>
    <t>The dramatic works of Robert Greene: to which are added his poems /</t>
  </si>
  <si>
    <t>B_Images/BMC-PR-0109.Image_barcode.173202.jpg</t>
  </si>
  <si>
    <t>B_Images/BMC-PR-0109.Image_1.173151.jpg</t>
  </si>
  <si>
    <t>Greene, Robert, 1558?-1592.</t>
  </si>
  <si>
    <t>BMC-PR-0110</t>
  </si>
  <si>
    <t>PR2541 .G7</t>
  </si>
  <si>
    <t>Robert Green: his life and works; a critical investigation /</t>
  </si>
  <si>
    <t>Storenko, Nicholas.</t>
  </si>
  <si>
    <t>BMC-PR-0111</t>
  </si>
  <si>
    <t>PR2601 .G6 1875 (vol. 6)</t>
  </si>
  <si>
    <t>The works of Ben Jonson; with notes critical and explanatory, and a biographical memoir,</t>
  </si>
  <si>
    <t>B_Images/BMC-PR-0111.Image_barcode.175306.jpg</t>
  </si>
  <si>
    <t>B_Images/BMC-PR-0111.Image_1.175305.jpg</t>
  </si>
  <si>
    <t>Jonson, Ben, 1573?-1637.</t>
  </si>
  <si>
    <t>BMC-PR-0112</t>
  </si>
  <si>
    <t>PR2613 .A17</t>
  </si>
  <si>
    <t>Ben Jonson's Every man in his humor /</t>
  </si>
  <si>
    <t>BMC-PR-0113</t>
  </si>
  <si>
    <t>Masques and entertainments /</t>
  </si>
  <si>
    <t>BMC-PR-0114</t>
  </si>
  <si>
    <t>PR2626 .T5 1892</t>
  </si>
  <si>
    <t>Timber: or Discoveries made upon men &amp; matter /</t>
  </si>
  <si>
    <t>B_Images/BMC-PR-0114.Image_barcode.175340.jpg</t>
  </si>
  <si>
    <t>B_Images/BMC-PR-0114.Image_1.175330.jpg</t>
  </si>
  <si>
    <t>BMC-PR-0115</t>
  </si>
  <si>
    <t>Endymion : The man in the moon ... /</t>
  </si>
  <si>
    <t>BMC-PR-0116</t>
  </si>
  <si>
    <t>PR2664 .A1 1904</t>
  </si>
  <si>
    <t>Tragical history of Doctor Faustus /</t>
  </si>
  <si>
    <t>Marlowe, Christopher, 1564-1593.</t>
  </si>
  <si>
    <t>BMC-PR-0117</t>
  </si>
  <si>
    <t>PR2700 .M3</t>
  </si>
  <si>
    <t>The dramatic works of Massinger &amp; Ford /</t>
  </si>
  <si>
    <t>Massinger, Philip, 1583-1640.</t>
  </si>
  <si>
    <t>BMC-PR-0118</t>
  </si>
  <si>
    <t>PR2701 .G5 1813 (vol. 4)</t>
  </si>
  <si>
    <t>The plays of Philip Massinger, in four volumes; With notes critical and explanatory /</t>
  </si>
  <si>
    <t>B_Images/BMC-PR-0118.Image_barcode.180159.jpg</t>
  </si>
  <si>
    <t>B_Images/BMC-PR-0118.Image_1.180223.jpg</t>
  </si>
  <si>
    <t>B_Images/BMC-PR-0118.Image_2.180353.jpg</t>
  </si>
  <si>
    <t>BMC-PR-0119</t>
  </si>
  <si>
    <t>PR2701 .G5 1813 (vol. 1)</t>
  </si>
  <si>
    <t>BMC-PR-0120</t>
  </si>
  <si>
    <t>PR2711 .B8 (vol. 5)</t>
  </si>
  <si>
    <t>The works of Thomas Middleton /</t>
  </si>
  <si>
    <t>1885-86.</t>
  </si>
  <si>
    <t>Middleton, Thomas, -1627.</t>
  </si>
  <si>
    <t>BMC-PR-0121</t>
  </si>
  <si>
    <t>PR2731 .M6</t>
  </si>
  <si>
    <t>Plays and poems /</t>
  </si>
  <si>
    <t>BMC-PR-0122</t>
  </si>
  <si>
    <t>PR2750 .C7 1880 (vol. 30)</t>
  </si>
  <si>
    <t>[Shakespere quarts facsimiles /</t>
  </si>
  <si>
    <t>1880-91.</t>
  </si>
  <si>
    <t>Shakespeare, William, 1564-1616.</t>
  </si>
  <si>
    <t>BMC-PR-0123</t>
  </si>
  <si>
    <t>PR2750 .C7 1880 (vol. 43)</t>
  </si>
  <si>
    <t>BMC-PR-0124</t>
  </si>
  <si>
    <t>PR2750 .C7 1880 (vol. 10)</t>
  </si>
  <si>
    <t>BMC-PR-0125</t>
  </si>
  <si>
    <t>PR2750 .C7 1880 (vol. 29)</t>
  </si>
  <si>
    <t>BMC-PR-0126</t>
  </si>
  <si>
    <t>PR2751 .A45 1904 f</t>
  </si>
  <si>
    <t>Mr. William Shakespear's comedies, histories, and tragedies, faithfuly reproduced in facsimile from the edition of 1685.</t>
  </si>
  <si>
    <t>BMC-PR-0127</t>
  </si>
  <si>
    <t>PR2752 .M3 1821 (vol. 10)</t>
  </si>
  <si>
    <t>Plays and poems : with the corrections and illustrations of various commentators, comprehending a life of the poet &amp; an enlarged history of the stage /</t>
  </si>
  <si>
    <t>B_Images/BMC-PR-0127.Image_barcode.183608.jpg</t>
  </si>
  <si>
    <t>B_Images/BMC-PR-0127.Image_1.183558.jpg</t>
  </si>
  <si>
    <t>BMC-PR-0128</t>
  </si>
  <si>
    <t>PR2752 .M3 1821 (vol. 14)</t>
  </si>
  <si>
    <t>BMC-PR-0129</t>
  </si>
  <si>
    <t>PR2752 .M3 1821 (vol. 1)</t>
  </si>
  <si>
    <t>BMC-PR-0130</t>
  </si>
  <si>
    <t>PR2753 .C8 1899 (vol. 1)</t>
  </si>
  <si>
    <t>Works: the Arden Shakespeare general /</t>
  </si>
  <si>
    <t>1899-</t>
  </si>
  <si>
    <t>BMC-PR-0131</t>
  </si>
  <si>
    <t>PR2753 .C8 1899 (vol. 4)</t>
  </si>
  <si>
    <t>BMC-PR-0132</t>
  </si>
  <si>
    <t>PR2753 .K55 1853 (vol. 2)</t>
  </si>
  <si>
    <t>The comedies, histories, tragedies, and poems of William Shakspere, with a biography, and studies of his works /</t>
  </si>
  <si>
    <t>BMC-PR-0133</t>
  </si>
  <si>
    <t>PR2753 .M7 1888 (vol. 13)</t>
  </si>
  <si>
    <t>The comedies, histories, and tragedies of Mr. William Shakespeare as presented at the Globe and Blackfriars theatres, circa 1591-1623 : being the text furnished the players, in parallel pages with the first revised to folio text, with critical introductions /</t>
  </si>
  <si>
    <t>1888]-1906.</t>
  </si>
  <si>
    <t>BMC-PR-0134</t>
  </si>
  <si>
    <t>PR2753 .M7 1888 (vol. 9)</t>
  </si>
  <si>
    <t>BMC-PR-0135</t>
  </si>
  <si>
    <t>PR2753 .M7 1888 (vol. 7)</t>
  </si>
  <si>
    <t>BMC-PR-0136</t>
  </si>
  <si>
    <t>PR2759 .W75 1876 (vol. 4)</t>
  </si>
  <si>
    <t>Select plays /</t>
  </si>
  <si>
    <t>1876-</t>
  </si>
  <si>
    <t>BMC-PR-0137</t>
  </si>
  <si>
    <t>PR2759 .W75 1876 (vol. 10)</t>
  </si>
  <si>
    <t>BMC-PR-0138</t>
  </si>
  <si>
    <t>PR2781 .S3 1874 (vol. 5)</t>
  </si>
  <si>
    <t>Dramatische werKe /</t>
  </si>
  <si>
    <t>BMC-PR-0139</t>
  </si>
  <si>
    <t>Shakspere's As you like it /</t>
  </si>
  <si>
    <t>BMC-PR-0140</t>
  </si>
  <si>
    <t>PR2807 .H3 1736a</t>
  </si>
  <si>
    <t>Some remarks on the tragedy of Hamlet, Prince of Denmark,</t>
  </si>
  <si>
    <t>1864]</t>
  </si>
  <si>
    <t>Hanmer, Thomas, Sir, 1677-1746.</t>
  </si>
  <si>
    <t>BMC-PR-0141</t>
  </si>
  <si>
    <t>Shakespeare's history of King Henry the Eighth /</t>
  </si>
  <si>
    <t>B_Images/BMC-PR-0141.Image_barcode.182453.jpg</t>
  </si>
  <si>
    <t>B_Images/BMC-PR-0141.Image_1.182330.jpg</t>
  </si>
  <si>
    <t>B_Images/BMC-PR-0141.Image_2.182338.jpg</t>
  </si>
  <si>
    <t>B_Images/BMC-PR-0141.Image_3.182446.jpg</t>
  </si>
  <si>
    <t>BMC-PR-0142</t>
  </si>
  <si>
    <t>PR2823 .C37</t>
  </si>
  <si>
    <t>Macbeth and Lady Macbeth : an essay .</t>
  </si>
  <si>
    <t>Carr, Joseph William Comyns.</t>
  </si>
  <si>
    <t>BMC-PR-0143</t>
  </si>
  <si>
    <t>The merry wives of Windsor,</t>
  </si>
  <si>
    <t>BMC-PR-0144</t>
  </si>
  <si>
    <t>The most excellent and lamentable tragedy of Romeo and Juliet /</t>
  </si>
  <si>
    <t>B_Images/BMC-PR-0144.Image_barcode.183116.jpg</t>
  </si>
  <si>
    <t>B_Images/BMC-PR-0144.Image_1.183150.jpg</t>
  </si>
  <si>
    <t>B_Images/BMC-PR-0144.Image_2.183308.jpg</t>
  </si>
  <si>
    <t>B_Images/BMC-PR-0144.Image_3.183318.jpg</t>
  </si>
  <si>
    <t>BMC-PR-0145</t>
  </si>
  <si>
    <t>Shakespeare's Venus and Adonis, Lucrece: and other poems /</t>
  </si>
  <si>
    <t>1884, [c1883]</t>
  </si>
  <si>
    <t>BMC-PR-0146</t>
  </si>
  <si>
    <t>The sonnets of Shakespeare /</t>
  </si>
  <si>
    <t>B_Images/BMC-PR-0146.Image_barcode.183853.jpg</t>
  </si>
  <si>
    <t>B_Images/BMC-PR-0146.Image_1.183802.jpg</t>
  </si>
  <si>
    <t>B_Images/BMC-PR-0146.Image_2.183813.jpg</t>
  </si>
  <si>
    <t>B_Images/BMC-PR-0146.Image_3.183834.jpg</t>
  </si>
  <si>
    <t>BMC-PR-0147</t>
  </si>
  <si>
    <t>The sonnets of William Shakspeare /</t>
  </si>
  <si>
    <t>BMC-PR-0148</t>
  </si>
  <si>
    <t>The Shakespeare apocrypha : being a collection of fourteen plays which have been ascribed to Shakespeare /</t>
  </si>
  <si>
    <t>B_Images/BMC-PR-0148.Image_barcode.184108.jpg</t>
  </si>
  <si>
    <t>B_Images/BMC-PR-0148.Image_1.184801.jpg</t>
  </si>
  <si>
    <t>B_Images/BMC-PR-0148.Image_2.184801.jpg</t>
  </si>
  <si>
    <t>B_Images/BMC-PR-0148.Image_3.184801.jpg</t>
  </si>
  <si>
    <t>1908. (cop. 2 [1929])</t>
  </si>
  <si>
    <t>BMC-PR-0149</t>
  </si>
  <si>
    <t>PR2877 .L3 1893 (vol. 4)</t>
  </si>
  <si>
    <t>Tales from Shakspeare : Including those by Charles and Mary Lamb /</t>
  </si>
  <si>
    <t>BMC-PR-0150</t>
  </si>
  <si>
    <t>(The) moral play of Wit &amp; science &amp; early poetical miscellanies from an unpublished manuscript /</t>
  </si>
  <si>
    <t>Redford, John, -1547.</t>
  </si>
  <si>
    <t>BMC-PR-0151</t>
  </si>
  <si>
    <t>PR2888 .L5 v.13</t>
  </si>
  <si>
    <t>Tarlton's Jests &amp; News out of purgatory: with notes and some account of the life of Tarlton /</t>
  </si>
  <si>
    <t>Tarlton, Richard.</t>
  </si>
  <si>
    <t>BMC-PR-0152</t>
  </si>
  <si>
    <t>PR2888 .L5 v.5-6</t>
  </si>
  <si>
    <t>Dramatic works /</t>
  </si>
  <si>
    <t>1850-51.</t>
  </si>
  <si>
    <t>Heywood, Thomas, d. 1641.</t>
  </si>
  <si>
    <t>BMC-PR-0153</t>
  </si>
  <si>
    <t>PR2888 .S52 v.2</t>
  </si>
  <si>
    <t>The problem of 'The merry wives of Windsor'</t>
  </si>
  <si>
    <t>1918]</t>
  </si>
  <si>
    <t>BMC-PR-0154</t>
  </si>
  <si>
    <t>PR2892 .D9 1902</t>
  </si>
  <si>
    <t>A glossary to the works of William Shakespeare,</t>
  </si>
  <si>
    <t>Dyce, Alexander, 1798-1869.</t>
  </si>
  <si>
    <t>BMC-PR-0155</t>
  </si>
  <si>
    <t>PR2894 .A4 1922</t>
  </si>
  <si>
    <t>Shakespeare.</t>
  </si>
  <si>
    <t>Alden, Raymond Macdonald, 1873-1924.</t>
  </si>
  <si>
    <t>BMC-PR-0156</t>
  </si>
  <si>
    <t>PR2894 .B7 1898 (vol. 1)</t>
  </si>
  <si>
    <t>William Shakespeare; a critical study,</t>
  </si>
  <si>
    <t>B_Images/BMC-PR-0156.Image_barcode.185150.jpg</t>
  </si>
  <si>
    <t>B_Images/BMC-PR-0156.Image_1.185157.jpg</t>
  </si>
  <si>
    <t>B_Images/BMC-PR-0156.Image_2.185729.jpg</t>
  </si>
  <si>
    <t>B_Images/BMC-PR-0156.Image_3.185736.jpg</t>
  </si>
  <si>
    <t>Brandes, Georg, 1842-1927.</t>
  </si>
  <si>
    <t>BMC-PR-0157</t>
  </si>
  <si>
    <t>PR2894 .E5 1904</t>
  </si>
  <si>
    <t>William Shakespeare, his family and friends,</t>
  </si>
  <si>
    <t>Elton, Charles Isaac, 1839-1900.</t>
  </si>
  <si>
    <t>BMC-PR-0158</t>
  </si>
  <si>
    <t>PR2894 .H16 1892</t>
  </si>
  <si>
    <t>Essays &amp; notes on Shakespeare.</t>
  </si>
  <si>
    <t>Hales, John W. 1836-1914. (John Wesley),</t>
  </si>
  <si>
    <t>BMC-PR-0159</t>
  </si>
  <si>
    <t>PR2944 .C6</t>
  </si>
  <si>
    <t>Is Shakespeare dead? From my autobiography /</t>
  </si>
  <si>
    <t>Twain, Mark, 1835-1910.</t>
  </si>
  <si>
    <t>BMC-PR-0160</t>
  </si>
  <si>
    <t>PR2952 .R6 1922 (vol. 2)</t>
  </si>
  <si>
    <t>The Shakespeare canon .</t>
  </si>
  <si>
    <t>BMC-PR-0161</t>
  </si>
  <si>
    <t>PR2965 .L6 1901</t>
  </si>
  <si>
    <t>Shakespearean wars: Shakespeare as a dramatic artist, with an account of his reputation at various periods ..</t>
  </si>
  <si>
    <t>Lounsbury, Thomas R., 1838-1915.</t>
  </si>
  <si>
    <t>BMC-PR-0162</t>
  </si>
  <si>
    <t>PR2976 .B78 1906</t>
  </si>
  <si>
    <t>On ten plays of Shakespeare.</t>
  </si>
  <si>
    <t>BMC-PR-0163</t>
  </si>
  <si>
    <t>PR2991 .H25</t>
  </si>
  <si>
    <t>The women of Shakespeare /</t>
  </si>
  <si>
    <t>Harris, Frank, 1856-1931.</t>
  </si>
  <si>
    <t>BMC-PR-0164</t>
  </si>
  <si>
    <t>PR2995 .B3</t>
  </si>
  <si>
    <t>The development of Shakespeare as a dramatist /</t>
  </si>
  <si>
    <t>31796101988901</t>
  </si>
  <si>
    <t>1907, t.p. 1910.</t>
  </si>
  <si>
    <t>Baker, George Pierce, 1866-1935.</t>
  </si>
  <si>
    <t>BMC-PR-0165</t>
  </si>
  <si>
    <t>PR3011 .C3 1897</t>
  </si>
  <si>
    <t>Shakespeare, Puritan and recusant,</t>
  </si>
  <si>
    <t>B_Images/BMC-PR-0165.Image_barcode.190716.jpg</t>
  </si>
  <si>
    <t>B_Images/BMC-PR-0165.Image_1.191337.jpg</t>
  </si>
  <si>
    <t>B_Images/BMC-PR-0165.Image_2.191337.jpg</t>
  </si>
  <si>
    <t>B_Images/BMC-PR-0165.Image_3.191337.jpg</t>
  </si>
  <si>
    <t>Carter, Thomas.</t>
  </si>
  <si>
    <t>BMC-PR-0166</t>
  </si>
  <si>
    <t>PR3091 .O4 (vol. 2)</t>
  </si>
  <si>
    <t>Shakespeare from Betterton to Irving /</t>
  </si>
  <si>
    <t>Odell, George Clinton Densmore, 1866-1949.</t>
  </si>
  <si>
    <t>BMC-PR-0167</t>
  </si>
  <si>
    <t>PR3091 .W5 1915</t>
  </si>
  <si>
    <t>Shakespeare on the stage. 2d series.</t>
  </si>
  <si>
    <t>Winter, William, 1836-1917.</t>
  </si>
  <si>
    <t>BMC-PR-0168</t>
  </si>
  <si>
    <t>PR3301 .G7 1853 (vol. 4)</t>
  </si>
  <si>
    <t>The works of Joseph Addison : including the whole contents of Bp. Hurd's edition, with letters and other pieces not found in any previous collection; and Macaulay's essay on his life and works /</t>
  </si>
  <si>
    <t>1853-54.</t>
  </si>
  <si>
    <t>Addison, Joseph, 1672-1719.</t>
  </si>
  <si>
    <t>BMC-PR-0169</t>
  </si>
  <si>
    <t>PR3301 .T5 1804 (vol. 4)</t>
  </si>
  <si>
    <t>B_Images/BMC-PR-0169.Image_barcode.191425.jpg</t>
  </si>
  <si>
    <t>B_Images/BMC-PR-0169.Image_1.191425.jpg</t>
  </si>
  <si>
    <t>B_Images/BMC-PR-0169.Image_2.191425.jpg</t>
  </si>
  <si>
    <t>B_Images/BMC-PR-0169.Image_3.191428.jpg</t>
  </si>
  <si>
    <t>BMC-PR-0170</t>
  </si>
  <si>
    <t>PR3302 1830 (vol. 1)</t>
  </si>
  <si>
    <t>The miscellaneous works of Joseph Addison.</t>
  </si>
  <si>
    <t>BMC-PR-0171</t>
  </si>
  <si>
    <t>PR3316.A4 Z49 1854 (vol. 5)</t>
  </si>
  <si>
    <t>Diary and letters of Madame D'Arblay /</t>
  </si>
  <si>
    <t>Burney, Fanny, 1752-1840.</t>
  </si>
  <si>
    <t>BMC-PR-0172</t>
  </si>
  <si>
    <t>PR3316.A4 Z5 1904 (vol. 5)</t>
  </si>
  <si>
    <t>Diary &amp; letters /</t>
  </si>
  <si>
    <t>BMC-PR-0173</t>
  </si>
  <si>
    <t>PR3316.A4 Z554 (vol. 2)</t>
  </si>
  <si>
    <t>The diary and letters of Frances Burney, Madame d'Arblay /</t>
  </si>
  <si>
    <t>B_Images/BMC-PR-0173.Image_barcode.191638.jpg</t>
  </si>
  <si>
    <t>B_Images/BMC-PR-0173.Image_1.191645.jpg</t>
  </si>
  <si>
    <t>B_Images/BMC-PR-0173.Image_2.191728.jpg</t>
  </si>
  <si>
    <t>B_Images/BMC-PR-0173.Image_3.191728.jpg</t>
  </si>
  <si>
    <t>BMC-PR-0174</t>
  </si>
  <si>
    <t>PR3316.A4 Z57 (vol. 2)</t>
  </si>
  <si>
    <t>The early diary of Frances Burney, 1768-1778 : with a selection from her correspondence, and from the journals of her sisters Susan and Charlotte Burney /</t>
  </si>
  <si>
    <t>BMC-PR-0175</t>
  </si>
  <si>
    <t>PR3340 .A2 1891 (vol. 2)</t>
  </si>
  <si>
    <t>The poetical works of Thomas Chatterton.</t>
  </si>
  <si>
    <t>B_Images/BMC-PR-0175.Image_1.192035.jpg</t>
  </si>
  <si>
    <t>B_Images/BMC-PR-0175.Image_2.192131.jpg</t>
  </si>
  <si>
    <t>B_Images/BMC-PR-0175.Image_3.192131.jpg</t>
  </si>
  <si>
    <t>Chatterton, Thomas, 1752-1770.</t>
  </si>
  <si>
    <t>BMC-PR-0176</t>
  </si>
  <si>
    <t>PR3346 .C8 1854 (vol. 1)</t>
  </si>
  <si>
    <t>The poetical works of Charles Churchill; with copious notes and a life of the author,</t>
  </si>
  <si>
    <t>B_Images/BMC-PR-0176.Image_barcode.192201.jpg</t>
  </si>
  <si>
    <t>B_Images/BMC-PR-0176.Image_1.192222.jpg</t>
  </si>
  <si>
    <t>B_Images/BMC-PR-0176.Image_2.192300.jpg</t>
  </si>
  <si>
    <t>B_Images/BMC-PR-0176.Image_3.192340.jpg</t>
  </si>
  <si>
    <t>Churchill, Charles, 1731-1764.</t>
  </si>
  <si>
    <t>BMC-PR-0177</t>
  </si>
  <si>
    <t>PR3364 .I5</t>
  </si>
  <si>
    <t>Incognita: or, Love and duty recondil'd /</t>
  </si>
  <si>
    <t>Congreve, William, 1670-1729.</t>
  </si>
  <si>
    <t>BMC-PR-0178</t>
  </si>
  <si>
    <t>PR3369 .C3 1922</t>
  </si>
  <si>
    <t>Poems from the works of Charles Cotton /</t>
  </si>
  <si>
    <t>Cotton, Charles, 1630-1687.</t>
  </si>
  <si>
    <t>BMC-PR-0179</t>
  </si>
  <si>
    <t>PR3380.A5 S7 (vol. 7)</t>
  </si>
  <si>
    <t>The works of William Cowper : comprising his poems, correspondence and translations /</t>
  </si>
  <si>
    <t>1853-55.</t>
  </si>
  <si>
    <t>Cowper, William, 1731-1800.</t>
  </si>
  <si>
    <t>BMC-PR-0180</t>
  </si>
  <si>
    <t>PR3380.A5 S7 (vol. 1)</t>
  </si>
  <si>
    <t>BMC-PR-0181</t>
  </si>
  <si>
    <t>PR3380.A5 S7 (vol. 5)</t>
  </si>
  <si>
    <t>BMC-PR-0182</t>
  </si>
  <si>
    <t>PR3403 .A1 1866</t>
  </si>
  <si>
    <t>Robinson Crusoe /</t>
  </si>
  <si>
    <t>De Foe, Daniel.</t>
  </si>
  <si>
    <t>BMC-PR-0183</t>
  </si>
  <si>
    <t>PR3406 .M5 1879</t>
  </si>
  <si>
    <t>Daniel Defoe,</t>
  </si>
  <si>
    <t>Minto, William, 1845-1893.</t>
  </si>
  <si>
    <t>BMC-PR-0184</t>
  </si>
  <si>
    <t>PR3411 .S3 1821 (vol. 11)</t>
  </si>
  <si>
    <t>The works of John Dryden, now first collected in eighteen volumes.</t>
  </si>
  <si>
    <t>B_Images/BMC-PR-0184.Image_barcode.193404.jpg</t>
  </si>
  <si>
    <t>B_Images/BMC-PR-0184.Image_1.193425.jpg</t>
  </si>
  <si>
    <t>B_Images/BMC-PR-0184.Image_2.193717.jpg</t>
  </si>
  <si>
    <t>B_Images/BMC-PR-0184.Image_3.193725.jpg</t>
  </si>
  <si>
    <t>Dryden, John, 1631-1700.</t>
  </si>
  <si>
    <t>BMC-PR-0185</t>
  </si>
  <si>
    <t>PR3411 .S3 1821 (vol. 1)</t>
  </si>
  <si>
    <t>B_Images/BMC-PR-0185.Image_barcode.193943.jpg</t>
  </si>
  <si>
    <t>B_Images/BMC-PR-0185.Image_1.193943.jpg</t>
  </si>
  <si>
    <t>B_Images/BMC-PR-0185.Image_2.193943.jpg</t>
  </si>
  <si>
    <t>B_Images/BMC-PR-0185.Image_3.193946.jpg</t>
  </si>
  <si>
    <t>BMC-PR-0186</t>
  </si>
  <si>
    <t>PR3411 .S3 1821 (vol. 15)</t>
  </si>
  <si>
    <t>B_Images/BMC-PR-0186.Image_barcode.194054.jpg</t>
  </si>
  <si>
    <t>B_Images/BMC-PR-0186.Image_1.194054.jpg</t>
  </si>
  <si>
    <t>B_Images/BMC-PR-0186.Image_2.194054.jpg</t>
  </si>
  <si>
    <t>B_Images/BMC-PR-0186.Image_3.194057.jpg</t>
  </si>
  <si>
    <t>BMC-PR-0187</t>
  </si>
  <si>
    <t>PR3411 .S3 1882 (vol. 7)</t>
  </si>
  <si>
    <t>Works: with notes ... and a life of the author /</t>
  </si>
  <si>
    <t>1882-93.</t>
  </si>
  <si>
    <t>BMC-PR-0188</t>
  </si>
  <si>
    <t>PR3411 .S3 1882 (vol. 11)</t>
  </si>
  <si>
    <t>B_Images/BMC-PR-0188.Image_barcode.194330.jpg</t>
  </si>
  <si>
    <t>B_Images/BMC-PR-0188.Image_1.194214.jpg</t>
  </si>
  <si>
    <t>B_Images/BMC-PR-0188.Image_2.194729.jpg</t>
  </si>
  <si>
    <t>B_Images/BMC-PR-0188.Image_3.194729.jpg</t>
  </si>
  <si>
    <t>BMC-PR-0189</t>
  </si>
  <si>
    <t>PR3435 .A1 1892 (vol. 2)</t>
  </si>
  <si>
    <t>The dramatic works of George Farquhar .</t>
  </si>
  <si>
    <t>Farquhar, George, 1677?-1707.</t>
  </si>
  <si>
    <t>BMC-PR-0190</t>
  </si>
  <si>
    <t>PR3451 .M87 1821 (vol. 1)</t>
  </si>
  <si>
    <t>B_Images/BMC-PR-0190.Image_barcode.194820.jpg</t>
  </si>
  <si>
    <t>B_Images/BMC-PR-0190.Image_1.194820.jpg</t>
  </si>
  <si>
    <t>B_Images/BMC-PR-0190.Image_2.194820.jpg</t>
  </si>
  <si>
    <t>B_Images/BMC-PR-0190.Image_3.194824.jpg</t>
  </si>
  <si>
    <t>Fielding, Henry, 1707-1754.</t>
  </si>
  <si>
    <t>BMC-PR-0191</t>
  </si>
  <si>
    <t>PR3456 .D6 1883</t>
  </si>
  <si>
    <t>Fielding.</t>
  </si>
  <si>
    <t>Dobson, Austin, 1840-1921.</t>
  </si>
  <si>
    <t>BMC-PR-0192</t>
  </si>
  <si>
    <t>PR3473 .A1 1854 (vol. 1)</t>
  </si>
  <si>
    <t>The poetical works of John Gay: With a life of the author /</t>
  </si>
  <si>
    <t>Gay, John, 1685-1732.</t>
  </si>
  <si>
    <t>BMC-PR-0193</t>
  </si>
  <si>
    <t>PR3476 .A16 1837</t>
  </si>
  <si>
    <t>The miscellaneous works of Edward Gibbon, Esq.: with memoirs of his life and writings,</t>
  </si>
  <si>
    <t>B_Images/BMC-PR-0193.Image_barcode.195155.jpg</t>
  </si>
  <si>
    <t>B_Images/BMC-PR-0193.Image_1.195216.jpg</t>
  </si>
  <si>
    <t>B_Images/BMC-PR-0193.Image_2.195329.jpg</t>
  </si>
  <si>
    <t>BMC-PR-0194</t>
  </si>
  <si>
    <t>PR3481 .G5 (vol. 4)</t>
  </si>
  <si>
    <t>Goldsmith, Oliver, 1730?-1774.</t>
  </si>
  <si>
    <t>BMC-PR-0195</t>
  </si>
  <si>
    <t>PR3482 .D6 1939</t>
  </si>
  <si>
    <t>The poetical works of Oliver Goldsmith /</t>
  </si>
  <si>
    <t>B_Images/BMC-PR-0195.Image_1.195719.jpg</t>
  </si>
  <si>
    <t>BMC-PR-0196</t>
  </si>
  <si>
    <t>PR3500 .A2 1859</t>
  </si>
  <si>
    <t>The poetical works of Thomas Gray.</t>
  </si>
  <si>
    <t>B_Images/BMC-PR-0196.Image_barcode.195836.jpg</t>
  </si>
  <si>
    <t>B_Images/BMC-PR-0196.Image_1.195809.jpg</t>
  </si>
  <si>
    <t>B_Images/BMC-PR-0196.Image_2.195816.jpg</t>
  </si>
  <si>
    <t>B_Images/BMC-PR-0196.Image_3.195917.jpg</t>
  </si>
  <si>
    <t>Gray, Thomas, 1716-1771.</t>
  </si>
  <si>
    <t>BMC-PR-0197</t>
  </si>
  <si>
    <t>PR3500.A5 G6 1885 (vol. 4)</t>
  </si>
  <si>
    <t>Works in prose &amp; verse /</t>
  </si>
  <si>
    <t>B_Images/BMC-PR-0197.Image_barcode.200039.jpg</t>
  </si>
  <si>
    <t>BMC-PR-0198</t>
  </si>
  <si>
    <t>PR3503 .T6</t>
  </si>
  <si>
    <t>Gray and his friends : letters and relics in great part hitherto unpublished.</t>
  </si>
  <si>
    <t>Tovey, Duncan Crookes ed.</t>
  </si>
  <si>
    <t>BMC-PR-0199</t>
  </si>
  <si>
    <t>PR3504 .C6</t>
  </si>
  <si>
    <t>A concordance to the English poems of Thomas Gray /</t>
  </si>
  <si>
    <t>Cook, Albert S. 1853-1927. ed. (Albert Stanburrough),</t>
  </si>
  <si>
    <t>BMC-PR-0200</t>
  </si>
  <si>
    <t>PR3507 .A46 1851</t>
  </si>
  <si>
    <t>The life and writings of the Rev. George Herbert : with the Synagogue, in imitation of Herbert.</t>
  </si>
  <si>
    <t>B_Images/BMC-PR-0200.Image_barcode.200825.jpg</t>
  </si>
  <si>
    <t>B_Images/BMC-PR-0200.Image_1.200253.jpg</t>
  </si>
  <si>
    <t>B_Images/BMC-PR-0200.Image_2.200245.jpg</t>
  </si>
  <si>
    <t>B_Images/BMC-PR-0200.Image_3.200825.jpg</t>
  </si>
  <si>
    <t>Herbert, George, 1593-1633.</t>
  </si>
  <si>
    <t>BMC-PR-0201</t>
  </si>
  <si>
    <t>PR3508 .L5</t>
  </si>
  <si>
    <t>The Life of George Herbert of Bemerton: Published under the direction of the Tract Committee.</t>
  </si>
  <si>
    <t>BMC-PR-0202</t>
  </si>
  <si>
    <t>PR3510.A5 S2 (vol. 1)</t>
  </si>
  <si>
    <t>Poetical works of Robert Herrick /</t>
  </si>
  <si>
    <t>Herrick, Robert, 1591-1674.</t>
  </si>
  <si>
    <t>BMC-PR-0203</t>
  </si>
  <si>
    <t>PR3511 .P3 1911</t>
  </si>
  <si>
    <t>Chrysomela; a selection from the lyrical poems of Robert Herrick /</t>
  </si>
  <si>
    <t>1911 [c1877]</t>
  </si>
  <si>
    <t>BMC-PR-0204</t>
  </si>
  <si>
    <t>PR3520 .E16 (vol. 1)</t>
  </si>
  <si>
    <t>The works of Samuel Johnson /</t>
  </si>
  <si>
    <t>BMC-PR-0205</t>
  </si>
  <si>
    <t>PR3520 .E16 (vol. 4)</t>
  </si>
  <si>
    <t>BMC-PR-0206</t>
  </si>
  <si>
    <t>PR3520 .E16 (vol. 12)</t>
  </si>
  <si>
    <t>BMC-PR-0207</t>
  </si>
  <si>
    <t>PR3520 .E25 (vol. 9)</t>
  </si>
  <si>
    <t>Works ..</t>
  </si>
  <si>
    <t>B_Images/BMC-PR-0207.Image_barcode.200844.jpg</t>
  </si>
  <si>
    <t>B_Images/BMC-PR-0207.Image_1.200851.jpg</t>
  </si>
  <si>
    <t>B_Images/BMC-PR-0207.Image_2.201436.jpg</t>
  </si>
  <si>
    <t>B_Images/BMC-PR-0207.Image_3.201436.jpg</t>
  </si>
  <si>
    <t>BMC-PR-0208</t>
  </si>
  <si>
    <t>PR3532 .W4 1911</t>
  </si>
  <si>
    <t>The well of the saints : a comedy in three acts /</t>
  </si>
  <si>
    <t>Synge, J. M. 1871-1909. (John Millington),</t>
  </si>
  <si>
    <t>BMC-PR-0209</t>
  </si>
  <si>
    <t>PR3551 .M36 1874 (vol. 1)</t>
  </si>
  <si>
    <t>Poetical works of John Milton /</t>
  </si>
  <si>
    <t>B_Images/BMC-PR-0209.Image_barcode.201514.jpg</t>
  </si>
  <si>
    <t>B_Images/BMC-PR-0209.Image_1.201513.jpg</t>
  </si>
  <si>
    <t>B_Images/BMC-PR-0209.Image_2.201513.jpg</t>
  </si>
  <si>
    <t>B_Images/BMC-PR-0209.Image_3.201516.jpg</t>
  </si>
  <si>
    <t>Milton, John, 1608-1674.</t>
  </si>
  <si>
    <t>BMC-PR-0210</t>
  </si>
  <si>
    <t>The poetical works of John Milton /</t>
  </si>
  <si>
    <t>BMC-PR-0211</t>
  </si>
  <si>
    <t>Hannah More.</t>
  </si>
  <si>
    <t>Yonge, Charlotte M. 1823-1901. (Charlotte Mary),</t>
  </si>
  <si>
    <t>BMC-PR-0212</t>
  </si>
  <si>
    <t>The first duchess of Newcastle and her husband as figures in literary history /</t>
  </si>
  <si>
    <t>Perry, Henry Ten Eyck.</t>
  </si>
  <si>
    <t>BMC-PR-0213</t>
  </si>
  <si>
    <t>PR3620 .E71 (vol. 4)</t>
  </si>
  <si>
    <t>The works .</t>
  </si>
  <si>
    <t>1871-1889.</t>
  </si>
  <si>
    <t>Pope, Alexander, 1688-1744.</t>
  </si>
  <si>
    <t>BMC-PR-0214</t>
  </si>
  <si>
    <t>PR3627 .A1 1904</t>
  </si>
  <si>
    <t>An essay on man /</t>
  </si>
  <si>
    <t>BMC-PR-0215</t>
  </si>
  <si>
    <t>PR3660 .F02 (vol. 14)</t>
  </si>
  <si>
    <t>The novels of Samuel Richardson ... /</t>
  </si>
  <si>
    <t>BMC-PR-0216</t>
  </si>
  <si>
    <t>PR3660 .F02 (vol. 12)</t>
  </si>
  <si>
    <t>BMC-PR-0217</t>
  </si>
  <si>
    <t>PR3661 .M2 1811 (vol. 11)</t>
  </si>
  <si>
    <t>The works of Samuel Richardson: With a sketch of his life and writings /</t>
  </si>
  <si>
    <t>BMC-PR-0218</t>
  </si>
  <si>
    <t>PR3661 .M2 1811 (vol. 16)</t>
  </si>
  <si>
    <t>BMC-PR-0219</t>
  </si>
  <si>
    <t>PR3661 .S7 1883 (vol. 11)</t>
  </si>
  <si>
    <t>The works of Samuel Richardson: With a prefatory chapter of biographical criticism /</t>
  </si>
  <si>
    <t>BMC-PR-0220</t>
  </si>
  <si>
    <t>PR3661 .S7 1883 (vol. 12)</t>
  </si>
  <si>
    <t>BMC-PR-0221</t>
  </si>
  <si>
    <t>PR3691 .M2 (vol. 3)</t>
  </si>
  <si>
    <t>The works of Tobias Smollett.</t>
  </si>
  <si>
    <t>Smollett, T. 1721-1771. (Tobias),</t>
  </si>
  <si>
    <t>BMC-PR-0222</t>
  </si>
  <si>
    <t>PR3714 .S4 1908</t>
  </si>
  <si>
    <t>A sentimental journey through France and Italy /</t>
  </si>
  <si>
    <t>Sterne, Laurence, 1713-1768.</t>
  </si>
  <si>
    <t>BMC-PR-0223</t>
  </si>
  <si>
    <t>PR3721 S4 1897 (vol. 4)</t>
  </si>
  <si>
    <t>The prose works of Jonathan Swift, D. D. /</t>
  </si>
  <si>
    <t>1897-1908.</t>
  </si>
  <si>
    <t>Swift, Jonathan, 1667-1745.</t>
  </si>
  <si>
    <t>BMC-PR-0224</t>
  </si>
  <si>
    <t>PR3721 S4 1897 (vol. 2)</t>
  </si>
  <si>
    <t>BMC-PR-0225</t>
  </si>
  <si>
    <t>PR3721 .S4 1902 (vol. 7)</t>
  </si>
  <si>
    <t>The prose works /</t>
  </si>
  <si>
    <t>B_Images/BMC-PR-0225.Image_barcode.203147.jpg</t>
  </si>
  <si>
    <t>B_Images/BMC-PR-0225.Image_1.203105.jpg</t>
  </si>
  <si>
    <t>B_Images/BMC-PR-0225.Image_2.203205.jpg</t>
  </si>
  <si>
    <t>B_Images/BMC-PR-0225.Image_3.203222.jpg</t>
  </si>
  <si>
    <t>1902-1911.</t>
  </si>
  <si>
    <t>BMC-PR-0226</t>
  </si>
  <si>
    <t>PR3721 .S4 1902 (vol. 5)</t>
  </si>
  <si>
    <t>B_Images/BMC-PR-0226.Image_barcode.203306.jpg</t>
  </si>
  <si>
    <t>B_Images/BMC-PR-0226.Image_1.203312.jpg</t>
  </si>
  <si>
    <t>B_Images/BMC-PR-0226.Image_2.203341.jpg</t>
  </si>
  <si>
    <t>B_Images/BMC-PR-0226.Image_3.203651.jpg</t>
  </si>
  <si>
    <t>BMC-PR-0227</t>
  </si>
  <si>
    <t>PR3730 .A2 1908</t>
  </si>
  <si>
    <t>The complete poetical works of James Thomson.</t>
  </si>
  <si>
    <t>B_Images/BMC-PR-0227.Image_barcode.203748.jpg</t>
  </si>
  <si>
    <t>B_Images/BMC-PR-0227.Image_1.203658.jpg</t>
  </si>
  <si>
    <t>B_Images/BMC-PR-0227.Image_2.203717.jpg</t>
  </si>
  <si>
    <t>B_Images/BMC-PR-0227.Image_3.203748.jpg</t>
  </si>
  <si>
    <t>Thomson, James, 1700-1748.</t>
  </si>
  <si>
    <t>BMC-PR-0228</t>
  </si>
  <si>
    <t>PR3737 .A1 1893 (vol. 2)</t>
  </si>
  <si>
    <t>Sir John Vanbrugh /</t>
  </si>
  <si>
    <t>Vanbrugh, John, Sir, 1664-1726.</t>
  </si>
  <si>
    <t>BMC-PR-0229</t>
  </si>
  <si>
    <t>PR3740 .A2 1871 (vol. 3)</t>
  </si>
  <si>
    <t>The works in verse and prose complete /</t>
  </si>
  <si>
    <t>Vaughan, Henry, 1621-1695.</t>
  </si>
  <si>
    <t>BMC-PR-0230</t>
  </si>
  <si>
    <t>PR3740 .A2 1896 (vol. 2)</t>
  </si>
  <si>
    <t>BMC-PR-0231</t>
  </si>
  <si>
    <t>PR3740 .A2 1896 (vol. 1)</t>
  </si>
  <si>
    <t>BMC-PR-0232</t>
  </si>
  <si>
    <t>Dramatic works : with prefatory memoir, introduction and notes /</t>
  </si>
  <si>
    <t>Wilson, John, 1626-1696.</t>
  </si>
  <si>
    <t>BMC-PR-0233</t>
  </si>
  <si>
    <t>PR3782 .C7 1917</t>
  </si>
  <si>
    <t>Edward Young's "Conjectures on original composition" in England and Germany /</t>
  </si>
  <si>
    <t>Young, Edward, 1683-1765.</t>
  </si>
  <si>
    <t>BMC-PR-0234</t>
  </si>
  <si>
    <t>PR4010 .A2 1892 (vol. 2)</t>
  </si>
  <si>
    <t>Poetical works.</t>
  </si>
  <si>
    <t>Arnold, Edwin, Sir, 1832-1904.</t>
  </si>
  <si>
    <t>BMC-PR-0235</t>
  </si>
  <si>
    <t>PR4020 .A1 1903 (vol. 13)</t>
  </si>
  <si>
    <t>The works of Matthew Arnold.</t>
  </si>
  <si>
    <t>1903-04]</t>
  </si>
  <si>
    <t>BMC-PR-0236</t>
  </si>
  <si>
    <t>PR4020 .A2 1885 (vol. 2)</t>
  </si>
  <si>
    <t>Poems.</t>
  </si>
  <si>
    <t>BMC-PR-0237</t>
  </si>
  <si>
    <t>PR4021 .H3</t>
  </si>
  <si>
    <t>Select poems of Matthew Arnold /</t>
  </si>
  <si>
    <t>BMC-PR-0238</t>
  </si>
  <si>
    <t>PR4021 .S3 1902</t>
  </si>
  <si>
    <t>Matthew Arnold's notebooks;</t>
  </si>
  <si>
    <t>Arnold, Matthew, 1822-1888 comp.</t>
  </si>
  <si>
    <t>BMC-PR-0239</t>
  </si>
  <si>
    <t>PR4031 .J6 (vol. 7)</t>
  </si>
  <si>
    <t>The novels and letters /</t>
  </si>
  <si>
    <t>Austen, Jane, 1775-1817.</t>
  </si>
  <si>
    <t>BMC-PR-0240</t>
  </si>
  <si>
    <t>PR4031 .J6 (vol. 12)</t>
  </si>
  <si>
    <t>BMC-PR-0241</t>
  </si>
  <si>
    <t>PR4070 .F18</t>
  </si>
  <si>
    <t>Alice sit-by-the-fire.</t>
  </si>
  <si>
    <t>Barrie, J. M. 1860-1937. (James Matthew),</t>
  </si>
  <si>
    <t>BMC-PR-0242</t>
  </si>
  <si>
    <t>PR4074 .Q3 1918</t>
  </si>
  <si>
    <t>Quality street: a comedy.</t>
  </si>
  <si>
    <t>BMC-PR-0243</t>
  </si>
  <si>
    <t>PR4141 .R6 1911</t>
  </si>
  <si>
    <t>The poetical works of William Blake : lyrical and miscellaneous  /</t>
  </si>
  <si>
    <t>Blake, William, 1757-1827.</t>
  </si>
  <si>
    <t>BMC-PR-0244</t>
  </si>
  <si>
    <t>PR4141 .S32 1905</t>
  </si>
  <si>
    <t>The poetical works of William Blake : a new and verbatim text from the manuscript engraved and letterpress originals /</t>
  </si>
  <si>
    <t>BMC-PR-0245</t>
  </si>
  <si>
    <t>PR4158 .A4 (vol. 1 1895-1898)</t>
  </si>
  <si>
    <t>Brontë Society publications.</t>
  </si>
  <si>
    <t>1895-1949.</t>
  </si>
  <si>
    <t>Brontë Society.</t>
  </si>
  <si>
    <t>BMC-PR-0246</t>
  </si>
  <si>
    <t>PR4158 .A4 (vol. 8 1932-1935)</t>
  </si>
  <si>
    <t>BMC-PR-0247</t>
  </si>
  <si>
    <t>The humours of the court : a comedy, and other poems by Robert Bridges.</t>
  </si>
  <si>
    <t>Bridges, Robert, 1844-1930.</t>
  </si>
  <si>
    <t>BMC-PR-0248</t>
  </si>
  <si>
    <t>PR4165 .A2 1905 (vol. 5)</t>
  </si>
  <si>
    <t>Novels of the sisters Bronte /</t>
  </si>
  <si>
    <t>Brontë, Charlotte, 1816-1855.</t>
  </si>
  <si>
    <t>BMC-PR-0249</t>
  </si>
  <si>
    <t>PR4167 .S5 1899 (vol. 2)</t>
  </si>
  <si>
    <t>Shirley.</t>
  </si>
  <si>
    <t>BMC-PR-0250</t>
  </si>
  <si>
    <t>PR4167 .V5 1905 (vol. 1)</t>
  </si>
  <si>
    <t>Villette /</t>
  </si>
  <si>
    <t>BMC-PR-0251</t>
  </si>
  <si>
    <t>PR4180 .E54 (vol. 1)</t>
  </si>
  <si>
    <t>Poems .</t>
  </si>
  <si>
    <t>Browning, Elizabeth Barrett, 1806-1861.</t>
  </si>
  <si>
    <t>BMC-PR-0252</t>
  </si>
  <si>
    <t>PR4193 .A34 1898 (vol. 1)</t>
  </si>
  <si>
    <t>The letters of Elizabeth Barrett Browning /</t>
  </si>
  <si>
    <t>BMC-PR-0253</t>
  </si>
  <si>
    <t>PR4193 .I6</t>
  </si>
  <si>
    <t>Elizabeth Barrett Browning.</t>
  </si>
  <si>
    <t>Ingram, John H., 1842-1916.</t>
  </si>
  <si>
    <t>BMC-PR-0254</t>
  </si>
  <si>
    <t>PR4200 .E95</t>
  </si>
  <si>
    <t>The complete poetic and dramatic works of Robert Browning.</t>
  </si>
  <si>
    <t>Browning, Robert, 1812-1889.</t>
  </si>
  <si>
    <t>BMC-PR-0255</t>
  </si>
  <si>
    <t>PR4200 .F12 (vol. 7)</t>
  </si>
  <si>
    <t>BMC-PR-0256</t>
  </si>
  <si>
    <t>PR4200 .F12 (vol. 1)</t>
  </si>
  <si>
    <t>BMC-PR-0257</t>
  </si>
  <si>
    <t>PR4231 .C4</t>
  </si>
  <si>
    <t>Robert Browning,</t>
  </si>
  <si>
    <t>Chesterton, G. K. 1874-1936. (Gilbert Keith),</t>
  </si>
  <si>
    <t>BMC-PR-0258</t>
  </si>
  <si>
    <t>PR4260 .A2 1901 (vol. 1)</t>
  </si>
  <si>
    <t>The complete poetical works of Robert Buchanan</t>
  </si>
  <si>
    <t>Buchanan, Robert Williams, 1841-1901.</t>
  </si>
  <si>
    <t>BMC-PR-0259</t>
  </si>
  <si>
    <t>PR4300 1838 .G5 (vol. 3)</t>
  </si>
  <si>
    <t>1838-41.</t>
  </si>
  <si>
    <t>Burns, Robert, 1759-1796.</t>
  </si>
  <si>
    <t>BMC-PR-0260</t>
  </si>
  <si>
    <t>PR4300 1838 .G5 (vol. 5)</t>
  </si>
  <si>
    <t>BMC-PR-0261</t>
  </si>
  <si>
    <t>PR4300 1896 .E4 (vol. 2)</t>
  </si>
  <si>
    <t>The poetry of Robert Burns,</t>
  </si>
  <si>
    <t>BMC-PR-0262</t>
  </si>
  <si>
    <t>Erewhon : or, over the range /</t>
  </si>
  <si>
    <t>Butler, Samuel, 1835-1902.</t>
  </si>
  <si>
    <t>BMC-PR-0263</t>
  </si>
  <si>
    <t>The note-books of Samuel Butler /</t>
  </si>
  <si>
    <t>BMC-PR-0264</t>
  </si>
  <si>
    <t>PR4351 .C5 1900 (vol. 9)</t>
  </si>
  <si>
    <t>The works of Lord Byron.</t>
  </si>
  <si>
    <t>1898-1904.</t>
  </si>
  <si>
    <t>Byron, George Gordon Byron, Baron, 1788-1824.</t>
  </si>
  <si>
    <t>BMC-PR-0265</t>
  </si>
  <si>
    <t>PR4382 .E3 1909</t>
  </si>
  <si>
    <t>Byron : the last phase.</t>
  </si>
  <si>
    <t>Edgcumbe, Richard, 1843-1937.</t>
  </si>
  <si>
    <t>BMC-PR-0266</t>
  </si>
  <si>
    <t>The complete poetical works of Thomas Campbell: with an original biography, and notes /</t>
  </si>
  <si>
    <t>Campbell, Thomas, 1777-1844.</t>
  </si>
  <si>
    <t>BMC-PR-0267</t>
  </si>
  <si>
    <t>PR4416 .T7 1896 (vol. 4)</t>
  </si>
  <si>
    <t>Traits and stories of the Irish peasantry /</t>
  </si>
  <si>
    <t>Carleton, William, 1794-1869.</t>
  </si>
  <si>
    <t>BMC-PR-0268</t>
  </si>
  <si>
    <t>PR4419.C5 a85 (vol. 1)</t>
  </si>
  <si>
    <t>New Letters and memorials of Jane Welsh Carlyle /</t>
  </si>
  <si>
    <t>Carlyle, Jane Welsh, 1801-1866.</t>
  </si>
  <si>
    <t>BMC-PR-0269</t>
  </si>
  <si>
    <t>PR4420 1897 (vol. 20)</t>
  </si>
  <si>
    <t>The works of Thomas Carlyle</t>
  </si>
  <si>
    <t>1898-1907.</t>
  </si>
  <si>
    <t>Carlyle, Thomas, 1795-1881.</t>
  </si>
  <si>
    <t>BMC-PR-0270</t>
  </si>
  <si>
    <t>PR4420 1897 (vol. 16)</t>
  </si>
  <si>
    <t>BMC-PR-0271</t>
  </si>
  <si>
    <t>PR4420 1897 (vol. 8)</t>
  </si>
  <si>
    <t>BMC-PR-0272</t>
  </si>
  <si>
    <t>PR4420 1897 (vol. 28)</t>
  </si>
  <si>
    <t>BMC-PR-0273</t>
  </si>
  <si>
    <t>PR4420 1897 (vol. 6)</t>
  </si>
  <si>
    <t>BMC-PR-0274</t>
  </si>
  <si>
    <t>PR4433.A5 E5 1883 (vol. 1)</t>
  </si>
  <si>
    <t>The correspondence of Thomas Carlyle and Ralph Waldo Emerson, 1834-1872</t>
  </si>
  <si>
    <t>BMC-PR-0275</t>
  </si>
  <si>
    <t>PR4433.A5 E5 1883 (vol. 2)</t>
  </si>
  <si>
    <t>BMC-PR-0276</t>
  </si>
  <si>
    <t>PR4434 .J6</t>
  </si>
  <si>
    <t>Thomas Carlyle; a study of his literary apprenticeship, 1814-1831,</t>
  </si>
  <si>
    <t>Johnson, William Savage, 1877-1942.</t>
  </si>
  <si>
    <t>BMC-PR-0277</t>
  </si>
  <si>
    <t>PR4470 .E77 (vol. 2)</t>
  </si>
  <si>
    <t>The poetical and dramatic works of Samuel Taylor Coleridge : founded on the author's latest edition of 1834 with many additional pieces now first included and with a collection of various readings.</t>
  </si>
  <si>
    <t>Coleridge, Samuel Taylor, 1772-1834.</t>
  </si>
  <si>
    <t>BMC-PR-0278</t>
  </si>
  <si>
    <t>PR4478.A2 A7 (vol. 1)</t>
  </si>
  <si>
    <t>The poetical works of Samuel Taylor Coleridge /</t>
  </si>
  <si>
    <t>1901-03.</t>
  </si>
  <si>
    <t>BMC-PR-0279</t>
  </si>
  <si>
    <t>PR4504 .B37 1893 (vol. 2)</t>
  </si>
  <si>
    <t>Barabbas : a dream of the world's tragedy /</t>
  </si>
  <si>
    <t>Corelli, Marie, 1855-1924.</t>
  </si>
  <si>
    <t>BMC-PR-0280</t>
  </si>
  <si>
    <t>PR4504 .B37 1902</t>
  </si>
  <si>
    <t>BMC-PR-0281</t>
  </si>
  <si>
    <t>PR4510 .A2 1823 (vol. 3)</t>
  </si>
  <si>
    <t>The works of the Rev. George Crabbe.</t>
  </si>
  <si>
    <t>Crabbe, George, 1754-1832.</t>
  </si>
  <si>
    <t>BMC-PR-0282</t>
  </si>
  <si>
    <t>PR4510 .A2 1823 (vol. 1)</t>
  </si>
  <si>
    <t>BMC-PR-0283</t>
  </si>
  <si>
    <t>A full and true account of the wonderful mission of Earl Lavender, which lasted one night and one day : with a history of the pursuit of Earl Lavender and Lord Brumm by Mrs. Scamler and Maud Emblem /</t>
  </si>
  <si>
    <t>Davidson, John, 1857-1909.</t>
  </si>
  <si>
    <t>BMC-PR-0284</t>
  </si>
  <si>
    <t>PR4527 .M6 1900</t>
  </si>
  <si>
    <t>Moths: a novel /</t>
  </si>
  <si>
    <t>Ouida, 1839-1908.</t>
  </si>
  <si>
    <t>BMC-PR-0285</t>
  </si>
  <si>
    <t>PR4527 .P75 1884 (vol. 2)</t>
  </si>
  <si>
    <t>Princess Napraxine /</t>
  </si>
  <si>
    <t>BMC-PR-0286</t>
  </si>
  <si>
    <t>PR4530 1890 (vol. 14)</t>
  </si>
  <si>
    <t>The collected writings of Thomas De Quincey,</t>
  </si>
  <si>
    <t>De Quincey, Thomas, 1785-1859.</t>
  </si>
  <si>
    <t>BMC-PR-0287</t>
  </si>
  <si>
    <t>PR4534 .T48 1860 (vol. 2)</t>
  </si>
  <si>
    <t>Theological essays : and other papers /</t>
  </si>
  <si>
    <t>BMC-PR-0288</t>
  </si>
  <si>
    <t>PR4550 .E61b (vol. 6)</t>
  </si>
  <si>
    <t>Dickens, Charles, 1812-1870.</t>
  </si>
  <si>
    <t>BMC-PR-0289</t>
  </si>
  <si>
    <t>PR4550 .E61b (vol. 10)</t>
  </si>
  <si>
    <t>BMC-PR-0290</t>
  </si>
  <si>
    <t>PR4550 .E61b (vol. 7)</t>
  </si>
  <si>
    <t>BMC-PR-0291</t>
  </si>
  <si>
    <t>PR4550 .E61b (vol. 9)</t>
  </si>
  <si>
    <t>BMC-PR-0292</t>
  </si>
  <si>
    <t>PR4577 .K4 1899 f</t>
  </si>
  <si>
    <t>Dickens and his illustrators: Cruikshank, Seymour, Buss, "Phiz,"Cattermole, Leech, Doyle, Stanfield, Maclise, Tenniel, Frank Stone, Landseer, Palmer, Topham, Marcus Stone, and Luke Fildes,</t>
  </si>
  <si>
    <t>Kitton, Frederic George, 1856-1904.</t>
  </si>
  <si>
    <t>BMC-PR-0293</t>
  </si>
  <si>
    <t>PR4580 .P5</t>
  </si>
  <si>
    <t>A Dickens dictionary : the characters and scenes of the novels and miscellaneous works alphabetically arranges /</t>
  </si>
  <si>
    <t>Philip, Alexander J. 1879- (Alexander John),</t>
  </si>
  <si>
    <t>BMC-PR-0294</t>
  </si>
  <si>
    <t>PR4581 .C6</t>
  </si>
  <si>
    <t>Charles Dickens /</t>
  </si>
  <si>
    <t>BMC-PR-0295</t>
  </si>
  <si>
    <t>PR4581 .M4 1887</t>
  </si>
  <si>
    <t>Life of Charles Dickens.</t>
  </si>
  <si>
    <t>Marzials, Frank T. Sir, 1840-1912. (Frank Thomas),</t>
  </si>
  <si>
    <t>BMC-PR-0296</t>
  </si>
  <si>
    <t>PR4584 .S5</t>
  </si>
  <si>
    <t>In Dickens's London /</t>
  </si>
  <si>
    <t>BMC-PR-0297</t>
  </si>
  <si>
    <t>PR4588 .C5 1906b</t>
  </si>
  <si>
    <t>Charles Dickens: a critical study /</t>
  </si>
  <si>
    <t>BMC-PR-0298</t>
  </si>
  <si>
    <t>Collected poems: lyrical and narrative /</t>
  </si>
  <si>
    <t>Robinson, A. Mary F. 1857-1944. (Agnes Mary Frances),</t>
  </si>
  <si>
    <t>BMC-PR-0299</t>
  </si>
  <si>
    <t>PR4646 .A5 1894 (vol. 2)</t>
  </si>
  <si>
    <t>Life &amp; letters /</t>
  </si>
  <si>
    <t>Edgeworth, Maria, 1768-1849.</t>
  </si>
  <si>
    <t>BMC-PR-0300</t>
  </si>
  <si>
    <t>PR4650 .F10 (vol. 10)</t>
  </si>
  <si>
    <t>The personal edition of George Eliot's works.</t>
  </si>
  <si>
    <t>Eliot, George, 1819-1880.</t>
  </si>
  <si>
    <t>BMC-PR-0301</t>
  </si>
  <si>
    <t>PR4666 .L4 1874</t>
  </si>
  <si>
    <t>The legend of Jubal, and other poems /</t>
  </si>
  <si>
    <t>BMC-PR-0302</t>
  </si>
  <si>
    <t>PR4670 .A1 1907</t>
  </si>
  <si>
    <t>Silas Marner /</t>
  </si>
  <si>
    <t>BMC-PR-0303</t>
  </si>
  <si>
    <t>PR4681.A3 C7 1885 (vol. 2)</t>
  </si>
  <si>
    <t>George Eliot's life as related in her letters and journals /</t>
  </si>
  <si>
    <t>BMC-PR-0304</t>
  </si>
  <si>
    <t>PR4681.A3 C7 1885 (vol. 1)</t>
  </si>
  <si>
    <t>BMC-PR-0305</t>
  </si>
  <si>
    <t>Memoir and correspondence of Susan Ferrier : based on her private correspondence in the possession of, and collected by, her grandnephew, John Ferrier.</t>
  </si>
  <si>
    <t>Ferrier, Susan, 1782-1854.</t>
  </si>
  <si>
    <t>BMC-PR-0306</t>
  </si>
  <si>
    <t>PR4703 .A44 1902 (vol. 7)</t>
  </si>
  <si>
    <t>Letters and literary remains of Edward Fitzgerald /</t>
  </si>
  <si>
    <t>FitzGerald, Edward, 1809-1883.</t>
  </si>
  <si>
    <t>BMC-PR-0307</t>
  </si>
  <si>
    <t>PR4703 .A44 1902 (vol. 5)</t>
  </si>
  <si>
    <t>BMC-PR-0308</t>
  </si>
  <si>
    <t>PR4716 .L5 1888b</t>
  </si>
  <si>
    <t>A life's morning /</t>
  </si>
  <si>
    <t>Gissing, George, 1857-1903.</t>
  </si>
  <si>
    <t>BMC-PR-0309</t>
  </si>
  <si>
    <t>PR4716 .P39 1895</t>
  </si>
  <si>
    <t>The paying guest.</t>
  </si>
  <si>
    <t>BMC-PR-0310</t>
  </si>
  <si>
    <t>PR4717 .S8</t>
  </si>
  <si>
    <t>George Gissing, a critical study,</t>
  </si>
  <si>
    <t>Swinnerton, Frank, 1884-1982.</t>
  </si>
  <si>
    <t>BMC-PR-0311</t>
  </si>
  <si>
    <t>The diary of a désennuyée.</t>
  </si>
  <si>
    <t>Gore, Mrs. 1799-1861. (Catherine Grace Frances),</t>
  </si>
  <si>
    <t>BMC-PR-0312</t>
  </si>
  <si>
    <t>PR4726 .G6 1905</t>
  </si>
  <si>
    <t>The golden age.</t>
  </si>
  <si>
    <t>Grahame, Kenneth, 1859-1932.</t>
  </si>
  <si>
    <t>BMC-PR-0313</t>
  </si>
  <si>
    <t>PR4731 .A65 1920</t>
  </si>
  <si>
    <t>The ancient Allan /</t>
  </si>
  <si>
    <t>Haggard, H. Rider 1856-1925. (Henry Rider),</t>
  </si>
  <si>
    <t>BMC-PR-0314</t>
  </si>
  <si>
    <t>PR4731 .N35 1892</t>
  </si>
  <si>
    <t>Nada the lily /</t>
  </si>
  <si>
    <t>1892, c1891.</t>
  </si>
  <si>
    <t>BMC-PR-0315</t>
  </si>
  <si>
    <t>PR4740 .F12 (vol. 21)</t>
  </si>
  <si>
    <t>The works of Thomas Hardy in prose and verse /</t>
  </si>
  <si>
    <t>1912-1922.</t>
  </si>
  <si>
    <t>Hardy, Thomas, 1840-1928.</t>
  </si>
  <si>
    <t>BMC-PR-0316</t>
  </si>
  <si>
    <t>PR4740 .F12 (vol. 19)</t>
  </si>
  <si>
    <t>BMC-PR-0317</t>
  </si>
  <si>
    <t>PR4740 .F12 (vol. 13)</t>
  </si>
  <si>
    <t>BMC-PR-0318</t>
  </si>
  <si>
    <t>PR4746 .A1 1895</t>
  </si>
  <si>
    <t>Jude the obsure.</t>
  </si>
  <si>
    <t>BMC-PR-0319</t>
  </si>
  <si>
    <t>PR4749 .D8</t>
  </si>
  <si>
    <t>Thomas Hardy; a study of the Wessex novels.</t>
  </si>
  <si>
    <t>Duffin, Henry Charles.</t>
  </si>
  <si>
    <t>BMC-PR-0320</t>
  </si>
  <si>
    <t>PR4750 .L3 1922</t>
  </si>
  <si>
    <t>Late lyrics and earlier : with many other verses /</t>
  </si>
  <si>
    <t>BMC-PR-0321</t>
  </si>
  <si>
    <t>PR4750 .M6 1917</t>
  </si>
  <si>
    <t>Moments of vision and miscellaneous verses /</t>
  </si>
  <si>
    <t>BMC-PR-0322</t>
  </si>
  <si>
    <t>PR4750 .W4 1911</t>
  </si>
  <si>
    <t>Wessex poems and other verses /</t>
  </si>
  <si>
    <t>BMC-PR-0323</t>
  </si>
  <si>
    <t>PR4762 .I5 1894</t>
  </si>
  <si>
    <t>The indiscretion of the duchess; being a story concerning two ladies, a nobleman, and a necklace,</t>
  </si>
  <si>
    <t>Hope, Anthony, 1863-1933.</t>
  </si>
  <si>
    <t>BMC-PR-0324</t>
  </si>
  <si>
    <t>PR4770 .A2 1854 (vol. 1)</t>
  </si>
  <si>
    <t>The miscellaneous works .</t>
  </si>
  <si>
    <t>Hazlitt, William, 1778-1830.</t>
  </si>
  <si>
    <t>BMC-PR-0325</t>
  </si>
  <si>
    <t>PR4770 .A2 1902 (vol. 9)</t>
  </si>
  <si>
    <t>The collected works of William Hazlitt /</t>
  </si>
  <si>
    <t>BMC-PR-0326</t>
  </si>
  <si>
    <t>PR4770 .A2 1902 (vol. 6)</t>
  </si>
  <si>
    <t>BMC-PR-0327</t>
  </si>
  <si>
    <t>With Lee in Virginia : a story of the American civil war /</t>
  </si>
  <si>
    <t>Henty, G. A. 1832-1902. (George Alfred),</t>
  </si>
  <si>
    <t>BMC-PR-0328</t>
  </si>
  <si>
    <t>Wulf the Saxon : a story of the Norman conquest /</t>
  </si>
  <si>
    <t>1902, c1894.</t>
  </si>
  <si>
    <t>BMC-PR-0329</t>
  </si>
  <si>
    <t>PR4787 .L5 1900</t>
  </si>
  <si>
    <t>The life and death of Richard Yea-and-Nay.</t>
  </si>
  <si>
    <t>Hewlett, Maurice, 1861-1923.</t>
  </si>
  <si>
    <t>BMC-PR-0330</t>
  </si>
  <si>
    <t>Tom Brown at Oxford : a sequel to School Days at Rugby /</t>
  </si>
  <si>
    <t>Hughes, Thomas, 1822-1896.</t>
  </si>
  <si>
    <t>BMC-PR-0331</t>
  </si>
  <si>
    <t>The life and remains of Douglas Jerrold.</t>
  </si>
  <si>
    <t>BMC-PR-0332</t>
  </si>
  <si>
    <t>Poetical works of Lionel Johnson.</t>
  </si>
  <si>
    <t>Johnson, Leslie Peter.</t>
  </si>
  <si>
    <t>BMC-PR-0333</t>
  </si>
  <si>
    <t>The Christian year : thoughts in verse for the Sundays and holydays throughout the year.</t>
  </si>
  <si>
    <t>Keble, John, 1792-1866.</t>
  </si>
  <si>
    <t>BMC-PR-0334</t>
  </si>
  <si>
    <t>PR4842 .W3 1913</t>
  </si>
  <si>
    <t>The water-babies: a fairy tale for a land-baby /</t>
  </si>
  <si>
    <t>Kingsley, Charles, 1819-1875.</t>
  </si>
  <si>
    <t>BMC-PR-0335</t>
  </si>
  <si>
    <t>PR4850 .E97 (vol. 23)</t>
  </si>
  <si>
    <t>The writings in prose and verse of Rudyard Kipling.</t>
  </si>
  <si>
    <t>1897-1937.</t>
  </si>
  <si>
    <t>Kipling, Rudyard, 1865-1936.</t>
  </si>
  <si>
    <t>BMC-PR-0336</t>
  </si>
  <si>
    <t>PR4854 .J6 1916</t>
  </si>
  <si>
    <t>The jungle book /</t>
  </si>
  <si>
    <t>1916 (c1894)</t>
  </si>
  <si>
    <t>BMC-PR-0337</t>
  </si>
  <si>
    <t>PR4856 .M8</t>
  </si>
  <si>
    <t>Kipling's India /</t>
  </si>
  <si>
    <t>Munson, Arley Isabel, 1871-</t>
  </si>
  <si>
    <t>BMC-PR-0338</t>
  </si>
  <si>
    <t>PR4857 .C6 1917b</t>
  </si>
  <si>
    <t>The less familiar Kipling, and Kiplingana,</t>
  </si>
  <si>
    <t>Monkshood, G. F., 1872-</t>
  </si>
  <si>
    <t>BMC-PR-0339</t>
  </si>
  <si>
    <t>PR4884 .A1 1894 (vol. 9)</t>
  </si>
  <si>
    <t>Novels and romances of Charles Lever.</t>
  </si>
  <si>
    <t>1899-1907]</t>
  </si>
  <si>
    <t>Lever, Charles, 1806-1872.</t>
  </si>
  <si>
    <t>BMC-PR-0340</t>
  </si>
  <si>
    <t>PR4884 .A1 1894 (vol. 17)</t>
  </si>
  <si>
    <t>BMC-PR-0341</t>
  </si>
  <si>
    <t>PR4884 .A1 1894 (vol. 31)</t>
  </si>
  <si>
    <t>BMC-PR-0342</t>
  </si>
  <si>
    <t>PR4884 .A1 1894 (vol. 28)</t>
  </si>
  <si>
    <t>BMC-PR-0343</t>
  </si>
  <si>
    <t>PR4887 .M7 1907</t>
  </si>
  <si>
    <t>The monk : a romance /</t>
  </si>
  <si>
    <t>Lewis, M. G. 1775-1818. (Matthew Gregory),</t>
  </si>
  <si>
    <t>BMC-PR-0344</t>
  </si>
  <si>
    <t>Patchwork,</t>
  </si>
  <si>
    <t>Locker-Lampson, Frederick, 1821-1895.</t>
  </si>
  <si>
    <t>BMC-PR-0345</t>
  </si>
  <si>
    <t>PR4963 .A1 1862 (vol. 4)</t>
  </si>
  <si>
    <t>Critical, historical, and miscellaneous essays with a memoir and index .</t>
  </si>
  <si>
    <t>BMC-PR-0346</t>
  </si>
  <si>
    <t>PR4963 .A1 1899 (vol. 13)</t>
  </si>
  <si>
    <t>The complete writings of Lord Macaulay.</t>
  </si>
  <si>
    <t>31796001883376</t>
  </si>
  <si>
    <t>1899-1900.</t>
  </si>
  <si>
    <t>BMC-PR-0347</t>
  </si>
  <si>
    <t>PR4963 .A1 1899 (vol. 17)</t>
  </si>
  <si>
    <t>BMC-PR-0348</t>
  </si>
  <si>
    <t>PR4963 .A1 1899 (vol. 8)</t>
  </si>
  <si>
    <t>BMC-PR-0349</t>
  </si>
  <si>
    <t>PR4963 .A1 1899 (vol. 10)</t>
  </si>
  <si>
    <t>BMC-PR-0350</t>
  </si>
  <si>
    <t>PR4963 .A7 1856</t>
  </si>
  <si>
    <t>Lays of ancient Rome /</t>
  </si>
  <si>
    <t>BMC-PR-0351</t>
  </si>
  <si>
    <t>PR4971 .M6 1851</t>
  </si>
  <si>
    <t>Miscellaneous works ..</t>
  </si>
  <si>
    <t>Mackintosh, James, Sir, 1765-1832.</t>
  </si>
  <si>
    <t>BMC-PR-0352</t>
  </si>
  <si>
    <t>Feats on the fjord : a tale /</t>
  </si>
  <si>
    <t>Martineau, Harriet, 1802-1876.</t>
  </si>
  <si>
    <t>BMC-PR-0353</t>
  </si>
  <si>
    <t>London pride; or, When the world was younger.</t>
  </si>
  <si>
    <t>1896]</t>
  </si>
  <si>
    <t>Braddon, M. E. 1835-1915. (Mary Elizabeth),</t>
  </si>
  <si>
    <t>BMC-PR-0354</t>
  </si>
  <si>
    <t>PR5000 .E96 (vol. 8)</t>
  </si>
  <si>
    <t>The works.</t>
  </si>
  <si>
    <t>Meredith, George, 1828-1909.</t>
  </si>
  <si>
    <t>BMC-PR-0355</t>
  </si>
  <si>
    <t>PR5000 .E96 (vol. 23)</t>
  </si>
  <si>
    <t>BMC-PR-0356</t>
  </si>
  <si>
    <t>PR5000 .E96 (vol. 26)</t>
  </si>
  <si>
    <t>BMC-PR-0357</t>
  </si>
  <si>
    <t>PR5000 .E96 (vol. 10)</t>
  </si>
  <si>
    <t>BMC-PR-0358</t>
  </si>
  <si>
    <t>PR5000 .E96 (vol. 29)</t>
  </si>
  <si>
    <t>BMC-PR-0359</t>
  </si>
  <si>
    <t>PR5000 .E96 (vol. 3)</t>
  </si>
  <si>
    <t>BMC-PR-0360</t>
  </si>
  <si>
    <t>PR5008 .B4 1913</t>
  </si>
  <si>
    <t>Beauchamp's career,</t>
  </si>
  <si>
    <t>1917, c1897.</t>
  </si>
  <si>
    <t>BMC-PR-0361</t>
  </si>
  <si>
    <t>PR5008 .L3 1909</t>
  </si>
  <si>
    <t>Last poems /</t>
  </si>
  <si>
    <t>BMC-PR-0362</t>
  </si>
  <si>
    <t>PR5013 .A43 1912 (vol. 1)</t>
  </si>
  <si>
    <t>Letters /</t>
  </si>
  <si>
    <t>BMC-PR-0363</t>
  </si>
  <si>
    <t>PR5014 .B2 1907</t>
  </si>
  <si>
    <t>The novels of George Meredith: a study,</t>
  </si>
  <si>
    <t>Bailey, Elmer James.</t>
  </si>
  <si>
    <t>BMC-PR-0364</t>
  </si>
  <si>
    <t>PR5014 .B3</t>
  </si>
  <si>
    <t>Neither Dorking nor the Abbey /</t>
  </si>
  <si>
    <t>BMC-PR-0365</t>
  </si>
  <si>
    <t>Aunt Sarah &amp; the war : a tale of transformations /</t>
  </si>
  <si>
    <t>Meynell, Wilfrid, 1852-1948.</t>
  </si>
  <si>
    <t>BMC-PR-0366</t>
  </si>
  <si>
    <t>PR5021 .M5 1839 (vol. 2)</t>
  </si>
  <si>
    <t>The poetical works of the Rev. H. H. Milman.</t>
  </si>
  <si>
    <t>BMC-PR-0367</t>
  </si>
  <si>
    <t>PR5079 .W3 1909</t>
  </si>
  <si>
    <t>The water of the wondrous isles.</t>
  </si>
  <si>
    <t>Morris, William, 1834-1896.</t>
  </si>
  <si>
    <t>BMC-PR-0368</t>
  </si>
  <si>
    <t>PR5079 .W6 1902</t>
  </si>
  <si>
    <t>THe wood beyond the world.</t>
  </si>
  <si>
    <t>BMC-PR-0369</t>
  </si>
  <si>
    <t>PR5113 .H4 (vol. 1)</t>
  </si>
  <si>
    <t>Hester : a story of contemporary life.</t>
  </si>
  <si>
    <t>Oliphant, Mrs. 1828-1897. (Margaret),</t>
  </si>
  <si>
    <t>BMC-PR-0370</t>
  </si>
  <si>
    <t>PR5113 .S3 1870</t>
  </si>
  <si>
    <t>Salem chapel /</t>
  </si>
  <si>
    <t>BMC-PR-0371</t>
  </si>
  <si>
    <t>Walter Pater /</t>
  </si>
  <si>
    <t>Greenslet, Ferris, 1875-1959.</t>
  </si>
  <si>
    <t>BMC-PR-0372</t>
  </si>
  <si>
    <t>PR5130 .A1 1920 (vol. 3)</t>
  </si>
  <si>
    <t>[Works]</t>
  </si>
  <si>
    <t>1920-1921.</t>
  </si>
  <si>
    <t>BMC-PR-0373</t>
  </si>
  <si>
    <t>PR5172 .U4 1902</t>
  </si>
  <si>
    <t>Ulysses : a drama in a prologue &amp; three acts /</t>
  </si>
  <si>
    <t>1902, t.p. 1904.</t>
  </si>
  <si>
    <t>Phillips, Stephen, 1864-1915.</t>
  </si>
  <si>
    <t>BMC-PR-0374</t>
  </si>
  <si>
    <t>PR5180 .A2 1917 (vol. 4)</t>
  </si>
  <si>
    <t>(The) social plays of Arthur Wing Pinero,$ /</t>
  </si>
  <si>
    <t>Pinero, Arthur Wing, 1855-1934.</t>
  </si>
  <si>
    <t>BMC-PR-0375</t>
  </si>
  <si>
    <t>PR5182 .B3 1896</t>
  </si>
  <si>
    <t>The benefit of the doubt : a comedy in three acts.</t>
  </si>
  <si>
    <t>BMC-PR-0376</t>
  </si>
  <si>
    <t>PR5194 .B6</t>
  </si>
  <si>
    <t>Brother Copas,</t>
  </si>
  <si>
    <t>Quiller-Couch, Arthur, 1863-1944.</t>
  </si>
  <si>
    <t>BMC-PR-0377</t>
  </si>
  <si>
    <t>PR5202 .C3 1827</t>
  </si>
  <si>
    <t>Castles of Athlin and Dunbayne and A Sicilian romance.</t>
  </si>
  <si>
    <t>Radcliffe, Ann Ward, 1764-1823.</t>
  </si>
  <si>
    <t>BMC-PR-0378</t>
  </si>
  <si>
    <t>PR5202 .I8 1811 (vol. 3)</t>
  </si>
  <si>
    <t>The Italian: or, The confessional of the black penitents: a romance</t>
  </si>
  <si>
    <t>BMC-PR-0379</t>
  </si>
  <si>
    <t>PR5210 .E96 (vol. 9)</t>
  </si>
  <si>
    <t>Reade, Charles, 1814-1884.</t>
  </si>
  <si>
    <t>BMC-PR-0380</t>
  </si>
  <si>
    <t>PR5214 .F68 1895</t>
  </si>
  <si>
    <t>Foul play.</t>
  </si>
  <si>
    <t>Reade, Charles.</t>
  </si>
  <si>
    <t>BMC-PR-0381</t>
  </si>
  <si>
    <t>PR5233.R2 Z52 1877 (vol. 1-2)</t>
  </si>
  <si>
    <t>Diary, reminiscences, and correspondence of Henry Crabb Robinson ... /</t>
  </si>
  <si>
    <t>Robinson, Henry Crabb, 1775-1867.</t>
  </si>
  <si>
    <t>BMC-PR-0382</t>
  </si>
  <si>
    <t>PR5237 .A1 1904</t>
  </si>
  <si>
    <t>The poetical works of Christina Georgina Rossetti /</t>
  </si>
  <si>
    <t>Rossetti, Christina Georgina, 1830-1894.</t>
  </si>
  <si>
    <t>BMC-PR-0383</t>
  </si>
  <si>
    <t>PR5244 .B2 1882</t>
  </si>
  <si>
    <t>Ballads and sonnets.</t>
  </si>
  <si>
    <t>Rossetți, Dante Gabriel, 1828-1882.</t>
  </si>
  <si>
    <t>BMC-PR-0384</t>
  </si>
  <si>
    <t>PR5246 .K5</t>
  </si>
  <si>
    <t>Life of Dante Gabriel Rossetti,</t>
  </si>
  <si>
    <t>Knight, Joseph, 1829-1907.</t>
  </si>
  <si>
    <t>BMC-PR-0385</t>
  </si>
  <si>
    <t>PR5251 .C6 (vol. 8)</t>
  </si>
  <si>
    <t>The works of John Ruskin,</t>
  </si>
  <si>
    <t>1903-12.</t>
  </si>
  <si>
    <t>Ruskin, John, 1819-1900.</t>
  </si>
  <si>
    <t>BMC-PR-0386</t>
  </si>
  <si>
    <t>PR5251 .C6 (vol. 36)</t>
  </si>
  <si>
    <t>BMC-PR-0387</t>
  </si>
  <si>
    <t>PR5251 .C6 (vol. 28)</t>
  </si>
  <si>
    <t>BMC-PR-0388</t>
  </si>
  <si>
    <t>PR5251 .C6 (vol. 37)</t>
  </si>
  <si>
    <t>BMC-PR-0389</t>
  </si>
  <si>
    <t>PR5263 .A35</t>
  </si>
  <si>
    <t>Letters addressed to a college friend during the years 1840-45.</t>
  </si>
  <si>
    <t>BMC-PR-0390</t>
  </si>
  <si>
    <t>PR5263 .H3</t>
  </si>
  <si>
    <t>John Ruskin /</t>
  </si>
  <si>
    <t>Harrison, Frederic, 1831-1923.</t>
  </si>
  <si>
    <t>BMC-PR-0391</t>
  </si>
  <si>
    <t>PR5311 .A1 1892</t>
  </si>
  <si>
    <t>Marmion,</t>
  </si>
  <si>
    <t>1892 [c1885]</t>
  </si>
  <si>
    <t>Scott, Walter, 1771-1832.</t>
  </si>
  <si>
    <t>BMC-PR-0392</t>
  </si>
  <si>
    <t>PR5322 .W3 1859 (vol. 40)</t>
  </si>
  <si>
    <t>The Waverley novels.</t>
  </si>
  <si>
    <t>1859-1879.</t>
  </si>
  <si>
    <t>BMC-PR-0393</t>
  </si>
  <si>
    <t>PR5322 .W3 1859 (vol. 13)</t>
  </si>
  <si>
    <t>BMC-PR-0394</t>
  </si>
  <si>
    <t>PR5322 .W3 1859 (vol. 24)</t>
  </si>
  <si>
    <t>BMC-PR-0395</t>
  </si>
  <si>
    <t>PR5322 .W3 1859 (vol. 9)</t>
  </si>
  <si>
    <t>BMC-PR-0396</t>
  </si>
  <si>
    <t>PR5334 .A6 1894 (vol. 2)</t>
  </si>
  <si>
    <t>Familiar letters .</t>
  </si>
  <si>
    <t>BMC-PR-0397</t>
  </si>
  <si>
    <t>PR5354 .S5 1895</t>
  </si>
  <si>
    <t>The sin-eater, and other tales /</t>
  </si>
  <si>
    <t>Sharp, William, 1855-1905.</t>
  </si>
  <si>
    <t>BMC-PR-0398</t>
  </si>
  <si>
    <t>PR5400 .E80 (vol. 1)</t>
  </si>
  <si>
    <t>The works of Percy Bysshe Shelley in verse and prose: now first brought together with many pieces not before published /</t>
  </si>
  <si>
    <t>Shelley, Percy Bysshe, 1792-1822.</t>
  </si>
  <si>
    <t>BMC-PR-0399</t>
  </si>
  <si>
    <t>PR5428 .L6 ser.2 v.1</t>
  </si>
  <si>
    <t>Adonais: an elegy on the death of John Keats /</t>
  </si>
  <si>
    <t>BMC-PR-0400</t>
  </si>
  <si>
    <t>PR5428 .L6 ser.2 v.4</t>
  </si>
  <si>
    <t>A vindication of natural diet</t>
  </si>
  <si>
    <t>BMC-PR-0401</t>
  </si>
  <si>
    <t>PR5431 .A3 1909 (vol. 1)</t>
  </si>
  <si>
    <t>The letters of Percy Bysshe Shelley /</t>
  </si>
  <si>
    <t>BMC-PR-0402</t>
  </si>
  <si>
    <t>PR5451 .A1 1905 (vol. 2)</t>
  </si>
  <si>
    <t>Life, letters, and literary remains of J. H. Shorthouse /</t>
  </si>
  <si>
    <t>1905]</t>
  </si>
  <si>
    <t>Shorthouse, J. H. 1834-1903. (Joseph Henry),</t>
  </si>
  <si>
    <t>BMC-PR-0403</t>
  </si>
  <si>
    <t>Rejected addresses: or, The new theatrum poetarum.</t>
  </si>
  <si>
    <t>Smith, James, 1775-1839.</t>
  </si>
  <si>
    <t>BMC-PR-0404</t>
  </si>
  <si>
    <t>PR5460 .E64 1860 (vol. 4)</t>
  </si>
  <si>
    <t>The poetical works of Robert Southey. With a memoir of the author.</t>
  </si>
  <si>
    <t>Southey, Robert, 1774-1843.</t>
  </si>
  <si>
    <t>BMC-PR-0405</t>
  </si>
  <si>
    <t>PR5460 .E64 1860 (vol. 5)</t>
  </si>
  <si>
    <t>BMC-PR-0406</t>
  </si>
  <si>
    <t>PR5460 .E64 1860 (vol. 10)</t>
  </si>
  <si>
    <t>BMC-PR-0407</t>
  </si>
  <si>
    <t>PR5480 .F04 (vol. 14)</t>
  </si>
  <si>
    <t>31796001889274</t>
  </si>
  <si>
    <t>1899-1909 [c1888-96]</t>
  </si>
  <si>
    <t>Stevenson, Robert Louis, 1850-1894.</t>
  </si>
  <si>
    <t>BMC-PR-0408</t>
  </si>
  <si>
    <t>PR5480 .F04 (vol. 13)</t>
  </si>
  <si>
    <t>BMC-PR-0409</t>
  </si>
  <si>
    <t>PR5480 .F04 (vol. 4)</t>
  </si>
  <si>
    <t>BMC-PR-0410</t>
  </si>
  <si>
    <t>PR5480 .F04 (vol. 5)</t>
  </si>
  <si>
    <t>BMC-PR-0411</t>
  </si>
  <si>
    <t>PR5480 .F04 (vol. 3)</t>
  </si>
  <si>
    <t>BMC-PR-0412</t>
  </si>
  <si>
    <t>PR5484 .B3 1901</t>
  </si>
  <si>
    <t>The black arrow : a tale of the two roses /</t>
  </si>
  <si>
    <t>1901 [c1888]</t>
  </si>
  <si>
    <t>BMC-PR-0413</t>
  </si>
  <si>
    <t>PR5486 .A1 1902</t>
  </si>
  <si>
    <t>Treasure Island.</t>
  </si>
  <si>
    <t>1902 [c1894]</t>
  </si>
  <si>
    <t>BMC-PR-0414</t>
  </si>
  <si>
    <t>PR5487 .W7 1901</t>
  </si>
  <si>
    <t>The wrecker /</t>
  </si>
  <si>
    <t>1903,c1891.</t>
  </si>
  <si>
    <t>BMC-PR-0415</t>
  </si>
  <si>
    <t>PR5487 .W8 1897</t>
  </si>
  <si>
    <t>The wrong box : The ebb tide.</t>
  </si>
  <si>
    <t>1897 [c'95]</t>
  </si>
  <si>
    <t>BMC-PR-0416</t>
  </si>
  <si>
    <t>PR5493 .A3 1899 (vol. 1)</t>
  </si>
  <si>
    <t>The letters of Robert Louis Stevenson to his family and friends /</t>
  </si>
  <si>
    <t>BMC-PR-0417</t>
  </si>
  <si>
    <t>PR5493 .S55 1912</t>
  </si>
  <si>
    <t>The Robert Louis Stevenson originals /</t>
  </si>
  <si>
    <t>Simpson, Evelyn Blantyre, 1856-1920.</t>
  </si>
  <si>
    <t>BMC-PR-0418</t>
  </si>
  <si>
    <t>PR5527 .S6 1905</t>
  </si>
  <si>
    <t>Spiritual adventures /</t>
  </si>
  <si>
    <t>Symons, Arthur, 1865-1945.</t>
  </si>
  <si>
    <t>BMC-PR-0419</t>
  </si>
  <si>
    <t>PR5533 .B5</t>
  </si>
  <si>
    <t>J. M. Synge and the Irish dramatic movement /</t>
  </si>
  <si>
    <t>Bickley, Francis Lawrance, 1885-</t>
  </si>
  <si>
    <t>BMC-PR-0420</t>
  </si>
  <si>
    <t>PR5549 .T4</t>
  </si>
  <si>
    <t>[Plays.</t>
  </si>
  <si>
    <t>19--]</t>
  </si>
  <si>
    <t>Taylor, Tom, 1817-1880.</t>
  </si>
  <si>
    <t>BMC-PR-0421</t>
  </si>
  <si>
    <t>PR5560 .J6 1895</t>
  </si>
  <si>
    <t>The growth of the Idylls of the King /</t>
  </si>
  <si>
    <t>Jones, Richard, 1855-1923.</t>
  </si>
  <si>
    <t>BMC-PR-0422</t>
  </si>
  <si>
    <t>PR5562 .A1 1856</t>
  </si>
  <si>
    <t>In memoriam.</t>
  </si>
  <si>
    <t>Tennyson, Alfred Tennyson, Baron, 1809-1892.</t>
  </si>
  <si>
    <t>BMC-PR-0423</t>
  </si>
  <si>
    <t>PR5581 .T4 1897 (vol. 1)</t>
  </si>
  <si>
    <t>Alfred lord Tennyson; a memoir by his son.</t>
  </si>
  <si>
    <t>Tennyson, Hallam Tennyson, Baron, 1852-1928.</t>
  </si>
  <si>
    <t>BMC-PR-0424</t>
  </si>
  <si>
    <t>PR5581 .T4 1898 (vol. 1)</t>
  </si>
  <si>
    <t>Alfred Lord Tennyson : a memoir /</t>
  </si>
  <si>
    <t>1898, c1897.</t>
  </si>
  <si>
    <t>BMC-PR-0425</t>
  </si>
  <si>
    <t>PR5583 .T4</t>
  </si>
  <si>
    <t>Tennyson and his friends /</t>
  </si>
  <si>
    <t>Tennyson, Hallam Tennyson, Baron, 1852-1928 ed.</t>
  </si>
  <si>
    <t>BMC-PR-0426</t>
  </si>
  <si>
    <t>PR5600 .E96 (vol. 14)</t>
  </si>
  <si>
    <t>The works of William Makepeace Thackeray.</t>
  </si>
  <si>
    <t>Thackeray, William Makepeace, 1811-1863.</t>
  </si>
  <si>
    <t>BMC-PR-0427</t>
  </si>
  <si>
    <t>PR5600 .E96 (vol. 1)</t>
  </si>
  <si>
    <t>BMC-PR-0428</t>
  </si>
  <si>
    <t>PR5601 .R5 1903 (vol. 5)</t>
  </si>
  <si>
    <t>The works of William Makepeace Thackeray /</t>
  </si>
  <si>
    <t>31796001837968</t>
  </si>
  <si>
    <t>1898-99]</t>
  </si>
  <si>
    <t>BMC-PR-0429</t>
  </si>
  <si>
    <t>PR5601 .R5 1903 (vol. 9)</t>
  </si>
  <si>
    <t>BMC-PR-0430</t>
  </si>
  <si>
    <t>PR5601 .R5 1903 (vol. 13)</t>
  </si>
  <si>
    <t>BMC-PR-0431</t>
  </si>
  <si>
    <t>PR5601 .R5 1903 (vol. 8)</t>
  </si>
  <si>
    <t>BMC-PR-0432</t>
  </si>
  <si>
    <t>PR5601 .R5 1903 (vol. 1)</t>
  </si>
  <si>
    <t>BMC-PR-0433</t>
  </si>
  <si>
    <t>BMC-PR-0434</t>
  </si>
  <si>
    <t>PR5601 .R5 1903 (vol. 11)</t>
  </si>
  <si>
    <t>BMC-PR-0435</t>
  </si>
  <si>
    <t>PR5618 .A1 1911</t>
  </si>
  <si>
    <t>Vanity Fair : a novel without a hero /</t>
  </si>
  <si>
    <t>BMC-PR-0436</t>
  </si>
  <si>
    <t>PR5650 .A1 1913c (vol. 2)</t>
  </si>
  <si>
    <t>1913?</t>
  </si>
  <si>
    <t>BMC-PR-0437</t>
  </si>
  <si>
    <t>PR5650 .A1 1913c (vol. 3)</t>
  </si>
  <si>
    <t>BMC-PR-0438</t>
  </si>
  <si>
    <t>PR5680 .F00 1900b (vol. 28)</t>
  </si>
  <si>
    <t>The writings of Anthony Trollope /</t>
  </si>
  <si>
    <t>1900-1902.</t>
  </si>
  <si>
    <t>BMC-PR-0439</t>
  </si>
  <si>
    <t>PR5680 .F00 1900b (vol. 23)</t>
  </si>
  <si>
    <t>BMC-PR-0440</t>
  </si>
  <si>
    <t>PR5684 .E8 1903 (vol. 2)</t>
  </si>
  <si>
    <t>The Eustace diamonds /</t>
  </si>
  <si>
    <t>BMC-PR-0441</t>
  </si>
  <si>
    <t>PR5684 .P35 1903 (vol. 2)</t>
  </si>
  <si>
    <t>Phineas redux /</t>
  </si>
  <si>
    <t>1901, [c1893]</t>
  </si>
  <si>
    <t>BMC-PR-0442</t>
  </si>
  <si>
    <t>BMC-PR-0443</t>
  </si>
  <si>
    <t>PR5684 .P35 1903 (vol. 3)</t>
  </si>
  <si>
    <t>BMC-PR-0444</t>
  </si>
  <si>
    <t>PR5742 .D3 1895</t>
  </si>
  <si>
    <t>The days of auld langsyne /</t>
  </si>
  <si>
    <t>Maclaren, Ian, 1850-1907.</t>
  </si>
  <si>
    <t>BMC-PR-0445</t>
  </si>
  <si>
    <t>PR5774 .S6</t>
  </si>
  <si>
    <t>The soul of a bishop ...</t>
  </si>
  <si>
    <t>Wells, H. G. 1866-1946. (Herbert George),</t>
  </si>
  <si>
    <t>BMC-PR-0446</t>
  </si>
  <si>
    <t>PR5810 .F10b (vol. 13)</t>
  </si>
  <si>
    <t>The complete works : together with Essays and stories by Lady Wilde /</t>
  </si>
  <si>
    <t>1910]</t>
  </si>
  <si>
    <t>Wilde, Oscar, 1854-1900.</t>
  </si>
  <si>
    <t>BMC-PR-0447</t>
  </si>
  <si>
    <t>PR5818 .L6 1913</t>
  </si>
  <si>
    <t>Lord Arthur Savile's crime ; The portrait of Mr. W. H. and other stories /</t>
  </si>
  <si>
    <t>BMC-PR-0448</t>
  </si>
  <si>
    <t>PR5850 .E92 (vol. 5)</t>
  </si>
  <si>
    <t>The poetical works of William Wordsworth /</t>
  </si>
  <si>
    <t>1892-93.</t>
  </si>
  <si>
    <t>Wordsworth, William, 1770-1850.</t>
  </si>
  <si>
    <t>BMC-PR-0449</t>
  </si>
  <si>
    <t>PR5882 .L4 1896</t>
  </si>
  <si>
    <t>La jeunesse de William Wordsworth, 1770-1798; étude sur le "Prélude .</t>
  </si>
  <si>
    <t>Legouis, Emile, 1861-1937.</t>
  </si>
  <si>
    <t>BMC-PR-0450</t>
  </si>
  <si>
    <t>PR5886 .B7</t>
  </si>
  <si>
    <t>The Theocritean element in the works of William Wordsworth ... /</t>
  </si>
  <si>
    <t>Broughton, Leslie Nathan, 1877-1952.</t>
  </si>
  <si>
    <t>BMC-PR-0451</t>
  </si>
  <si>
    <t>PR5904 .P5 1911</t>
  </si>
  <si>
    <t>Plays for an Irish theatre /</t>
  </si>
  <si>
    <t>Yeats, W. B. 1865-1939. (William Butler),</t>
  </si>
  <si>
    <t>BMC-PR-0452</t>
  </si>
  <si>
    <t>PR5904 .S4 1901</t>
  </si>
  <si>
    <t>The shadowy waters : [a poem]</t>
  </si>
  <si>
    <t>BMC-PR-0453</t>
  </si>
  <si>
    <t>PR5912 .U5</t>
  </si>
  <si>
    <t>Unknown to history : a story of the captivity of Mary of Scotland /</t>
  </si>
  <si>
    <t>BMC-PR-0454</t>
  </si>
  <si>
    <t>The happy hypocrite: a fairy tale for tired men /</t>
  </si>
  <si>
    <t>Beerbohm, Max, Sir, 1872-1956.</t>
  </si>
  <si>
    <t>BMC-PR-0455</t>
  </si>
  <si>
    <t>I pose.</t>
  </si>
  <si>
    <t>Benson, Stella, 1892-1933.</t>
  </si>
  <si>
    <t>BMC-PR-0456</t>
  </si>
  <si>
    <t>Sonnets from a prison camp.</t>
  </si>
  <si>
    <t>Bowman, Archibald Allan, 1883-1936.</t>
  </si>
  <si>
    <t>BMC-PR-0457</t>
  </si>
  <si>
    <t>Prester John /</t>
  </si>
  <si>
    <t>Buchan, John, 1875-1940.</t>
  </si>
  <si>
    <t>BMC-PR-0458</t>
  </si>
  <si>
    <t>Non sequitur.</t>
  </si>
  <si>
    <t>Coleridge, Mary E. 1861-1907. (Mary Elizabeth),</t>
  </si>
  <si>
    <t>BMC-PR-0459</t>
  </si>
  <si>
    <t>The inheritors : an extravagant story /</t>
  </si>
  <si>
    <t>Conrad, Joseph, 1857-1924.</t>
  </si>
  <si>
    <t>BMC-PR-0460</t>
  </si>
  <si>
    <t>Victory : an island tale /</t>
  </si>
  <si>
    <t>BMC-PR-0461</t>
  </si>
  <si>
    <t>Memoirs of a midget.</t>
  </si>
  <si>
    <t>De la Mare, Walter, 1873-1956.</t>
  </si>
  <si>
    <t>BMC-PR-0462</t>
  </si>
  <si>
    <t>A night at an inn: a play in one act /</t>
  </si>
  <si>
    <t>Dunsany, Lord, 1878-1957.</t>
  </si>
  <si>
    <t>BMC-PR-0463</t>
  </si>
  <si>
    <t>Beyond : a drama of heart's counseling /</t>
  </si>
  <si>
    <t>Galsworthy, John, 1867-1933.</t>
  </si>
  <si>
    <t>BMC-PR-0464</t>
  </si>
  <si>
    <t>The Freelands /</t>
  </si>
  <si>
    <t>BMC-PR-0465</t>
  </si>
  <si>
    <t>More ghost stories of an antiquary /</t>
  </si>
  <si>
    <t>James, M. R. 1862-1936. (Montague Rhodes),</t>
  </si>
  <si>
    <t>BMC-PR-0466</t>
  </si>
  <si>
    <t>Aaron's rod.</t>
  </si>
  <si>
    <t>Lawrence, D. H. 1885-1930. (David Herbert),</t>
  </si>
  <si>
    <t>BMC-PR-0467</t>
  </si>
  <si>
    <t>Tortoises /</t>
  </si>
  <si>
    <t>BMC-PR-0468</t>
  </si>
  <si>
    <t>Listener's lure : a Kensington comedy /</t>
  </si>
  <si>
    <t>1906, t.p. 1909.</t>
  </si>
  <si>
    <t>Lucas, E. V. 1868-1938. (Edward Verrall),</t>
  </si>
  <si>
    <t>BMC-PR-0469</t>
  </si>
  <si>
    <t>Many Junes.</t>
  </si>
  <si>
    <t>Marshall, Archibald, 1866-1934.</t>
  </si>
  <si>
    <t>BMC-PR-0470</t>
  </si>
  <si>
    <t>A mainsail haul,</t>
  </si>
  <si>
    <t>Masefield, John, 1878-1967.</t>
  </si>
  <si>
    <t>BMC-PR-0471</t>
  </si>
  <si>
    <t>The story of a round-house, and other poems,</t>
  </si>
  <si>
    <t>31796001538053</t>
  </si>
  <si>
    <t>BMC-PR-0472</t>
  </si>
  <si>
    <t>The golden threshold /</t>
  </si>
  <si>
    <t>Naidu, Sarojini, 1879-1949.</t>
  </si>
  <si>
    <t>BMC-PR-0473</t>
  </si>
  <si>
    <t>Wood and stone: a romance /</t>
  </si>
  <si>
    <t>Powys, John Cowper, 1872-1963.</t>
  </si>
  <si>
    <t>BMC-PR-0474</t>
  </si>
  <si>
    <t>The Princess Priscilla's fortnight /</t>
  </si>
  <si>
    <t>Von Arnim, Elizabeth, 1866-1941.</t>
  </si>
  <si>
    <t>BMC-PR-0475</t>
  </si>
  <si>
    <t>Superseded /</t>
  </si>
  <si>
    <t>Sinclair, May.</t>
  </si>
  <si>
    <t>BMC-PR-0476</t>
  </si>
  <si>
    <t>Letters : with a chapter of biography.</t>
  </si>
  <si>
    <t>Sorley, Charles Hamilton, 1895-1915.</t>
  </si>
  <si>
    <t>BMC-PR-0477</t>
  </si>
  <si>
    <t>The autobiography of a boy;</t>
  </si>
  <si>
    <t>Street, G. S. 1867-1936. (George Slythe),</t>
  </si>
  <si>
    <t>BMC-PR-0478</t>
  </si>
  <si>
    <t>A bread and butter Miss : a sketch in outline /</t>
  </si>
  <si>
    <t>Paston, George, -1936.</t>
  </si>
  <si>
    <t>BMC-PR-0479</t>
  </si>
  <si>
    <t>London river /</t>
  </si>
  <si>
    <t>Tomlinson, H. M. 1873-1958. (Henry Major),</t>
  </si>
  <si>
    <t>BMC-PR-0480</t>
  </si>
  <si>
    <t>PR8633 .S4 n.s. v.2</t>
  </si>
  <si>
    <t>Lancelot of the Laik,</t>
  </si>
  <si>
    <t>BMC-PR-0481</t>
  </si>
  <si>
    <t>PR8633 .S4 n.s. v.9</t>
  </si>
  <si>
    <t>The Maitland quarto manuscript: containing poems by Sir Richard Maitland, Arbuthnot, and others /</t>
  </si>
  <si>
    <t>BMC-PR-0482</t>
  </si>
  <si>
    <t>PR8633 .S4 v.2, 4</t>
  </si>
  <si>
    <t>The poems of William Dunbar /</t>
  </si>
  <si>
    <t>Dunbar, William, 1460?-1520?</t>
  </si>
  <si>
    <t>BMC-PR-0483</t>
  </si>
  <si>
    <t>PR8633 .S4 v.5,14</t>
  </si>
  <si>
    <t>The historie of Scotland wrytten first in Latin /</t>
  </si>
  <si>
    <t>1888-95.</t>
  </si>
  <si>
    <t>Leslie, John, 1527-1596.</t>
  </si>
  <si>
    <t>BMC-PR-0484</t>
  </si>
  <si>
    <t>PR8633 .S4 v.50</t>
  </si>
  <si>
    <t>The original chronicle: printed on parallel pages from the Cottonian and Wemyss mss., with the variants of the other texts /</t>
  </si>
  <si>
    <t>1903-14.</t>
  </si>
  <si>
    <t>Andrew, of Wyntoun.</t>
  </si>
  <si>
    <t>BMC-PR-0485</t>
  </si>
  <si>
    <t>PR8633 .S4 v.55</t>
  </si>
  <si>
    <t>1906-1914.</t>
  </si>
  <si>
    <t>Henryson, Robert.</t>
  </si>
  <si>
    <t>BMC-PR-0486</t>
  </si>
  <si>
    <t>PR8851 .C47</t>
  </si>
  <si>
    <t>Anthology of Irish verse;</t>
  </si>
  <si>
    <t>Colum, Padraic, 1881-1972 ed.</t>
  </si>
  <si>
    <t>BMC-PR-0487</t>
  </si>
  <si>
    <t>Behind the beyond, and other contributions to human knowledge</t>
  </si>
  <si>
    <t>Leacock, Stephen, 1869-1944.</t>
  </si>
  <si>
    <t>BMC-PS-0001</t>
  </si>
  <si>
    <t>PS595.R4 H6</t>
  </si>
  <si>
    <t>The treasury of American sacred song: with notes explanatory and biographical /</t>
  </si>
  <si>
    <t>Horder, W. Garrett 1841-1922 d. (William Garrett),</t>
  </si>
  <si>
    <t>BMC-PS-0002</t>
  </si>
  <si>
    <t>PS627.F6 K6 1st ser</t>
  </si>
  <si>
    <t>Carolina folk-plays,</t>
  </si>
  <si>
    <t>Koch, Frederick H. 1877-1944. (Frederick Henry),</t>
  </si>
  <si>
    <t>BMC-PS-0003</t>
  </si>
  <si>
    <t>PS712 .C25</t>
  </si>
  <si>
    <t>An account of Anne Bradstreet, the Puritan poetess: and kindred topics /</t>
  </si>
  <si>
    <t>Caldwell, Luther, 1822-1903 ed.</t>
  </si>
  <si>
    <t>BMC-PS-0004</t>
  </si>
  <si>
    <t>PS858.W2 S5 1843</t>
  </si>
  <si>
    <t>The simple cobler of Aggawam in America /</t>
  </si>
  <si>
    <t>B_Images/BMC-PS-0004.Image_barcode.182051.jpg</t>
  </si>
  <si>
    <t>B_Images/BMC-PS-0004.Image_1.182123.jpg</t>
  </si>
  <si>
    <t>B_Images/BMC-PS-0004.Image_2.182133.jpg</t>
  </si>
  <si>
    <t>Ward, Nathaniel, 1578-1652.</t>
  </si>
  <si>
    <t>BMC-PS-0005</t>
  </si>
  <si>
    <t>PS1017 .A8 1885</t>
  </si>
  <si>
    <t>Aunt Jo's scrap-bag : Shawl-straps.</t>
  </si>
  <si>
    <t>Alcott, Louisa May, 1832-1888.</t>
  </si>
  <si>
    <t>BMC-PS-0006</t>
  </si>
  <si>
    <t>PS1017 .A8 1905 (vol. 6)</t>
  </si>
  <si>
    <t>Aunt Jo's scrap-bag ... /</t>
  </si>
  <si>
    <t>1905-07.</t>
  </si>
  <si>
    <t>BMC-PS-0007</t>
  </si>
  <si>
    <t>PS1026 .G7 1908b</t>
  </si>
  <si>
    <t>The life of Thomas Bailey Aldrich,</t>
  </si>
  <si>
    <t>BMC-PS-0008</t>
  </si>
  <si>
    <t>PS1076 .U6 1899</t>
  </si>
  <si>
    <t>Under the beech-tree.</t>
  </si>
  <si>
    <t>B_Images/BMC-PS-0008.Image_barcode.182447.jpg</t>
  </si>
  <si>
    <t>B_Images/BMC-PS-0008.Image_1.182528.jpg</t>
  </si>
  <si>
    <t>Bates, Arlo, 1850-1918.</t>
  </si>
  <si>
    <t>BMC-PS-0009</t>
  </si>
  <si>
    <t>PS1097 .A1 1909b (vol. 5)</t>
  </si>
  <si>
    <t>The collected works of Ambrose Bierce.</t>
  </si>
  <si>
    <t>1909-1912.</t>
  </si>
  <si>
    <t>Bierce, Ambrose, 1842-1914?</t>
  </si>
  <si>
    <t>BMC-PS-0010</t>
  </si>
  <si>
    <t>PS1127 .J8</t>
  </si>
  <si>
    <t>Judgment, a novel</t>
  </si>
  <si>
    <t>B_Images/BMC-PS-0010.Image_barcode.182741.jpg</t>
  </si>
  <si>
    <t>B_Images/BMC-PS-0010.Image_1.182731.jpg</t>
  </si>
  <si>
    <t>Brown, Alice, 1857-1948.</t>
  </si>
  <si>
    <t>BMC-PS-0011</t>
  </si>
  <si>
    <t>PS1130 .B7 1887 (vol. 2)</t>
  </si>
  <si>
    <t>Novels.</t>
  </si>
  <si>
    <t>1887]</t>
  </si>
  <si>
    <t>Brown, C. B.</t>
  </si>
  <si>
    <t>BMC-PS-0012</t>
  </si>
  <si>
    <t>PS1130 .B7 1887 (vol. 6)</t>
  </si>
  <si>
    <t>BMC-PS-0013</t>
  </si>
  <si>
    <t>PS1202 .S7 1887</t>
  </si>
  <si>
    <t>The story of a New York house,</t>
  </si>
  <si>
    <t>Bunner, H. C. 1855-1896. (Henry Cuyler),</t>
  </si>
  <si>
    <t>BMC-PS-0014</t>
  </si>
  <si>
    <t>PS1318 .A1 1888</t>
  </si>
  <si>
    <t>Roughing it /</t>
  </si>
  <si>
    <t>BMC-PS-0015</t>
  </si>
  <si>
    <t>PS1331 .P3 1912 (vol. 2)</t>
  </si>
  <si>
    <t>Mark Twain, a biography; the personal and literary life of Samuel Langhorne Clemens,</t>
  </si>
  <si>
    <t>Paine, Albert Bigelow, 1861-1937.</t>
  </si>
  <si>
    <t>BMC-PS-0016</t>
  </si>
  <si>
    <t>PS1400 .E83 (vol. 3)</t>
  </si>
  <si>
    <t>1883, [c1859-61]</t>
  </si>
  <si>
    <t>Cooper, James Fenimore, 1789-1851.</t>
  </si>
  <si>
    <t>BMC-PS-0017</t>
  </si>
  <si>
    <t>PS1410 .A1 1893</t>
  </si>
  <si>
    <t>The pathfinder: or, The inland sea /</t>
  </si>
  <si>
    <t>BMC-PS-0018</t>
  </si>
  <si>
    <t>PS1412 .A1 1891</t>
  </si>
  <si>
    <t>The pilot : a tale of the sea /</t>
  </si>
  <si>
    <t>B_Images/BMC-PS-0018.Image_barcode.183708.jpg</t>
  </si>
  <si>
    <t>B_Images/BMC-PS-0018.Image_1.183616.jpg</t>
  </si>
  <si>
    <t>BMC-PS-0019</t>
  </si>
  <si>
    <t>PS1517 .D6 1896</t>
  </si>
  <si>
    <t>Doctor Warrick's daughters : a novel.</t>
  </si>
  <si>
    <t>B_Images/BMC-PS-0019.Image_barcode.183913.jpg</t>
  </si>
  <si>
    <t>B_Images/BMC-PS-0019.Image_1.183901.jpg</t>
  </si>
  <si>
    <t>Davis, Rebecca Harding, 1831-1910.</t>
  </si>
  <si>
    <t>BMC-PS-0020</t>
  </si>
  <si>
    <t>PS1522 .G3 1919</t>
  </si>
  <si>
    <t>Gallegher &amp; other stories /</t>
  </si>
  <si>
    <t>BMC-PS-0021</t>
  </si>
  <si>
    <t>PS1522 .O58 1910</t>
  </si>
  <si>
    <t>Once upon a time /</t>
  </si>
  <si>
    <t>BMC-PS-0022</t>
  </si>
  <si>
    <t>PS1522 .R3 1902</t>
  </si>
  <si>
    <t>Ranson's folly /</t>
  </si>
  <si>
    <t>1904 [c1902]</t>
  </si>
  <si>
    <t>BMC-PS-0023</t>
  </si>
  <si>
    <t>PS1534 .D19 1893b</t>
  </si>
  <si>
    <t>Napoleon, a drama.</t>
  </si>
  <si>
    <t>Dement, R. S. (Richmond Sheffield)</t>
  </si>
  <si>
    <t>BMC-PS-0024</t>
  </si>
  <si>
    <t>PS1600 .E93 1883 (vol. 6)</t>
  </si>
  <si>
    <t>Emerson's complete works.</t>
  </si>
  <si>
    <t>1891-92 [c1883]</t>
  </si>
  <si>
    <t>Emerson, Ralph Waldo, 1803-1882.</t>
  </si>
  <si>
    <t>BMC-PS-0025</t>
  </si>
  <si>
    <t>PS1616 .A1 1896</t>
  </si>
  <si>
    <t>Lectures and biographical sketches /</t>
  </si>
  <si>
    <t>BMC-PS-0026</t>
  </si>
  <si>
    <t>PS1620 .A1 1880</t>
  </si>
  <si>
    <t>Miscellanies : embracing Nature, Addresses, and Lectures.</t>
  </si>
  <si>
    <t>B_Images/BMC-PS-0026.Image_barcode.211614.jpg</t>
  </si>
  <si>
    <t>B_Images/BMC-PS-0026.Image_1.211603.jpg</t>
  </si>
  <si>
    <t>BMC-PS-0027</t>
  </si>
  <si>
    <t>PS1712 .P4</t>
  </si>
  <si>
    <t>Pembroke : a novel</t>
  </si>
  <si>
    <t>Freeman, Mary Eleanor Wilkins, 1852-1930.</t>
  </si>
  <si>
    <t>BMC-PS-0028</t>
  </si>
  <si>
    <t>My roses : the romance of a June day /</t>
  </si>
  <si>
    <t>B_Images/BMC-PS-0028.Image_barcode.211834.jpg</t>
  </si>
  <si>
    <t>B_Images/BMC-PS-0028.Image_1.211824.jpg</t>
  </si>
  <si>
    <t>French, L. Virginia 1825-1881. (Lucy Virginia),</t>
  </si>
  <si>
    <t>BMC-PS-0029</t>
  </si>
  <si>
    <t>PS1733 .A42 1921</t>
  </si>
  <si>
    <t>A daughter of the middle border /</t>
  </si>
  <si>
    <t>Garland, Hamlin, 1860-1940.</t>
  </si>
  <si>
    <t>Hilda sprague-smith</t>
  </si>
  <si>
    <t>BMC-PS-0030</t>
  </si>
  <si>
    <t>PS1780 .A2 1899</t>
  </si>
  <si>
    <t>The poetical writings of Fitz-Greene Halleck: with extracts from those of Joseph Rodman Drake /</t>
  </si>
  <si>
    <t>B_Images/BMC-PS-0030.Image_barcode.212117.jpg</t>
  </si>
  <si>
    <t>B_Images/BMC-PS-0030.Image_1.212105.jpg</t>
  </si>
  <si>
    <t>Halleck, Fitz-Greene, 1790-1867.</t>
  </si>
  <si>
    <t>BMC-PS-0031</t>
  </si>
  <si>
    <t>PS1829 .I4 1874</t>
  </si>
  <si>
    <t>Idyls of the foothills : In prose and verse /</t>
  </si>
  <si>
    <t>31796102675853</t>
  </si>
  <si>
    <t>Harte, Bret, 1836-1902.</t>
  </si>
  <si>
    <t>BMC-PS-0032</t>
  </si>
  <si>
    <t>PS1850 .E76 (vol. 23)</t>
  </si>
  <si>
    <t>B_Images/BMC-PS-0032.Image_barcode.213229.jpg</t>
  </si>
  <si>
    <t>B_Images/BMC-PS-0032.Image_1.213220.jpg</t>
  </si>
  <si>
    <t>1876-1886 [c1851-1882]</t>
  </si>
  <si>
    <t>Hawthorne, Nathaniel, 1804-1864.</t>
  </si>
  <si>
    <t>BMC-PS-0033</t>
  </si>
  <si>
    <t>PS1850 .E76 (vol. 3)</t>
  </si>
  <si>
    <t>BMC-PS-0034</t>
  </si>
  <si>
    <t>PS1850 .E76 (vol. 18)</t>
  </si>
  <si>
    <t>BMC-PS-0035</t>
  </si>
  <si>
    <t>PS1850 .E76 (vol. 15)</t>
  </si>
  <si>
    <t>BMC-PS-0036</t>
  </si>
  <si>
    <t>PS1850 .E84 (vol. 16)</t>
  </si>
  <si>
    <t>The complete works /</t>
  </si>
  <si>
    <t>BMC-PS-0037</t>
  </si>
  <si>
    <t>PS1850 .E84 (vol. 19)</t>
  </si>
  <si>
    <t>BMC-PS-0038</t>
  </si>
  <si>
    <t>PS1850 .E84 (vol. 23)</t>
  </si>
  <si>
    <t>BMC-PS-0039</t>
  </si>
  <si>
    <t>PS1850 .E84 (vol. 18)</t>
  </si>
  <si>
    <t>BMC-PS-0040</t>
  </si>
  <si>
    <t>PS1861 .A1 1899 (vol. 1)</t>
  </si>
  <si>
    <t>The house of the seven gables /</t>
  </si>
  <si>
    <t>BMC-PS-0041</t>
  </si>
  <si>
    <t>PS1902 .P5 1882</t>
  </si>
  <si>
    <t>Pike County ballads and other pieces /</t>
  </si>
  <si>
    <t>Hay, John, 1838-1905.</t>
  </si>
  <si>
    <t>BMC-PS-0042</t>
  </si>
  <si>
    <t>PS1955 .A1 1891 (vol. 1)</t>
  </si>
  <si>
    <t>Poetical works of Oliver Wendell Holmes in three volumes.</t>
  </si>
  <si>
    <t>1891, [c'50]</t>
  </si>
  <si>
    <t>Holmes, Oliver Wendell, 1809-1894.</t>
  </si>
  <si>
    <t>BMC-PS-0043</t>
  </si>
  <si>
    <t>PS1955 .A1 1891 (vol. 3)</t>
  </si>
  <si>
    <t>BMC-PS-0044</t>
  </si>
  <si>
    <t>PS1960 .A1 1891</t>
  </si>
  <si>
    <t>Elsie Venner : a romance of destiny /</t>
  </si>
  <si>
    <t>BMC-PS-0045</t>
  </si>
  <si>
    <t>PS1981 .M6 1896b (vol. 2)</t>
  </si>
  <si>
    <t>Life and letters of Oliver Wendell Holmes,</t>
  </si>
  <si>
    <t>Morse, John Torrey, 1840-1937.</t>
  </si>
  <si>
    <t>BMC-PS-0046</t>
  </si>
  <si>
    <t>PS2025 .I5</t>
  </si>
  <si>
    <t>Indian summer.</t>
  </si>
  <si>
    <t>BMC-PS-0047</t>
  </si>
  <si>
    <t>PS2025 .L47</t>
  </si>
  <si>
    <t>Letters home /</t>
  </si>
  <si>
    <t>BMC-PS-0048</t>
  </si>
  <si>
    <t>PS2050 .E82 (vol. 26)</t>
  </si>
  <si>
    <t>Irving, Washington, 1783-1859.</t>
  </si>
  <si>
    <t>BMC-PS-0049</t>
  </si>
  <si>
    <t>PS2050 .E82 (vol. 16)</t>
  </si>
  <si>
    <t>BMC-PS-0050</t>
  </si>
  <si>
    <t>PS2057 .A1 1896 (vol. 2)</t>
  </si>
  <si>
    <t>Bracebridge hall; or, The humourists.</t>
  </si>
  <si>
    <t>BMC-PS-0051</t>
  </si>
  <si>
    <t>PS2110 .F07 (vol. 9)</t>
  </si>
  <si>
    <t>The novels and tales of Henry James.</t>
  </si>
  <si>
    <t>1907-1917.</t>
  </si>
  <si>
    <t>BMC-PS-0052</t>
  </si>
  <si>
    <t>PS2116 .G6 1904 (vol. 1)</t>
  </si>
  <si>
    <t>The golden bowl /</t>
  </si>
  <si>
    <t>Wrong barcode but right call number</t>
  </si>
  <si>
    <t>B_Images/BMC-PS-0052.Image_barcode.215553.jpg</t>
  </si>
  <si>
    <t>B_Images/BMC-PS-0052.Image_1.215531.jpg</t>
  </si>
  <si>
    <t>B_Images/BMC-PS-0052.Image_2.215541.jpg</t>
  </si>
  <si>
    <t>BMC-PS-0053</t>
  </si>
  <si>
    <t>PS2116 .S5 1883</t>
  </si>
  <si>
    <t>The siege of London, The pension Beaurepas, and The point of view.</t>
  </si>
  <si>
    <t>BMC-PS-0054</t>
  </si>
  <si>
    <t>PS2116 .S6 1900</t>
  </si>
  <si>
    <t>The soft side /</t>
  </si>
  <si>
    <t>BMC-PS-0055</t>
  </si>
  <si>
    <t>PS2132 .N3</t>
  </si>
  <si>
    <t>A native of Winby: and other tales /</t>
  </si>
  <si>
    <t>Jewett, Sarah Orne, 1849-1909.</t>
  </si>
  <si>
    <t>BMC-PS-0056</t>
  </si>
  <si>
    <t>PS2176 .B3 1893</t>
  </si>
  <si>
    <t>Balcony stories /</t>
  </si>
  <si>
    <t>King, Grace Elizabeth, 1852-1932.</t>
  </si>
  <si>
    <t>BMC-PS-0057</t>
  </si>
  <si>
    <t>PS2225 .D7</t>
  </si>
  <si>
    <t>Dreams and days, poems /</t>
  </si>
  <si>
    <t>Lathrop, George Parsons, 1851-1898.</t>
  </si>
  <si>
    <t>BMC-PS-0058</t>
  </si>
  <si>
    <t>PS2273 .H9 1890</t>
  </si>
  <si>
    <t>Hyperion, a romance /</t>
  </si>
  <si>
    <t>Longfellow, Henry Wadsworth, 1807-1882.</t>
  </si>
  <si>
    <t>BMC-PS-0059</t>
  </si>
  <si>
    <t>Christine: a troubadour's song, and other poems /</t>
  </si>
  <si>
    <t>Miles, George H. 1824-1871. (George Henry),</t>
  </si>
  <si>
    <t>BMC-PS-0060</t>
  </si>
  <si>
    <t>PS2404 .D7 1852</t>
  </si>
  <si>
    <t>Dream life: a fable of the seasons,</t>
  </si>
  <si>
    <t>B_Images/BMC-PS-0060.Image_barcode.215820.jpg</t>
  </si>
  <si>
    <t>B_Images/BMC-PS-0060.Image_1.215656.jpg</t>
  </si>
  <si>
    <t>1852 [c1851]</t>
  </si>
  <si>
    <t>Mitchell, Donald Grant, 1822-1908.</t>
  </si>
  <si>
    <t>BMC-PS-0061</t>
  </si>
  <si>
    <t>Bryan Maurice : or The seeker /</t>
  </si>
  <si>
    <t>Mitchell, Walter, 1826-1908.</t>
  </si>
  <si>
    <t>BMC-PS-0062</t>
  </si>
  <si>
    <t>PS2447 .M5 1916 (vol. 5)</t>
  </si>
  <si>
    <t>The writings of John Muir.</t>
  </si>
  <si>
    <t>1916-24]</t>
  </si>
  <si>
    <t>Muir, John, 1838-1914.</t>
  </si>
  <si>
    <t>BMC-PS-0063</t>
  </si>
  <si>
    <t>PS2447 .M5 1916 (vol. 4)</t>
  </si>
  <si>
    <t>BMC-PS-0064</t>
  </si>
  <si>
    <t>PS2454 .D6 1886</t>
  </si>
  <si>
    <t>Down the ravine;</t>
  </si>
  <si>
    <t>1886, [c1885]</t>
  </si>
  <si>
    <t>Murfree, Mary Noailles, 1850-1922.</t>
  </si>
  <si>
    <t>BMC-PS-0065</t>
  </si>
  <si>
    <t>PS2506 .A65 1903</t>
  </si>
  <si>
    <t>Love-letters of Margaret Fuller, 1845-1846 /</t>
  </si>
  <si>
    <t>Fuller, Margaret, 1810-1850.</t>
  </si>
  <si>
    <t>BMC-PS-0066</t>
  </si>
  <si>
    <t>PS2506 .A8</t>
  </si>
  <si>
    <t>Margaret Fuller; a psychological biography /</t>
  </si>
  <si>
    <t>Anthony, Katharine Susan, 1877-1965.</t>
  </si>
  <si>
    <t>BMC-PS-0067</t>
  </si>
  <si>
    <t>Eleusis, a poem.</t>
  </si>
  <si>
    <t>Perkins, William Rufus, 1847-1895.</t>
  </si>
  <si>
    <t>BMC-PS-0068</t>
  </si>
  <si>
    <t>PS2600 .F02 (vol. 2)</t>
  </si>
  <si>
    <t>Complete works of Edgar Allan Poe.</t>
  </si>
  <si>
    <t>Poe, Edgar Allan, 1809-1849.</t>
  </si>
  <si>
    <t>BMC-PS-0069</t>
  </si>
  <si>
    <t>PS2631 .R6</t>
  </si>
  <si>
    <t>Edgar A. Poe; a study,</t>
  </si>
  <si>
    <t>Robertson, John W. 1856- (John Wooster),</t>
  </si>
  <si>
    <t>BMC-PS-0070</t>
  </si>
  <si>
    <t>PS2696 .V3</t>
  </si>
  <si>
    <t>Varia,</t>
  </si>
  <si>
    <t>Repplier, Agnes, 1855-1950.</t>
  </si>
  <si>
    <t>BMC-PS-0071</t>
  </si>
  <si>
    <t>The lady of the violets /</t>
  </si>
  <si>
    <t>Rollins, Frank W. 1860-1915. (Frank West),</t>
  </si>
  <si>
    <t>BMC-PS-0072</t>
  </si>
  <si>
    <t>PS2848 .G8 1855</t>
  </si>
  <si>
    <t>Guy Rivers : a tale of Georgia /</t>
  </si>
  <si>
    <t>Simms, William Gilmore, 1806-1870.</t>
  </si>
  <si>
    <t>BMC-PS-0073</t>
  </si>
  <si>
    <t>PS2848 .S42 1854</t>
  </si>
  <si>
    <t>The scout, or, The Black Riders of Congaree /</t>
  </si>
  <si>
    <t>B_Images/BMC-PS-0073.Image_barcode.163712.jpg</t>
  </si>
  <si>
    <t>B_Images/BMC-PS-0073.Image_1.163726.jpg</t>
  </si>
  <si>
    <t>BMC-PS-0074</t>
  </si>
  <si>
    <t>PS2860 .F02 (vol. 1)</t>
  </si>
  <si>
    <t>The novels, stories and sketches of F. Hopkinson Smith.</t>
  </si>
  <si>
    <t>1902-1915.</t>
  </si>
  <si>
    <t>BMC-PS-0075</t>
  </si>
  <si>
    <t>PS2864 .C3 1898</t>
  </si>
  <si>
    <t>Caleb West, master diver.</t>
  </si>
  <si>
    <t>BMC-PS-0076</t>
  </si>
  <si>
    <t>PS2864 .F6 1909</t>
  </si>
  <si>
    <t>Forty minutes late: and other stories /</t>
  </si>
  <si>
    <t>BMC-PS-0077</t>
  </si>
  <si>
    <t>PS2925 .A2 1899 (vol. 19)</t>
  </si>
  <si>
    <t>The novels and stories of Frank R. Stockton .</t>
  </si>
  <si>
    <t>1899-1904.</t>
  </si>
  <si>
    <t>Stockton, Frank R., 1834-1902.</t>
  </si>
  <si>
    <t>BMC-PS-0078</t>
  </si>
  <si>
    <t>PS2925 .A2 1899 (vol. 14)</t>
  </si>
  <si>
    <t>BMC-PS-0079</t>
  </si>
  <si>
    <t>PS2925 .A2 1899 (vol. 22)</t>
  </si>
  <si>
    <t>BMC-PS-0080</t>
  </si>
  <si>
    <t>PS2950 .E96 (vol. 7)</t>
  </si>
  <si>
    <t>The writings of Harriet Beecher Stowe : with biographical introductions, portraits, and other illustrations. In sixteen volumes.</t>
  </si>
  <si>
    <t>1896-97]</t>
  </si>
  <si>
    <t>Stowe, Harriet Beecher, 1811-1896.</t>
  </si>
  <si>
    <t>BMC-PS-0081</t>
  </si>
  <si>
    <t>PS2956 .A3 1890</t>
  </si>
  <si>
    <t>Life of Harriet Beecher Stowe : compiled from her letters and journals /</t>
  </si>
  <si>
    <t>Stowe, Charles Edward, 1850-</t>
  </si>
  <si>
    <t>BMC-PS-0082</t>
  </si>
  <si>
    <t>Letters from colonial children,</t>
  </si>
  <si>
    <t>B_Images/BMC-PS-0082.Image_barcode.164354.jpg</t>
  </si>
  <si>
    <t>B_Images/BMC-PS-0082.Image_1.164341.jpg</t>
  </si>
  <si>
    <t>Tappan, Eva March, 1854-1930.</t>
  </si>
  <si>
    <t>BMC-PS-0083</t>
  </si>
  <si>
    <t>PS2972 .C6 1905</t>
  </si>
  <si>
    <t>The conquest of Canaan, a novel</t>
  </si>
  <si>
    <t>Tarkington, Booth, 1869-1946.</t>
  </si>
  <si>
    <t>BMC-PS-0084</t>
  </si>
  <si>
    <t>PS3040 .E99 (vol. 8)</t>
  </si>
  <si>
    <t>The writings of Henry David Thoreau /</t>
  </si>
  <si>
    <t>1899-1900 [c1893]</t>
  </si>
  <si>
    <t>Thoreau, Henry David, 1817-1862.</t>
  </si>
  <si>
    <t>BMC-PS-0085</t>
  </si>
  <si>
    <t>In maiden meditation,</t>
  </si>
  <si>
    <t>B_Images/BMC-PS-0085.Image_barcode.165151.jpg</t>
  </si>
  <si>
    <t>B_Images/BMC-PS-0085.Image_1.165139.jpg</t>
  </si>
  <si>
    <t>Trezevant, Eva Whitthorne, 1865-1905.</t>
  </si>
  <si>
    <t>BMC-PS-0086</t>
  </si>
  <si>
    <t>PS3117 .R8 1901</t>
  </si>
  <si>
    <t>The ruling passion : tales of nature and human nature /</t>
  </si>
  <si>
    <t>Hilda Sprague-Smith (1909)</t>
  </si>
  <si>
    <t>BMC-PS-0087</t>
  </si>
  <si>
    <t>PS3117 .S7 1904</t>
  </si>
  <si>
    <t>The story of the other wise man.</t>
  </si>
  <si>
    <t>BMC-PS-0088</t>
  </si>
  <si>
    <t>PS3232 .K3</t>
  </si>
  <si>
    <t>Walt Whitman in Mickle street /</t>
  </si>
  <si>
    <t>Keller, Elizabeth Leavitt, 1839-</t>
  </si>
  <si>
    <t>BMC-PS-0089</t>
  </si>
  <si>
    <t>PS3232 .T7 (vol. 4)</t>
  </si>
  <si>
    <t>With Walt Whitman in Camden /</t>
  </si>
  <si>
    <t>1906-1996.</t>
  </si>
  <si>
    <t>Traubel, Horace, 1858-1919.</t>
  </si>
  <si>
    <t>BMC-PS-0090</t>
  </si>
  <si>
    <t>PS3281 .P5 1899 (vol. 2)</t>
  </si>
  <si>
    <t>Life and letters of John Greenleaf Whittier.</t>
  </si>
  <si>
    <t>Pickard, Samuel T. 1828-1915. (Samuel Thomas),</t>
  </si>
  <si>
    <t>Elizabeth Harris Brodie</t>
  </si>
  <si>
    <t>BMC-PS-0091</t>
  </si>
  <si>
    <t>PS3324 .H8 1851</t>
  </si>
  <si>
    <t>Hurry-graphs; or, Sketches of scenery, celebrities and society, taken from life.</t>
  </si>
  <si>
    <t>Willis, Nathaniel Parker, 1806-1867.</t>
  </si>
  <si>
    <t>BMC-PS-0092</t>
  </si>
  <si>
    <t>PS3324 .R8 1853</t>
  </si>
  <si>
    <t>Rural letters and other records of thought at leisure, written in the intervals of more hurried literary labor.</t>
  </si>
  <si>
    <t>BMC-PS-0093</t>
  </si>
  <si>
    <t>PS3345 .M6</t>
  </si>
  <si>
    <t>Mother /</t>
  </si>
  <si>
    <t>B_Images/BMC-PS-0093.Image_barcode.165826.jpg</t>
  </si>
  <si>
    <t>B_Images/BMC-PS-0093.Image_1.165815.jpg</t>
  </si>
  <si>
    <t>BMC-PS-0094</t>
  </si>
  <si>
    <t>PS3362 .C3 1886</t>
  </si>
  <si>
    <t>Castle Nowhere; lake country sketches.</t>
  </si>
  <si>
    <t>Woolson, Constance Fenimore, 1840-1894.</t>
  </si>
  <si>
    <t>BMC-PS-0095</t>
  </si>
  <si>
    <t>PS3362 .F7 1895</t>
  </si>
  <si>
    <t>The front yard : and other Italian stories /</t>
  </si>
  <si>
    <t>BMC-PS-0096</t>
  </si>
  <si>
    <t>The garden of a commuter's wife;</t>
  </si>
  <si>
    <t>Wright, Mabel Osgood, 1859-1934.</t>
  </si>
  <si>
    <t>BMC-PS-0097</t>
  </si>
  <si>
    <t>Barnaby Lee,</t>
  </si>
  <si>
    <t>Bennett, John, 1865-1956.</t>
  </si>
  <si>
    <t xml:space="preserve">Jeanette Jameson Chace </t>
  </si>
  <si>
    <t>BMC-PS-0098</t>
  </si>
  <si>
    <t>Youth and life,</t>
  </si>
  <si>
    <t>Bourne, Randolph Silliman, 1886-1918.</t>
  </si>
  <si>
    <t>BMC-PS-0099</t>
  </si>
  <si>
    <t>The sign above the door,</t>
  </si>
  <si>
    <t>Canfield, William Walker, 1855-</t>
  </si>
  <si>
    <t>BMC-PS-0100</t>
  </si>
  <si>
    <t>Hard labor, and other poems.</t>
  </si>
  <si>
    <t>Carter, John, 1886-</t>
  </si>
  <si>
    <t>BMC-PS-0101</t>
  </si>
  <si>
    <t>Eating in two or three languages /</t>
  </si>
  <si>
    <t>Cobb, Irvin S. 1876-1944. (Irvin Shrewsbury),</t>
  </si>
  <si>
    <t>BMC-PS-0102</t>
  </si>
  <si>
    <t>The ride to the lady: and other poems /</t>
  </si>
  <si>
    <t>Cone, Helen Gray, 1859-</t>
  </si>
  <si>
    <t>BMC-PS-0103</t>
  </si>
  <si>
    <t>Wayside music : lyrics, songs &amp; sonnets.</t>
  </si>
  <si>
    <t>Crandall, Charles Henry.</t>
  </si>
  <si>
    <t>CH Crandall</t>
  </si>
  <si>
    <t>BMC-PS-0104</t>
  </si>
  <si>
    <t>The breath of the dragon,</t>
  </si>
  <si>
    <t>B_Images/BMC-PS-0104.Image_barcode.170201.jpg</t>
  </si>
  <si>
    <t>B_Images/BMC-PS-0104.Image_1.170148.jpg</t>
  </si>
  <si>
    <t>Fitch, Abigail Hetzel.</t>
  </si>
  <si>
    <t>BMC-PS-0105</t>
  </si>
  <si>
    <t>Poems of Penacook /</t>
  </si>
  <si>
    <t>1892]</t>
  </si>
  <si>
    <t>Lord, Charles Chase, 1841-1911.</t>
  </si>
  <si>
    <t xml:space="preserve">Charles C Ford </t>
  </si>
  <si>
    <t>BMC-PS-0106</t>
  </si>
  <si>
    <t>A dome of many-coloured glass /</t>
  </si>
  <si>
    <t>Lowell, Amy, 1874-1925.</t>
  </si>
  <si>
    <t>BMC-PS-0107</t>
  </si>
  <si>
    <t>Two-part songs,</t>
  </si>
  <si>
    <t>Lucas, James O.</t>
  </si>
  <si>
    <t>BMC-PS-0108</t>
  </si>
  <si>
    <t>The great valley /</t>
  </si>
  <si>
    <t>Masters, Edgar Lee, 1868-1950.</t>
  </si>
  <si>
    <t>BMC-PS-0109</t>
  </si>
  <si>
    <t>B_Images/BMC-PS-0109.Image_barcode.171204.jpg</t>
  </si>
  <si>
    <t>B_Images/BMC-PS-0109.Image_1.171154.jpg</t>
  </si>
  <si>
    <t>Palmer, Frederic, 1848-1932.</t>
  </si>
  <si>
    <t>BMC-PS-0110</t>
  </si>
  <si>
    <t>Harvest moon /</t>
  </si>
  <si>
    <t>Peabody, Josephine Preston, 1874-1922.</t>
  </si>
  <si>
    <t>BMC-PS-0111</t>
  </si>
  <si>
    <t>The world that God destroyed : and other poems /</t>
  </si>
  <si>
    <t>Pierce, F. E. 1878-1935. (Frederick Erastus),</t>
  </si>
  <si>
    <t xml:space="preserve">Charles McLean Andrews </t>
  </si>
  <si>
    <t>BMC-PS-0112</t>
  </si>
  <si>
    <t>The indifference of Juliet,</t>
  </si>
  <si>
    <t>Richmond, Grace Louise Smith, 1866-1959.</t>
  </si>
  <si>
    <t>BMC-PS-0113</t>
  </si>
  <si>
    <t>The worn doorstep,</t>
  </si>
  <si>
    <t>Sherwood, Margaret Pollock, 1864-1955.</t>
  </si>
  <si>
    <t>BMC-PS-0114</t>
  </si>
  <si>
    <t>The quiet singer : and other poems /</t>
  </si>
  <si>
    <t>Towne, Charles Hanson, 1877-1949.</t>
  </si>
  <si>
    <t>BMC-PS-0115</t>
  </si>
  <si>
    <t>Daddy-Long-Legs /</t>
  </si>
  <si>
    <t>Webster, Jean, 1876-1916.</t>
  </si>
  <si>
    <t>BMC-PS-0116</t>
  </si>
  <si>
    <t>The story of Opal: the journal of an understanding heart,</t>
  </si>
  <si>
    <t>B_Images/BMC-PS-0116.Image_barcode.171450.jpg</t>
  </si>
  <si>
    <t>B_Images/BMC-PS-0116.Image_1.171438.jpg</t>
  </si>
  <si>
    <t>Whiteley, Opal Stanley.</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</si>
</sst>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Arial"/>
    </font>
    <font>
      <b/>
      <sz val="11.0"/>
      <color rgb="FF000000"/>
      <name val="Calibri"/>
    </font>
    <font>
      <b/>
      <sz val="10.0"/>
      <color theme="1"/>
      <name val="Arial"/>
    </font>
    <font>
      <b/>
      <color theme="1"/>
      <name val="Calibri"/>
    </font>
    <font>
      <color theme="1"/>
      <name val="Calibri"/>
    </font>
    <font>
      <sz val="11.0"/>
      <color theme="1"/>
      <name val="Arial"/>
    </font>
    <font>
      <sz val="11.0"/>
      <color rgb="FF000000"/>
      <name val="Inconsolata"/>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shrinkToFit="0" wrapText="1"/>
    </xf>
    <xf borderId="0" fillId="0" fontId="2" numFmtId="0" xfId="0" applyAlignment="1" applyFont="1">
      <alignment readingOrder="0"/>
    </xf>
    <xf borderId="0" fillId="0" fontId="1" numFmtId="0" xfId="0" applyAlignment="1" applyFont="1">
      <alignment readingOrder="0"/>
    </xf>
    <xf borderId="0" fillId="0" fontId="3" numFmtId="0" xfId="0" applyAlignment="1" applyFont="1">
      <alignment readingOrder="0"/>
    </xf>
    <xf borderId="0" fillId="0" fontId="4" numFmtId="0" xfId="0" applyFont="1"/>
    <xf borderId="0" fillId="0" fontId="5" numFmtId="0" xfId="0" applyAlignment="1" applyFont="1">
      <alignment vertical="bottom"/>
    </xf>
    <xf borderId="0" fillId="0" fontId="4" numFmtId="0" xfId="0" applyAlignment="1" applyFont="1">
      <alignment readingOrder="0"/>
    </xf>
    <xf borderId="0" fillId="0" fontId="5" numFmtId="0" xfId="0" applyAlignment="1" applyFont="1">
      <alignment horizontal="right" vertical="bottom"/>
    </xf>
    <xf borderId="0" fillId="2" fontId="6" numFmtId="0" xfId="0" applyAlignment="1" applyFill="1" applyFont="1">
      <alignment horizontal="right" vertical="bottom"/>
    </xf>
    <xf borderId="0" fillId="0" fontId="4" numFmtId="9" xfId="0" applyFont="1" applyNumberFormat="1"/>
    <xf quotePrefix="1"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0"/>
    <col customWidth="1" min="2" max="2" width="15.25"/>
    <col customWidth="1" min="3" max="3" width="24.25"/>
    <col customWidth="1" min="4" max="4" width="12.88"/>
    <col customWidth="1" min="5" max="5" width="31.38"/>
    <col customWidth="1" min="6" max="13" width="7.63"/>
    <col customWidth="1" min="14" max="14" width="15.5"/>
    <col customWidth="1" min="15" max="16" width="7.63"/>
    <col customWidth="1" min="17" max="18" width="8.88"/>
  </cols>
  <sheetData>
    <row r="1">
      <c r="A1" s="1" t="s">
        <v>0</v>
      </c>
      <c r="B1" s="1" t="s">
        <v>2</v>
      </c>
      <c r="C1" s="1" t="s">
        <v>3</v>
      </c>
      <c r="D1" s="1" t="s">
        <v>4</v>
      </c>
      <c r="E1" s="3" t="s">
        <v>5</v>
      </c>
      <c r="F1" s="2" t="s">
        <v>14</v>
      </c>
      <c r="G1" s="2" t="s">
        <v>15</v>
      </c>
      <c r="H1" s="2" t="s">
        <v>16</v>
      </c>
      <c r="I1" s="2" t="s">
        <v>17</v>
      </c>
      <c r="J1" s="1" t="s">
        <v>18</v>
      </c>
      <c r="K1" s="1" t="s">
        <v>19</v>
      </c>
      <c r="L1" s="1" t="s">
        <v>20</v>
      </c>
      <c r="M1" s="1" t="s">
        <v>21</v>
      </c>
      <c r="N1" s="1" t="s">
        <v>22</v>
      </c>
      <c r="O1" s="1" t="s">
        <v>23</v>
      </c>
      <c r="P1" s="1" t="s">
        <v>1</v>
      </c>
      <c r="Q1" s="5" t="s">
        <v>26</v>
      </c>
      <c r="R1" s="5" t="s">
        <v>29</v>
      </c>
    </row>
    <row r="2">
      <c r="A2" s="7" t="s">
        <v>31</v>
      </c>
      <c r="B2" s="7" t="s">
        <v>33</v>
      </c>
      <c r="C2" s="7" t="s">
        <v>34</v>
      </c>
      <c r="D2" s="7">
        <v>3.1796003899248E13</v>
      </c>
      <c r="J2" s="7">
        <v>1885.0</v>
      </c>
      <c r="K2" s="7" t="s">
        <v>35</v>
      </c>
      <c r="L2" s="9" t="s">
        <v>11</v>
      </c>
      <c r="M2" s="7" t="s">
        <v>36</v>
      </c>
      <c r="N2" s="7" t="s">
        <v>37</v>
      </c>
      <c r="O2" s="7" t="s">
        <v>38</v>
      </c>
      <c r="P2" s="7" t="s">
        <v>32</v>
      </c>
    </row>
    <row r="3">
      <c r="A3" s="7" t="s">
        <v>39</v>
      </c>
      <c r="B3" s="7" t="s">
        <v>40</v>
      </c>
      <c r="C3" s="7" t="s">
        <v>41</v>
      </c>
      <c r="D3" s="7">
        <v>3.1796102278005E13</v>
      </c>
      <c r="J3" s="7">
        <v>1891.0</v>
      </c>
      <c r="K3" s="7" t="s">
        <v>42</v>
      </c>
      <c r="L3" s="9" t="s">
        <v>11</v>
      </c>
      <c r="M3" s="7" t="s">
        <v>36</v>
      </c>
      <c r="N3" s="7" t="s">
        <v>37</v>
      </c>
      <c r="O3" s="7" t="s">
        <v>38</v>
      </c>
      <c r="P3" s="7" t="s">
        <v>32</v>
      </c>
    </row>
    <row r="4">
      <c r="A4" s="7" t="s">
        <v>43</v>
      </c>
      <c r="B4" s="7" t="s">
        <v>44</v>
      </c>
      <c r="C4" s="7" t="s">
        <v>45</v>
      </c>
      <c r="D4" s="7">
        <v>3.1796004677379E13</v>
      </c>
      <c r="J4" s="7">
        <v>1903.0</v>
      </c>
      <c r="K4" s="7" t="s">
        <v>46</v>
      </c>
      <c r="L4" s="9" t="s">
        <v>11</v>
      </c>
      <c r="M4" s="7" t="s">
        <v>36</v>
      </c>
      <c r="N4" s="7" t="s">
        <v>37</v>
      </c>
      <c r="O4" s="7" t="s">
        <v>38</v>
      </c>
      <c r="P4" s="7" t="s">
        <v>32</v>
      </c>
    </row>
    <row r="5">
      <c r="A5" s="7" t="s">
        <v>47</v>
      </c>
      <c r="B5" s="7" t="s">
        <v>48</v>
      </c>
      <c r="C5" s="7" t="s">
        <v>49</v>
      </c>
      <c r="D5" s="7">
        <v>3.1796001541834E13</v>
      </c>
      <c r="J5" s="7">
        <v>1902.0</v>
      </c>
      <c r="K5" s="7" t="s">
        <v>50</v>
      </c>
      <c r="L5" s="9" t="s">
        <v>11</v>
      </c>
      <c r="M5" s="7" t="s">
        <v>36</v>
      </c>
      <c r="N5" s="7" t="s">
        <v>37</v>
      </c>
      <c r="O5" s="7" t="s">
        <v>38</v>
      </c>
      <c r="P5" s="7" t="s">
        <v>32</v>
      </c>
    </row>
    <row r="6">
      <c r="A6" s="7" t="s">
        <v>51</v>
      </c>
      <c r="B6" s="7" t="s">
        <v>52</v>
      </c>
      <c r="C6" s="7" t="s">
        <v>53</v>
      </c>
      <c r="D6" s="7">
        <v>3.1796001541545E13</v>
      </c>
      <c r="J6" s="7">
        <v>1902.0</v>
      </c>
      <c r="K6" s="7" t="s">
        <v>54</v>
      </c>
      <c r="L6" s="9" t="s">
        <v>11</v>
      </c>
      <c r="M6" s="7" t="s">
        <v>36</v>
      </c>
      <c r="N6" s="7" t="s">
        <v>37</v>
      </c>
      <c r="O6" s="7" t="s">
        <v>38</v>
      </c>
      <c r="P6" s="7" t="s">
        <v>32</v>
      </c>
    </row>
    <row r="7">
      <c r="A7" s="7" t="s">
        <v>55</v>
      </c>
      <c r="B7" s="7" t="s">
        <v>56</v>
      </c>
      <c r="C7" s="7" t="s">
        <v>57</v>
      </c>
      <c r="D7" s="7">
        <v>3.179600154156E13</v>
      </c>
      <c r="J7" s="7">
        <v>1908.0</v>
      </c>
      <c r="K7" s="7" t="s">
        <v>58</v>
      </c>
      <c r="L7" s="9" t="s">
        <v>11</v>
      </c>
      <c r="M7" s="7" t="s">
        <v>36</v>
      </c>
      <c r="N7" s="7" t="s">
        <v>37</v>
      </c>
      <c r="O7" s="7" t="s">
        <v>38</v>
      </c>
      <c r="P7" s="7" t="s">
        <v>32</v>
      </c>
    </row>
    <row r="8">
      <c r="A8" s="7" t="s">
        <v>59</v>
      </c>
      <c r="B8" s="7" t="s">
        <v>60</v>
      </c>
      <c r="C8" s="7" t="s">
        <v>61</v>
      </c>
      <c r="D8" s="7">
        <v>3.1796004749616E13</v>
      </c>
      <c r="J8" s="7">
        <v>1919.0</v>
      </c>
      <c r="K8" s="7" t="s">
        <v>62</v>
      </c>
      <c r="L8" s="9" t="s">
        <v>11</v>
      </c>
      <c r="M8" s="7" t="s">
        <v>36</v>
      </c>
      <c r="N8" s="7" t="s">
        <v>37</v>
      </c>
      <c r="O8" s="7" t="s">
        <v>38</v>
      </c>
      <c r="P8" s="7" t="s">
        <v>32</v>
      </c>
    </row>
    <row r="9">
      <c r="A9" s="7" t="s">
        <v>63</v>
      </c>
      <c r="B9" s="7" t="s">
        <v>64</v>
      </c>
      <c r="C9" s="7" t="s">
        <v>65</v>
      </c>
      <c r="D9" s="7">
        <v>3.1796004952384E13</v>
      </c>
      <c r="J9" s="7">
        <v>1905.0</v>
      </c>
      <c r="K9" s="7" t="s">
        <v>66</v>
      </c>
      <c r="L9" s="9" t="s">
        <v>11</v>
      </c>
      <c r="M9" s="7" t="s">
        <v>36</v>
      </c>
      <c r="N9" s="7" t="s">
        <v>37</v>
      </c>
      <c r="O9" s="7" t="s">
        <v>38</v>
      </c>
      <c r="P9" s="7" t="s">
        <v>32</v>
      </c>
    </row>
    <row r="10">
      <c r="A10" s="7" t="s">
        <v>67</v>
      </c>
      <c r="B10" s="7" t="s">
        <v>68</v>
      </c>
      <c r="C10" s="7" t="s">
        <v>69</v>
      </c>
      <c r="D10" s="7">
        <v>3.1796000763504E13</v>
      </c>
      <c r="J10" s="7">
        <v>1873.0</v>
      </c>
      <c r="L10" s="9" t="s">
        <v>11</v>
      </c>
      <c r="M10" s="7" t="s">
        <v>70</v>
      </c>
      <c r="N10" s="7" t="s">
        <v>71</v>
      </c>
      <c r="O10" s="7" t="s">
        <v>38</v>
      </c>
      <c r="P10" s="7" t="s">
        <v>32</v>
      </c>
    </row>
    <row r="11">
      <c r="A11" s="7" t="s">
        <v>72</v>
      </c>
      <c r="B11" s="7" t="s">
        <v>73</v>
      </c>
      <c r="C11" s="7" t="s">
        <v>74</v>
      </c>
      <c r="D11" s="7">
        <v>3.1796000763934E13</v>
      </c>
      <c r="E11" s="9" t="s">
        <v>75</v>
      </c>
      <c r="F11" s="9" t="s">
        <v>76</v>
      </c>
      <c r="J11" s="7" t="s">
        <v>77</v>
      </c>
      <c r="K11" s="7" t="s">
        <v>78</v>
      </c>
      <c r="L11" s="9" t="s">
        <v>11</v>
      </c>
      <c r="M11" s="7" t="s">
        <v>70</v>
      </c>
      <c r="N11" s="7" t="s">
        <v>71</v>
      </c>
      <c r="O11" s="7" t="s">
        <v>38</v>
      </c>
      <c r="P11" s="7" t="s">
        <v>32</v>
      </c>
    </row>
    <row r="12">
      <c r="A12" s="7" t="s">
        <v>79</v>
      </c>
      <c r="B12" s="7" t="s">
        <v>80</v>
      </c>
      <c r="C12" s="7" t="s">
        <v>81</v>
      </c>
      <c r="D12" s="7">
        <v>3.1796000763843E13</v>
      </c>
      <c r="J12" s="7">
        <v>1869.0</v>
      </c>
      <c r="K12" s="7" t="s">
        <v>82</v>
      </c>
      <c r="L12" s="9" t="s">
        <v>11</v>
      </c>
      <c r="M12" s="7" t="s">
        <v>70</v>
      </c>
      <c r="N12" s="7" t="s">
        <v>71</v>
      </c>
      <c r="O12" s="7" t="s">
        <v>38</v>
      </c>
      <c r="P12" s="7" t="s">
        <v>32</v>
      </c>
      <c r="Q12" s="9" t="s">
        <v>83</v>
      </c>
      <c r="R12" s="9"/>
    </row>
    <row r="13">
      <c r="A13" s="7" t="s">
        <v>84</v>
      </c>
      <c r="B13" s="7" t="s">
        <v>85</v>
      </c>
      <c r="C13" s="7" t="s">
        <v>86</v>
      </c>
      <c r="D13" s="7">
        <v>3.1796000763736E13</v>
      </c>
      <c r="J13" s="7">
        <v>1870.0</v>
      </c>
      <c r="K13" s="7" t="s">
        <v>87</v>
      </c>
      <c r="L13" s="9" t="s">
        <v>11</v>
      </c>
      <c r="M13" s="7" t="s">
        <v>70</v>
      </c>
      <c r="N13" s="7" t="s">
        <v>71</v>
      </c>
      <c r="O13" s="7" t="s">
        <v>38</v>
      </c>
      <c r="P13" s="7" t="s">
        <v>32</v>
      </c>
    </row>
    <row r="14">
      <c r="A14" s="7" t="s">
        <v>88</v>
      </c>
      <c r="B14" s="7" t="s">
        <v>89</v>
      </c>
      <c r="C14" s="7" t="s">
        <v>90</v>
      </c>
      <c r="D14" s="7">
        <v>3.1796000764106E13</v>
      </c>
      <c r="J14" s="7" t="s">
        <v>91</v>
      </c>
      <c r="K14" s="7" t="s">
        <v>92</v>
      </c>
      <c r="L14" s="9" t="s">
        <v>10</v>
      </c>
      <c r="M14" s="7" t="s">
        <v>70</v>
      </c>
      <c r="N14" s="7" t="s">
        <v>71</v>
      </c>
      <c r="O14" s="7" t="s">
        <v>38</v>
      </c>
      <c r="P14" s="7" t="s">
        <v>32</v>
      </c>
    </row>
    <row r="15">
      <c r="A15" s="7" t="s">
        <v>93</v>
      </c>
      <c r="B15" s="7" t="s">
        <v>89</v>
      </c>
      <c r="C15" s="7" t="s">
        <v>90</v>
      </c>
      <c r="D15" s="7">
        <v>3.1796004709578E13</v>
      </c>
      <c r="J15" s="7" t="s">
        <v>91</v>
      </c>
      <c r="K15" s="7" t="s">
        <v>92</v>
      </c>
      <c r="L15" s="9" t="s">
        <v>10</v>
      </c>
      <c r="M15" s="7" t="s">
        <v>70</v>
      </c>
      <c r="N15" s="7" t="s">
        <v>71</v>
      </c>
      <c r="O15" s="7" t="s">
        <v>38</v>
      </c>
      <c r="P15" s="7" t="s">
        <v>32</v>
      </c>
    </row>
    <row r="16">
      <c r="A16" s="7" t="s">
        <v>94</v>
      </c>
      <c r="B16" s="7" t="s">
        <v>95</v>
      </c>
      <c r="C16" s="7" t="s">
        <v>96</v>
      </c>
      <c r="D16" s="7">
        <v>3.1796006178806E13</v>
      </c>
      <c r="J16" s="7">
        <v>1899.0</v>
      </c>
      <c r="K16" s="7" t="s">
        <v>97</v>
      </c>
      <c r="L16" s="9" t="s">
        <v>11</v>
      </c>
      <c r="M16" s="7" t="s">
        <v>70</v>
      </c>
      <c r="N16" s="7" t="s">
        <v>71</v>
      </c>
      <c r="O16" s="7" t="s">
        <v>38</v>
      </c>
      <c r="P16" s="7" t="s">
        <v>32</v>
      </c>
    </row>
    <row r="17">
      <c r="A17" s="7" t="s">
        <v>98</v>
      </c>
      <c r="B17" s="7" t="s">
        <v>99</v>
      </c>
      <c r="C17" s="7" t="s">
        <v>100</v>
      </c>
      <c r="D17" s="7">
        <v>3.1796005007931E13</v>
      </c>
      <c r="J17" s="7" t="s">
        <v>101</v>
      </c>
      <c r="K17" s="7" t="s">
        <v>102</v>
      </c>
      <c r="L17" s="9" t="s">
        <v>11</v>
      </c>
      <c r="M17" s="7" t="s">
        <v>70</v>
      </c>
      <c r="N17" s="7" t="s">
        <v>71</v>
      </c>
      <c r="O17" s="7" t="s">
        <v>38</v>
      </c>
      <c r="P17" s="7" t="s">
        <v>32</v>
      </c>
    </row>
    <row r="18">
      <c r="A18" s="7" t="s">
        <v>103</v>
      </c>
      <c r="B18" s="7" t="s">
        <v>104</v>
      </c>
      <c r="C18" s="7" t="s">
        <v>105</v>
      </c>
      <c r="D18" s="7">
        <v>3.1796100616297E13</v>
      </c>
      <c r="J18" s="7" t="s">
        <v>106</v>
      </c>
      <c r="K18" s="7" t="s">
        <v>107</v>
      </c>
      <c r="L18" s="9" t="s">
        <v>11</v>
      </c>
      <c r="M18" s="7" t="s">
        <v>70</v>
      </c>
      <c r="N18" s="7" t="s">
        <v>71</v>
      </c>
      <c r="O18" s="7" t="s">
        <v>38</v>
      </c>
      <c r="P18" s="7" t="s">
        <v>32</v>
      </c>
    </row>
    <row r="19">
      <c r="A19" s="7" t="s">
        <v>108</v>
      </c>
      <c r="B19" s="7" t="s">
        <v>109</v>
      </c>
      <c r="C19" s="7" t="s">
        <v>110</v>
      </c>
      <c r="D19" s="7">
        <v>3.1796003908684E13</v>
      </c>
      <c r="J19" s="7" t="s">
        <v>111</v>
      </c>
      <c r="K19" s="7" t="s">
        <v>62</v>
      </c>
      <c r="L19" s="9" t="s">
        <v>11</v>
      </c>
      <c r="M19" s="7" t="s">
        <v>70</v>
      </c>
      <c r="N19" s="7" t="s">
        <v>71</v>
      </c>
      <c r="O19" s="7" t="s">
        <v>38</v>
      </c>
      <c r="P19" s="7" t="s">
        <v>32</v>
      </c>
    </row>
    <row r="20">
      <c r="A20" s="7" t="s">
        <v>112</v>
      </c>
      <c r="B20" s="7" t="s">
        <v>113</v>
      </c>
      <c r="C20" s="7" t="s">
        <v>114</v>
      </c>
      <c r="D20" s="7">
        <v>3.1796000765715E13</v>
      </c>
      <c r="J20" s="7" t="s">
        <v>115</v>
      </c>
      <c r="K20" s="7" t="s">
        <v>116</v>
      </c>
      <c r="L20" s="9" t="s">
        <v>11</v>
      </c>
      <c r="M20" s="7" t="s">
        <v>70</v>
      </c>
      <c r="N20" s="7" t="s">
        <v>71</v>
      </c>
      <c r="O20" s="7" t="s">
        <v>38</v>
      </c>
      <c r="P20" s="7" t="s">
        <v>32</v>
      </c>
    </row>
    <row r="21" ht="15.75" customHeight="1">
      <c r="A21" s="7" t="s">
        <v>117</v>
      </c>
      <c r="B21" s="7" t="s">
        <v>118</v>
      </c>
      <c r="C21" s="7" t="s">
        <v>119</v>
      </c>
      <c r="D21" s="7">
        <v>3.1796000765608E13</v>
      </c>
      <c r="J21" s="7">
        <v>1879.0</v>
      </c>
      <c r="K21" s="7" t="s">
        <v>120</v>
      </c>
      <c r="L21" s="9" t="s">
        <v>10</v>
      </c>
      <c r="M21" s="7" t="s">
        <v>70</v>
      </c>
      <c r="N21" s="7" t="s">
        <v>71</v>
      </c>
      <c r="O21" s="7" t="s">
        <v>38</v>
      </c>
      <c r="P21" s="7" t="s">
        <v>32</v>
      </c>
    </row>
    <row r="22" ht="15.75" customHeight="1">
      <c r="A22" s="7" t="s">
        <v>121</v>
      </c>
      <c r="B22" s="7" t="s">
        <v>122</v>
      </c>
      <c r="C22" s="7" t="s">
        <v>123</v>
      </c>
      <c r="D22" s="7">
        <v>3.179600076578E13</v>
      </c>
      <c r="J22" s="7">
        <v>1884.0</v>
      </c>
      <c r="K22" s="7" t="s">
        <v>124</v>
      </c>
      <c r="L22" s="9" t="s">
        <v>11</v>
      </c>
      <c r="M22" s="7" t="s">
        <v>70</v>
      </c>
      <c r="N22" s="7" t="s">
        <v>71</v>
      </c>
      <c r="O22" s="7" t="s">
        <v>38</v>
      </c>
      <c r="P22" s="7" t="s">
        <v>32</v>
      </c>
    </row>
    <row r="23" ht="15.75" customHeight="1">
      <c r="A23" s="7" t="s">
        <v>125</v>
      </c>
      <c r="B23" s="7" t="s">
        <v>126</v>
      </c>
      <c r="C23" s="7" t="s">
        <v>127</v>
      </c>
      <c r="D23" s="7">
        <v>3.1796001956925E13</v>
      </c>
      <c r="J23" s="7">
        <v>1880.0</v>
      </c>
      <c r="K23" s="7" t="s">
        <v>128</v>
      </c>
      <c r="L23" s="9" t="s">
        <v>11</v>
      </c>
      <c r="M23" s="7" t="s">
        <v>70</v>
      </c>
      <c r="N23" s="7" t="s">
        <v>71</v>
      </c>
      <c r="O23" s="7" t="s">
        <v>38</v>
      </c>
      <c r="P23" s="7" t="s">
        <v>32</v>
      </c>
    </row>
    <row r="24" ht="15.75" customHeight="1">
      <c r="A24" s="7" t="s">
        <v>129</v>
      </c>
      <c r="B24" s="7" t="s">
        <v>130</v>
      </c>
      <c r="C24" s="7" t="s">
        <v>131</v>
      </c>
      <c r="D24" s="7">
        <v>3.1796000766184E13</v>
      </c>
      <c r="J24" s="7">
        <v>1893.0</v>
      </c>
      <c r="K24" s="7" t="s">
        <v>132</v>
      </c>
      <c r="L24" s="9" t="s">
        <v>11</v>
      </c>
      <c r="M24" s="7" t="s">
        <v>70</v>
      </c>
      <c r="N24" s="7" t="s">
        <v>71</v>
      </c>
      <c r="O24" s="7" t="s">
        <v>38</v>
      </c>
      <c r="P24" s="7" t="s">
        <v>32</v>
      </c>
    </row>
    <row r="25" ht="15.75" customHeight="1">
      <c r="A25" s="7" t="s">
        <v>133</v>
      </c>
      <c r="B25" s="7" t="s">
        <v>134</v>
      </c>
      <c r="C25" s="7" t="s">
        <v>135</v>
      </c>
      <c r="D25" s="7">
        <v>3.1796000766366E13</v>
      </c>
      <c r="J25" s="7" t="s">
        <v>136</v>
      </c>
      <c r="K25" s="7" t="s">
        <v>137</v>
      </c>
      <c r="L25" s="9" t="s">
        <v>11</v>
      </c>
      <c r="M25" s="7" t="s">
        <v>70</v>
      </c>
      <c r="N25" s="7" t="s">
        <v>71</v>
      </c>
      <c r="O25" s="7" t="s">
        <v>38</v>
      </c>
      <c r="P25" s="7" t="s">
        <v>32</v>
      </c>
    </row>
    <row r="26" ht="15.75" customHeight="1">
      <c r="A26" s="7" t="s">
        <v>138</v>
      </c>
      <c r="B26" s="7" t="s">
        <v>140</v>
      </c>
      <c r="C26" s="7" t="s">
        <v>142</v>
      </c>
      <c r="D26" s="7">
        <v>3.1796000766762E13</v>
      </c>
      <c r="J26" s="7">
        <v>1855.0</v>
      </c>
      <c r="K26" s="7" t="s">
        <v>143</v>
      </c>
      <c r="L26" s="9" t="s">
        <v>11</v>
      </c>
      <c r="M26" s="7" t="s">
        <v>70</v>
      </c>
      <c r="N26" s="7" t="s">
        <v>71</v>
      </c>
      <c r="O26" s="7" t="s">
        <v>38</v>
      </c>
      <c r="P26" s="7" t="s">
        <v>32</v>
      </c>
    </row>
    <row r="27" ht="15.75" customHeight="1">
      <c r="A27" s="7" t="s">
        <v>147</v>
      </c>
      <c r="B27" s="7" t="s">
        <v>149</v>
      </c>
      <c r="C27" s="7" t="s">
        <v>150</v>
      </c>
      <c r="D27" s="7">
        <v>3.1796000766614E13</v>
      </c>
      <c r="J27" s="7" t="s">
        <v>152</v>
      </c>
      <c r="K27" s="7" t="s">
        <v>153</v>
      </c>
      <c r="L27" s="9" t="s">
        <v>10</v>
      </c>
      <c r="M27" s="7" t="s">
        <v>70</v>
      </c>
      <c r="N27" s="7" t="s">
        <v>71</v>
      </c>
      <c r="O27" s="7" t="s">
        <v>38</v>
      </c>
      <c r="P27" s="7" t="s">
        <v>32</v>
      </c>
    </row>
    <row r="28" ht="15.75" customHeight="1">
      <c r="A28" s="7" t="s">
        <v>156</v>
      </c>
      <c r="B28" s="7" t="s">
        <v>149</v>
      </c>
      <c r="C28" s="7" t="s">
        <v>150</v>
      </c>
      <c r="D28" s="7">
        <v>3.1796000766671E13</v>
      </c>
      <c r="J28" s="7" t="s">
        <v>152</v>
      </c>
      <c r="K28" s="7" t="s">
        <v>153</v>
      </c>
      <c r="L28" s="9" t="s">
        <v>10</v>
      </c>
      <c r="M28" s="7" t="s">
        <v>70</v>
      </c>
      <c r="N28" s="7" t="s">
        <v>71</v>
      </c>
      <c r="O28" s="7" t="s">
        <v>38</v>
      </c>
      <c r="P28" s="7" t="s">
        <v>32</v>
      </c>
    </row>
    <row r="29" ht="15.75" customHeight="1">
      <c r="A29" s="7" t="s">
        <v>162</v>
      </c>
      <c r="B29" s="7" t="s">
        <v>163</v>
      </c>
      <c r="C29" s="7" t="s">
        <v>165</v>
      </c>
      <c r="D29" s="7">
        <v>3.1796000764858E13</v>
      </c>
      <c r="J29" s="7" t="s">
        <v>167</v>
      </c>
      <c r="K29" s="7" t="s">
        <v>168</v>
      </c>
      <c r="L29" s="9" t="s">
        <v>10</v>
      </c>
      <c r="M29" s="7" t="s">
        <v>70</v>
      </c>
      <c r="N29" s="7" t="s">
        <v>71</v>
      </c>
      <c r="O29" s="7" t="s">
        <v>38</v>
      </c>
      <c r="P29" s="7" t="s">
        <v>32</v>
      </c>
    </row>
    <row r="30" ht="15.75" customHeight="1">
      <c r="A30" s="7" t="s">
        <v>170</v>
      </c>
      <c r="B30" s="7" t="s">
        <v>163</v>
      </c>
      <c r="C30" s="7" t="s">
        <v>165</v>
      </c>
      <c r="D30" s="7">
        <v>3.1796000764809E13</v>
      </c>
      <c r="J30" s="7" t="s">
        <v>167</v>
      </c>
      <c r="K30" s="7" t="s">
        <v>168</v>
      </c>
      <c r="L30" s="9" t="s">
        <v>10</v>
      </c>
      <c r="M30" s="7" t="s">
        <v>70</v>
      </c>
      <c r="N30" s="7" t="s">
        <v>71</v>
      </c>
      <c r="O30" s="7" t="s">
        <v>38</v>
      </c>
      <c r="P30" s="7" t="s">
        <v>32</v>
      </c>
    </row>
    <row r="31" ht="15.75" customHeight="1">
      <c r="A31" s="7" t="s">
        <v>176</v>
      </c>
      <c r="B31" s="7" t="s">
        <v>177</v>
      </c>
      <c r="C31" s="7" t="s">
        <v>179</v>
      </c>
      <c r="D31" s="7">
        <v>3.1796000765228E13</v>
      </c>
      <c r="J31" s="7" t="s">
        <v>181</v>
      </c>
      <c r="K31" s="7" t="s">
        <v>182</v>
      </c>
      <c r="L31" s="9" t="s">
        <v>10</v>
      </c>
      <c r="M31" s="7" t="s">
        <v>70</v>
      </c>
      <c r="N31" s="7" t="s">
        <v>71</v>
      </c>
      <c r="O31" s="7" t="s">
        <v>38</v>
      </c>
      <c r="P31" s="7" t="s">
        <v>32</v>
      </c>
    </row>
    <row r="32" ht="15.75" customHeight="1">
      <c r="A32" s="7" t="s">
        <v>185</v>
      </c>
      <c r="B32" s="7" t="s">
        <v>187</v>
      </c>
      <c r="C32" s="7" t="s">
        <v>188</v>
      </c>
      <c r="D32" s="7">
        <v>3.1796000765285E13</v>
      </c>
      <c r="J32" s="7">
        <v>1861.0</v>
      </c>
      <c r="L32" s="9" t="s">
        <v>11</v>
      </c>
      <c r="M32" s="7" t="s">
        <v>70</v>
      </c>
      <c r="N32" s="7" t="s">
        <v>71</v>
      </c>
      <c r="O32" s="7" t="s">
        <v>38</v>
      </c>
      <c r="P32" s="7" t="s">
        <v>32</v>
      </c>
    </row>
    <row r="33" ht="15.75" customHeight="1">
      <c r="A33" s="7" t="s">
        <v>191</v>
      </c>
      <c r="B33" s="7" t="s">
        <v>192</v>
      </c>
      <c r="C33" s="7" t="s">
        <v>193</v>
      </c>
      <c r="D33" s="7">
        <v>3.1796005318585E13</v>
      </c>
      <c r="F33" s="9"/>
      <c r="G33" s="9"/>
      <c r="J33" s="7" t="s">
        <v>194</v>
      </c>
      <c r="L33" s="9" t="s">
        <v>11</v>
      </c>
      <c r="M33" s="7" t="s">
        <v>70</v>
      </c>
      <c r="N33" s="7" t="s">
        <v>196</v>
      </c>
      <c r="O33" s="7" t="s">
        <v>38</v>
      </c>
      <c r="P33" s="7" t="s">
        <v>32</v>
      </c>
    </row>
    <row r="34" ht="15.75" customHeight="1">
      <c r="A34" s="7" t="s">
        <v>198</v>
      </c>
      <c r="B34" s="7" t="s">
        <v>199</v>
      </c>
      <c r="C34" s="7" t="s">
        <v>200</v>
      </c>
      <c r="D34" s="7">
        <v>3.1796001829338E13</v>
      </c>
      <c r="J34" s="7" t="s">
        <v>201</v>
      </c>
      <c r="L34" s="9" t="s">
        <v>11</v>
      </c>
      <c r="M34" s="7" t="s">
        <v>70</v>
      </c>
      <c r="N34" s="7" t="s">
        <v>71</v>
      </c>
      <c r="O34" s="7" t="s">
        <v>38</v>
      </c>
      <c r="P34" s="7" t="s">
        <v>32</v>
      </c>
    </row>
    <row r="35" ht="15.75" customHeight="1">
      <c r="A35" s="7" t="s">
        <v>205</v>
      </c>
      <c r="B35" s="7" t="s">
        <v>206</v>
      </c>
      <c r="C35" s="7" t="s">
        <v>208</v>
      </c>
      <c r="D35" s="7">
        <v>3.1796000766895E13</v>
      </c>
      <c r="J35" s="7" t="s">
        <v>210</v>
      </c>
      <c r="L35" s="9" t="s">
        <v>11</v>
      </c>
      <c r="M35" s="7" t="s">
        <v>70</v>
      </c>
      <c r="N35" s="7" t="s">
        <v>71</v>
      </c>
      <c r="O35" s="7" t="s">
        <v>38</v>
      </c>
      <c r="P35" s="7" t="s">
        <v>32</v>
      </c>
    </row>
    <row r="36" ht="15.75" customHeight="1">
      <c r="A36" s="7" t="s">
        <v>213</v>
      </c>
      <c r="B36" s="7" t="s">
        <v>215</v>
      </c>
      <c r="C36" s="7" t="s">
        <v>216</v>
      </c>
      <c r="D36" s="7">
        <v>3.1796000766853E13</v>
      </c>
      <c r="J36" s="7" t="s">
        <v>217</v>
      </c>
      <c r="K36" s="7" t="s">
        <v>218</v>
      </c>
      <c r="L36" s="9" t="s">
        <v>11</v>
      </c>
      <c r="M36" s="7" t="s">
        <v>70</v>
      </c>
      <c r="N36" s="7" t="s">
        <v>71</v>
      </c>
      <c r="O36" s="7" t="s">
        <v>38</v>
      </c>
      <c r="P36" s="7" t="s">
        <v>32</v>
      </c>
      <c r="Q36" s="9" t="s">
        <v>221</v>
      </c>
      <c r="R36" s="9"/>
    </row>
    <row r="37" ht="15.75" customHeight="1">
      <c r="A37" s="7" t="s">
        <v>222</v>
      </c>
      <c r="B37" s="7" t="s">
        <v>224</v>
      </c>
      <c r="C37" s="7" t="s">
        <v>216</v>
      </c>
      <c r="D37" s="7">
        <v>3.1796000767042E13</v>
      </c>
      <c r="E37" s="9" t="s">
        <v>226</v>
      </c>
      <c r="F37" s="9" t="s">
        <v>228</v>
      </c>
      <c r="G37" s="9" t="s">
        <v>229</v>
      </c>
      <c r="J37" s="7" t="s">
        <v>217</v>
      </c>
      <c r="K37" s="7" t="s">
        <v>218</v>
      </c>
      <c r="L37" s="9" t="s">
        <v>231</v>
      </c>
      <c r="M37" s="7" t="s">
        <v>70</v>
      </c>
      <c r="N37" s="7" t="s">
        <v>71</v>
      </c>
      <c r="O37" s="7" t="s">
        <v>38</v>
      </c>
      <c r="P37" s="7" t="s">
        <v>32</v>
      </c>
      <c r="Q37" s="9" t="s">
        <v>234</v>
      </c>
      <c r="R37" s="9" t="b">
        <v>1</v>
      </c>
    </row>
    <row r="38" ht="15.75" customHeight="1">
      <c r="A38" s="7" t="s">
        <v>240</v>
      </c>
      <c r="B38" s="7" t="s">
        <v>241</v>
      </c>
      <c r="C38" s="7" t="s">
        <v>243</v>
      </c>
      <c r="D38" s="7">
        <v>3.1796100211966E13</v>
      </c>
      <c r="J38" s="7">
        <v>1908.0</v>
      </c>
      <c r="K38" s="7" t="s">
        <v>218</v>
      </c>
      <c r="L38" s="9" t="s">
        <v>11</v>
      </c>
      <c r="M38" s="7" t="s">
        <v>70</v>
      </c>
      <c r="N38" s="7" t="s">
        <v>71</v>
      </c>
      <c r="O38" s="7" t="s">
        <v>38</v>
      </c>
      <c r="P38" s="7" t="s">
        <v>32</v>
      </c>
      <c r="Q38" s="9" t="s">
        <v>245</v>
      </c>
      <c r="R38" s="9"/>
    </row>
    <row r="39" ht="15.75" customHeight="1">
      <c r="A39" s="7" t="s">
        <v>247</v>
      </c>
      <c r="B39" s="7" t="s">
        <v>248</v>
      </c>
      <c r="C39" s="7" t="s">
        <v>249</v>
      </c>
      <c r="D39" s="7">
        <v>3.1796101626675E13</v>
      </c>
      <c r="J39" s="7">
        <v>1838.0</v>
      </c>
      <c r="K39" s="7" t="s">
        <v>218</v>
      </c>
      <c r="L39" s="9" t="s">
        <v>11</v>
      </c>
      <c r="M39" s="7" t="s">
        <v>70</v>
      </c>
      <c r="N39" s="7" t="s">
        <v>71</v>
      </c>
      <c r="O39" s="7" t="s">
        <v>38</v>
      </c>
      <c r="P39" s="7" t="s">
        <v>32</v>
      </c>
    </row>
    <row r="40" ht="15.75" customHeight="1">
      <c r="A40" s="7" t="s">
        <v>253</v>
      </c>
      <c r="B40" s="7" t="s">
        <v>254</v>
      </c>
      <c r="C40" s="7" t="s">
        <v>255</v>
      </c>
      <c r="D40" s="7">
        <v>3.1796100997457E13</v>
      </c>
      <c r="J40" s="7">
        <v>1911.0</v>
      </c>
      <c r="K40" s="7" t="s">
        <v>257</v>
      </c>
      <c r="L40" s="9" t="s">
        <v>11</v>
      </c>
      <c r="M40" s="7" t="s">
        <v>70</v>
      </c>
      <c r="N40" s="7" t="s">
        <v>71</v>
      </c>
      <c r="O40" s="7" t="s">
        <v>38</v>
      </c>
      <c r="P40" s="7" t="s">
        <v>32</v>
      </c>
    </row>
    <row r="41" ht="15.75" customHeight="1">
      <c r="A41" s="7" t="s">
        <v>259</v>
      </c>
      <c r="B41" s="7" t="s">
        <v>260</v>
      </c>
      <c r="C41" s="7" t="s">
        <v>261</v>
      </c>
      <c r="D41" s="7">
        <v>3.1796004514564E13</v>
      </c>
      <c r="J41" s="7">
        <v>1919.0</v>
      </c>
      <c r="K41" s="7" t="s">
        <v>264</v>
      </c>
      <c r="L41" s="9" t="s">
        <v>11</v>
      </c>
      <c r="M41" s="7" t="s">
        <v>70</v>
      </c>
      <c r="N41" s="7" t="s">
        <v>71</v>
      </c>
      <c r="O41" s="7" t="s">
        <v>38</v>
      </c>
      <c r="P41" s="7" t="s">
        <v>32</v>
      </c>
    </row>
    <row r="42" ht="15.75" customHeight="1">
      <c r="A42" s="7" t="s">
        <v>267</v>
      </c>
      <c r="B42" s="7" t="s">
        <v>268</v>
      </c>
      <c r="C42" s="7" t="s">
        <v>269</v>
      </c>
      <c r="D42" s="7">
        <v>3.179610035846E13</v>
      </c>
      <c r="J42" s="7">
        <v>1897.0</v>
      </c>
      <c r="K42" s="7" t="s">
        <v>271</v>
      </c>
      <c r="L42" s="9" t="s">
        <v>11</v>
      </c>
      <c r="M42" s="7" t="s">
        <v>70</v>
      </c>
      <c r="N42" s="7" t="s">
        <v>71</v>
      </c>
      <c r="O42" s="7" t="s">
        <v>38</v>
      </c>
      <c r="P42" s="7" t="s">
        <v>32</v>
      </c>
    </row>
    <row r="43" ht="15.75" customHeight="1">
      <c r="A43" s="7" t="s">
        <v>273</v>
      </c>
      <c r="B43" s="7" t="s">
        <v>274</v>
      </c>
      <c r="C43" s="7" t="s">
        <v>276</v>
      </c>
      <c r="D43" s="7">
        <v>3.1796004690422E13</v>
      </c>
      <c r="J43" s="7">
        <v>1920.0</v>
      </c>
      <c r="K43" s="7" t="s">
        <v>271</v>
      </c>
      <c r="L43" s="9" t="s">
        <v>10</v>
      </c>
      <c r="M43" s="7" t="s">
        <v>70</v>
      </c>
      <c r="N43" s="7" t="s">
        <v>71</v>
      </c>
      <c r="O43" s="7" t="s">
        <v>38</v>
      </c>
      <c r="P43" s="7" t="s">
        <v>32</v>
      </c>
    </row>
    <row r="44" ht="15.75" customHeight="1">
      <c r="A44" s="7" t="s">
        <v>279</v>
      </c>
      <c r="B44" s="7" t="s">
        <v>280</v>
      </c>
      <c r="C44" s="7" t="s">
        <v>281</v>
      </c>
      <c r="D44" s="7">
        <v>3.1796000767992E13</v>
      </c>
      <c r="J44" s="7" t="s">
        <v>282</v>
      </c>
      <c r="K44" s="7" t="s">
        <v>284</v>
      </c>
      <c r="L44" s="9" t="s">
        <v>11</v>
      </c>
      <c r="M44" s="7" t="s">
        <v>70</v>
      </c>
      <c r="N44" s="7" t="s">
        <v>71</v>
      </c>
      <c r="O44" s="7" t="s">
        <v>38</v>
      </c>
      <c r="P44" s="7" t="s">
        <v>32</v>
      </c>
    </row>
    <row r="45" ht="15.75" customHeight="1">
      <c r="A45" s="7" t="s">
        <v>286</v>
      </c>
      <c r="B45" s="7" t="s">
        <v>288</v>
      </c>
      <c r="C45" s="7" t="s">
        <v>289</v>
      </c>
      <c r="D45" s="7">
        <v>3.1796000768321E13</v>
      </c>
      <c r="J45" s="7" t="s">
        <v>291</v>
      </c>
      <c r="K45" s="7" t="s">
        <v>293</v>
      </c>
      <c r="L45" s="9" t="s">
        <v>11</v>
      </c>
      <c r="M45" s="7" t="s">
        <v>70</v>
      </c>
      <c r="N45" s="7" t="s">
        <v>71</v>
      </c>
      <c r="O45" s="7" t="s">
        <v>38</v>
      </c>
      <c r="P45" s="7" t="s">
        <v>32</v>
      </c>
    </row>
    <row r="46" ht="15.75" customHeight="1">
      <c r="A46" s="7" t="s">
        <v>295</v>
      </c>
      <c r="B46" s="7" t="s">
        <v>296</v>
      </c>
      <c r="C46" s="7" t="s">
        <v>297</v>
      </c>
      <c r="D46" s="7">
        <v>3.1796102033848E13</v>
      </c>
      <c r="J46" s="7">
        <v>1902.0</v>
      </c>
      <c r="K46" s="7" t="s">
        <v>298</v>
      </c>
      <c r="L46" s="9" t="s">
        <v>11</v>
      </c>
      <c r="M46" s="7" t="s">
        <v>70</v>
      </c>
      <c r="N46" s="7" t="s">
        <v>71</v>
      </c>
      <c r="O46" s="7" t="s">
        <v>38</v>
      </c>
      <c r="P46" s="7" t="s">
        <v>32</v>
      </c>
    </row>
    <row r="47" ht="15.75" customHeight="1">
      <c r="A47" s="7" t="s">
        <v>300</v>
      </c>
      <c r="B47" s="7" t="s">
        <v>302</v>
      </c>
      <c r="C47" s="7" t="s">
        <v>303</v>
      </c>
      <c r="D47" s="7">
        <v>3.1796101055123E13</v>
      </c>
      <c r="J47" s="7">
        <v>1855.0</v>
      </c>
      <c r="K47" s="7" t="s">
        <v>305</v>
      </c>
      <c r="L47" s="9" t="s">
        <v>10</v>
      </c>
      <c r="M47" s="7" t="s">
        <v>36</v>
      </c>
      <c r="N47" s="7" t="s">
        <v>37</v>
      </c>
      <c r="O47" s="7" t="s">
        <v>38</v>
      </c>
      <c r="P47" s="7" t="s">
        <v>32</v>
      </c>
    </row>
    <row r="48" ht="15.75" customHeight="1">
      <c r="A48" s="7" t="s">
        <v>306</v>
      </c>
      <c r="B48" s="7" t="s">
        <v>307</v>
      </c>
      <c r="C48" s="7" t="s">
        <v>308</v>
      </c>
      <c r="D48" s="7">
        <v>3.1796000768891E13</v>
      </c>
      <c r="J48" s="7">
        <v>1809.0</v>
      </c>
      <c r="K48" s="7" t="s">
        <v>310</v>
      </c>
      <c r="L48" s="9" t="s">
        <v>11</v>
      </c>
      <c r="M48" s="7" t="s">
        <v>36</v>
      </c>
      <c r="N48" s="7" t="s">
        <v>37</v>
      </c>
      <c r="O48" s="7" t="s">
        <v>38</v>
      </c>
      <c r="P48" s="7" t="s">
        <v>32</v>
      </c>
    </row>
    <row r="49" ht="15.75" customHeight="1">
      <c r="A49" s="7" t="s">
        <v>311</v>
      </c>
      <c r="B49" s="7" t="s">
        <v>312</v>
      </c>
      <c r="C49" s="7" t="s">
        <v>308</v>
      </c>
      <c r="D49" s="7">
        <v>3.1796000768958E13</v>
      </c>
      <c r="J49" s="7">
        <v>1809.0</v>
      </c>
      <c r="K49" s="7" t="s">
        <v>310</v>
      </c>
      <c r="L49" s="9" t="s">
        <v>11</v>
      </c>
      <c r="M49" s="7" t="s">
        <v>36</v>
      </c>
      <c r="N49" s="7" t="s">
        <v>37</v>
      </c>
      <c r="O49" s="7" t="s">
        <v>38</v>
      </c>
      <c r="P49" s="7" t="s">
        <v>32</v>
      </c>
    </row>
    <row r="50" ht="15.75" customHeight="1">
      <c r="A50" s="7" t="s">
        <v>313</v>
      </c>
      <c r="B50" s="7" t="s">
        <v>314</v>
      </c>
      <c r="C50" s="7" t="s">
        <v>316</v>
      </c>
      <c r="D50" s="7">
        <v>3.1796005013061E13</v>
      </c>
      <c r="J50" s="7" t="s">
        <v>317</v>
      </c>
      <c r="K50" s="7" t="s">
        <v>318</v>
      </c>
      <c r="L50" s="9" t="s">
        <v>11</v>
      </c>
      <c r="M50" s="7" t="s">
        <v>36</v>
      </c>
      <c r="N50" s="7" t="s">
        <v>37</v>
      </c>
      <c r="O50" s="7" t="s">
        <v>38</v>
      </c>
      <c r="P50" s="7" t="s">
        <v>32</v>
      </c>
    </row>
    <row r="51" ht="15.75" customHeight="1">
      <c r="A51" s="7" t="s">
        <v>321</v>
      </c>
      <c r="B51" s="7" t="s">
        <v>323</v>
      </c>
      <c r="C51" s="7" t="s">
        <v>324</v>
      </c>
      <c r="D51" s="7">
        <v>3.1796000769105E13</v>
      </c>
      <c r="J51" s="7" t="s">
        <v>326</v>
      </c>
      <c r="K51" s="7" t="s">
        <v>327</v>
      </c>
      <c r="L51" s="9" t="s">
        <v>11</v>
      </c>
      <c r="M51" s="7" t="s">
        <v>36</v>
      </c>
      <c r="N51" s="7" t="s">
        <v>37</v>
      </c>
      <c r="O51" s="7" t="s">
        <v>38</v>
      </c>
      <c r="P51" s="7" t="s">
        <v>32</v>
      </c>
    </row>
    <row r="52" ht="15.75" customHeight="1">
      <c r="A52" s="7" t="s">
        <v>330</v>
      </c>
      <c r="B52" s="7" t="s">
        <v>323</v>
      </c>
      <c r="C52" s="7" t="s">
        <v>324</v>
      </c>
      <c r="D52" s="7">
        <v>3.1796000769006E13</v>
      </c>
      <c r="F52" s="9" t="s">
        <v>333</v>
      </c>
      <c r="G52" s="9" t="s">
        <v>334</v>
      </c>
      <c r="J52" s="7" t="s">
        <v>326</v>
      </c>
      <c r="K52" s="7" t="s">
        <v>327</v>
      </c>
      <c r="L52" s="9" t="s">
        <v>8</v>
      </c>
      <c r="M52" s="7" t="s">
        <v>36</v>
      </c>
      <c r="N52" s="7" t="s">
        <v>37</v>
      </c>
      <c r="O52" s="7" t="s">
        <v>38</v>
      </c>
      <c r="P52" s="7" t="s">
        <v>32</v>
      </c>
      <c r="Q52" s="9" t="s">
        <v>337</v>
      </c>
    </row>
    <row r="53" ht="15.75" customHeight="1">
      <c r="A53" s="7" t="s">
        <v>338</v>
      </c>
      <c r="B53" s="7" t="s">
        <v>340</v>
      </c>
      <c r="C53" s="7" t="s">
        <v>341</v>
      </c>
      <c r="D53" s="7">
        <v>3.1796000769139E13</v>
      </c>
      <c r="J53" s="7">
        <v>1880.0</v>
      </c>
      <c r="K53" s="7" t="s">
        <v>327</v>
      </c>
      <c r="L53" s="9" t="s">
        <v>11</v>
      </c>
      <c r="M53" s="7" t="s">
        <v>36</v>
      </c>
      <c r="N53" s="7" t="s">
        <v>37</v>
      </c>
      <c r="O53" s="7" t="s">
        <v>38</v>
      </c>
      <c r="P53" s="7" t="s">
        <v>32</v>
      </c>
    </row>
    <row r="54" ht="15.75" customHeight="1">
      <c r="A54" s="7" t="s">
        <v>343</v>
      </c>
      <c r="B54" s="7" t="s">
        <v>345</v>
      </c>
      <c r="C54" s="7" t="s">
        <v>346</v>
      </c>
      <c r="D54" s="7">
        <v>3.1796005542796E13</v>
      </c>
      <c r="J54" s="7" t="s">
        <v>348</v>
      </c>
      <c r="K54" s="7" t="s">
        <v>349</v>
      </c>
      <c r="L54" s="9" t="s">
        <v>11</v>
      </c>
      <c r="M54" s="7" t="s">
        <v>36</v>
      </c>
      <c r="N54" s="7" t="s">
        <v>37</v>
      </c>
      <c r="O54" s="7" t="s">
        <v>38</v>
      </c>
      <c r="P54" s="7" t="s">
        <v>32</v>
      </c>
    </row>
    <row r="55" ht="15.75" customHeight="1">
      <c r="A55" s="7" t="s">
        <v>359</v>
      </c>
      <c r="B55" s="7" t="s">
        <v>360</v>
      </c>
      <c r="C55" s="7" t="s">
        <v>346</v>
      </c>
      <c r="D55" s="7">
        <v>3.1796005542812E13</v>
      </c>
      <c r="J55" s="7" t="s">
        <v>348</v>
      </c>
      <c r="K55" s="7" t="s">
        <v>349</v>
      </c>
      <c r="L55" s="9" t="s">
        <v>11</v>
      </c>
      <c r="M55" s="7" t="s">
        <v>36</v>
      </c>
      <c r="N55" s="7" t="s">
        <v>37</v>
      </c>
      <c r="O55" s="7" t="s">
        <v>38</v>
      </c>
      <c r="P55" s="7" t="s">
        <v>32</v>
      </c>
    </row>
    <row r="56" ht="15.75" customHeight="1">
      <c r="A56" s="7" t="s">
        <v>365</v>
      </c>
      <c r="B56" s="7" t="s">
        <v>366</v>
      </c>
      <c r="C56" s="7" t="s">
        <v>368</v>
      </c>
      <c r="D56" s="7">
        <v>3.17961025747E13</v>
      </c>
      <c r="J56" s="7">
        <v>1917.0</v>
      </c>
      <c r="K56" s="7" t="s">
        <v>370</v>
      </c>
      <c r="M56" s="7" t="s">
        <v>36</v>
      </c>
      <c r="N56" s="7" t="s">
        <v>372</v>
      </c>
      <c r="O56" s="7" t="s">
        <v>38</v>
      </c>
      <c r="P56" s="7" t="s">
        <v>32</v>
      </c>
    </row>
    <row r="57" ht="15.75" customHeight="1">
      <c r="A57" s="7" t="s">
        <v>374</v>
      </c>
      <c r="B57" s="7" t="s">
        <v>376</v>
      </c>
      <c r="C57" s="7" t="s">
        <v>377</v>
      </c>
      <c r="D57" s="7">
        <v>3.1796000769261E13</v>
      </c>
      <c r="J57" s="7">
        <v>1911.0</v>
      </c>
      <c r="K57" s="7" t="s">
        <v>379</v>
      </c>
      <c r="L57" s="9" t="s">
        <v>11</v>
      </c>
      <c r="M57" s="7" t="s">
        <v>36</v>
      </c>
      <c r="N57" s="7" t="s">
        <v>37</v>
      </c>
      <c r="O57" s="7" t="s">
        <v>38</v>
      </c>
      <c r="P57" s="7" t="s">
        <v>32</v>
      </c>
    </row>
    <row r="58" ht="15.75" customHeight="1">
      <c r="A58" s="7" t="s">
        <v>382</v>
      </c>
      <c r="B58" s="7" t="s">
        <v>383</v>
      </c>
      <c r="C58" s="7" t="s">
        <v>385</v>
      </c>
      <c r="D58" s="7">
        <v>3.1796002202741E13</v>
      </c>
      <c r="J58" s="7" t="s">
        <v>386</v>
      </c>
      <c r="K58" s="7" t="s">
        <v>387</v>
      </c>
      <c r="M58" s="7" t="s">
        <v>36</v>
      </c>
      <c r="N58" s="7" t="s">
        <v>372</v>
      </c>
      <c r="O58" s="7" t="s">
        <v>38</v>
      </c>
      <c r="P58" s="7" t="s">
        <v>32</v>
      </c>
    </row>
    <row r="59" ht="15.75" customHeight="1">
      <c r="A59" s="7" t="s">
        <v>392</v>
      </c>
      <c r="B59" s="7" t="s">
        <v>393</v>
      </c>
      <c r="C59" s="7" t="s">
        <v>385</v>
      </c>
      <c r="D59" s="7">
        <v>3.1796004609885E13</v>
      </c>
      <c r="J59" s="7" t="s">
        <v>386</v>
      </c>
      <c r="K59" s="7" t="s">
        <v>387</v>
      </c>
      <c r="M59" s="7" t="s">
        <v>36</v>
      </c>
      <c r="N59" s="7" t="s">
        <v>372</v>
      </c>
      <c r="O59" s="7" t="s">
        <v>38</v>
      </c>
      <c r="P59" s="7" t="s">
        <v>32</v>
      </c>
    </row>
    <row r="60" ht="15.75" customHeight="1">
      <c r="A60" s="7" t="s">
        <v>397</v>
      </c>
      <c r="B60" s="7" t="s">
        <v>398</v>
      </c>
      <c r="C60" s="7" t="s">
        <v>399</v>
      </c>
      <c r="D60" s="7">
        <v>3.1796102239908E13</v>
      </c>
      <c r="J60" s="7">
        <v>1874.0</v>
      </c>
      <c r="K60" s="7" t="s">
        <v>401</v>
      </c>
      <c r="L60" s="9" t="s">
        <v>11</v>
      </c>
      <c r="M60" s="7" t="s">
        <v>36</v>
      </c>
      <c r="N60" s="7" t="s">
        <v>37</v>
      </c>
      <c r="O60" s="7" t="s">
        <v>38</v>
      </c>
      <c r="P60" s="7" t="s">
        <v>32</v>
      </c>
    </row>
    <row r="61" ht="15.75" customHeight="1">
      <c r="A61" s="7" t="s">
        <v>404</v>
      </c>
      <c r="B61" s="7" t="s">
        <v>406</v>
      </c>
      <c r="C61" s="7" t="s">
        <v>407</v>
      </c>
      <c r="D61" s="7">
        <v>3.1796002202923E13</v>
      </c>
      <c r="J61" s="7" t="s">
        <v>409</v>
      </c>
      <c r="K61" s="7" t="s">
        <v>410</v>
      </c>
      <c r="L61" s="9" t="s">
        <v>11</v>
      </c>
      <c r="M61" s="7" t="s">
        <v>36</v>
      </c>
      <c r="N61" s="7" t="s">
        <v>37</v>
      </c>
      <c r="O61" s="7" t="s">
        <v>38</v>
      </c>
      <c r="P61" s="7" t="s">
        <v>32</v>
      </c>
    </row>
    <row r="62" ht="15.75" customHeight="1">
      <c r="A62" s="7" t="s">
        <v>413</v>
      </c>
      <c r="B62" s="7" t="s">
        <v>414</v>
      </c>
      <c r="C62" s="7" t="s">
        <v>407</v>
      </c>
      <c r="D62" s="7">
        <v>3.179600220298E13</v>
      </c>
      <c r="J62" s="7" t="s">
        <v>409</v>
      </c>
      <c r="K62" s="7" t="s">
        <v>410</v>
      </c>
      <c r="L62" s="9" t="s">
        <v>11</v>
      </c>
      <c r="M62" s="7" t="s">
        <v>36</v>
      </c>
      <c r="N62" s="7" t="s">
        <v>37</v>
      </c>
      <c r="O62" s="7" t="s">
        <v>38</v>
      </c>
      <c r="P62" s="7" t="s">
        <v>32</v>
      </c>
    </row>
    <row r="63" ht="15.75" customHeight="1">
      <c r="A63" s="7" t="s">
        <v>417</v>
      </c>
      <c r="B63" s="7" t="s">
        <v>419</v>
      </c>
      <c r="C63" s="7" t="s">
        <v>420</v>
      </c>
      <c r="D63" s="7">
        <v>3.1796003759624E13</v>
      </c>
      <c r="J63" s="7" t="s">
        <v>422</v>
      </c>
      <c r="K63" s="7" t="s">
        <v>423</v>
      </c>
      <c r="L63" s="9" t="s">
        <v>11</v>
      </c>
      <c r="M63" s="7" t="s">
        <v>36</v>
      </c>
      <c r="N63" s="7" t="s">
        <v>37</v>
      </c>
      <c r="O63" s="7" t="s">
        <v>38</v>
      </c>
      <c r="P63" s="7" t="s">
        <v>32</v>
      </c>
    </row>
    <row r="64" ht="15.75" customHeight="1">
      <c r="A64" s="7" t="s">
        <v>426</v>
      </c>
      <c r="B64" s="7" t="s">
        <v>428</v>
      </c>
      <c r="C64" s="7" t="s">
        <v>429</v>
      </c>
      <c r="D64" s="7">
        <v>3.1796100444559E13</v>
      </c>
      <c r="J64" s="7">
        <v>1922.0</v>
      </c>
      <c r="L64" s="9" t="s">
        <v>11</v>
      </c>
      <c r="M64" s="7" t="s">
        <v>36</v>
      </c>
      <c r="N64" s="7" t="s">
        <v>37</v>
      </c>
      <c r="O64" s="7" t="s">
        <v>38</v>
      </c>
      <c r="P64" s="7" t="s">
        <v>32</v>
      </c>
    </row>
    <row r="65" ht="15.75" customHeight="1">
      <c r="A65" s="7" t="s">
        <v>436</v>
      </c>
      <c r="B65" s="7" t="s">
        <v>437</v>
      </c>
      <c r="C65" s="7" t="s">
        <v>439</v>
      </c>
      <c r="D65" s="7">
        <v>3.1796100195326E13</v>
      </c>
      <c r="J65" s="7">
        <v>1892.0</v>
      </c>
      <c r="K65" s="7" t="s">
        <v>440</v>
      </c>
      <c r="L65" s="9" t="s">
        <v>11</v>
      </c>
      <c r="M65" s="7" t="s">
        <v>36</v>
      </c>
      <c r="N65" s="7" t="s">
        <v>37</v>
      </c>
      <c r="O65" s="7" t="s">
        <v>38</v>
      </c>
      <c r="P65" s="7" t="s">
        <v>32</v>
      </c>
    </row>
    <row r="66" ht="15.75" customHeight="1">
      <c r="A66" s="7" t="s">
        <v>442</v>
      </c>
      <c r="B66" s="7" t="s">
        <v>443</v>
      </c>
      <c r="C66" s="7" t="s">
        <v>444</v>
      </c>
      <c r="D66" s="7">
        <v>3.179610122725E13</v>
      </c>
      <c r="J66" s="7">
        <v>1858.0</v>
      </c>
      <c r="K66" s="7" t="s">
        <v>446</v>
      </c>
      <c r="L66" s="9" t="s">
        <v>11</v>
      </c>
      <c r="M66" s="7" t="s">
        <v>36</v>
      </c>
      <c r="N66" s="7" t="s">
        <v>37</v>
      </c>
      <c r="O66" s="7" t="s">
        <v>38</v>
      </c>
      <c r="P66" s="7" t="s">
        <v>32</v>
      </c>
    </row>
    <row r="67" ht="15.75" customHeight="1">
      <c r="A67" s="7" t="s">
        <v>448</v>
      </c>
      <c r="B67" s="7" t="s">
        <v>449</v>
      </c>
      <c r="C67" s="7" t="s">
        <v>451</v>
      </c>
      <c r="D67" s="7">
        <v>3.1796101077804E13</v>
      </c>
      <c r="J67" s="7">
        <v>1891.0</v>
      </c>
      <c r="K67" s="7" t="s">
        <v>452</v>
      </c>
      <c r="L67" s="9" t="s">
        <v>11</v>
      </c>
      <c r="M67" s="7" t="s">
        <v>36</v>
      </c>
      <c r="N67" s="7" t="s">
        <v>37</v>
      </c>
      <c r="O67" s="7" t="s">
        <v>38</v>
      </c>
      <c r="P67" s="7" t="s">
        <v>32</v>
      </c>
    </row>
    <row r="68" ht="15.75" customHeight="1">
      <c r="A68" s="7" t="s">
        <v>455</v>
      </c>
      <c r="B68" s="7" t="s">
        <v>456</v>
      </c>
      <c r="C68" s="7" t="s">
        <v>457</v>
      </c>
      <c r="D68" s="7">
        <v>3.1796003084932E13</v>
      </c>
      <c r="J68" s="7" t="s">
        <v>459</v>
      </c>
      <c r="K68" s="7" t="s">
        <v>460</v>
      </c>
      <c r="L68" s="9" t="s">
        <v>11</v>
      </c>
      <c r="M68" s="7" t="s">
        <v>70</v>
      </c>
      <c r="N68" s="7" t="s">
        <v>71</v>
      </c>
      <c r="O68" s="7" t="s">
        <v>38</v>
      </c>
      <c r="P68" s="7" t="s">
        <v>32</v>
      </c>
    </row>
    <row r="69" ht="15.75" customHeight="1">
      <c r="A69" s="7" t="s">
        <v>463</v>
      </c>
      <c r="B69" s="7" t="s">
        <v>464</v>
      </c>
      <c r="C69" s="7" t="s">
        <v>465</v>
      </c>
      <c r="D69" s="7">
        <v>3.1796001467113E13</v>
      </c>
      <c r="J69" s="7">
        <v>1884.0</v>
      </c>
      <c r="K69" s="7" t="s">
        <v>467</v>
      </c>
      <c r="L69" s="9" t="s">
        <v>11</v>
      </c>
      <c r="M69" s="7" t="s">
        <v>36</v>
      </c>
      <c r="N69" s="7" t="s">
        <v>37</v>
      </c>
      <c r="O69" s="7" t="s">
        <v>38</v>
      </c>
      <c r="P69" s="7" t="s">
        <v>32</v>
      </c>
    </row>
    <row r="70" ht="15.75" customHeight="1">
      <c r="A70" s="7" t="s">
        <v>469</v>
      </c>
      <c r="B70" s="7" t="s">
        <v>470</v>
      </c>
      <c r="C70" s="7" t="s">
        <v>471</v>
      </c>
      <c r="D70" s="7">
        <v>3.1796100480652E13</v>
      </c>
      <c r="J70" s="7">
        <v>1916.0</v>
      </c>
      <c r="K70" s="7" t="s">
        <v>473</v>
      </c>
      <c r="L70" s="9" t="s">
        <v>11</v>
      </c>
      <c r="M70" s="7" t="s">
        <v>36</v>
      </c>
      <c r="N70" s="7" t="s">
        <v>37</v>
      </c>
      <c r="O70" s="7" t="s">
        <v>38</v>
      </c>
      <c r="P70" s="7" t="s">
        <v>32</v>
      </c>
    </row>
    <row r="71" ht="15.75" customHeight="1">
      <c r="A71" s="7" t="s">
        <v>474</v>
      </c>
      <c r="B71" s="7" t="s">
        <v>475</v>
      </c>
      <c r="C71" s="7" t="s">
        <v>476</v>
      </c>
      <c r="D71" s="7">
        <v>3.1796100099965E13</v>
      </c>
      <c r="J71" s="7">
        <v>1919.0</v>
      </c>
      <c r="K71" s="7" t="s">
        <v>478</v>
      </c>
      <c r="L71" s="9" t="s">
        <v>11</v>
      </c>
      <c r="M71" s="7" t="s">
        <v>36</v>
      </c>
      <c r="N71" s="7" t="s">
        <v>37</v>
      </c>
      <c r="O71" s="7" t="s">
        <v>38</v>
      </c>
      <c r="P71" s="7" t="s">
        <v>32</v>
      </c>
    </row>
    <row r="72" ht="15.75" customHeight="1">
      <c r="A72" s="7" t="s">
        <v>480</v>
      </c>
      <c r="B72" s="7" t="s">
        <v>481</v>
      </c>
      <c r="C72" s="7" t="s">
        <v>482</v>
      </c>
      <c r="D72" s="7">
        <v>3.179610069087E13</v>
      </c>
      <c r="J72" s="7">
        <v>1889.0</v>
      </c>
      <c r="K72" s="7" t="s">
        <v>484</v>
      </c>
      <c r="L72" s="9" t="s">
        <v>11</v>
      </c>
      <c r="M72" s="7" t="s">
        <v>36</v>
      </c>
      <c r="N72" s="7" t="s">
        <v>37</v>
      </c>
      <c r="O72" s="7" t="s">
        <v>38</v>
      </c>
      <c r="P72" s="7" t="s">
        <v>32</v>
      </c>
    </row>
    <row r="73" ht="15.75" customHeight="1">
      <c r="A73" s="7" t="s">
        <v>487</v>
      </c>
      <c r="B73" s="7" t="s">
        <v>488</v>
      </c>
      <c r="C73" s="7" t="s">
        <v>489</v>
      </c>
      <c r="D73" s="7">
        <v>3.1796101139596E13</v>
      </c>
      <c r="E73" s="9" t="s">
        <v>492</v>
      </c>
      <c r="F73" s="9" t="s">
        <v>493</v>
      </c>
      <c r="G73" s="9" t="s">
        <v>494</v>
      </c>
      <c r="J73" s="7">
        <v>1850.0</v>
      </c>
      <c r="K73" s="7" t="s">
        <v>495</v>
      </c>
      <c r="L73" s="9" t="s">
        <v>11</v>
      </c>
      <c r="M73" s="7" t="s">
        <v>36</v>
      </c>
      <c r="N73" s="7" t="s">
        <v>37</v>
      </c>
      <c r="O73" s="7" t="s">
        <v>38</v>
      </c>
      <c r="P73" s="7" t="s">
        <v>32</v>
      </c>
    </row>
    <row r="74" ht="15.75" customHeight="1">
      <c r="A74" s="7" t="s">
        <v>496</v>
      </c>
      <c r="B74" s="7" t="s">
        <v>497</v>
      </c>
      <c r="C74" s="7" t="s">
        <v>498</v>
      </c>
      <c r="D74" s="7">
        <v>3.1796000772901E13</v>
      </c>
      <c r="F74" s="9" t="s">
        <v>499</v>
      </c>
      <c r="G74" s="9" t="s">
        <v>500</v>
      </c>
      <c r="J74" s="7" t="s">
        <v>501</v>
      </c>
      <c r="K74" s="7" t="s">
        <v>503</v>
      </c>
      <c r="L74" s="9" t="s">
        <v>11</v>
      </c>
      <c r="M74" s="7" t="s">
        <v>36</v>
      </c>
      <c r="N74" s="7" t="s">
        <v>37</v>
      </c>
      <c r="O74" s="7" t="s">
        <v>38</v>
      </c>
      <c r="P74" s="7" t="s">
        <v>32</v>
      </c>
    </row>
    <row r="75" ht="15.75" customHeight="1">
      <c r="A75" s="7" t="s">
        <v>506</v>
      </c>
      <c r="B75" s="7" t="s">
        <v>507</v>
      </c>
      <c r="C75" s="7" t="s">
        <v>498</v>
      </c>
      <c r="D75" s="7">
        <v>3.1796000772844E13</v>
      </c>
      <c r="F75" s="9" t="s">
        <v>509</v>
      </c>
      <c r="G75" s="9" t="s">
        <v>510</v>
      </c>
      <c r="J75" s="7" t="s">
        <v>501</v>
      </c>
      <c r="K75" s="7" t="s">
        <v>503</v>
      </c>
      <c r="L75" s="9" t="s">
        <v>11</v>
      </c>
      <c r="M75" s="7" t="s">
        <v>36</v>
      </c>
      <c r="N75" s="7" t="s">
        <v>37</v>
      </c>
      <c r="O75" s="7" t="s">
        <v>38</v>
      </c>
      <c r="P75" s="7" t="s">
        <v>32</v>
      </c>
    </row>
    <row r="76" ht="15.75" customHeight="1">
      <c r="A76" s="7" t="s">
        <v>513</v>
      </c>
      <c r="B76" s="7" t="s">
        <v>514</v>
      </c>
      <c r="C76" s="7" t="s">
        <v>515</v>
      </c>
      <c r="D76" s="7">
        <v>3.1796000773057E13</v>
      </c>
      <c r="F76" s="9" t="s">
        <v>517</v>
      </c>
      <c r="G76" s="9" t="s">
        <v>518</v>
      </c>
      <c r="J76" s="7" t="s">
        <v>519</v>
      </c>
      <c r="K76" s="7" t="s">
        <v>520</v>
      </c>
      <c r="L76" s="9" t="s">
        <v>11</v>
      </c>
      <c r="M76" s="7" t="s">
        <v>36</v>
      </c>
      <c r="N76" s="7" t="s">
        <v>37</v>
      </c>
      <c r="O76" s="7" t="s">
        <v>38</v>
      </c>
      <c r="P76" s="7" t="s">
        <v>32</v>
      </c>
    </row>
    <row r="77" ht="15.75" customHeight="1">
      <c r="A77" s="7" t="s">
        <v>523</v>
      </c>
      <c r="B77" s="7" t="s">
        <v>524</v>
      </c>
      <c r="C77" s="7" t="s">
        <v>525</v>
      </c>
      <c r="D77" s="7">
        <v>3.1796000773487E13</v>
      </c>
      <c r="J77" s="7" t="s">
        <v>527</v>
      </c>
      <c r="K77" s="7" t="s">
        <v>528</v>
      </c>
      <c r="L77" s="9" t="s">
        <v>11</v>
      </c>
      <c r="M77" s="7" t="s">
        <v>36</v>
      </c>
      <c r="N77" s="7" t="s">
        <v>37</v>
      </c>
      <c r="O77" s="7" t="s">
        <v>38</v>
      </c>
      <c r="P77" s="7" t="s">
        <v>32</v>
      </c>
    </row>
    <row r="78" ht="15.75" customHeight="1">
      <c r="A78" s="7" t="s">
        <v>530</v>
      </c>
      <c r="B78" s="7" t="s">
        <v>532</v>
      </c>
      <c r="C78" s="7" t="s">
        <v>525</v>
      </c>
      <c r="D78" s="7">
        <v>3.1796000773297E13</v>
      </c>
      <c r="E78" s="9" t="s">
        <v>534</v>
      </c>
      <c r="F78" s="9" t="s">
        <v>535</v>
      </c>
      <c r="J78" s="7" t="s">
        <v>527</v>
      </c>
      <c r="K78" s="7" t="s">
        <v>528</v>
      </c>
      <c r="L78" s="9" t="s">
        <v>10</v>
      </c>
      <c r="M78" s="7" t="s">
        <v>36</v>
      </c>
      <c r="N78" s="7" t="s">
        <v>37</v>
      </c>
      <c r="O78" s="7" t="s">
        <v>38</v>
      </c>
      <c r="P78" s="7" t="s">
        <v>32</v>
      </c>
    </row>
    <row r="79" ht="15.75" customHeight="1">
      <c r="A79" s="7" t="s">
        <v>539</v>
      </c>
      <c r="B79" s="7" t="s">
        <v>540</v>
      </c>
      <c r="C79" s="7" t="s">
        <v>525</v>
      </c>
      <c r="D79" s="7">
        <v>3.1796000773834E13</v>
      </c>
      <c r="J79" s="7" t="s">
        <v>527</v>
      </c>
      <c r="K79" s="7" t="s">
        <v>528</v>
      </c>
      <c r="L79" s="9" t="s">
        <v>11</v>
      </c>
      <c r="M79" s="7" t="s">
        <v>36</v>
      </c>
      <c r="N79" s="7" t="s">
        <v>37</v>
      </c>
      <c r="O79" s="7" t="s">
        <v>38</v>
      </c>
      <c r="P79" s="7" t="s">
        <v>32</v>
      </c>
    </row>
    <row r="80" ht="15.75" customHeight="1">
      <c r="A80" s="7" t="s">
        <v>545</v>
      </c>
      <c r="B80" s="7" t="s">
        <v>546</v>
      </c>
      <c r="C80" s="7" t="s">
        <v>525</v>
      </c>
      <c r="D80" s="7">
        <v>3.1796000773412E13</v>
      </c>
      <c r="J80" s="7" t="s">
        <v>527</v>
      </c>
      <c r="K80" s="7" t="s">
        <v>528</v>
      </c>
      <c r="L80" s="9" t="s">
        <v>11</v>
      </c>
      <c r="M80" s="7" t="s">
        <v>36</v>
      </c>
      <c r="N80" s="7" t="s">
        <v>37</v>
      </c>
      <c r="O80" s="7" t="s">
        <v>38</v>
      </c>
      <c r="P80" s="7" t="s">
        <v>32</v>
      </c>
    </row>
    <row r="81" ht="15.75" customHeight="1">
      <c r="A81" s="7" t="s">
        <v>551</v>
      </c>
      <c r="B81" s="7" t="s">
        <v>552</v>
      </c>
      <c r="C81" s="7" t="s">
        <v>525</v>
      </c>
      <c r="D81" s="7">
        <v>3.1796000773552E13</v>
      </c>
      <c r="J81" s="7" t="s">
        <v>527</v>
      </c>
      <c r="K81" s="7" t="s">
        <v>528</v>
      </c>
      <c r="L81" s="9" t="s">
        <v>11</v>
      </c>
      <c r="M81" s="7" t="s">
        <v>36</v>
      </c>
      <c r="N81" s="7" t="s">
        <v>37</v>
      </c>
      <c r="O81" s="7" t="s">
        <v>38</v>
      </c>
      <c r="P81" s="7" t="s">
        <v>32</v>
      </c>
    </row>
    <row r="82" ht="15.75" customHeight="1">
      <c r="A82" s="7" t="s">
        <v>556</v>
      </c>
      <c r="B82" s="7" t="s">
        <v>557</v>
      </c>
      <c r="C82" s="7" t="s">
        <v>525</v>
      </c>
      <c r="D82" s="7">
        <v>3.1796005257981E13</v>
      </c>
      <c r="J82" s="7" t="s">
        <v>527</v>
      </c>
      <c r="K82" s="7" t="s">
        <v>528</v>
      </c>
      <c r="L82" s="9" t="s">
        <v>13</v>
      </c>
      <c r="M82" s="7" t="s">
        <v>36</v>
      </c>
      <c r="N82" s="7" t="s">
        <v>37</v>
      </c>
      <c r="O82" s="7" t="s">
        <v>38</v>
      </c>
      <c r="P82" s="7" t="s">
        <v>32</v>
      </c>
    </row>
    <row r="83" ht="15.75" customHeight="1">
      <c r="A83" s="7" t="s">
        <v>562</v>
      </c>
      <c r="B83" s="7" t="s">
        <v>563</v>
      </c>
      <c r="C83" s="7" t="s">
        <v>525</v>
      </c>
      <c r="D83" s="7">
        <v>3.1796000773453E13</v>
      </c>
      <c r="J83" s="7" t="s">
        <v>527</v>
      </c>
      <c r="K83" s="7" t="s">
        <v>528</v>
      </c>
      <c r="L83" s="9" t="s">
        <v>11</v>
      </c>
      <c r="M83" s="7" t="s">
        <v>36</v>
      </c>
      <c r="N83" s="7" t="s">
        <v>37</v>
      </c>
      <c r="O83" s="7" t="s">
        <v>38</v>
      </c>
      <c r="P83" s="7" t="s">
        <v>32</v>
      </c>
    </row>
    <row r="84" ht="15.75" customHeight="1">
      <c r="A84" s="7" t="s">
        <v>567</v>
      </c>
      <c r="B84" s="7" t="s">
        <v>568</v>
      </c>
      <c r="C84" s="7" t="s">
        <v>570</v>
      </c>
      <c r="D84" s="7">
        <v>3.1796000932794E13</v>
      </c>
      <c r="J84" s="7" t="s">
        <v>574</v>
      </c>
      <c r="K84" s="7" t="s">
        <v>575</v>
      </c>
      <c r="L84" s="9" t="s">
        <v>11</v>
      </c>
      <c r="M84" s="7" t="s">
        <v>36</v>
      </c>
      <c r="N84" s="7" t="s">
        <v>37</v>
      </c>
      <c r="O84" s="7" t="s">
        <v>38</v>
      </c>
      <c r="P84" s="7" t="s">
        <v>32</v>
      </c>
    </row>
    <row r="85" ht="15.75" customHeight="1">
      <c r="A85" s="7" t="s">
        <v>578</v>
      </c>
      <c r="B85" s="7" t="s">
        <v>580</v>
      </c>
      <c r="C85" s="7" t="s">
        <v>581</v>
      </c>
      <c r="D85" s="7">
        <v>3.17960059374E13</v>
      </c>
      <c r="J85" s="7" t="s">
        <v>583</v>
      </c>
      <c r="K85" s="7" t="s">
        <v>584</v>
      </c>
      <c r="L85" s="9" t="s">
        <v>13</v>
      </c>
      <c r="M85" s="7" t="s">
        <v>36</v>
      </c>
      <c r="N85" s="7" t="s">
        <v>37</v>
      </c>
      <c r="O85" s="7" t="s">
        <v>38</v>
      </c>
      <c r="P85" s="7" t="s">
        <v>32</v>
      </c>
    </row>
    <row r="86" ht="15.75" customHeight="1">
      <c r="A86" s="7" t="s">
        <v>587</v>
      </c>
      <c r="B86" s="7" t="s">
        <v>589</v>
      </c>
      <c r="C86" s="7" t="s">
        <v>581</v>
      </c>
      <c r="D86" s="7">
        <v>3.179600206693E13</v>
      </c>
      <c r="J86" s="7" t="s">
        <v>583</v>
      </c>
      <c r="K86" s="7" t="s">
        <v>584</v>
      </c>
      <c r="L86" s="9" t="s">
        <v>13</v>
      </c>
      <c r="M86" s="7" t="s">
        <v>36</v>
      </c>
      <c r="N86" s="7" t="s">
        <v>37</v>
      </c>
      <c r="O86" s="7" t="s">
        <v>38</v>
      </c>
      <c r="P86" s="7" t="s">
        <v>32</v>
      </c>
    </row>
    <row r="87" ht="15.75" customHeight="1">
      <c r="A87" s="7" t="s">
        <v>593</v>
      </c>
      <c r="B87" s="7" t="s">
        <v>594</v>
      </c>
      <c r="C87" s="7" t="s">
        <v>596</v>
      </c>
      <c r="D87" s="7">
        <v>3.1796101353619E13</v>
      </c>
      <c r="J87" s="7">
        <v>1905.0</v>
      </c>
      <c r="K87" s="7" t="s">
        <v>598</v>
      </c>
      <c r="L87" s="9" t="s">
        <v>11</v>
      </c>
      <c r="M87" s="7" t="s">
        <v>36</v>
      </c>
      <c r="N87" s="7" t="s">
        <v>37</v>
      </c>
      <c r="O87" s="7" t="s">
        <v>38</v>
      </c>
      <c r="P87" s="7" t="s">
        <v>32</v>
      </c>
    </row>
    <row r="88" ht="15.75" customHeight="1">
      <c r="A88" s="7" t="s">
        <v>601</v>
      </c>
      <c r="B88" s="7" t="s">
        <v>602</v>
      </c>
      <c r="C88" s="7" t="s">
        <v>603</v>
      </c>
      <c r="D88" s="7">
        <v>3.1796101095533E13</v>
      </c>
      <c r="J88" s="7">
        <v>1871.0</v>
      </c>
      <c r="K88" s="7" t="s">
        <v>605</v>
      </c>
      <c r="L88" s="9" t="s">
        <v>11</v>
      </c>
      <c r="M88" s="7" t="s">
        <v>36</v>
      </c>
      <c r="N88" s="7" t="s">
        <v>37</v>
      </c>
      <c r="O88" s="7" t="s">
        <v>38</v>
      </c>
      <c r="P88" s="7" t="s">
        <v>32</v>
      </c>
    </row>
    <row r="89" ht="15.75" customHeight="1">
      <c r="A89" s="7" t="s">
        <v>608</v>
      </c>
      <c r="B89" s="7" t="s">
        <v>609</v>
      </c>
      <c r="C89" s="7" t="s">
        <v>611</v>
      </c>
      <c r="D89" s="7">
        <v>3.1796100332903E13</v>
      </c>
      <c r="J89" s="7">
        <v>1859.0</v>
      </c>
      <c r="K89" s="7" t="s">
        <v>612</v>
      </c>
      <c r="L89" s="9" t="s">
        <v>11</v>
      </c>
      <c r="M89" s="7" t="s">
        <v>36</v>
      </c>
      <c r="N89" s="7" t="s">
        <v>37</v>
      </c>
      <c r="O89" s="7" t="s">
        <v>38</v>
      </c>
      <c r="P89" s="7" t="s">
        <v>32</v>
      </c>
    </row>
    <row r="90" ht="15.75" customHeight="1">
      <c r="A90" s="7" t="s">
        <v>616</v>
      </c>
      <c r="B90" s="7" t="s">
        <v>617</v>
      </c>
      <c r="C90" s="7" t="s">
        <v>618</v>
      </c>
      <c r="D90" s="7">
        <v>3.1796000933172E13</v>
      </c>
      <c r="J90" s="7" t="s">
        <v>620</v>
      </c>
      <c r="K90" s="7" t="s">
        <v>621</v>
      </c>
      <c r="L90" s="9" t="s">
        <v>11</v>
      </c>
      <c r="M90" s="7" t="s">
        <v>36</v>
      </c>
      <c r="N90" s="7" t="s">
        <v>37</v>
      </c>
      <c r="O90" s="7" t="s">
        <v>38</v>
      </c>
      <c r="P90" s="7" t="s">
        <v>32</v>
      </c>
    </row>
    <row r="91" ht="15.75" customHeight="1">
      <c r="A91" s="7" t="s">
        <v>624</v>
      </c>
      <c r="B91" s="7" t="s">
        <v>625</v>
      </c>
      <c r="C91" s="7" t="s">
        <v>627</v>
      </c>
      <c r="D91" s="7">
        <v>3.1796001946264E13</v>
      </c>
      <c r="J91" s="7">
        <v>1870.0</v>
      </c>
      <c r="L91" s="9" t="s">
        <v>11</v>
      </c>
      <c r="M91" s="7" t="s">
        <v>36</v>
      </c>
      <c r="N91" s="7" t="s">
        <v>37</v>
      </c>
      <c r="O91" s="7" t="s">
        <v>38</v>
      </c>
      <c r="P91" s="7" t="s">
        <v>32</v>
      </c>
    </row>
    <row r="92" ht="15.75" customHeight="1">
      <c r="A92" s="7" t="s">
        <v>631</v>
      </c>
      <c r="B92" s="7" t="s">
        <v>632</v>
      </c>
      <c r="C92" s="7" t="s">
        <v>633</v>
      </c>
      <c r="D92" s="7">
        <v>3.179600093361E13</v>
      </c>
      <c r="J92" s="7" t="s">
        <v>635</v>
      </c>
      <c r="L92" s="9" t="s">
        <v>11</v>
      </c>
      <c r="M92" s="7" t="s">
        <v>36</v>
      </c>
      <c r="N92" s="7" t="s">
        <v>37</v>
      </c>
      <c r="O92" s="7" t="s">
        <v>38</v>
      </c>
      <c r="P92" s="7" t="s">
        <v>32</v>
      </c>
    </row>
    <row r="93" ht="15.75" customHeight="1">
      <c r="A93" s="7" t="s">
        <v>637</v>
      </c>
      <c r="B93" s="7" t="s">
        <v>638</v>
      </c>
      <c r="C93" s="7" t="s">
        <v>640</v>
      </c>
      <c r="D93" s="7">
        <v>3.1796000667853E13</v>
      </c>
      <c r="J93" s="7">
        <v>1919.0</v>
      </c>
      <c r="K93" s="7" t="s">
        <v>641</v>
      </c>
      <c r="M93" s="7" t="s">
        <v>36</v>
      </c>
      <c r="N93" s="7" t="s">
        <v>372</v>
      </c>
      <c r="O93" s="7" t="s">
        <v>38</v>
      </c>
      <c r="P93" s="7" t="s">
        <v>32</v>
      </c>
    </row>
    <row r="94" ht="15.75" customHeight="1">
      <c r="A94" s="7" t="s">
        <v>643</v>
      </c>
      <c r="B94" s="7" t="s">
        <v>644</v>
      </c>
      <c r="C94" s="7" t="s">
        <v>646</v>
      </c>
      <c r="D94" s="7">
        <v>3.1796000934352E13</v>
      </c>
      <c r="J94" s="7">
        <v>1845.0</v>
      </c>
      <c r="K94" s="7" t="s">
        <v>647</v>
      </c>
      <c r="L94" s="9" t="s">
        <v>11</v>
      </c>
      <c r="M94" s="7" t="s">
        <v>36</v>
      </c>
      <c r="N94" s="7" t="s">
        <v>37</v>
      </c>
      <c r="O94" s="7" t="s">
        <v>38</v>
      </c>
      <c r="P94" s="7" t="s">
        <v>32</v>
      </c>
    </row>
    <row r="95" ht="15.75" customHeight="1">
      <c r="A95" s="7" t="s">
        <v>650</v>
      </c>
      <c r="B95" s="7" t="s">
        <v>651</v>
      </c>
      <c r="C95" s="7" t="s">
        <v>646</v>
      </c>
      <c r="D95" s="7">
        <v>3.1796000934527E13</v>
      </c>
      <c r="J95" s="7">
        <v>1845.0</v>
      </c>
      <c r="K95" s="7" t="s">
        <v>647</v>
      </c>
      <c r="L95" s="9" t="s">
        <v>11</v>
      </c>
      <c r="M95" s="7" t="s">
        <v>36</v>
      </c>
      <c r="N95" s="7" t="s">
        <v>37</v>
      </c>
      <c r="O95" s="7" t="s">
        <v>38</v>
      </c>
      <c r="P95" s="7" t="s">
        <v>32</v>
      </c>
    </row>
    <row r="96" ht="15.75" customHeight="1">
      <c r="A96" s="7" t="s">
        <v>656</v>
      </c>
      <c r="B96" s="7" t="s">
        <v>658</v>
      </c>
      <c r="C96" s="7" t="s">
        <v>659</v>
      </c>
      <c r="D96" s="7">
        <v>3.1796000934311E13</v>
      </c>
      <c r="J96" s="7">
        <v>1896.0</v>
      </c>
      <c r="K96" s="7" t="s">
        <v>661</v>
      </c>
      <c r="L96" s="9" t="s">
        <v>11</v>
      </c>
      <c r="M96" s="7" t="s">
        <v>36</v>
      </c>
      <c r="N96" s="7" t="s">
        <v>37</v>
      </c>
      <c r="O96" s="7" t="s">
        <v>38</v>
      </c>
      <c r="P96" s="7" t="s">
        <v>32</v>
      </c>
    </row>
    <row r="97" ht="15.75" customHeight="1">
      <c r="A97" s="7" t="s">
        <v>664</v>
      </c>
      <c r="B97" s="7" t="s">
        <v>665</v>
      </c>
      <c r="C97" s="7" t="s">
        <v>667</v>
      </c>
      <c r="D97" s="7">
        <v>3.1796100774039E13</v>
      </c>
      <c r="J97" s="7">
        <v>1897.0</v>
      </c>
      <c r="K97" s="7" t="s">
        <v>668</v>
      </c>
      <c r="L97" s="9" t="s">
        <v>11</v>
      </c>
      <c r="M97" s="7" t="s">
        <v>36</v>
      </c>
      <c r="N97" s="7" t="s">
        <v>37</v>
      </c>
      <c r="O97" s="7" t="s">
        <v>38</v>
      </c>
      <c r="P97" s="7" t="s">
        <v>32</v>
      </c>
    </row>
    <row r="98" ht="15.75" customHeight="1">
      <c r="A98" s="7" t="s">
        <v>670</v>
      </c>
      <c r="B98" s="7" t="s">
        <v>672</v>
      </c>
      <c r="C98" s="7" t="s">
        <v>673</v>
      </c>
      <c r="D98" s="7">
        <v>3.1796005099813E13</v>
      </c>
      <c r="J98" s="7">
        <v>1875.0</v>
      </c>
      <c r="K98" s="7" t="s">
        <v>674</v>
      </c>
      <c r="L98" s="9" t="s">
        <v>11</v>
      </c>
      <c r="M98" s="7" t="s">
        <v>36</v>
      </c>
      <c r="N98" s="7" t="s">
        <v>37</v>
      </c>
      <c r="O98" s="7" t="s">
        <v>38</v>
      </c>
      <c r="P98" s="7" t="s">
        <v>32</v>
      </c>
    </row>
    <row r="99" ht="15.75" customHeight="1">
      <c r="A99" s="7" t="s">
        <v>675</v>
      </c>
      <c r="B99" s="7" t="s">
        <v>676</v>
      </c>
      <c r="C99" s="7" t="s">
        <v>677</v>
      </c>
      <c r="D99" s="7">
        <v>3.1796000935151E13</v>
      </c>
      <c r="F99" s="9" t="s">
        <v>679</v>
      </c>
      <c r="G99" s="9" t="s">
        <v>680</v>
      </c>
      <c r="H99" s="9" t="s">
        <v>681</v>
      </c>
      <c r="J99" s="7" t="s">
        <v>682</v>
      </c>
      <c r="K99" s="7" t="s">
        <v>684</v>
      </c>
      <c r="L99" s="9" t="s">
        <v>231</v>
      </c>
      <c r="M99" s="7" t="s">
        <v>36</v>
      </c>
      <c r="N99" s="7" t="s">
        <v>37</v>
      </c>
      <c r="O99" s="7" t="s">
        <v>38</v>
      </c>
      <c r="P99" s="7" t="s">
        <v>32</v>
      </c>
    </row>
    <row r="100" ht="15.75" customHeight="1">
      <c r="A100" s="7" t="s">
        <v>686</v>
      </c>
      <c r="B100" s="7" t="s">
        <v>688</v>
      </c>
      <c r="C100" s="7" t="s">
        <v>689</v>
      </c>
      <c r="D100" s="7">
        <v>3.1796000935599E13</v>
      </c>
      <c r="F100" s="9" t="s">
        <v>690</v>
      </c>
      <c r="G100" s="9" t="s">
        <v>691</v>
      </c>
      <c r="H100" s="9" t="s">
        <v>692</v>
      </c>
      <c r="I100" s="9" t="s">
        <v>693</v>
      </c>
      <c r="J100" s="7">
        <v>1861.0</v>
      </c>
      <c r="K100" s="7" t="s">
        <v>694</v>
      </c>
      <c r="L100" s="9" t="s">
        <v>7</v>
      </c>
      <c r="M100" s="7" t="s">
        <v>36</v>
      </c>
      <c r="N100" s="7" t="s">
        <v>37</v>
      </c>
      <c r="O100" s="7" t="s">
        <v>38</v>
      </c>
      <c r="P100" s="7" t="s">
        <v>32</v>
      </c>
    </row>
    <row r="101" ht="15.75" customHeight="1">
      <c r="A101" s="7" t="s">
        <v>697</v>
      </c>
      <c r="B101" s="7" t="s">
        <v>698</v>
      </c>
      <c r="C101" s="7" t="s">
        <v>699</v>
      </c>
      <c r="D101" s="7">
        <v>3.1796103070419E13</v>
      </c>
      <c r="J101" s="7">
        <v>1889.0</v>
      </c>
      <c r="K101" s="7" t="s">
        <v>701</v>
      </c>
      <c r="L101" s="9" t="s">
        <v>11</v>
      </c>
      <c r="M101" s="7" t="s">
        <v>36</v>
      </c>
      <c r="N101" s="7" t="s">
        <v>37</v>
      </c>
      <c r="O101" s="7" t="s">
        <v>38</v>
      </c>
      <c r="P101" s="7" t="s">
        <v>32</v>
      </c>
    </row>
    <row r="102" ht="15.75" customHeight="1">
      <c r="A102" s="7" t="s">
        <v>703</v>
      </c>
      <c r="B102" s="7" t="s">
        <v>704</v>
      </c>
      <c r="C102" s="7" t="s">
        <v>705</v>
      </c>
      <c r="D102" s="7">
        <v>3.1796005012766E13</v>
      </c>
      <c r="J102" s="7">
        <v>1856.0</v>
      </c>
      <c r="K102" s="7" t="s">
        <v>707</v>
      </c>
      <c r="L102" s="9" t="s">
        <v>11</v>
      </c>
      <c r="M102" s="7" t="s">
        <v>36</v>
      </c>
      <c r="N102" s="7" t="s">
        <v>37</v>
      </c>
      <c r="O102" s="7" t="s">
        <v>38</v>
      </c>
      <c r="P102" s="7" t="s">
        <v>32</v>
      </c>
    </row>
    <row r="103" ht="15.75" customHeight="1">
      <c r="A103" s="7" t="s">
        <v>709</v>
      </c>
      <c r="B103" s="7" t="s">
        <v>711</v>
      </c>
      <c r="C103" s="7" t="s">
        <v>712</v>
      </c>
      <c r="D103" s="7">
        <v>3.1796004638066E13</v>
      </c>
      <c r="J103" s="7">
        <v>1916.0</v>
      </c>
      <c r="K103" s="7" t="s">
        <v>714</v>
      </c>
      <c r="L103" s="9" t="s">
        <v>11</v>
      </c>
      <c r="M103" s="7" t="s">
        <v>36</v>
      </c>
      <c r="N103" s="7" t="s">
        <v>37</v>
      </c>
      <c r="O103" s="7" t="s">
        <v>38</v>
      </c>
      <c r="P103" s="7" t="s">
        <v>32</v>
      </c>
    </row>
    <row r="104" ht="15.75" customHeight="1">
      <c r="A104" s="7" t="s">
        <v>715</v>
      </c>
      <c r="B104" s="7" t="s">
        <v>716</v>
      </c>
      <c r="C104" s="7" t="s">
        <v>717</v>
      </c>
      <c r="D104" s="7">
        <v>3.1796100688114E13</v>
      </c>
      <c r="J104" s="7" t="s">
        <v>718</v>
      </c>
      <c r="K104" s="7" t="s">
        <v>719</v>
      </c>
      <c r="L104" s="9" t="s">
        <v>11</v>
      </c>
      <c r="M104" s="7" t="s">
        <v>36</v>
      </c>
      <c r="N104" s="7" t="s">
        <v>37</v>
      </c>
      <c r="O104" s="7" t="s">
        <v>38</v>
      </c>
      <c r="P104" s="7" t="s">
        <v>32</v>
      </c>
    </row>
    <row r="105" ht="15.75" customHeight="1">
      <c r="A105" s="7" t="s">
        <v>721</v>
      </c>
      <c r="B105" s="7" t="s">
        <v>722</v>
      </c>
      <c r="C105" s="7" t="s">
        <v>723</v>
      </c>
      <c r="D105" s="7">
        <v>3.1796001885942E13</v>
      </c>
      <c r="J105" s="7" t="s">
        <v>724</v>
      </c>
      <c r="K105" s="7" t="s">
        <v>725</v>
      </c>
      <c r="L105" s="9" t="s">
        <v>11</v>
      </c>
      <c r="M105" s="7" t="s">
        <v>36</v>
      </c>
      <c r="N105" s="7" t="s">
        <v>37</v>
      </c>
      <c r="O105" s="7" t="s">
        <v>38</v>
      </c>
      <c r="P105" s="7" t="s">
        <v>32</v>
      </c>
    </row>
    <row r="106" ht="15.75" customHeight="1">
      <c r="A106" s="7" t="s">
        <v>728</v>
      </c>
      <c r="B106" s="7" t="s">
        <v>729</v>
      </c>
      <c r="C106" s="7" t="s">
        <v>730</v>
      </c>
      <c r="D106" s="7">
        <v>3.179610153547E13</v>
      </c>
      <c r="J106" s="7">
        <v>1876.0</v>
      </c>
      <c r="K106" s="7" t="s">
        <v>732</v>
      </c>
      <c r="L106" s="9" t="s">
        <v>11</v>
      </c>
      <c r="M106" s="7" t="s">
        <v>36</v>
      </c>
      <c r="N106" s="7" t="s">
        <v>37</v>
      </c>
      <c r="O106" s="7" t="s">
        <v>38</v>
      </c>
      <c r="P106" s="7" t="s">
        <v>32</v>
      </c>
    </row>
    <row r="107" ht="15.75" customHeight="1">
      <c r="A107" s="7" t="s">
        <v>734</v>
      </c>
      <c r="B107" s="7" t="s">
        <v>361</v>
      </c>
      <c r="C107" s="7" t="s">
        <v>735</v>
      </c>
      <c r="D107" s="7">
        <v>3.1796102773997E13</v>
      </c>
      <c r="J107" s="7">
        <v>1904.0</v>
      </c>
      <c r="K107" s="7" t="s">
        <v>737</v>
      </c>
      <c r="L107" s="9" t="s">
        <v>11</v>
      </c>
      <c r="M107" s="7" t="s">
        <v>36</v>
      </c>
      <c r="N107" s="7" t="s">
        <v>37</v>
      </c>
      <c r="O107" s="7" t="s">
        <v>38</v>
      </c>
      <c r="P107" s="7" t="s">
        <v>32</v>
      </c>
    </row>
    <row r="108" ht="15.75" customHeight="1">
      <c r="A108" s="7" t="s">
        <v>738</v>
      </c>
      <c r="B108" s="7" t="s">
        <v>739</v>
      </c>
      <c r="C108" s="7" t="s">
        <v>740</v>
      </c>
      <c r="D108" s="7">
        <v>3.1796000936381E13</v>
      </c>
      <c r="J108" s="7">
        <v>1913.0</v>
      </c>
      <c r="K108" s="7" t="s">
        <v>741</v>
      </c>
      <c r="L108" s="9" t="s">
        <v>11</v>
      </c>
      <c r="M108" s="7" t="s">
        <v>36</v>
      </c>
      <c r="N108" s="7" t="s">
        <v>37</v>
      </c>
      <c r="O108" s="7" t="s">
        <v>38</v>
      </c>
      <c r="P108" s="7" t="s">
        <v>32</v>
      </c>
    </row>
    <row r="109" ht="15.75" customHeight="1">
      <c r="A109" s="7" t="s">
        <v>742</v>
      </c>
      <c r="B109" s="7" t="s">
        <v>743</v>
      </c>
      <c r="C109" s="7" t="s">
        <v>744</v>
      </c>
      <c r="D109" s="7">
        <v>3.1796000936456E13</v>
      </c>
      <c r="J109" s="7">
        <v>1918.0</v>
      </c>
      <c r="K109" s="7" t="s">
        <v>747</v>
      </c>
      <c r="L109" s="9" t="s">
        <v>11</v>
      </c>
      <c r="M109" s="7" t="s">
        <v>36</v>
      </c>
      <c r="N109" s="7" t="s">
        <v>37</v>
      </c>
      <c r="O109" s="7" t="s">
        <v>38</v>
      </c>
      <c r="P109" s="7" t="s">
        <v>32</v>
      </c>
    </row>
    <row r="110" ht="15.75" customHeight="1">
      <c r="A110" s="7" t="s">
        <v>751</v>
      </c>
      <c r="B110" s="7" t="s">
        <v>752</v>
      </c>
      <c r="C110" s="7" t="s">
        <v>753</v>
      </c>
      <c r="D110" s="7">
        <v>3.1796000936571E13</v>
      </c>
      <c r="F110" s="9"/>
      <c r="G110" s="9"/>
      <c r="J110" s="7" t="s">
        <v>755</v>
      </c>
      <c r="K110" s="7" t="s">
        <v>78</v>
      </c>
      <c r="L110" s="9" t="s">
        <v>11</v>
      </c>
      <c r="M110" s="7" t="s">
        <v>36</v>
      </c>
      <c r="N110" s="7" t="s">
        <v>37</v>
      </c>
      <c r="O110" s="7" t="s">
        <v>38</v>
      </c>
      <c r="P110" s="7" t="s">
        <v>32</v>
      </c>
    </row>
    <row r="111" ht="15.75" customHeight="1">
      <c r="A111" s="7" t="s">
        <v>758</v>
      </c>
      <c r="B111" s="7" t="s">
        <v>759</v>
      </c>
      <c r="C111" s="7" t="s">
        <v>753</v>
      </c>
      <c r="D111" s="7">
        <v>3.1796000936167E13</v>
      </c>
      <c r="J111" s="7" t="s">
        <v>762</v>
      </c>
      <c r="K111" s="7" t="s">
        <v>763</v>
      </c>
      <c r="L111" s="9" t="s">
        <v>11</v>
      </c>
      <c r="M111" s="7" t="s">
        <v>36</v>
      </c>
      <c r="N111" s="7" t="s">
        <v>37</v>
      </c>
      <c r="O111" s="7" t="s">
        <v>38</v>
      </c>
      <c r="P111" s="7" t="s">
        <v>32</v>
      </c>
    </row>
    <row r="112" ht="15.75" customHeight="1">
      <c r="A112" s="7" t="s">
        <v>766</v>
      </c>
      <c r="B112" s="7" t="s">
        <v>767</v>
      </c>
      <c r="C112" s="7" t="s">
        <v>768</v>
      </c>
      <c r="D112" s="7">
        <v>3.1796000936357E13</v>
      </c>
      <c r="J112" s="7" t="s">
        <v>770</v>
      </c>
      <c r="K112" s="7" t="s">
        <v>50</v>
      </c>
      <c r="L112" s="9" t="s">
        <v>11</v>
      </c>
      <c r="M112" s="7" t="s">
        <v>36</v>
      </c>
      <c r="N112" s="7" t="s">
        <v>37</v>
      </c>
      <c r="O112" s="7" t="s">
        <v>38</v>
      </c>
      <c r="P112" s="7" t="s">
        <v>32</v>
      </c>
    </row>
    <row r="113" ht="15.75" customHeight="1">
      <c r="A113" s="7" t="s">
        <v>773</v>
      </c>
      <c r="B113" s="7" t="s">
        <v>373</v>
      </c>
      <c r="C113" s="7" t="s">
        <v>774</v>
      </c>
      <c r="D113" s="7">
        <v>3.1796004889651E13</v>
      </c>
      <c r="J113" s="7">
        <v>1912.0</v>
      </c>
      <c r="K113" s="7" t="s">
        <v>264</v>
      </c>
      <c r="L113" s="9" t="s">
        <v>11</v>
      </c>
      <c r="M113" s="7" t="s">
        <v>36</v>
      </c>
      <c r="N113" s="7" t="s">
        <v>37</v>
      </c>
      <c r="O113" s="7" t="s">
        <v>38</v>
      </c>
      <c r="P113" s="7" t="s">
        <v>32</v>
      </c>
    </row>
    <row r="114" ht="15.75" customHeight="1">
      <c r="A114" s="7" t="s">
        <v>777</v>
      </c>
      <c r="B114" s="7" t="s">
        <v>778</v>
      </c>
      <c r="C114" s="7" t="s">
        <v>779</v>
      </c>
      <c r="D114" s="7">
        <v>3.1796000936662E13</v>
      </c>
      <c r="J114" s="7" t="s">
        <v>780</v>
      </c>
      <c r="K114" s="7" t="s">
        <v>781</v>
      </c>
      <c r="L114" s="9" t="s">
        <v>13</v>
      </c>
      <c r="M114" s="7" t="s">
        <v>36</v>
      </c>
      <c r="N114" s="7" t="s">
        <v>37</v>
      </c>
      <c r="O114" s="7" t="s">
        <v>38</v>
      </c>
      <c r="P114" s="7" t="s">
        <v>32</v>
      </c>
    </row>
    <row r="115" ht="15.75" customHeight="1">
      <c r="A115" s="7" t="s">
        <v>783</v>
      </c>
      <c r="B115" s="7" t="s">
        <v>378</v>
      </c>
      <c r="C115" s="7" t="s">
        <v>784</v>
      </c>
      <c r="D115" s="7">
        <v>3.1796100322839E13</v>
      </c>
      <c r="J115" s="7">
        <v>1841.0</v>
      </c>
      <c r="K115" s="7" t="s">
        <v>786</v>
      </c>
      <c r="L115" s="9" t="s">
        <v>11</v>
      </c>
      <c r="M115" s="7" t="s">
        <v>36</v>
      </c>
      <c r="N115" s="7" t="s">
        <v>37</v>
      </c>
      <c r="O115" s="7" t="s">
        <v>38</v>
      </c>
      <c r="P115" s="7" t="s">
        <v>32</v>
      </c>
    </row>
    <row r="116" ht="15.75" customHeight="1">
      <c r="A116" s="7" t="s">
        <v>789</v>
      </c>
      <c r="B116" s="7" t="s">
        <v>380</v>
      </c>
      <c r="C116" s="7" t="s">
        <v>791</v>
      </c>
      <c r="D116" s="7">
        <v>3.1796100763842E13</v>
      </c>
      <c r="F116" s="9" t="s">
        <v>792</v>
      </c>
      <c r="G116" s="9" t="s">
        <v>794</v>
      </c>
      <c r="J116" s="7">
        <v>1909.0</v>
      </c>
      <c r="K116" s="7" t="s">
        <v>796</v>
      </c>
      <c r="L116" s="9" t="s">
        <v>231</v>
      </c>
      <c r="M116" s="7" t="s">
        <v>36</v>
      </c>
      <c r="N116" s="7" t="s">
        <v>37</v>
      </c>
      <c r="O116" s="7" t="s">
        <v>38</v>
      </c>
      <c r="P116" s="7" t="s">
        <v>32</v>
      </c>
    </row>
    <row r="117" ht="15.75" customHeight="1">
      <c r="A117" s="7" t="s">
        <v>798</v>
      </c>
      <c r="B117" s="7" t="s">
        <v>381</v>
      </c>
      <c r="C117" s="7" t="s">
        <v>800</v>
      </c>
      <c r="D117" s="7">
        <v>3.179610037529E13</v>
      </c>
      <c r="F117" s="9" t="s">
        <v>801</v>
      </c>
      <c r="G117" s="9" t="s">
        <v>802</v>
      </c>
      <c r="H117" s="9" t="s">
        <v>803</v>
      </c>
      <c r="J117" s="7">
        <v>1862.0</v>
      </c>
      <c r="K117" s="7" t="s">
        <v>805</v>
      </c>
      <c r="M117" s="7" t="s">
        <v>36</v>
      </c>
      <c r="N117" s="7" t="s">
        <v>37</v>
      </c>
      <c r="O117" s="7" t="s">
        <v>38</v>
      </c>
      <c r="P117" s="7" t="s">
        <v>32</v>
      </c>
    </row>
    <row r="118" ht="15.75" customHeight="1">
      <c r="A118" s="7" t="s">
        <v>806</v>
      </c>
      <c r="B118" s="7" t="s">
        <v>808</v>
      </c>
      <c r="C118" s="7" t="s">
        <v>809</v>
      </c>
      <c r="D118" s="7">
        <v>3.179600469043E13</v>
      </c>
      <c r="F118" s="9" t="s">
        <v>810</v>
      </c>
      <c r="G118" s="9" t="s">
        <v>812</v>
      </c>
      <c r="H118" s="9" t="s">
        <v>813</v>
      </c>
      <c r="J118" s="7">
        <v>1828.0</v>
      </c>
      <c r="K118" s="7" t="s">
        <v>816</v>
      </c>
      <c r="L118" s="9" t="s">
        <v>231</v>
      </c>
      <c r="M118" s="7" t="s">
        <v>36</v>
      </c>
      <c r="N118" s="7" t="s">
        <v>37</v>
      </c>
      <c r="O118" s="7" t="s">
        <v>38</v>
      </c>
      <c r="P118" s="7" t="s">
        <v>211</v>
      </c>
    </row>
    <row r="119" ht="15.75" customHeight="1">
      <c r="A119" s="7" t="s">
        <v>820</v>
      </c>
      <c r="B119" s="7" t="s">
        <v>822</v>
      </c>
      <c r="C119" s="7" t="s">
        <v>823</v>
      </c>
      <c r="D119" s="7">
        <v>3.1796000088969E13</v>
      </c>
      <c r="J119" s="7" t="s">
        <v>824</v>
      </c>
      <c r="M119" s="7" t="s">
        <v>36</v>
      </c>
      <c r="N119" s="7" t="s">
        <v>372</v>
      </c>
      <c r="O119" s="7" t="s">
        <v>38</v>
      </c>
      <c r="P119" s="7" t="s">
        <v>211</v>
      </c>
    </row>
    <row r="120" ht="15.75" customHeight="1">
      <c r="A120" s="7" t="s">
        <v>827</v>
      </c>
      <c r="B120" s="7" t="s">
        <v>828</v>
      </c>
      <c r="C120" s="7" t="s">
        <v>829</v>
      </c>
      <c r="D120" s="7">
        <v>3.1796004514341E13</v>
      </c>
      <c r="J120" s="7">
        <v>1917.0</v>
      </c>
      <c r="L120" s="9" t="s">
        <v>11</v>
      </c>
      <c r="M120" s="7" t="s">
        <v>36</v>
      </c>
      <c r="N120" s="7" t="s">
        <v>37</v>
      </c>
      <c r="O120" s="7" t="s">
        <v>38</v>
      </c>
      <c r="P120" s="7" t="s">
        <v>211</v>
      </c>
    </row>
    <row r="121" ht="15.75" customHeight="1">
      <c r="A121" s="7" t="s">
        <v>841</v>
      </c>
      <c r="B121" s="7" t="s">
        <v>843</v>
      </c>
      <c r="C121" s="7" t="s">
        <v>844</v>
      </c>
      <c r="D121" s="7">
        <v>3.1796101379218E13</v>
      </c>
      <c r="J121" s="7">
        <v>1868.0</v>
      </c>
      <c r="K121" s="7" t="s">
        <v>846</v>
      </c>
      <c r="L121" s="9" t="s">
        <v>11</v>
      </c>
      <c r="M121" s="7" t="s">
        <v>36</v>
      </c>
      <c r="N121" s="7" t="s">
        <v>37</v>
      </c>
      <c r="O121" s="7" t="s">
        <v>38</v>
      </c>
      <c r="P121" s="7" t="s">
        <v>211</v>
      </c>
    </row>
    <row r="122" ht="15.75" customHeight="1">
      <c r="A122" s="7" t="s">
        <v>848</v>
      </c>
      <c r="B122" s="7" t="s">
        <v>850</v>
      </c>
      <c r="C122" s="7" t="s">
        <v>851</v>
      </c>
      <c r="D122" s="7">
        <v>3.1796004003725E13</v>
      </c>
      <c r="J122" s="7">
        <v>1863.0</v>
      </c>
      <c r="L122" s="9" t="s">
        <v>11</v>
      </c>
      <c r="M122" s="7" t="s">
        <v>36</v>
      </c>
      <c r="N122" s="7" t="s">
        <v>37</v>
      </c>
      <c r="O122" s="7" t="s">
        <v>38</v>
      </c>
      <c r="P122" s="7" t="s">
        <v>211</v>
      </c>
    </row>
    <row r="123" ht="15.75" customHeight="1">
      <c r="A123" s="7" t="s">
        <v>856</v>
      </c>
      <c r="B123" s="7" t="s">
        <v>857</v>
      </c>
      <c r="C123" s="7" t="s">
        <v>859</v>
      </c>
      <c r="D123" s="7">
        <v>3.1796001050208E13</v>
      </c>
      <c r="J123" s="7" t="s">
        <v>860</v>
      </c>
      <c r="K123" s="7" t="s">
        <v>862</v>
      </c>
      <c r="L123" s="9" t="s">
        <v>11</v>
      </c>
      <c r="M123" s="7" t="s">
        <v>36</v>
      </c>
      <c r="N123" s="7" t="s">
        <v>37</v>
      </c>
      <c r="O123" s="7" t="s">
        <v>38</v>
      </c>
      <c r="P123" s="7" t="s">
        <v>211</v>
      </c>
    </row>
    <row r="124" ht="15.75" customHeight="1">
      <c r="A124" s="7" t="s">
        <v>865</v>
      </c>
      <c r="B124" s="7" t="s">
        <v>866</v>
      </c>
      <c r="C124" s="7" t="s">
        <v>868</v>
      </c>
      <c r="D124" s="7">
        <v>3.1796101006282E13</v>
      </c>
      <c r="J124" s="7">
        <v>1910.0</v>
      </c>
      <c r="K124" s="7" t="s">
        <v>870</v>
      </c>
      <c r="L124" s="9" t="s">
        <v>11</v>
      </c>
      <c r="M124" s="7" t="s">
        <v>36</v>
      </c>
      <c r="N124" s="7" t="s">
        <v>37</v>
      </c>
      <c r="O124" s="7" t="s">
        <v>38</v>
      </c>
      <c r="P124" s="7" t="s">
        <v>211</v>
      </c>
    </row>
    <row r="125" ht="15.75" customHeight="1">
      <c r="A125" s="7" t="s">
        <v>878</v>
      </c>
      <c r="B125" s="7" t="s">
        <v>880</v>
      </c>
      <c r="C125" s="7" t="s">
        <v>881</v>
      </c>
      <c r="D125" s="7">
        <v>3.1796101098636E13</v>
      </c>
      <c r="G125" s="9" t="s">
        <v>883</v>
      </c>
      <c r="J125" s="7">
        <v>1899.0</v>
      </c>
      <c r="K125" s="7" t="s">
        <v>885</v>
      </c>
      <c r="L125" s="9" t="s">
        <v>11</v>
      </c>
      <c r="M125" s="7" t="s">
        <v>36</v>
      </c>
      <c r="N125" s="7" t="s">
        <v>37</v>
      </c>
      <c r="O125" s="7" t="s">
        <v>38</v>
      </c>
      <c r="P125" s="7" t="s">
        <v>211</v>
      </c>
      <c r="R125" s="9" t="b">
        <v>1</v>
      </c>
    </row>
    <row r="126" ht="15.75" customHeight="1">
      <c r="A126" s="7" t="s">
        <v>889</v>
      </c>
      <c r="B126" s="7" t="s">
        <v>890</v>
      </c>
      <c r="C126" s="7" t="s">
        <v>891</v>
      </c>
      <c r="D126" s="7">
        <v>3.1796101028989E13</v>
      </c>
      <c r="J126" s="7">
        <v>1906.0</v>
      </c>
      <c r="K126" s="7" t="s">
        <v>893</v>
      </c>
      <c r="L126" s="9" t="s">
        <v>11</v>
      </c>
      <c r="M126" s="7" t="s">
        <v>36</v>
      </c>
      <c r="N126" s="7" t="s">
        <v>37</v>
      </c>
      <c r="O126" s="7" t="s">
        <v>38</v>
      </c>
      <c r="P126" s="7" t="s">
        <v>211</v>
      </c>
    </row>
    <row r="127" ht="15.75" customHeight="1">
      <c r="A127" s="7" t="s">
        <v>896</v>
      </c>
      <c r="B127" s="7" t="s">
        <v>898</v>
      </c>
      <c r="C127" s="7" t="s">
        <v>899</v>
      </c>
      <c r="D127" s="7">
        <v>3.1796100485156E13</v>
      </c>
      <c r="F127" s="9" t="s">
        <v>901</v>
      </c>
      <c r="G127" s="9" t="s">
        <v>902</v>
      </c>
      <c r="J127" s="7">
        <v>1912.0</v>
      </c>
      <c r="K127" s="7" t="s">
        <v>904</v>
      </c>
      <c r="L127" s="9" t="s">
        <v>231</v>
      </c>
      <c r="M127" s="7" t="s">
        <v>36</v>
      </c>
      <c r="N127" s="7" t="s">
        <v>37</v>
      </c>
      <c r="O127" s="7" t="s">
        <v>38</v>
      </c>
      <c r="P127" s="7" t="s">
        <v>211</v>
      </c>
    </row>
    <row r="128" ht="15.75" customHeight="1">
      <c r="A128" s="7" t="s">
        <v>907</v>
      </c>
      <c r="B128" s="7" t="s">
        <v>908</v>
      </c>
      <c r="C128" s="7" t="s">
        <v>909</v>
      </c>
      <c r="D128" s="7">
        <v>3.1796100232095E13</v>
      </c>
      <c r="F128" s="9" t="s">
        <v>911</v>
      </c>
      <c r="G128" s="9" t="s">
        <v>912</v>
      </c>
      <c r="H128" s="9" t="s">
        <v>913</v>
      </c>
      <c r="I128" s="9" t="s">
        <v>915</v>
      </c>
      <c r="J128" s="7">
        <v>1903.0</v>
      </c>
      <c r="K128" s="7" t="s">
        <v>916</v>
      </c>
      <c r="L128" s="9" t="s">
        <v>231</v>
      </c>
      <c r="M128" s="7" t="s">
        <v>36</v>
      </c>
      <c r="N128" s="7" t="s">
        <v>37</v>
      </c>
      <c r="O128" s="7" t="s">
        <v>38</v>
      </c>
      <c r="P128" s="7" t="s">
        <v>211</v>
      </c>
      <c r="R128" s="9" t="b">
        <v>1</v>
      </c>
    </row>
    <row r="129" ht="15.75" customHeight="1">
      <c r="A129" s="7" t="s">
        <v>919</v>
      </c>
      <c r="B129" s="7" t="s">
        <v>920</v>
      </c>
      <c r="C129" s="7" t="s">
        <v>922</v>
      </c>
      <c r="D129" s="7">
        <v>3.1796004503765E13</v>
      </c>
      <c r="F129" s="9" t="s">
        <v>923</v>
      </c>
      <c r="G129" s="9" t="s">
        <v>924</v>
      </c>
      <c r="J129" s="7" t="s">
        <v>926</v>
      </c>
      <c r="K129" s="7" t="s">
        <v>928</v>
      </c>
      <c r="L129" s="9" t="s">
        <v>231</v>
      </c>
      <c r="M129" s="7" t="s">
        <v>36</v>
      </c>
      <c r="N129" s="7" t="s">
        <v>37</v>
      </c>
      <c r="O129" s="7" t="s">
        <v>38</v>
      </c>
      <c r="P129" s="7" t="s">
        <v>211</v>
      </c>
    </row>
    <row r="130" ht="15.75" customHeight="1">
      <c r="A130" s="7" t="s">
        <v>931</v>
      </c>
      <c r="B130" s="7" t="s">
        <v>932</v>
      </c>
      <c r="C130" s="7" t="s">
        <v>933</v>
      </c>
      <c r="D130" s="7">
        <v>3.1796004761751E13</v>
      </c>
      <c r="G130" s="9" t="s">
        <v>935</v>
      </c>
      <c r="J130" s="7">
        <v>1831.0</v>
      </c>
      <c r="K130" s="7" t="s">
        <v>936</v>
      </c>
      <c r="L130" s="9" t="s">
        <v>11</v>
      </c>
      <c r="M130" s="7" t="s">
        <v>36</v>
      </c>
      <c r="N130" s="7" t="s">
        <v>37</v>
      </c>
      <c r="O130" s="7" t="s">
        <v>38</v>
      </c>
      <c r="P130" s="7" t="s">
        <v>211</v>
      </c>
      <c r="R130" s="9" t="b">
        <v>1</v>
      </c>
    </row>
    <row r="131" ht="15.75" customHeight="1">
      <c r="A131" s="7" t="s">
        <v>938</v>
      </c>
      <c r="B131" s="7" t="s">
        <v>939</v>
      </c>
      <c r="C131" s="7" t="s">
        <v>940</v>
      </c>
      <c r="D131" s="7">
        <v>3.1796001050869E13</v>
      </c>
      <c r="J131" s="7">
        <v>1822.0</v>
      </c>
      <c r="K131" s="7" t="s">
        <v>942</v>
      </c>
      <c r="L131" s="9" t="s">
        <v>11</v>
      </c>
      <c r="M131" s="7" t="s">
        <v>36</v>
      </c>
      <c r="N131" s="7" t="s">
        <v>37</v>
      </c>
      <c r="O131" s="7" t="s">
        <v>38</v>
      </c>
      <c r="P131" s="7" t="s">
        <v>211</v>
      </c>
    </row>
    <row r="132" ht="15.75" customHeight="1">
      <c r="A132" s="7" t="s">
        <v>944</v>
      </c>
      <c r="B132" s="7" t="s">
        <v>946</v>
      </c>
      <c r="C132" s="7" t="s">
        <v>947</v>
      </c>
      <c r="D132" s="7">
        <v>3.1796000087797E13</v>
      </c>
      <c r="J132" s="7">
        <v>1918.0</v>
      </c>
      <c r="K132" s="7" t="s">
        <v>949</v>
      </c>
      <c r="L132" s="9" t="s">
        <v>11</v>
      </c>
      <c r="M132" s="7" t="s">
        <v>36</v>
      </c>
      <c r="N132" s="7" t="s">
        <v>37</v>
      </c>
      <c r="O132" s="7" t="s">
        <v>38</v>
      </c>
      <c r="P132" s="7" t="s">
        <v>211</v>
      </c>
    </row>
    <row r="133" ht="15.75" customHeight="1">
      <c r="A133" s="7" t="s">
        <v>951</v>
      </c>
      <c r="B133" s="7" t="s">
        <v>952</v>
      </c>
      <c r="C133" s="7" t="s">
        <v>954</v>
      </c>
      <c r="D133" s="7">
        <v>3.179600595013E13</v>
      </c>
      <c r="E133" s="9" t="s">
        <v>955</v>
      </c>
      <c r="F133" s="9" t="s">
        <v>956</v>
      </c>
      <c r="G133" s="9" t="s">
        <v>958</v>
      </c>
      <c r="H133" s="9" t="s">
        <v>959</v>
      </c>
      <c r="I133" s="9" t="s">
        <v>960</v>
      </c>
      <c r="J133" s="7">
        <v>1806.0</v>
      </c>
      <c r="L133" s="9" t="s">
        <v>8</v>
      </c>
      <c r="M133" s="7" t="s">
        <v>36</v>
      </c>
      <c r="N133" s="7" t="s">
        <v>37</v>
      </c>
      <c r="O133" s="7" t="s">
        <v>38</v>
      </c>
      <c r="P133" s="7" t="s">
        <v>211</v>
      </c>
    </row>
    <row r="134" ht="15.75" customHeight="1">
      <c r="A134" s="7" t="s">
        <v>962</v>
      </c>
      <c r="B134" s="7" t="s">
        <v>963</v>
      </c>
      <c r="C134" s="7" t="s">
        <v>964</v>
      </c>
      <c r="D134" s="7">
        <v>3.179600480856E13</v>
      </c>
      <c r="G134" s="9" t="s">
        <v>966</v>
      </c>
      <c r="J134" s="7">
        <v>1887.0</v>
      </c>
      <c r="K134" s="7" t="s">
        <v>967</v>
      </c>
      <c r="L134" s="9" t="s">
        <v>11</v>
      </c>
      <c r="M134" s="7" t="s">
        <v>36</v>
      </c>
      <c r="N134" s="7" t="s">
        <v>37</v>
      </c>
      <c r="O134" s="7" t="s">
        <v>38</v>
      </c>
      <c r="P134" s="7" t="s">
        <v>211</v>
      </c>
    </row>
    <row r="135" ht="15.75" customHeight="1">
      <c r="A135" s="7" t="s">
        <v>970</v>
      </c>
      <c r="B135" s="7" t="s">
        <v>971</v>
      </c>
      <c r="C135" s="7" t="s">
        <v>972</v>
      </c>
      <c r="D135" s="7">
        <v>3.1796101466049E13</v>
      </c>
      <c r="G135" s="9" t="s">
        <v>973</v>
      </c>
      <c r="H135" s="9" t="s">
        <v>975</v>
      </c>
      <c r="J135" s="7">
        <v>1910.0</v>
      </c>
      <c r="K135" s="7" t="s">
        <v>976</v>
      </c>
      <c r="L135" s="9" t="s">
        <v>231</v>
      </c>
      <c r="M135" s="7" t="s">
        <v>36</v>
      </c>
      <c r="N135" s="7" t="s">
        <v>37</v>
      </c>
      <c r="O135" s="7" t="s">
        <v>38</v>
      </c>
      <c r="P135" s="7" t="s">
        <v>211</v>
      </c>
      <c r="R135" s="9" t="b">
        <v>1</v>
      </c>
    </row>
    <row r="136" ht="15.75" customHeight="1">
      <c r="A136" s="7" t="s">
        <v>979</v>
      </c>
      <c r="B136" s="7" t="s">
        <v>980</v>
      </c>
      <c r="C136" s="7" t="s">
        <v>981</v>
      </c>
      <c r="D136" s="7">
        <v>3.1796004841447E13</v>
      </c>
      <c r="E136" s="9" t="s">
        <v>983</v>
      </c>
      <c r="F136" s="9" t="s">
        <v>984</v>
      </c>
      <c r="G136" s="9" t="s">
        <v>986</v>
      </c>
      <c r="H136" s="9" t="s">
        <v>988</v>
      </c>
      <c r="J136" s="7">
        <v>1912.0</v>
      </c>
      <c r="K136" s="7" t="s">
        <v>989</v>
      </c>
      <c r="L136" s="9" t="s">
        <v>231</v>
      </c>
      <c r="M136" s="7" t="s">
        <v>36</v>
      </c>
      <c r="N136" s="7" t="s">
        <v>37</v>
      </c>
      <c r="O136" s="7" t="s">
        <v>38</v>
      </c>
      <c r="P136" s="7" t="s">
        <v>211</v>
      </c>
      <c r="R136" s="9" t="b">
        <v>1</v>
      </c>
    </row>
    <row r="137" ht="15.75" customHeight="1">
      <c r="A137" s="7" t="s">
        <v>992</v>
      </c>
      <c r="B137" s="7" t="s">
        <v>993</v>
      </c>
      <c r="C137" s="7" t="s">
        <v>994</v>
      </c>
      <c r="D137" s="7">
        <v>3.1796004500274E13</v>
      </c>
      <c r="J137" s="7">
        <v>1892.0</v>
      </c>
      <c r="K137" s="7" t="s">
        <v>996</v>
      </c>
      <c r="L137" s="9" t="s">
        <v>11</v>
      </c>
      <c r="M137" s="7" t="s">
        <v>36</v>
      </c>
      <c r="N137" s="7" t="s">
        <v>37</v>
      </c>
      <c r="O137" s="7" t="s">
        <v>38</v>
      </c>
      <c r="P137" s="7" t="s">
        <v>211</v>
      </c>
    </row>
    <row r="138" ht="15.75" customHeight="1">
      <c r="A138" s="7" t="s">
        <v>998</v>
      </c>
      <c r="B138" s="7" t="s">
        <v>427</v>
      </c>
      <c r="C138" s="7" t="s">
        <v>999</v>
      </c>
      <c r="D138" s="7">
        <v>3.1796004843948E13</v>
      </c>
      <c r="J138" s="7">
        <v>1904.0</v>
      </c>
      <c r="K138" s="7" t="s">
        <v>1001</v>
      </c>
      <c r="L138" s="9" t="s">
        <v>11</v>
      </c>
      <c r="M138" s="7" t="s">
        <v>36</v>
      </c>
      <c r="N138" s="7" t="s">
        <v>37</v>
      </c>
      <c r="O138" s="7" t="s">
        <v>38</v>
      </c>
      <c r="P138" s="7" t="s">
        <v>211</v>
      </c>
    </row>
    <row r="139" ht="15.75" customHeight="1">
      <c r="A139" s="7" t="s">
        <v>1003</v>
      </c>
      <c r="B139" s="7" t="s">
        <v>430</v>
      </c>
      <c r="C139" s="7" t="s">
        <v>1005</v>
      </c>
      <c r="D139" s="7">
        <v>3.1796005132184E13</v>
      </c>
      <c r="F139" s="9" t="s">
        <v>1007</v>
      </c>
      <c r="G139" s="9" t="s">
        <v>1008</v>
      </c>
      <c r="J139" s="7" t="s">
        <v>1009</v>
      </c>
      <c r="L139" s="9" t="s">
        <v>231</v>
      </c>
      <c r="M139" s="7" t="s">
        <v>36</v>
      </c>
      <c r="N139" s="7" t="s">
        <v>37</v>
      </c>
      <c r="O139" s="7" t="s">
        <v>38</v>
      </c>
      <c r="P139" s="7" t="s">
        <v>211</v>
      </c>
      <c r="R139" s="9" t="b">
        <v>1</v>
      </c>
    </row>
    <row r="140" ht="15.75" customHeight="1">
      <c r="A140" s="7" t="s">
        <v>1013</v>
      </c>
      <c r="B140" s="7" t="s">
        <v>431</v>
      </c>
      <c r="C140" s="7" t="s">
        <v>1014</v>
      </c>
      <c r="D140" s="7">
        <v>3.1796102134414E13</v>
      </c>
      <c r="F140" s="9" t="s">
        <v>1016</v>
      </c>
      <c r="G140" s="9" t="s">
        <v>1017</v>
      </c>
      <c r="H140" s="9" t="s">
        <v>1019</v>
      </c>
      <c r="J140" s="7">
        <v>1896.0</v>
      </c>
      <c r="L140" s="9" t="s">
        <v>231</v>
      </c>
      <c r="M140" s="7" t="s">
        <v>36</v>
      </c>
      <c r="N140" s="7" t="s">
        <v>37</v>
      </c>
      <c r="O140" s="7" t="s">
        <v>38</v>
      </c>
      <c r="P140" s="7" t="s">
        <v>211</v>
      </c>
    </row>
    <row r="141" ht="15.75" customHeight="1">
      <c r="A141" s="7" t="s">
        <v>1021</v>
      </c>
      <c r="B141" s="7" t="s">
        <v>1023</v>
      </c>
      <c r="C141" s="7" t="s">
        <v>1024</v>
      </c>
      <c r="D141" s="7">
        <v>3.1796102358633E13</v>
      </c>
      <c r="J141" s="7">
        <v>1892.0</v>
      </c>
      <c r="K141" s="7" t="s">
        <v>1026</v>
      </c>
      <c r="L141" s="9" t="s">
        <v>11</v>
      </c>
      <c r="M141" s="7" t="s">
        <v>36</v>
      </c>
      <c r="N141" s="7" t="s">
        <v>37</v>
      </c>
      <c r="O141" s="7" t="s">
        <v>38</v>
      </c>
      <c r="P141" s="7" t="s">
        <v>211</v>
      </c>
    </row>
    <row r="142" ht="15.75" customHeight="1">
      <c r="A142" s="7" t="s">
        <v>1029</v>
      </c>
      <c r="B142" s="7" t="s">
        <v>1031</v>
      </c>
      <c r="C142" s="7" t="s">
        <v>1032</v>
      </c>
      <c r="D142" s="7">
        <v>3.1796102127533E13</v>
      </c>
      <c r="F142" s="9" t="s">
        <v>1034</v>
      </c>
      <c r="G142" s="9" t="s">
        <v>1035</v>
      </c>
      <c r="J142" s="7">
        <v>1901.0</v>
      </c>
      <c r="K142" s="7" t="s">
        <v>1037</v>
      </c>
      <c r="L142" s="9" t="s">
        <v>231</v>
      </c>
      <c r="M142" s="7" t="s">
        <v>36</v>
      </c>
      <c r="N142" s="7" t="s">
        <v>37</v>
      </c>
      <c r="O142" s="7" t="s">
        <v>38</v>
      </c>
      <c r="P142" s="7" t="s">
        <v>211</v>
      </c>
      <c r="R142" s="9" t="b">
        <v>1</v>
      </c>
    </row>
    <row r="143" ht="15.75" customHeight="1">
      <c r="A143" s="7" t="s">
        <v>1041</v>
      </c>
      <c r="B143" s="7" t="s">
        <v>1042</v>
      </c>
      <c r="C143" s="7" t="s">
        <v>1044</v>
      </c>
      <c r="D143" s="7">
        <v>3.1796001053012E13</v>
      </c>
      <c r="F143" s="9" t="s">
        <v>1045</v>
      </c>
      <c r="G143" s="9" t="s">
        <v>1047</v>
      </c>
      <c r="H143" s="9" t="s">
        <v>1048</v>
      </c>
      <c r="J143" s="7" t="s">
        <v>1049</v>
      </c>
      <c r="K143" s="7" t="s">
        <v>1051</v>
      </c>
      <c r="L143" s="9" t="s">
        <v>231</v>
      </c>
      <c r="M143" s="7" t="s">
        <v>36</v>
      </c>
      <c r="N143" s="7" t="s">
        <v>37</v>
      </c>
      <c r="O143" s="7" t="s">
        <v>38</v>
      </c>
      <c r="P143" s="7" t="s">
        <v>211</v>
      </c>
      <c r="R143" s="9" t="b">
        <v>1</v>
      </c>
    </row>
    <row r="144" ht="15.75" customHeight="1">
      <c r="A144" s="7" t="s">
        <v>1053</v>
      </c>
      <c r="B144" s="7" t="s">
        <v>1054</v>
      </c>
      <c r="C144" s="7" t="s">
        <v>1056</v>
      </c>
      <c r="D144" s="7">
        <v>3.1796101174429E13</v>
      </c>
      <c r="J144" s="7">
        <v>1911.0</v>
      </c>
      <c r="K144" s="7" t="s">
        <v>1057</v>
      </c>
      <c r="L144" s="9" t="s">
        <v>11</v>
      </c>
      <c r="M144" s="7" t="s">
        <v>36</v>
      </c>
      <c r="N144" s="7" t="s">
        <v>37</v>
      </c>
      <c r="O144" s="7" t="s">
        <v>38</v>
      </c>
      <c r="P144" s="7" t="s">
        <v>211</v>
      </c>
    </row>
    <row r="145" ht="15.75" customHeight="1">
      <c r="A145" s="7" t="s">
        <v>1060</v>
      </c>
      <c r="B145" s="7" t="s">
        <v>438</v>
      </c>
      <c r="C145" s="7" t="s">
        <v>1062</v>
      </c>
      <c r="D145" s="7">
        <v>3.1796004747602E13</v>
      </c>
      <c r="J145" s="7">
        <v>1905.0</v>
      </c>
      <c r="K145" s="7" t="s">
        <v>1064</v>
      </c>
      <c r="L145" s="9" t="s">
        <v>11</v>
      </c>
      <c r="M145" s="7" t="s">
        <v>36</v>
      </c>
      <c r="N145" s="7" t="s">
        <v>37</v>
      </c>
      <c r="O145" s="7" t="s">
        <v>38</v>
      </c>
      <c r="P145" s="7" t="s">
        <v>211</v>
      </c>
    </row>
    <row r="146" ht="15.75" customHeight="1">
      <c r="A146" s="7" t="s">
        <v>1067</v>
      </c>
      <c r="B146" s="7" t="s">
        <v>1068</v>
      </c>
      <c r="C146" s="7" t="s">
        <v>1069</v>
      </c>
      <c r="D146" s="7">
        <v>3.1796001053616E13</v>
      </c>
      <c r="J146" s="7" t="s">
        <v>1070</v>
      </c>
      <c r="K146" s="7" t="s">
        <v>218</v>
      </c>
      <c r="L146" s="9" t="s">
        <v>11</v>
      </c>
      <c r="M146" s="7" t="s">
        <v>36</v>
      </c>
      <c r="N146" s="7" t="s">
        <v>37</v>
      </c>
      <c r="O146" s="7" t="s">
        <v>38</v>
      </c>
      <c r="P146" s="7" t="s">
        <v>211</v>
      </c>
    </row>
    <row r="147" ht="15.75" customHeight="1">
      <c r="A147" s="7" t="s">
        <v>1073</v>
      </c>
      <c r="B147" s="7" t="s">
        <v>1074</v>
      </c>
      <c r="C147" s="7" t="s">
        <v>1069</v>
      </c>
      <c r="D147" s="7">
        <v>3.1796001053558E13</v>
      </c>
      <c r="J147" s="7" t="s">
        <v>1070</v>
      </c>
      <c r="K147" s="7" t="s">
        <v>218</v>
      </c>
      <c r="L147" s="9" t="s">
        <v>11</v>
      </c>
      <c r="M147" s="7" t="s">
        <v>36</v>
      </c>
      <c r="N147" s="7" t="s">
        <v>37</v>
      </c>
      <c r="O147" s="7" t="s">
        <v>38</v>
      </c>
      <c r="P147" s="7" t="s">
        <v>211</v>
      </c>
    </row>
    <row r="148" ht="15.75" customHeight="1">
      <c r="A148" s="7" t="s">
        <v>1080</v>
      </c>
      <c r="B148" s="7" t="s">
        <v>1081</v>
      </c>
      <c r="C148" s="7" t="s">
        <v>1082</v>
      </c>
      <c r="D148" s="7">
        <v>3.1796102928211E13</v>
      </c>
      <c r="J148" s="7">
        <v>1880.0</v>
      </c>
      <c r="K148" s="7" t="s">
        <v>1085</v>
      </c>
      <c r="L148" s="9" t="s">
        <v>11</v>
      </c>
      <c r="M148" s="7" t="s">
        <v>36</v>
      </c>
      <c r="N148" s="7" t="s">
        <v>37</v>
      </c>
      <c r="O148" s="7" t="s">
        <v>38</v>
      </c>
      <c r="P148" s="7" t="s">
        <v>211</v>
      </c>
    </row>
    <row r="149" ht="15.75" customHeight="1">
      <c r="A149" s="7" t="s">
        <v>1086</v>
      </c>
      <c r="B149" s="7" t="s">
        <v>1088</v>
      </c>
      <c r="C149" s="7" t="s">
        <v>1089</v>
      </c>
      <c r="D149" s="7">
        <v>3.1796004708703E13</v>
      </c>
      <c r="J149" s="7">
        <v>1919.0</v>
      </c>
      <c r="K149" s="7" t="s">
        <v>1091</v>
      </c>
      <c r="L149" s="9" t="s">
        <v>11</v>
      </c>
      <c r="M149" s="7" t="s">
        <v>36</v>
      </c>
      <c r="N149" s="7" t="s">
        <v>37</v>
      </c>
      <c r="O149" s="7" t="s">
        <v>38</v>
      </c>
      <c r="P149" s="7" t="s">
        <v>211</v>
      </c>
    </row>
    <row r="150" ht="15.75" customHeight="1">
      <c r="A150" s="7" t="s">
        <v>1096</v>
      </c>
      <c r="B150" s="7" t="s">
        <v>450</v>
      </c>
      <c r="C150" s="7" t="s">
        <v>1097</v>
      </c>
      <c r="D150" s="7">
        <v>3.1796101045389E13</v>
      </c>
      <c r="G150" s="9" t="s">
        <v>1099</v>
      </c>
      <c r="J150" s="7">
        <v>1914.0</v>
      </c>
      <c r="K150" s="7" t="s">
        <v>1101</v>
      </c>
      <c r="L150" s="9" t="s">
        <v>11</v>
      </c>
      <c r="M150" s="7" t="s">
        <v>36</v>
      </c>
      <c r="N150" s="7" t="s">
        <v>37</v>
      </c>
      <c r="O150" s="7" t="s">
        <v>38</v>
      </c>
      <c r="P150" s="7" t="s">
        <v>211</v>
      </c>
      <c r="R150" s="9" t="b">
        <v>1</v>
      </c>
    </row>
    <row r="151" ht="15.75" customHeight="1">
      <c r="A151" s="7" t="s">
        <v>1104</v>
      </c>
      <c r="B151" s="7" t="s">
        <v>1106</v>
      </c>
      <c r="C151" s="7" t="s">
        <v>1107</v>
      </c>
      <c r="D151" s="7">
        <v>3.1796004647885E13</v>
      </c>
      <c r="G151" s="9" t="s">
        <v>1108</v>
      </c>
      <c r="J151" s="7">
        <v>1911.0</v>
      </c>
      <c r="K151" s="7" t="s">
        <v>1110</v>
      </c>
      <c r="L151" s="9" t="s">
        <v>11</v>
      </c>
      <c r="M151" s="7" t="s">
        <v>36</v>
      </c>
      <c r="N151" s="7" t="s">
        <v>37</v>
      </c>
      <c r="O151" s="7" t="s">
        <v>38</v>
      </c>
      <c r="P151" s="7" t="s">
        <v>211</v>
      </c>
      <c r="R151" s="9" t="b">
        <v>1</v>
      </c>
    </row>
    <row r="152" ht="15.75" customHeight="1">
      <c r="A152" s="7" t="s">
        <v>1112</v>
      </c>
      <c r="B152" s="7" t="s">
        <v>1114</v>
      </c>
      <c r="C152" s="7" t="s">
        <v>1115</v>
      </c>
      <c r="D152" s="7">
        <v>3.1796005029026E13</v>
      </c>
      <c r="J152" s="7">
        <v>1869.0</v>
      </c>
      <c r="K152" s="7" t="s">
        <v>1116</v>
      </c>
      <c r="L152" s="9" t="s">
        <v>11</v>
      </c>
      <c r="M152" s="7" t="s">
        <v>36</v>
      </c>
      <c r="N152" s="7" t="s">
        <v>37</v>
      </c>
      <c r="O152" s="7" t="s">
        <v>38</v>
      </c>
      <c r="P152" s="7" t="s">
        <v>211</v>
      </c>
    </row>
    <row r="153" ht="15.75" customHeight="1">
      <c r="A153" s="7" t="s">
        <v>1119</v>
      </c>
      <c r="B153" s="7" t="s">
        <v>458</v>
      </c>
      <c r="C153" s="7" t="s">
        <v>1121</v>
      </c>
      <c r="D153" s="7" t="s">
        <v>1122</v>
      </c>
      <c r="G153" s="9" t="s">
        <v>1123</v>
      </c>
      <c r="J153" s="7">
        <v>1881.0</v>
      </c>
      <c r="L153" s="9" t="s">
        <v>11</v>
      </c>
      <c r="M153" s="7" t="s">
        <v>36</v>
      </c>
      <c r="N153" s="7" t="s">
        <v>37</v>
      </c>
      <c r="O153" s="7" t="s">
        <v>38</v>
      </c>
      <c r="P153" s="7" t="s">
        <v>211</v>
      </c>
      <c r="R153" s="9" t="b">
        <v>1</v>
      </c>
    </row>
    <row r="154" ht="15.75" customHeight="1">
      <c r="A154" s="7" t="s">
        <v>1126</v>
      </c>
      <c r="B154" s="7" t="s">
        <v>461</v>
      </c>
      <c r="C154" s="7" t="s">
        <v>1128</v>
      </c>
      <c r="D154" s="7">
        <v>3.1796004749434E13</v>
      </c>
      <c r="J154" s="7">
        <v>1913.0</v>
      </c>
      <c r="L154" s="9" t="s">
        <v>11</v>
      </c>
      <c r="M154" s="7" t="s">
        <v>36</v>
      </c>
      <c r="N154" s="7" t="s">
        <v>37</v>
      </c>
      <c r="O154" s="7" t="s">
        <v>38</v>
      </c>
      <c r="P154" s="7" t="s">
        <v>211</v>
      </c>
    </row>
    <row r="155" ht="15.75" customHeight="1">
      <c r="A155" s="7" t="s">
        <v>1131</v>
      </c>
      <c r="B155" s="7" t="s">
        <v>462</v>
      </c>
      <c r="C155" s="7" t="s">
        <v>1133</v>
      </c>
      <c r="D155" s="7">
        <v>3.1796102415011E13</v>
      </c>
      <c r="J155" s="7">
        <v>1841.0</v>
      </c>
      <c r="M155" s="7" t="s">
        <v>36</v>
      </c>
      <c r="N155" s="7" t="s">
        <v>372</v>
      </c>
      <c r="O155" s="7" t="s">
        <v>38</v>
      </c>
      <c r="P155" s="7" t="s">
        <v>211</v>
      </c>
    </row>
    <row r="156" ht="15.75" customHeight="1">
      <c r="A156" s="7" t="s">
        <v>1136</v>
      </c>
      <c r="B156" s="7" t="s">
        <v>1137</v>
      </c>
      <c r="C156" s="7" t="s">
        <v>1138</v>
      </c>
      <c r="D156" s="7">
        <v>3.1796005007519E13</v>
      </c>
      <c r="F156" s="9" t="s">
        <v>1139</v>
      </c>
      <c r="G156" s="9" t="s">
        <v>1140</v>
      </c>
      <c r="H156" s="9" t="s">
        <v>1142</v>
      </c>
      <c r="J156" s="7" t="s">
        <v>1144</v>
      </c>
      <c r="K156" s="7" t="s">
        <v>1145</v>
      </c>
      <c r="L156" s="9" t="s">
        <v>231</v>
      </c>
      <c r="M156" s="7" t="s">
        <v>36</v>
      </c>
      <c r="N156" s="7" t="s">
        <v>37</v>
      </c>
      <c r="O156" s="7" t="s">
        <v>38</v>
      </c>
      <c r="P156" s="7" t="s">
        <v>211</v>
      </c>
    </row>
    <row r="157" ht="15.75" customHeight="1">
      <c r="A157" s="7" t="s">
        <v>1147</v>
      </c>
      <c r="B157" s="7" t="s">
        <v>1148</v>
      </c>
      <c r="C157" s="7" t="s">
        <v>1149</v>
      </c>
      <c r="D157" s="7">
        <v>3.1796001564612E13</v>
      </c>
      <c r="J157" s="7" t="s">
        <v>1151</v>
      </c>
      <c r="K157" s="7" t="s">
        <v>1152</v>
      </c>
      <c r="L157" s="9" t="s">
        <v>11</v>
      </c>
      <c r="M157" s="7" t="s">
        <v>36</v>
      </c>
      <c r="N157" s="7" t="s">
        <v>37</v>
      </c>
      <c r="O157" s="7" t="s">
        <v>38</v>
      </c>
      <c r="P157" s="7" t="s">
        <v>211</v>
      </c>
    </row>
    <row r="158" ht="15.75" customHeight="1">
      <c r="A158" s="7" t="s">
        <v>1154</v>
      </c>
      <c r="B158" s="7" t="s">
        <v>1156</v>
      </c>
      <c r="C158" s="7" t="s">
        <v>1157</v>
      </c>
      <c r="D158" s="7">
        <v>3.1796001054408E13</v>
      </c>
      <c r="J158" s="7">
        <v>19.0</v>
      </c>
      <c r="K158" s="7" t="s">
        <v>1159</v>
      </c>
      <c r="L158" s="9" t="s">
        <v>11</v>
      </c>
      <c r="M158" s="7" t="s">
        <v>36</v>
      </c>
      <c r="N158" s="7" t="s">
        <v>37</v>
      </c>
      <c r="O158" s="7" t="s">
        <v>38</v>
      </c>
      <c r="P158" s="7" t="s">
        <v>211</v>
      </c>
    </row>
    <row r="159" ht="15.75" customHeight="1">
      <c r="A159" s="7" t="s">
        <v>1161</v>
      </c>
      <c r="B159" s="7" t="s">
        <v>1163</v>
      </c>
      <c r="C159" s="7" t="s">
        <v>1157</v>
      </c>
      <c r="D159" s="7">
        <v>3.1796001054291E13</v>
      </c>
      <c r="J159" s="7">
        <v>19.0</v>
      </c>
      <c r="K159" s="7" t="s">
        <v>1159</v>
      </c>
      <c r="L159" s="9" t="s">
        <v>11</v>
      </c>
      <c r="M159" s="7" t="s">
        <v>36</v>
      </c>
      <c r="N159" s="7" t="s">
        <v>37</v>
      </c>
      <c r="O159" s="7" t="s">
        <v>38</v>
      </c>
      <c r="P159" s="7" t="s">
        <v>211</v>
      </c>
    </row>
    <row r="160" ht="15.75" customHeight="1">
      <c r="A160" s="7" t="s">
        <v>1166</v>
      </c>
      <c r="B160" s="7" t="s">
        <v>1167</v>
      </c>
      <c r="C160" s="7" t="s">
        <v>1169</v>
      </c>
      <c r="D160" s="7">
        <v>3.1796001054366E13</v>
      </c>
      <c r="J160" s="7" t="s">
        <v>1170</v>
      </c>
      <c r="K160" s="7" t="s">
        <v>1171</v>
      </c>
      <c r="L160" s="9" t="s">
        <v>11</v>
      </c>
      <c r="M160" s="7" t="s">
        <v>36</v>
      </c>
      <c r="N160" s="7" t="s">
        <v>37</v>
      </c>
      <c r="O160" s="7" t="s">
        <v>38</v>
      </c>
      <c r="P160" s="7" t="s">
        <v>211</v>
      </c>
    </row>
    <row r="161" ht="15.75" customHeight="1">
      <c r="A161" s="7" t="s">
        <v>1173</v>
      </c>
      <c r="B161" s="7" t="s">
        <v>1174</v>
      </c>
      <c r="C161" s="7" t="s">
        <v>1176</v>
      </c>
      <c r="D161" s="7">
        <v>3.1796004972523E13</v>
      </c>
      <c r="J161" s="7">
        <v>1910.0</v>
      </c>
      <c r="K161" s="7" t="s">
        <v>1177</v>
      </c>
      <c r="L161" s="9" t="s">
        <v>11</v>
      </c>
      <c r="M161" s="7" t="s">
        <v>36</v>
      </c>
      <c r="N161" s="7" t="s">
        <v>37</v>
      </c>
      <c r="O161" s="7" t="s">
        <v>38</v>
      </c>
      <c r="P161" s="7" t="s">
        <v>211</v>
      </c>
    </row>
    <row r="162" ht="15.75" customHeight="1">
      <c r="A162" s="7" t="s">
        <v>1180</v>
      </c>
      <c r="B162" s="7" t="s">
        <v>483</v>
      </c>
      <c r="C162" s="7" t="s">
        <v>1182</v>
      </c>
      <c r="D162" s="7">
        <v>3.1796100788914E13</v>
      </c>
      <c r="J162" s="7">
        <v>1922.0</v>
      </c>
      <c r="K162" s="7" t="s">
        <v>1184</v>
      </c>
      <c r="L162" s="9" t="s">
        <v>13</v>
      </c>
      <c r="M162" s="7" t="s">
        <v>36</v>
      </c>
      <c r="N162" s="7" t="s">
        <v>37</v>
      </c>
      <c r="O162" s="7" t="s">
        <v>38</v>
      </c>
      <c r="P162" s="7" t="s">
        <v>211</v>
      </c>
    </row>
    <row r="163" ht="15.75" customHeight="1">
      <c r="A163" s="7" t="s">
        <v>1187</v>
      </c>
      <c r="B163" s="7" t="s">
        <v>485</v>
      </c>
      <c r="C163" s="7" t="s">
        <v>1188</v>
      </c>
      <c r="D163" s="7">
        <v>3.1796001054648E13</v>
      </c>
      <c r="J163" s="7" t="s">
        <v>1190</v>
      </c>
      <c r="K163" s="7" t="s">
        <v>1191</v>
      </c>
      <c r="L163" s="9" t="s">
        <v>11</v>
      </c>
      <c r="M163" s="7" t="s">
        <v>36</v>
      </c>
      <c r="N163" s="7" t="s">
        <v>37</v>
      </c>
      <c r="O163" s="7" t="s">
        <v>38</v>
      </c>
      <c r="P163" s="7" t="s">
        <v>211</v>
      </c>
    </row>
    <row r="164" ht="15.75" customHeight="1">
      <c r="A164" s="7" t="s">
        <v>1192</v>
      </c>
      <c r="B164" s="7" t="s">
        <v>1193</v>
      </c>
      <c r="C164" s="7" t="s">
        <v>1194</v>
      </c>
      <c r="D164" s="7">
        <v>3.1796004393332E13</v>
      </c>
      <c r="J164" s="7" t="s">
        <v>1196</v>
      </c>
      <c r="K164" s="7" t="s">
        <v>1197</v>
      </c>
      <c r="L164" s="9" t="s">
        <v>11</v>
      </c>
      <c r="M164" s="7" t="s">
        <v>36</v>
      </c>
      <c r="N164" s="7" t="s">
        <v>37</v>
      </c>
      <c r="O164" s="7" t="s">
        <v>38</v>
      </c>
      <c r="P164" s="7" t="s">
        <v>211</v>
      </c>
    </row>
    <row r="165" ht="15.75" customHeight="1">
      <c r="A165" s="7" t="s">
        <v>1200</v>
      </c>
      <c r="B165" s="7" t="s">
        <v>1201</v>
      </c>
      <c r="C165" s="7" t="s">
        <v>1202</v>
      </c>
      <c r="D165" s="7">
        <v>3.1796007698414E13</v>
      </c>
      <c r="J165" s="7">
        <v>1911.0</v>
      </c>
      <c r="K165" s="7" t="s">
        <v>1204</v>
      </c>
      <c r="L165" s="9" t="s">
        <v>11</v>
      </c>
      <c r="M165" s="7" t="s">
        <v>36</v>
      </c>
      <c r="N165" s="7" t="s">
        <v>37</v>
      </c>
      <c r="O165" s="7" t="s">
        <v>38</v>
      </c>
      <c r="P165" s="7" t="s">
        <v>211</v>
      </c>
    </row>
    <row r="166" ht="15.75" customHeight="1">
      <c r="A166" s="7" t="s">
        <v>1206</v>
      </c>
      <c r="B166" s="7" t="s">
        <v>1207</v>
      </c>
      <c r="C166" s="7" t="s">
        <v>1209</v>
      </c>
      <c r="D166" s="7">
        <v>3.1796100916366E13</v>
      </c>
      <c r="J166" s="7">
        <v>1910.0</v>
      </c>
      <c r="L166" s="9" t="s">
        <v>10</v>
      </c>
      <c r="M166" s="7" t="s">
        <v>36</v>
      </c>
      <c r="N166" s="7" t="s">
        <v>37</v>
      </c>
      <c r="O166" s="7" t="s">
        <v>38</v>
      </c>
      <c r="P166" s="7" t="s">
        <v>211</v>
      </c>
    </row>
    <row r="167" ht="15.75" customHeight="1">
      <c r="A167" s="7" t="s">
        <v>1212</v>
      </c>
      <c r="B167" s="7" t="s">
        <v>504</v>
      </c>
      <c r="C167" s="7" t="s">
        <v>1214</v>
      </c>
      <c r="D167" s="7">
        <v>3.1796008280022E13</v>
      </c>
      <c r="J167" s="7">
        <v>1900.0</v>
      </c>
      <c r="K167" s="7" t="s">
        <v>1216</v>
      </c>
      <c r="M167" s="7" t="s">
        <v>36</v>
      </c>
      <c r="N167" s="7" t="s">
        <v>372</v>
      </c>
      <c r="O167" s="7" t="s">
        <v>38</v>
      </c>
      <c r="P167" s="7" t="s">
        <v>211</v>
      </c>
    </row>
    <row r="168" ht="15.75" customHeight="1">
      <c r="A168" s="7" t="s">
        <v>1218</v>
      </c>
      <c r="B168" s="7" t="s">
        <v>1220</v>
      </c>
      <c r="C168" s="7" t="s">
        <v>1221</v>
      </c>
      <c r="D168" s="7">
        <v>3.17960048088E13</v>
      </c>
      <c r="J168" s="7" t="s">
        <v>1223</v>
      </c>
      <c r="K168" s="7" t="s">
        <v>1145</v>
      </c>
      <c r="L168" s="9" t="s">
        <v>11</v>
      </c>
      <c r="M168" s="7" t="s">
        <v>36</v>
      </c>
      <c r="N168" s="7" t="s">
        <v>37</v>
      </c>
      <c r="O168" s="7" t="s">
        <v>38</v>
      </c>
      <c r="P168" s="7" t="s">
        <v>211</v>
      </c>
    </row>
    <row r="169" ht="15.75" customHeight="1">
      <c r="A169" s="7" t="s">
        <v>1224</v>
      </c>
      <c r="B169" s="7" t="s">
        <v>508</v>
      </c>
      <c r="C169" s="7" t="s">
        <v>1226</v>
      </c>
      <c r="D169" s="7">
        <v>3.1796007785815E13</v>
      </c>
      <c r="J169" s="7">
        <v>1878.0</v>
      </c>
      <c r="M169" s="7" t="s">
        <v>36</v>
      </c>
      <c r="N169" s="7" t="s">
        <v>372</v>
      </c>
      <c r="O169" s="7" t="s">
        <v>38</v>
      </c>
      <c r="P169" s="7" t="s">
        <v>211</v>
      </c>
    </row>
    <row r="170" ht="15.75" customHeight="1">
      <c r="A170" s="7" t="s">
        <v>1229</v>
      </c>
      <c r="B170" s="7" t="s">
        <v>511</v>
      </c>
      <c r="C170" s="7" t="s">
        <v>1231</v>
      </c>
      <c r="D170" s="7">
        <v>3.1796004686982E13</v>
      </c>
      <c r="J170" s="7">
        <v>1912.0</v>
      </c>
      <c r="K170" s="7" t="s">
        <v>1232</v>
      </c>
      <c r="L170" s="9" t="s">
        <v>11</v>
      </c>
      <c r="M170" s="7" t="s">
        <v>36</v>
      </c>
      <c r="N170" s="7" t="s">
        <v>37</v>
      </c>
      <c r="O170" s="7" t="s">
        <v>38</v>
      </c>
      <c r="P170" s="7" t="s">
        <v>211</v>
      </c>
    </row>
    <row r="171" ht="15.75" customHeight="1">
      <c r="A171" s="7" t="s">
        <v>1235</v>
      </c>
      <c r="B171" s="7" t="s">
        <v>1237</v>
      </c>
      <c r="C171" s="7" t="s">
        <v>1238</v>
      </c>
      <c r="D171" s="7">
        <v>3.1796004760845E13</v>
      </c>
      <c r="J171" s="7">
        <v>1876.0</v>
      </c>
      <c r="K171" s="7" t="s">
        <v>1240</v>
      </c>
      <c r="L171" s="9" t="s">
        <v>11</v>
      </c>
      <c r="M171" s="7" t="s">
        <v>36</v>
      </c>
      <c r="N171" s="7" t="s">
        <v>37</v>
      </c>
      <c r="O171" s="7" t="s">
        <v>38</v>
      </c>
      <c r="P171" s="7" t="s">
        <v>211</v>
      </c>
    </row>
    <row r="172" ht="15.75" customHeight="1">
      <c r="A172" s="7" t="s">
        <v>1243</v>
      </c>
      <c r="B172" s="7" t="s">
        <v>1245</v>
      </c>
      <c r="C172" s="7" t="s">
        <v>1246</v>
      </c>
      <c r="D172" s="7">
        <v>3.1796003899818E13</v>
      </c>
      <c r="F172" s="9" t="s">
        <v>1247</v>
      </c>
      <c r="G172" s="9" t="s">
        <v>1248</v>
      </c>
      <c r="J172" s="7">
        <v>1908.0</v>
      </c>
      <c r="L172" s="9" t="s">
        <v>231</v>
      </c>
      <c r="M172" s="7" t="s">
        <v>36</v>
      </c>
      <c r="N172" s="7" t="s">
        <v>37</v>
      </c>
      <c r="O172" s="7" t="s">
        <v>38</v>
      </c>
      <c r="P172" s="7" t="s">
        <v>211</v>
      </c>
    </row>
    <row r="173" ht="15.75" customHeight="1">
      <c r="A173" s="7" t="s">
        <v>1252</v>
      </c>
      <c r="B173" s="7" t="s">
        <v>1253</v>
      </c>
      <c r="C173" s="7" t="s">
        <v>1254</v>
      </c>
      <c r="D173" s="7">
        <v>3.1796004500688E13</v>
      </c>
      <c r="J173" s="7">
        <v>1909.0</v>
      </c>
      <c r="K173" s="7" t="s">
        <v>379</v>
      </c>
      <c r="L173" s="9" t="s">
        <v>11</v>
      </c>
      <c r="M173" s="7" t="s">
        <v>36</v>
      </c>
      <c r="N173" s="7" t="s">
        <v>37</v>
      </c>
      <c r="O173" s="7" t="s">
        <v>38</v>
      </c>
      <c r="P173" s="7" t="s">
        <v>211</v>
      </c>
    </row>
    <row r="174" ht="15.75" customHeight="1">
      <c r="A174" s="7" t="s">
        <v>1259</v>
      </c>
      <c r="B174" s="7" t="s">
        <v>522</v>
      </c>
      <c r="C174" s="7" t="s">
        <v>1261</v>
      </c>
      <c r="D174" s="7">
        <v>3.1796101474613E13</v>
      </c>
      <c r="G174" s="9" t="s">
        <v>1263</v>
      </c>
      <c r="H174" s="9" t="s">
        <v>1264</v>
      </c>
      <c r="J174" s="7">
        <v>1914.0</v>
      </c>
      <c r="K174" s="7" t="s">
        <v>1266</v>
      </c>
      <c r="L174" s="9" t="s">
        <v>11</v>
      </c>
      <c r="M174" s="7" t="s">
        <v>36</v>
      </c>
      <c r="N174" s="7" t="s">
        <v>37</v>
      </c>
      <c r="O174" s="7" t="s">
        <v>38</v>
      </c>
      <c r="P174" s="7" t="s">
        <v>211</v>
      </c>
      <c r="R174" s="9" t="b">
        <v>1</v>
      </c>
    </row>
    <row r="175" ht="15.75" customHeight="1">
      <c r="A175" s="7" t="s">
        <v>1270</v>
      </c>
      <c r="B175" s="7" t="s">
        <v>1271</v>
      </c>
      <c r="C175" s="7" t="s">
        <v>1273</v>
      </c>
      <c r="D175" s="7">
        <v>3.1796001235619E13</v>
      </c>
      <c r="J175" s="7">
        <v>1912.0</v>
      </c>
      <c r="K175" s="7" t="s">
        <v>1274</v>
      </c>
      <c r="L175" s="9" t="s">
        <v>11</v>
      </c>
      <c r="M175" s="7" t="s">
        <v>36</v>
      </c>
      <c r="N175" s="7" t="s">
        <v>37</v>
      </c>
      <c r="O175" s="7" t="s">
        <v>38</v>
      </c>
      <c r="P175" s="7" t="s">
        <v>211</v>
      </c>
    </row>
    <row r="176" ht="15.75" customHeight="1">
      <c r="A176" s="7" t="s">
        <v>1277</v>
      </c>
      <c r="B176" s="7" t="s">
        <v>1278</v>
      </c>
      <c r="C176" s="7" t="s">
        <v>1279</v>
      </c>
      <c r="D176" s="7">
        <v>3.1796004859639E13</v>
      </c>
      <c r="J176" s="7">
        <v>1907.0</v>
      </c>
      <c r="K176" s="7" t="s">
        <v>1281</v>
      </c>
      <c r="L176" s="9" t="s">
        <v>11</v>
      </c>
      <c r="M176" s="7" t="s">
        <v>36</v>
      </c>
      <c r="N176" s="7" t="s">
        <v>37</v>
      </c>
      <c r="O176" s="7" t="s">
        <v>38</v>
      </c>
      <c r="P176" s="7" t="s">
        <v>211</v>
      </c>
    </row>
    <row r="177" ht="15.75" customHeight="1">
      <c r="A177" s="7" t="s">
        <v>1283</v>
      </c>
      <c r="B177" s="7" t="s">
        <v>531</v>
      </c>
      <c r="C177" s="7" t="s">
        <v>1285</v>
      </c>
      <c r="D177" s="7">
        <v>3.1796004972762E13</v>
      </c>
      <c r="F177" s="9" t="s">
        <v>1287</v>
      </c>
      <c r="G177" s="9" t="s">
        <v>1289</v>
      </c>
      <c r="H177" s="9" t="s">
        <v>1290</v>
      </c>
      <c r="J177" s="7">
        <v>1870.0</v>
      </c>
      <c r="K177" s="7" t="s">
        <v>1293</v>
      </c>
      <c r="L177" s="9" t="s">
        <v>231</v>
      </c>
      <c r="M177" s="7" t="s">
        <v>36</v>
      </c>
      <c r="N177" s="7" t="s">
        <v>37</v>
      </c>
      <c r="O177" s="7" t="s">
        <v>38</v>
      </c>
      <c r="P177" s="7" t="s">
        <v>211</v>
      </c>
      <c r="R177" s="9" t="b">
        <v>1</v>
      </c>
    </row>
    <row r="178" ht="15.75" customHeight="1">
      <c r="A178" s="7" t="s">
        <v>1297</v>
      </c>
      <c r="B178" s="7" t="s">
        <v>1299</v>
      </c>
      <c r="C178" s="7" t="s">
        <v>1300</v>
      </c>
      <c r="D178" s="7">
        <v>3.1796003405798E13</v>
      </c>
      <c r="J178" s="7">
        <v>1879.0</v>
      </c>
      <c r="L178" s="9" t="s">
        <v>11</v>
      </c>
      <c r="M178" s="7" t="s">
        <v>36</v>
      </c>
      <c r="N178" s="7" t="s">
        <v>37</v>
      </c>
      <c r="O178" s="7" t="s">
        <v>38</v>
      </c>
      <c r="P178" s="7" t="s">
        <v>211</v>
      </c>
    </row>
    <row r="179" ht="15.75" customHeight="1">
      <c r="A179" s="7" t="s">
        <v>1303</v>
      </c>
      <c r="B179" s="7" t="s">
        <v>1305</v>
      </c>
      <c r="C179" s="7" t="s">
        <v>1306</v>
      </c>
      <c r="D179" s="7">
        <v>3.179600156481E13</v>
      </c>
      <c r="G179" s="9" t="s">
        <v>1307</v>
      </c>
      <c r="J179" s="7">
        <v>1911.0</v>
      </c>
      <c r="L179" s="9" t="s">
        <v>11</v>
      </c>
      <c r="M179" s="7" t="s">
        <v>36</v>
      </c>
      <c r="N179" s="7" t="s">
        <v>37</v>
      </c>
      <c r="O179" s="7" t="s">
        <v>38</v>
      </c>
      <c r="P179" s="7" t="s">
        <v>211</v>
      </c>
      <c r="R179" s="9" t="b">
        <v>1</v>
      </c>
    </row>
    <row r="180" ht="15.75" customHeight="1">
      <c r="A180" s="7" t="s">
        <v>1310</v>
      </c>
      <c r="B180" s="7" t="s">
        <v>1311</v>
      </c>
      <c r="C180" s="7" t="s">
        <v>1312</v>
      </c>
      <c r="D180" s="7">
        <v>3.179600450072E13</v>
      </c>
      <c r="F180" s="9" t="s">
        <v>1314</v>
      </c>
      <c r="G180" s="9" t="s">
        <v>1315</v>
      </c>
      <c r="J180" s="7">
        <v>1893.0</v>
      </c>
      <c r="K180" s="7" t="s">
        <v>379</v>
      </c>
      <c r="L180" s="9" t="s">
        <v>231</v>
      </c>
      <c r="M180" s="7" t="s">
        <v>36</v>
      </c>
      <c r="N180" s="7" t="s">
        <v>37</v>
      </c>
      <c r="O180" s="7" t="s">
        <v>38</v>
      </c>
      <c r="P180" s="7" t="s">
        <v>351</v>
      </c>
    </row>
    <row r="181" ht="15.75" customHeight="1">
      <c r="A181" s="7" t="s">
        <v>1318</v>
      </c>
      <c r="B181" s="7" t="s">
        <v>1319</v>
      </c>
      <c r="C181" s="7" t="s">
        <v>1320</v>
      </c>
      <c r="D181" s="7">
        <v>3.179610049377E13</v>
      </c>
      <c r="F181" s="9" t="s">
        <v>1322</v>
      </c>
      <c r="G181" s="9" t="s">
        <v>1331</v>
      </c>
      <c r="J181" s="7">
        <v>1894.0</v>
      </c>
      <c r="K181" s="7" t="s">
        <v>1333</v>
      </c>
      <c r="L181" s="9" t="s">
        <v>231</v>
      </c>
      <c r="M181" s="7" t="s">
        <v>36</v>
      </c>
      <c r="N181" s="7" t="s">
        <v>37</v>
      </c>
      <c r="O181" s="7" t="s">
        <v>38</v>
      </c>
      <c r="P181" s="7" t="s">
        <v>351</v>
      </c>
    </row>
    <row r="182" ht="15.75" customHeight="1">
      <c r="A182" s="7" t="s">
        <v>1335</v>
      </c>
      <c r="B182" s="7" t="s">
        <v>1336</v>
      </c>
      <c r="C182" s="7" t="s">
        <v>1337</v>
      </c>
      <c r="D182" s="7">
        <v>3.1796100323621E13</v>
      </c>
      <c r="J182" s="7">
        <v>1851.0</v>
      </c>
      <c r="K182" s="7" t="s">
        <v>1339</v>
      </c>
      <c r="L182" s="9" t="s">
        <v>11</v>
      </c>
      <c r="M182" s="7" t="s">
        <v>36</v>
      </c>
      <c r="N182" s="7" t="s">
        <v>37</v>
      </c>
      <c r="O182" s="7" t="s">
        <v>38</v>
      </c>
      <c r="P182" s="7" t="s">
        <v>351</v>
      </c>
    </row>
    <row r="183" ht="15.75" customHeight="1">
      <c r="A183" s="7" t="s">
        <v>1341</v>
      </c>
      <c r="B183" s="7" t="s">
        <v>1342</v>
      </c>
      <c r="C183" s="7" t="s">
        <v>1343</v>
      </c>
      <c r="D183" s="7">
        <v>3.1796102002918E13</v>
      </c>
      <c r="J183" s="7">
        <v>1920.0</v>
      </c>
      <c r="K183" s="7" t="s">
        <v>1344</v>
      </c>
      <c r="L183" s="9" t="s">
        <v>11</v>
      </c>
      <c r="M183" s="7" t="s">
        <v>36</v>
      </c>
      <c r="N183" s="7" t="s">
        <v>37</v>
      </c>
      <c r="O183" s="7" t="s">
        <v>38</v>
      </c>
      <c r="P183" s="7" t="s">
        <v>351</v>
      </c>
    </row>
    <row r="184" ht="15.75" customHeight="1">
      <c r="A184" s="7" t="s">
        <v>1346</v>
      </c>
      <c r="B184" s="7" t="s">
        <v>1348</v>
      </c>
      <c r="C184" s="7" t="s">
        <v>1349</v>
      </c>
      <c r="D184" s="7" t="s">
        <v>1350</v>
      </c>
      <c r="F184" s="9" t="s">
        <v>1352</v>
      </c>
      <c r="G184" s="9" t="s">
        <v>1354</v>
      </c>
      <c r="H184" s="9" t="s">
        <v>1355</v>
      </c>
      <c r="J184" s="7">
        <v>1919.0</v>
      </c>
      <c r="K184" s="7" t="s">
        <v>1357</v>
      </c>
      <c r="L184" s="9" t="s">
        <v>231</v>
      </c>
      <c r="M184" s="7" t="s">
        <v>36</v>
      </c>
      <c r="N184" s="7" t="s">
        <v>37</v>
      </c>
      <c r="O184" s="7" t="s">
        <v>38</v>
      </c>
      <c r="P184" s="7" t="s">
        <v>351</v>
      </c>
      <c r="R184" s="9" t="b">
        <v>1</v>
      </c>
    </row>
    <row r="185" ht="15.75" customHeight="1">
      <c r="A185" s="7" t="s">
        <v>1360</v>
      </c>
      <c r="B185" s="7" t="s">
        <v>1361</v>
      </c>
      <c r="C185" s="7" t="s">
        <v>1362</v>
      </c>
      <c r="D185" s="7">
        <v>3.1796004889602E13</v>
      </c>
      <c r="F185" s="9" t="s">
        <v>1364</v>
      </c>
      <c r="G185" s="9" t="s">
        <v>1365</v>
      </c>
      <c r="H185" s="9" t="s">
        <v>1366</v>
      </c>
      <c r="J185" s="7">
        <v>1880.0</v>
      </c>
      <c r="K185" s="7" t="s">
        <v>1367</v>
      </c>
      <c r="L185" s="9" t="s">
        <v>231</v>
      </c>
      <c r="M185" s="7" t="s">
        <v>36</v>
      </c>
      <c r="N185" s="7" t="s">
        <v>37</v>
      </c>
      <c r="O185" s="7" t="s">
        <v>38</v>
      </c>
      <c r="P185" s="7" t="s">
        <v>351</v>
      </c>
      <c r="R185" s="9" t="b">
        <v>1</v>
      </c>
    </row>
    <row r="186" ht="15.75" customHeight="1">
      <c r="A186" s="7" t="s">
        <v>1370</v>
      </c>
      <c r="B186" s="7" t="s">
        <v>1371</v>
      </c>
      <c r="C186" s="7" t="s">
        <v>1373</v>
      </c>
      <c r="D186" s="7">
        <v>3.1796004312068E13</v>
      </c>
      <c r="J186" s="7">
        <v>1910.0</v>
      </c>
      <c r="K186" s="7" t="s">
        <v>1375</v>
      </c>
      <c r="L186" s="9" t="s">
        <v>11</v>
      </c>
      <c r="M186" s="7" t="s">
        <v>36</v>
      </c>
      <c r="N186" s="7" t="s">
        <v>37</v>
      </c>
      <c r="O186" s="7" t="s">
        <v>38</v>
      </c>
      <c r="P186" s="7" t="s">
        <v>351</v>
      </c>
    </row>
    <row r="187" ht="15.75" customHeight="1">
      <c r="A187" s="7" t="s">
        <v>1378</v>
      </c>
      <c r="B187" s="7" t="s">
        <v>1379</v>
      </c>
      <c r="C187" s="7" t="s">
        <v>1381</v>
      </c>
      <c r="D187" s="7">
        <v>3.1796004981615E13</v>
      </c>
      <c r="F187" s="9" t="s">
        <v>1383</v>
      </c>
      <c r="G187" s="9" t="s">
        <v>1384</v>
      </c>
      <c r="H187" s="9" t="s">
        <v>1385</v>
      </c>
      <c r="I187" s="9" t="s">
        <v>1386</v>
      </c>
      <c r="J187" s="7">
        <v>1919.0</v>
      </c>
      <c r="K187" s="7" t="s">
        <v>1388</v>
      </c>
      <c r="L187" s="9" t="s">
        <v>231</v>
      </c>
      <c r="M187" s="7" t="s">
        <v>36</v>
      </c>
      <c r="N187" s="7" t="s">
        <v>37</v>
      </c>
      <c r="O187" s="7" t="s">
        <v>38</v>
      </c>
      <c r="P187" s="7" t="s">
        <v>351</v>
      </c>
      <c r="R187" s="9" t="b">
        <v>1</v>
      </c>
    </row>
    <row r="188" ht="15.75" customHeight="1">
      <c r="A188" s="7" t="s">
        <v>1390</v>
      </c>
      <c r="B188" s="7" t="s">
        <v>1391</v>
      </c>
      <c r="C188" s="7" t="s">
        <v>1393</v>
      </c>
      <c r="D188" s="7">
        <v>3.179610033376E13</v>
      </c>
      <c r="J188" s="7">
        <v>1877.0</v>
      </c>
      <c r="K188" s="7" t="s">
        <v>1394</v>
      </c>
      <c r="L188" s="9" t="s">
        <v>11</v>
      </c>
      <c r="M188" s="7" t="s">
        <v>36</v>
      </c>
      <c r="N188" s="7" t="s">
        <v>37</v>
      </c>
      <c r="O188" s="7" t="s">
        <v>38</v>
      </c>
      <c r="P188" s="7" t="s">
        <v>351</v>
      </c>
    </row>
    <row r="189" ht="15.75" customHeight="1">
      <c r="A189" s="7" t="s">
        <v>1396</v>
      </c>
      <c r="B189" s="7" t="s">
        <v>1397</v>
      </c>
      <c r="C189" s="7" t="s">
        <v>1398</v>
      </c>
      <c r="D189" s="7">
        <v>3.1796003794217E13</v>
      </c>
      <c r="G189" s="9" t="s">
        <v>1399</v>
      </c>
      <c r="H189" s="9" t="s">
        <v>1401</v>
      </c>
      <c r="J189" s="7">
        <v>1874.0</v>
      </c>
      <c r="K189" s="7" t="s">
        <v>1402</v>
      </c>
      <c r="L189" s="9" t="s">
        <v>231</v>
      </c>
      <c r="M189" s="7" t="s">
        <v>36</v>
      </c>
      <c r="N189" s="7" t="s">
        <v>37</v>
      </c>
      <c r="O189" s="7" t="s">
        <v>38</v>
      </c>
      <c r="P189" s="7" t="s">
        <v>351</v>
      </c>
      <c r="R189" s="9" t="b">
        <v>1</v>
      </c>
    </row>
    <row r="190" ht="15.75" customHeight="1">
      <c r="A190" s="7" t="s">
        <v>1403</v>
      </c>
      <c r="B190" s="7" t="s">
        <v>1404</v>
      </c>
      <c r="C190" s="7" t="s">
        <v>1405</v>
      </c>
      <c r="D190" s="7">
        <v>3.1796004841231E13</v>
      </c>
      <c r="J190" s="7">
        <v>1911.0</v>
      </c>
      <c r="K190" s="7" t="s">
        <v>1406</v>
      </c>
      <c r="L190" s="9" t="s">
        <v>11</v>
      </c>
      <c r="M190" s="7" t="s">
        <v>36</v>
      </c>
      <c r="N190" s="7" t="s">
        <v>37</v>
      </c>
      <c r="O190" s="7" t="s">
        <v>38</v>
      </c>
      <c r="P190" s="7" t="s">
        <v>351</v>
      </c>
    </row>
    <row r="191" ht="15.75" customHeight="1">
      <c r="A191" s="7" t="s">
        <v>1409</v>
      </c>
      <c r="B191" s="7" t="s">
        <v>1411</v>
      </c>
      <c r="C191" s="7" t="s">
        <v>1412</v>
      </c>
      <c r="D191" s="7">
        <v>3.1796102448418E13</v>
      </c>
      <c r="G191" s="9" t="s">
        <v>1413</v>
      </c>
      <c r="J191" s="7">
        <v>1916.0</v>
      </c>
      <c r="K191" s="7" t="s">
        <v>1415</v>
      </c>
      <c r="L191" s="9" t="s">
        <v>11</v>
      </c>
      <c r="M191" s="7" t="s">
        <v>36</v>
      </c>
      <c r="N191" s="7" t="s">
        <v>37</v>
      </c>
      <c r="O191" s="7" t="s">
        <v>38</v>
      </c>
      <c r="P191" s="7" t="s">
        <v>351</v>
      </c>
      <c r="R191" s="9" t="b">
        <v>1</v>
      </c>
    </row>
    <row r="192" ht="15.75" customHeight="1">
      <c r="A192" s="7" t="s">
        <v>1417</v>
      </c>
      <c r="B192" s="7" t="s">
        <v>1419</v>
      </c>
      <c r="C192" s="7" t="s">
        <v>1420</v>
      </c>
      <c r="D192" s="7">
        <v>3.1796004766297E13</v>
      </c>
      <c r="F192" s="9" t="s">
        <v>1421</v>
      </c>
      <c r="G192" s="9" t="s">
        <v>1423</v>
      </c>
      <c r="J192" s="7">
        <v>1913.0</v>
      </c>
      <c r="K192" s="7" t="s">
        <v>1424</v>
      </c>
      <c r="L192" s="9" t="s">
        <v>231</v>
      </c>
      <c r="M192" s="7" t="s">
        <v>36</v>
      </c>
      <c r="N192" s="7" t="s">
        <v>37</v>
      </c>
      <c r="O192" s="7" t="s">
        <v>38</v>
      </c>
      <c r="P192" s="7" t="s">
        <v>351</v>
      </c>
    </row>
    <row r="193" ht="15.75" customHeight="1">
      <c r="A193" s="7" t="s">
        <v>1426</v>
      </c>
      <c r="B193" s="7" t="s">
        <v>1427</v>
      </c>
      <c r="C193" s="7" t="s">
        <v>1429</v>
      </c>
      <c r="D193" s="7">
        <v>3.1796004100828E13</v>
      </c>
      <c r="G193" s="9" t="s">
        <v>1430</v>
      </c>
      <c r="J193" s="7">
        <v>1885.0</v>
      </c>
      <c r="K193" s="7" t="s">
        <v>1159</v>
      </c>
      <c r="L193" s="9" t="s">
        <v>11</v>
      </c>
      <c r="M193" s="7" t="s">
        <v>36</v>
      </c>
      <c r="N193" s="7" t="s">
        <v>37</v>
      </c>
      <c r="O193" s="7" t="s">
        <v>38</v>
      </c>
      <c r="P193" s="7" t="s">
        <v>351</v>
      </c>
      <c r="R193" s="9" t="b">
        <v>1</v>
      </c>
    </row>
    <row r="194" ht="15.75" customHeight="1">
      <c r="A194" s="7" t="s">
        <v>1433</v>
      </c>
      <c r="B194" s="7" t="s">
        <v>1434</v>
      </c>
      <c r="C194" s="7" t="s">
        <v>1436</v>
      </c>
      <c r="D194" s="7">
        <v>3.1796100203682E13</v>
      </c>
      <c r="J194" s="7">
        <v>1831.0</v>
      </c>
      <c r="K194" s="7" t="s">
        <v>1438</v>
      </c>
      <c r="L194" s="9" t="s">
        <v>11</v>
      </c>
      <c r="M194" s="7" t="s">
        <v>36</v>
      </c>
      <c r="N194" s="7" t="s">
        <v>37</v>
      </c>
      <c r="O194" s="7" t="s">
        <v>38</v>
      </c>
      <c r="P194" s="7" t="s">
        <v>351</v>
      </c>
    </row>
    <row r="195" ht="15.75" customHeight="1">
      <c r="A195" s="7" t="s">
        <v>1441</v>
      </c>
      <c r="B195" s="7" t="s">
        <v>1443</v>
      </c>
      <c r="C195" s="7" t="s">
        <v>1444</v>
      </c>
      <c r="D195" s="7">
        <v>3.1796102511579E13</v>
      </c>
      <c r="J195" s="7">
        <v>1905.0</v>
      </c>
      <c r="K195" s="7" t="s">
        <v>1446</v>
      </c>
      <c r="L195" s="9" t="s">
        <v>11</v>
      </c>
      <c r="M195" s="7" t="s">
        <v>36</v>
      </c>
      <c r="N195" s="7" t="s">
        <v>37</v>
      </c>
      <c r="O195" s="7" t="s">
        <v>38</v>
      </c>
      <c r="P195" s="7" t="s">
        <v>351</v>
      </c>
    </row>
    <row r="196" ht="15.75" customHeight="1">
      <c r="A196" s="7" t="s">
        <v>1449</v>
      </c>
      <c r="B196" s="7" t="s">
        <v>1451</v>
      </c>
      <c r="C196" s="7" t="s">
        <v>1452</v>
      </c>
      <c r="D196" s="7">
        <v>3.1796102362056E13</v>
      </c>
      <c r="G196" s="9" t="s">
        <v>1454</v>
      </c>
      <c r="H196" s="9" t="s">
        <v>1455</v>
      </c>
      <c r="I196" s="9" t="s">
        <v>1457</v>
      </c>
      <c r="J196" s="7">
        <v>1917.0</v>
      </c>
      <c r="K196" s="7" t="s">
        <v>1458</v>
      </c>
      <c r="L196" s="9" t="s">
        <v>231</v>
      </c>
      <c r="M196" s="7" t="s">
        <v>36</v>
      </c>
      <c r="N196" s="7" t="s">
        <v>37</v>
      </c>
      <c r="O196" s="7" t="s">
        <v>38</v>
      </c>
      <c r="P196" s="7" t="s">
        <v>351</v>
      </c>
      <c r="R196" s="9" t="b">
        <v>1</v>
      </c>
    </row>
    <row r="197" ht="15.75" customHeight="1">
      <c r="A197" s="7" t="s">
        <v>1461</v>
      </c>
      <c r="B197" s="7" t="s">
        <v>1462</v>
      </c>
      <c r="C197" s="7" t="s">
        <v>1464</v>
      </c>
      <c r="D197" s="7">
        <v>3.1796004749681E13</v>
      </c>
      <c r="J197" s="7" t="s">
        <v>1468</v>
      </c>
      <c r="K197" s="7" t="s">
        <v>1470</v>
      </c>
      <c r="L197" s="9" t="s">
        <v>11</v>
      </c>
      <c r="M197" s="7" t="s">
        <v>36</v>
      </c>
      <c r="N197" s="7" t="s">
        <v>37</v>
      </c>
      <c r="O197" s="7" t="s">
        <v>38</v>
      </c>
      <c r="P197" s="7" t="s">
        <v>351</v>
      </c>
    </row>
    <row r="198" ht="15.75" customHeight="1">
      <c r="A198" s="7" t="s">
        <v>1472</v>
      </c>
      <c r="B198" s="7" t="s">
        <v>1473</v>
      </c>
      <c r="C198" s="7" t="s">
        <v>1475</v>
      </c>
      <c r="D198" s="7">
        <v>3.179600922604E13</v>
      </c>
      <c r="J198" s="7">
        <v>1873.0</v>
      </c>
      <c r="K198" s="7" t="s">
        <v>1476</v>
      </c>
      <c r="L198" s="9" t="s">
        <v>11</v>
      </c>
      <c r="M198" s="7" t="s">
        <v>36</v>
      </c>
      <c r="N198" s="7" t="s">
        <v>37</v>
      </c>
      <c r="O198" s="7" t="s">
        <v>38</v>
      </c>
      <c r="P198" s="7" t="s">
        <v>351</v>
      </c>
    </row>
    <row r="199" ht="15.75" customHeight="1">
      <c r="A199" s="7" t="s">
        <v>1479</v>
      </c>
      <c r="B199" s="7" t="s">
        <v>1480</v>
      </c>
      <c r="C199" s="7" t="s">
        <v>1481</v>
      </c>
      <c r="D199" s="7">
        <v>3.1796003794258E13</v>
      </c>
      <c r="J199" s="7" t="s">
        <v>1482</v>
      </c>
      <c r="K199" s="7" t="s">
        <v>1483</v>
      </c>
      <c r="L199" s="9" t="s">
        <v>11</v>
      </c>
      <c r="M199" s="7" t="s">
        <v>36</v>
      </c>
      <c r="N199" s="7" t="s">
        <v>37</v>
      </c>
      <c r="O199" s="7" t="s">
        <v>38</v>
      </c>
      <c r="P199" s="7" t="s">
        <v>490</v>
      </c>
    </row>
    <row r="200" ht="15.75" customHeight="1">
      <c r="A200" s="7" t="s">
        <v>1485</v>
      </c>
      <c r="B200" s="7" t="s">
        <v>1486</v>
      </c>
      <c r="C200" s="7" t="s">
        <v>1487</v>
      </c>
      <c r="D200" s="7">
        <v>3.1796103143133E13</v>
      </c>
      <c r="F200" s="9" t="s">
        <v>1488</v>
      </c>
      <c r="G200" s="9" t="s">
        <v>1489</v>
      </c>
      <c r="H200" s="9" t="s">
        <v>1490</v>
      </c>
      <c r="J200" s="7">
        <v>1905.0</v>
      </c>
      <c r="K200" s="7" t="s">
        <v>1492</v>
      </c>
      <c r="L200" s="9" t="s">
        <v>231</v>
      </c>
      <c r="M200" s="7" t="s">
        <v>36</v>
      </c>
      <c r="N200" s="7" t="s">
        <v>37</v>
      </c>
      <c r="O200" s="7" t="s">
        <v>38</v>
      </c>
      <c r="P200" s="7" t="s">
        <v>490</v>
      </c>
    </row>
    <row r="201" ht="15.75" customHeight="1">
      <c r="A201" s="7" t="s">
        <v>1494</v>
      </c>
      <c r="B201" s="7" t="s">
        <v>1495</v>
      </c>
      <c r="C201" s="7" t="s">
        <v>1496</v>
      </c>
      <c r="D201" s="7">
        <v>3.1796001238191E13</v>
      </c>
      <c r="J201" s="7">
        <v>1896.0</v>
      </c>
      <c r="K201" s="7" t="s">
        <v>1498</v>
      </c>
      <c r="L201" s="9" t="s">
        <v>11</v>
      </c>
      <c r="M201" s="7" t="s">
        <v>36</v>
      </c>
      <c r="N201" s="7" t="s">
        <v>37</v>
      </c>
      <c r="O201" s="7" t="s">
        <v>38</v>
      </c>
      <c r="P201" s="7" t="s">
        <v>490</v>
      </c>
    </row>
    <row r="202" ht="15.75" customHeight="1">
      <c r="A202" s="7" t="s">
        <v>1501</v>
      </c>
      <c r="B202" s="7" t="s">
        <v>1502</v>
      </c>
      <c r="C202" s="7" t="s">
        <v>1503</v>
      </c>
      <c r="D202" s="7">
        <v>3.1796100458047E13</v>
      </c>
      <c r="J202" s="7">
        <v>1899.0</v>
      </c>
      <c r="K202" s="7" t="s">
        <v>1505</v>
      </c>
      <c r="M202" s="7" t="s">
        <v>36</v>
      </c>
      <c r="N202" s="7" t="s">
        <v>372</v>
      </c>
      <c r="O202" s="7" t="s">
        <v>38</v>
      </c>
      <c r="P202" s="7" t="s">
        <v>490</v>
      </c>
    </row>
    <row r="203" ht="15.75" customHeight="1">
      <c r="A203" s="7" t="s">
        <v>1508</v>
      </c>
      <c r="B203" s="7" t="s">
        <v>1509</v>
      </c>
      <c r="C203" s="7" t="s">
        <v>1510</v>
      </c>
      <c r="D203" s="7">
        <v>3.1796003323538E13</v>
      </c>
      <c r="J203" s="7" t="s">
        <v>1512</v>
      </c>
      <c r="K203" s="7" t="s">
        <v>1513</v>
      </c>
      <c r="M203" s="7" t="s">
        <v>36</v>
      </c>
      <c r="N203" s="7" t="s">
        <v>372</v>
      </c>
      <c r="O203" s="7" t="s">
        <v>38</v>
      </c>
      <c r="P203" s="7" t="s">
        <v>490</v>
      </c>
    </row>
    <row r="204" ht="15.75" customHeight="1">
      <c r="A204" s="7" t="s">
        <v>1514</v>
      </c>
      <c r="B204" s="7" t="s">
        <v>1509</v>
      </c>
      <c r="C204" s="7" t="s">
        <v>1510</v>
      </c>
      <c r="D204" s="7">
        <v>3.1796003323413E13</v>
      </c>
      <c r="J204" s="7" t="s">
        <v>1512</v>
      </c>
      <c r="K204" s="7" t="s">
        <v>1513</v>
      </c>
      <c r="M204" s="7" t="s">
        <v>36</v>
      </c>
      <c r="N204" s="7" t="s">
        <v>372</v>
      </c>
      <c r="O204" s="7" t="s">
        <v>38</v>
      </c>
      <c r="P204" s="7" t="s">
        <v>490</v>
      </c>
    </row>
    <row r="205" ht="15.75" customHeight="1">
      <c r="A205" s="7" t="s">
        <v>1518</v>
      </c>
      <c r="B205" s="7" t="s">
        <v>1519</v>
      </c>
      <c r="C205" s="7" t="s">
        <v>1520</v>
      </c>
      <c r="D205" s="7">
        <v>3.1796003323629E13</v>
      </c>
      <c r="J205" s="7" t="s">
        <v>1521</v>
      </c>
      <c r="K205" s="7" t="s">
        <v>1505</v>
      </c>
      <c r="M205" s="7" t="s">
        <v>36</v>
      </c>
      <c r="N205" s="7" t="s">
        <v>372</v>
      </c>
      <c r="O205" s="7" t="s">
        <v>38</v>
      </c>
      <c r="P205" s="7" t="s">
        <v>490</v>
      </c>
    </row>
    <row r="206" ht="15.75" customHeight="1">
      <c r="A206" s="7" t="s">
        <v>1525</v>
      </c>
      <c r="B206" s="7" t="s">
        <v>1526</v>
      </c>
      <c r="C206" s="7" t="s">
        <v>1527</v>
      </c>
      <c r="D206" s="7">
        <v>3.1796003323488E13</v>
      </c>
      <c r="J206" s="7" t="s">
        <v>1529</v>
      </c>
      <c r="K206" s="7" t="s">
        <v>1513</v>
      </c>
      <c r="M206" s="7" t="s">
        <v>36</v>
      </c>
      <c r="N206" s="7" t="s">
        <v>372</v>
      </c>
      <c r="O206" s="7" t="s">
        <v>38</v>
      </c>
      <c r="P206" s="7" t="s">
        <v>490</v>
      </c>
    </row>
    <row r="207" ht="15.75" customHeight="1">
      <c r="A207" s="7" t="s">
        <v>1532</v>
      </c>
      <c r="B207" s="7" t="s">
        <v>1533</v>
      </c>
      <c r="C207" s="7" t="s">
        <v>1534</v>
      </c>
      <c r="D207" s="7">
        <v>3.1796100433263E13</v>
      </c>
      <c r="J207" s="7">
        <v>1894.0</v>
      </c>
      <c r="M207" s="7" t="s">
        <v>36</v>
      </c>
      <c r="N207" s="7" t="s">
        <v>372</v>
      </c>
      <c r="O207" s="7" t="s">
        <v>38</v>
      </c>
      <c r="P207" s="7" t="s">
        <v>490</v>
      </c>
    </row>
    <row r="208" ht="15.75" customHeight="1">
      <c r="A208" s="7" t="s">
        <v>1537</v>
      </c>
      <c r="B208" s="7" t="s">
        <v>1538</v>
      </c>
      <c r="C208" s="7" t="s">
        <v>1540</v>
      </c>
      <c r="D208" s="7">
        <v>3.1796004981607E13</v>
      </c>
      <c r="J208" s="7">
        <v>1910.0</v>
      </c>
      <c r="K208" s="7" t="s">
        <v>1541</v>
      </c>
      <c r="L208" s="9" t="s">
        <v>11</v>
      </c>
      <c r="M208" s="7" t="s">
        <v>36</v>
      </c>
      <c r="N208" s="7" t="s">
        <v>37</v>
      </c>
      <c r="O208" s="7" t="s">
        <v>38</v>
      </c>
      <c r="P208" s="7" t="s">
        <v>490</v>
      </c>
    </row>
    <row r="209" ht="15.75" customHeight="1">
      <c r="A209" s="7" t="s">
        <v>1545</v>
      </c>
      <c r="B209" s="7" t="s">
        <v>1546</v>
      </c>
      <c r="C209" s="7" t="s">
        <v>1547</v>
      </c>
      <c r="D209" s="7">
        <v>3.1796004635435E13</v>
      </c>
      <c r="F209" s="9" t="s">
        <v>1549</v>
      </c>
      <c r="G209" s="9" t="s">
        <v>1551</v>
      </c>
      <c r="J209" s="7">
        <v>1892.0</v>
      </c>
      <c r="K209" s="7" t="s">
        <v>1552</v>
      </c>
      <c r="L209" s="9" t="s">
        <v>231</v>
      </c>
      <c r="M209" s="7" t="s">
        <v>36</v>
      </c>
      <c r="N209" s="7" t="s">
        <v>37</v>
      </c>
      <c r="O209" s="7" t="s">
        <v>38</v>
      </c>
      <c r="P209" s="7" t="s">
        <v>490</v>
      </c>
    </row>
    <row r="210" ht="15.75" customHeight="1">
      <c r="A210" s="7" t="s">
        <v>1555</v>
      </c>
      <c r="B210" s="7" t="s">
        <v>1557</v>
      </c>
      <c r="C210" s="7" t="s">
        <v>1558</v>
      </c>
      <c r="D210" s="7" t="s">
        <v>1559</v>
      </c>
      <c r="F210" s="9" t="s">
        <v>1560</v>
      </c>
      <c r="G210" s="9" t="s">
        <v>1562</v>
      </c>
      <c r="J210" s="7">
        <v>1896.0</v>
      </c>
      <c r="K210" s="7" t="s">
        <v>1563</v>
      </c>
      <c r="L210" s="9" t="s">
        <v>231</v>
      </c>
      <c r="M210" s="7" t="s">
        <v>36</v>
      </c>
      <c r="N210" s="7" t="s">
        <v>37</v>
      </c>
      <c r="O210" s="7" t="s">
        <v>38</v>
      </c>
      <c r="P210" s="7" t="s">
        <v>490</v>
      </c>
    </row>
    <row r="211" ht="15.75" customHeight="1">
      <c r="A211" s="7" t="s">
        <v>1566</v>
      </c>
      <c r="B211" s="7" t="s">
        <v>1567</v>
      </c>
      <c r="C211" s="7" t="s">
        <v>1569</v>
      </c>
      <c r="D211" s="7">
        <v>3.1796004981516E13</v>
      </c>
      <c r="F211" s="9" t="s">
        <v>1571</v>
      </c>
      <c r="G211" s="9" t="s">
        <v>1573</v>
      </c>
      <c r="J211" s="7">
        <v>1858.0</v>
      </c>
      <c r="K211" s="7" t="s">
        <v>1574</v>
      </c>
      <c r="L211" s="9" t="s">
        <v>231</v>
      </c>
      <c r="M211" s="7" t="s">
        <v>36</v>
      </c>
      <c r="N211" s="7" t="s">
        <v>37</v>
      </c>
      <c r="O211" s="7" t="s">
        <v>38</v>
      </c>
      <c r="P211" s="7" t="s">
        <v>490</v>
      </c>
    </row>
    <row r="212" ht="15.75" customHeight="1">
      <c r="A212" s="7" t="s">
        <v>1578</v>
      </c>
      <c r="B212" s="7" t="s">
        <v>1579</v>
      </c>
      <c r="C212" s="7" t="s">
        <v>1580</v>
      </c>
      <c r="D212" s="7">
        <v>3.1796100951249E13</v>
      </c>
      <c r="J212" s="7">
        <v>1905.0</v>
      </c>
      <c r="K212" s="7" t="s">
        <v>1583</v>
      </c>
      <c r="L212" s="9" t="s">
        <v>11</v>
      </c>
      <c r="M212" s="7" t="s">
        <v>36</v>
      </c>
      <c r="N212" s="7" t="s">
        <v>37</v>
      </c>
      <c r="O212" s="7" t="s">
        <v>38</v>
      </c>
      <c r="P212" s="7" t="s">
        <v>490</v>
      </c>
    </row>
    <row r="213" ht="15.75" customHeight="1">
      <c r="A213" s="7" t="s">
        <v>1586</v>
      </c>
      <c r="B213" s="7" t="s">
        <v>1587</v>
      </c>
      <c r="C213" s="7" t="s">
        <v>1589</v>
      </c>
      <c r="D213" s="7">
        <v>3.1796101149918E13</v>
      </c>
      <c r="J213" s="7">
        <v>-1971.0</v>
      </c>
      <c r="K213" s="7" t="s">
        <v>1591</v>
      </c>
      <c r="L213" s="9" t="s">
        <v>13</v>
      </c>
      <c r="M213" s="7" t="s">
        <v>36</v>
      </c>
      <c r="N213" s="7" t="s">
        <v>37</v>
      </c>
      <c r="O213" s="7" t="s">
        <v>38</v>
      </c>
      <c r="P213" s="7" t="s">
        <v>490</v>
      </c>
    </row>
    <row r="214" ht="15.75" customHeight="1">
      <c r="A214" s="7" t="s">
        <v>1595</v>
      </c>
      <c r="B214" s="7" t="s">
        <v>1597</v>
      </c>
      <c r="C214" s="7" t="s">
        <v>1598</v>
      </c>
      <c r="D214" s="7">
        <v>3.1796004801003E13</v>
      </c>
      <c r="F214" s="9" t="s">
        <v>1600</v>
      </c>
      <c r="G214" s="9" t="s">
        <v>1602</v>
      </c>
      <c r="J214" s="7" t="s">
        <v>1604</v>
      </c>
      <c r="K214" s="7" t="s">
        <v>1605</v>
      </c>
      <c r="L214" s="9" t="s">
        <v>231</v>
      </c>
      <c r="M214" s="7" t="s">
        <v>36</v>
      </c>
      <c r="N214" s="7" t="s">
        <v>37</v>
      </c>
      <c r="O214" s="7" t="s">
        <v>38</v>
      </c>
      <c r="P214" s="7" t="s">
        <v>490</v>
      </c>
    </row>
    <row r="215" ht="15.75" customHeight="1">
      <c r="A215" s="7" t="s">
        <v>1609</v>
      </c>
      <c r="B215" s="7" t="s">
        <v>1611</v>
      </c>
      <c r="C215" s="7" t="s">
        <v>1612</v>
      </c>
      <c r="D215" s="7">
        <v>3.179610044596E13</v>
      </c>
      <c r="J215" s="7">
        <v>-1965.0</v>
      </c>
      <c r="K215" s="7" t="s">
        <v>1614</v>
      </c>
      <c r="L215" s="9" t="s">
        <v>13</v>
      </c>
      <c r="M215" s="7" t="s">
        <v>36</v>
      </c>
      <c r="N215" s="7" t="s">
        <v>37</v>
      </c>
      <c r="O215" s="7" t="s">
        <v>38</v>
      </c>
      <c r="P215" s="7" t="s">
        <v>490</v>
      </c>
    </row>
    <row r="216" ht="15.75" customHeight="1">
      <c r="A216" s="7" t="s">
        <v>1619</v>
      </c>
      <c r="B216" s="7" t="s">
        <v>1621</v>
      </c>
      <c r="C216" s="7" t="s">
        <v>1622</v>
      </c>
      <c r="D216" s="7">
        <v>3.1796004715773E13</v>
      </c>
      <c r="J216" s="7">
        <v>1913.0</v>
      </c>
      <c r="K216" s="7" t="s">
        <v>1623</v>
      </c>
      <c r="L216" s="9" t="s">
        <v>11</v>
      </c>
      <c r="M216" s="7" t="s">
        <v>36</v>
      </c>
      <c r="N216" s="7" t="s">
        <v>37</v>
      </c>
      <c r="O216" s="7" t="s">
        <v>38</v>
      </c>
      <c r="P216" s="7" t="s">
        <v>490</v>
      </c>
    </row>
    <row r="217" ht="15.75" customHeight="1">
      <c r="A217" s="7" t="s">
        <v>1626</v>
      </c>
      <c r="B217" s="7" t="s">
        <v>1627</v>
      </c>
      <c r="C217" s="7" t="s">
        <v>1629</v>
      </c>
      <c r="D217" s="7">
        <v>3.179600168219E13</v>
      </c>
      <c r="J217" s="7">
        <v>1877.0</v>
      </c>
      <c r="K217" s="7" t="s">
        <v>1631</v>
      </c>
      <c r="L217" s="9" t="s">
        <v>11</v>
      </c>
      <c r="M217" s="7" t="s">
        <v>36</v>
      </c>
      <c r="N217" s="7" t="s">
        <v>37</v>
      </c>
      <c r="O217" s="7" t="s">
        <v>38</v>
      </c>
      <c r="P217" s="7" t="s">
        <v>490</v>
      </c>
    </row>
    <row r="218" ht="15.75" customHeight="1">
      <c r="A218" s="7" t="s">
        <v>1633</v>
      </c>
      <c r="B218" s="7" t="s">
        <v>1634</v>
      </c>
      <c r="C218" s="7" t="s">
        <v>1636</v>
      </c>
      <c r="D218" s="7">
        <v>3.1796004821571E13</v>
      </c>
      <c r="J218" s="7">
        <v>1915.0</v>
      </c>
      <c r="K218" s="7" t="s">
        <v>1638</v>
      </c>
      <c r="L218" s="9" t="s">
        <v>11</v>
      </c>
      <c r="M218" s="7" t="s">
        <v>36</v>
      </c>
      <c r="N218" s="7" t="s">
        <v>37</v>
      </c>
      <c r="O218" s="7" t="s">
        <v>38</v>
      </c>
      <c r="P218" s="7" t="s">
        <v>490</v>
      </c>
    </row>
    <row r="219" ht="15.75" customHeight="1">
      <c r="A219" s="7" t="s">
        <v>1642</v>
      </c>
      <c r="B219" s="7" t="s">
        <v>1643</v>
      </c>
      <c r="C219" s="7" t="s">
        <v>1644</v>
      </c>
      <c r="D219" s="7">
        <v>3.179610087208E13</v>
      </c>
      <c r="F219" s="9"/>
      <c r="J219" s="7">
        <v>1899.0</v>
      </c>
      <c r="K219" s="7" t="s">
        <v>1646</v>
      </c>
      <c r="L219" s="9" t="s">
        <v>11</v>
      </c>
      <c r="M219" s="7" t="s">
        <v>36</v>
      </c>
      <c r="N219" s="7" t="s">
        <v>37</v>
      </c>
      <c r="O219" s="7" t="s">
        <v>38</v>
      </c>
      <c r="P219" s="7" t="s">
        <v>490</v>
      </c>
    </row>
    <row r="220" ht="15.75" customHeight="1">
      <c r="A220" s="7" t="s">
        <v>1649</v>
      </c>
      <c r="B220" s="7" t="s">
        <v>1650</v>
      </c>
      <c r="C220" s="7" t="s">
        <v>1651</v>
      </c>
      <c r="D220" s="7">
        <v>3.1796004518409E13</v>
      </c>
      <c r="J220" s="7">
        <v>1918.0</v>
      </c>
      <c r="K220" s="7" t="s">
        <v>1653</v>
      </c>
      <c r="L220" s="9" t="s">
        <v>11</v>
      </c>
      <c r="M220" s="7" t="s">
        <v>36</v>
      </c>
      <c r="N220" s="7" t="s">
        <v>37</v>
      </c>
      <c r="O220" s="7" t="s">
        <v>38</v>
      </c>
      <c r="P220" s="7" t="s">
        <v>490</v>
      </c>
    </row>
    <row r="221" ht="15.75" customHeight="1">
      <c r="A221" s="7" t="s">
        <v>1655</v>
      </c>
      <c r="B221" s="7" t="s">
        <v>1657</v>
      </c>
      <c r="C221" s="7" t="s">
        <v>1658</v>
      </c>
      <c r="D221" s="7">
        <v>3.1796003511454E13</v>
      </c>
      <c r="J221" s="7">
        <v>1844.0</v>
      </c>
      <c r="K221" s="7" t="s">
        <v>1660</v>
      </c>
      <c r="L221" s="9" t="s">
        <v>11</v>
      </c>
      <c r="M221" s="7" t="s">
        <v>36</v>
      </c>
      <c r="N221" s="7" t="s">
        <v>37</v>
      </c>
      <c r="O221" s="7" t="s">
        <v>38</v>
      </c>
      <c r="P221" s="7" t="s">
        <v>490</v>
      </c>
    </row>
    <row r="222" ht="15.75" customHeight="1">
      <c r="A222" s="7" t="s">
        <v>1664</v>
      </c>
      <c r="B222" s="7" t="s">
        <v>1665</v>
      </c>
      <c r="C222" s="7" t="s">
        <v>1666</v>
      </c>
      <c r="D222" s="7">
        <v>3.1796102539349E13</v>
      </c>
      <c r="J222" s="7">
        <v>1902.0</v>
      </c>
      <c r="K222" s="7" t="s">
        <v>1668</v>
      </c>
      <c r="L222" s="9" t="s">
        <v>11</v>
      </c>
      <c r="M222" s="7" t="s">
        <v>36</v>
      </c>
      <c r="N222" s="7" t="s">
        <v>37</v>
      </c>
      <c r="O222" s="7" t="s">
        <v>38</v>
      </c>
      <c r="P222" s="7" t="s">
        <v>490</v>
      </c>
    </row>
    <row r="223" ht="15.75" customHeight="1">
      <c r="A223" s="7" t="s">
        <v>1675</v>
      </c>
      <c r="B223" s="7" t="s">
        <v>1676</v>
      </c>
      <c r="C223" s="7" t="s">
        <v>1678</v>
      </c>
      <c r="D223" s="7">
        <v>3.1796007116714E13</v>
      </c>
      <c r="G223" s="9" t="s">
        <v>1680</v>
      </c>
      <c r="J223" s="7">
        <v>1905.0</v>
      </c>
      <c r="L223" s="9" t="s">
        <v>11</v>
      </c>
      <c r="M223" s="7" t="s">
        <v>36</v>
      </c>
      <c r="N223" s="7" t="s">
        <v>37</v>
      </c>
      <c r="O223" s="7" t="s">
        <v>38</v>
      </c>
      <c r="P223" s="7" t="s">
        <v>490</v>
      </c>
      <c r="R223" s="9" t="b">
        <v>1</v>
      </c>
    </row>
    <row r="224" ht="15.75" customHeight="1">
      <c r="A224" s="7" t="s">
        <v>1685</v>
      </c>
      <c r="B224" s="7" t="s">
        <v>1687</v>
      </c>
      <c r="C224" s="7" t="s">
        <v>1688</v>
      </c>
      <c r="D224" s="7">
        <v>3.1796101761407E13</v>
      </c>
      <c r="J224" s="7">
        <v>1901.0</v>
      </c>
      <c r="K224" s="7" t="s">
        <v>1690</v>
      </c>
      <c r="L224" s="9" t="s">
        <v>11</v>
      </c>
      <c r="M224" s="7" t="s">
        <v>36</v>
      </c>
      <c r="N224" s="7" t="s">
        <v>37</v>
      </c>
      <c r="O224" s="7" t="s">
        <v>38</v>
      </c>
      <c r="P224" s="7" t="s">
        <v>490</v>
      </c>
    </row>
    <row r="225" ht="15.75" customHeight="1">
      <c r="A225" s="7" t="s">
        <v>1693</v>
      </c>
      <c r="B225" s="7" t="s">
        <v>1694</v>
      </c>
      <c r="C225" s="7" t="s">
        <v>1695</v>
      </c>
      <c r="D225" s="7">
        <v>3.1796001886205E13</v>
      </c>
      <c r="J225" s="7">
        <v>1900.0</v>
      </c>
      <c r="K225" s="7" t="s">
        <v>1698</v>
      </c>
      <c r="L225" s="9" t="s">
        <v>11</v>
      </c>
      <c r="M225" s="7" t="s">
        <v>36</v>
      </c>
      <c r="N225" s="7" t="s">
        <v>37</v>
      </c>
      <c r="O225" s="7" t="s">
        <v>38</v>
      </c>
      <c r="P225" s="7" t="s">
        <v>490</v>
      </c>
    </row>
    <row r="226" ht="15.75" customHeight="1">
      <c r="A226" s="7" t="s">
        <v>1702</v>
      </c>
      <c r="B226" s="7" t="s">
        <v>1703</v>
      </c>
      <c r="C226" s="7" t="s">
        <v>1704</v>
      </c>
      <c r="D226" s="7">
        <v>3.1796102612096E13</v>
      </c>
      <c r="J226" s="7">
        <v>1909.0</v>
      </c>
      <c r="K226" s="7" t="s">
        <v>1707</v>
      </c>
      <c r="L226" s="9" t="s">
        <v>11</v>
      </c>
      <c r="M226" s="7" t="s">
        <v>36</v>
      </c>
      <c r="N226" s="7" t="s">
        <v>37</v>
      </c>
      <c r="O226" s="7" t="s">
        <v>38</v>
      </c>
      <c r="P226" s="7" t="s">
        <v>490</v>
      </c>
    </row>
    <row r="227" ht="15.75" customHeight="1">
      <c r="A227" s="7" t="s">
        <v>1710</v>
      </c>
      <c r="B227" s="7" t="s">
        <v>1711</v>
      </c>
      <c r="C227" s="7" t="s">
        <v>1712</v>
      </c>
      <c r="D227" s="7">
        <v>3.1796100229513E13</v>
      </c>
      <c r="J227" s="7">
        <v>1900.0</v>
      </c>
      <c r="K227" s="7" t="s">
        <v>1714</v>
      </c>
      <c r="L227" s="9" t="s">
        <v>11</v>
      </c>
      <c r="M227" s="7" t="s">
        <v>36</v>
      </c>
      <c r="N227" s="7" t="s">
        <v>37</v>
      </c>
      <c r="O227" s="7" t="s">
        <v>38</v>
      </c>
      <c r="P227" s="7" t="s">
        <v>490</v>
      </c>
    </row>
    <row r="228" ht="15.75" customHeight="1">
      <c r="A228" s="7" t="s">
        <v>1718</v>
      </c>
      <c r="B228" s="7" t="s">
        <v>1719</v>
      </c>
      <c r="C228" s="7" t="s">
        <v>1721</v>
      </c>
      <c r="D228" s="7">
        <v>3.1796001414263E13</v>
      </c>
      <c r="J228" s="7">
        <v>1879.0</v>
      </c>
      <c r="K228" s="7" t="s">
        <v>1723</v>
      </c>
      <c r="L228" s="9" t="s">
        <v>11</v>
      </c>
      <c r="M228" s="7" t="s">
        <v>36</v>
      </c>
      <c r="N228" s="7" t="s">
        <v>37</v>
      </c>
      <c r="O228" s="7" t="s">
        <v>38</v>
      </c>
      <c r="P228" s="7" t="s">
        <v>490</v>
      </c>
    </row>
    <row r="229" ht="15.75" customHeight="1">
      <c r="A229" s="7" t="s">
        <v>1729</v>
      </c>
      <c r="B229" s="7" t="s">
        <v>1730</v>
      </c>
      <c r="C229" s="7" t="s">
        <v>1732</v>
      </c>
      <c r="D229" s="7">
        <v>3.17961013842E13</v>
      </c>
      <c r="F229" s="9" t="s">
        <v>1733</v>
      </c>
      <c r="G229" s="9" t="s">
        <v>1735</v>
      </c>
      <c r="H229" s="9" t="s">
        <v>1738</v>
      </c>
      <c r="J229" s="7">
        <v>1846.0</v>
      </c>
      <c r="K229" s="7" t="s">
        <v>1740</v>
      </c>
      <c r="L229" s="9" t="s">
        <v>231</v>
      </c>
      <c r="M229" s="7" t="s">
        <v>36</v>
      </c>
      <c r="N229" s="7" t="s">
        <v>37</v>
      </c>
      <c r="O229" s="7" t="s">
        <v>38</v>
      </c>
      <c r="P229" s="7" t="s">
        <v>490</v>
      </c>
    </row>
    <row r="230" ht="15.75" customHeight="1">
      <c r="A230" s="7" t="s">
        <v>1743</v>
      </c>
      <c r="B230" s="7" t="s">
        <v>1744</v>
      </c>
      <c r="C230" s="7" t="s">
        <v>1745</v>
      </c>
      <c r="D230" s="7">
        <v>3.1796101200182E13</v>
      </c>
      <c r="J230" s="7">
        <v>1893.0</v>
      </c>
      <c r="K230" s="7" t="s">
        <v>1747</v>
      </c>
      <c r="L230" s="9" t="s">
        <v>11</v>
      </c>
      <c r="M230" s="7" t="s">
        <v>36</v>
      </c>
      <c r="N230" s="7" t="s">
        <v>37</v>
      </c>
      <c r="O230" s="7" t="s">
        <v>38</v>
      </c>
      <c r="P230" s="7" t="s">
        <v>490</v>
      </c>
    </row>
    <row r="231" ht="15.75" customHeight="1">
      <c r="A231" s="7" t="s">
        <v>1754</v>
      </c>
      <c r="B231" s="7" t="s">
        <v>1755</v>
      </c>
      <c r="C231" s="7" t="s">
        <v>1757</v>
      </c>
      <c r="D231" s="7">
        <v>3.179600470471E13</v>
      </c>
      <c r="J231" s="7">
        <v>1893.0</v>
      </c>
      <c r="K231" s="7" t="s">
        <v>1758</v>
      </c>
      <c r="L231" s="9" t="s">
        <v>11</v>
      </c>
      <c r="M231" s="7" t="s">
        <v>36</v>
      </c>
      <c r="N231" s="7" t="s">
        <v>37</v>
      </c>
      <c r="O231" s="7" t="s">
        <v>38</v>
      </c>
      <c r="P231" s="7" t="s">
        <v>490</v>
      </c>
    </row>
    <row r="232" ht="15.75" customHeight="1">
      <c r="A232" s="7" t="s">
        <v>1761</v>
      </c>
      <c r="B232" s="7" t="s">
        <v>1763</v>
      </c>
      <c r="C232" s="7" t="s">
        <v>1764</v>
      </c>
      <c r="D232" s="7">
        <v>3.1796101019434E13</v>
      </c>
      <c r="J232" s="7">
        <v>1912.0</v>
      </c>
      <c r="K232" s="7" t="s">
        <v>1766</v>
      </c>
      <c r="L232" s="9" t="s">
        <v>11</v>
      </c>
      <c r="M232" s="7" t="s">
        <v>36</v>
      </c>
      <c r="N232" s="7" t="s">
        <v>37</v>
      </c>
      <c r="O232" s="7" t="s">
        <v>38</v>
      </c>
      <c r="P232" s="7" t="s">
        <v>490</v>
      </c>
    </row>
    <row r="233" ht="15.75" customHeight="1">
      <c r="A233" s="7" t="s">
        <v>1768</v>
      </c>
      <c r="B233" s="7" t="s">
        <v>1771</v>
      </c>
      <c r="C233" s="7" t="s">
        <v>1772</v>
      </c>
      <c r="D233" s="7">
        <v>3.1796101419436E13</v>
      </c>
      <c r="J233" s="7">
        <v>1888.0</v>
      </c>
      <c r="K233" s="7" t="s">
        <v>1773</v>
      </c>
      <c r="L233" s="9" t="s">
        <v>11</v>
      </c>
      <c r="M233" s="7" t="s">
        <v>36</v>
      </c>
      <c r="N233" s="7" t="s">
        <v>37</v>
      </c>
      <c r="O233" s="7" t="s">
        <v>38</v>
      </c>
      <c r="P233" s="7" t="s">
        <v>490</v>
      </c>
    </row>
    <row r="234" ht="15.75" customHeight="1">
      <c r="A234" s="7" t="s">
        <v>1775</v>
      </c>
      <c r="B234" s="7" t="s">
        <v>1776</v>
      </c>
      <c r="C234" s="7" t="s">
        <v>1777</v>
      </c>
      <c r="D234" s="7">
        <v>3.1796001241831E13</v>
      </c>
      <c r="G234" s="9" t="s">
        <v>1778</v>
      </c>
      <c r="H234" s="9" t="s">
        <v>1779</v>
      </c>
      <c r="I234" s="9" t="s">
        <v>1781</v>
      </c>
      <c r="J234" s="7" t="s">
        <v>1782</v>
      </c>
      <c r="K234" s="7" t="s">
        <v>1783</v>
      </c>
      <c r="L234" s="9" t="s">
        <v>231</v>
      </c>
      <c r="M234" s="7" t="s">
        <v>36</v>
      </c>
      <c r="N234" s="7" t="s">
        <v>37</v>
      </c>
      <c r="O234" s="7" t="s">
        <v>38</v>
      </c>
      <c r="P234" s="7" t="s">
        <v>490</v>
      </c>
      <c r="R234" s="9" t="b">
        <v>1</v>
      </c>
    </row>
    <row r="235" ht="15.75" customHeight="1">
      <c r="A235" s="7" t="s">
        <v>1788</v>
      </c>
      <c r="B235" s="7" t="s">
        <v>1789</v>
      </c>
      <c r="C235" s="7" t="s">
        <v>1790</v>
      </c>
      <c r="D235" s="7">
        <v>3.1796101581086E13</v>
      </c>
      <c r="J235" s="7">
        <v>1903.0</v>
      </c>
      <c r="K235" s="7" t="s">
        <v>1792</v>
      </c>
      <c r="L235" s="9" t="s">
        <v>11</v>
      </c>
      <c r="M235" s="7" t="s">
        <v>36</v>
      </c>
      <c r="N235" s="7" t="s">
        <v>37</v>
      </c>
      <c r="O235" s="7" t="s">
        <v>38</v>
      </c>
      <c r="P235" s="7" t="s">
        <v>490</v>
      </c>
    </row>
    <row r="236" ht="15.75" customHeight="1">
      <c r="A236" s="7" t="s">
        <v>1795</v>
      </c>
      <c r="B236" s="7" t="s">
        <v>1796</v>
      </c>
      <c r="C236" s="7" t="s">
        <v>1797</v>
      </c>
      <c r="D236" s="7">
        <v>3.1796007121854E13</v>
      </c>
      <c r="J236" s="7">
        <v>1920.0</v>
      </c>
      <c r="K236" s="7" t="s">
        <v>1799</v>
      </c>
      <c r="L236" s="9" t="s">
        <v>11</v>
      </c>
      <c r="M236" s="7" t="s">
        <v>36</v>
      </c>
      <c r="N236" s="7" t="s">
        <v>37</v>
      </c>
      <c r="O236" s="7" t="s">
        <v>38</v>
      </c>
      <c r="P236" s="7" t="s">
        <v>490</v>
      </c>
    </row>
    <row r="237" ht="15.75" customHeight="1">
      <c r="A237" s="7" t="s">
        <v>1802</v>
      </c>
      <c r="B237" s="7" t="s">
        <v>1804</v>
      </c>
      <c r="C237" s="7" t="s">
        <v>1805</v>
      </c>
      <c r="D237" s="7">
        <v>3.1796001241724E13</v>
      </c>
      <c r="J237" s="7">
        <v>1904.0</v>
      </c>
      <c r="K237" s="7" t="s">
        <v>1807</v>
      </c>
      <c r="L237" s="9" t="s">
        <v>11</v>
      </c>
      <c r="M237" s="7" t="s">
        <v>36</v>
      </c>
      <c r="N237" s="7" t="s">
        <v>37</v>
      </c>
      <c r="O237" s="7" t="s">
        <v>38</v>
      </c>
      <c r="P237" s="7" t="s">
        <v>490</v>
      </c>
    </row>
    <row r="238" ht="15.75" customHeight="1">
      <c r="A238" s="7" t="s">
        <v>1810</v>
      </c>
      <c r="B238" s="7" t="s">
        <v>1811</v>
      </c>
      <c r="C238" s="7" t="s">
        <v>1813</v>
      </c>
      <c r="D238" s="7">
        <v>3.1796101083513E13</v>
      </c>
      <c r="J238" s="7">
        <v>1907.0</v>
      </c>
      <c r="K238" s="7" t="s">
        <v>1814</v>
      </c>
      <c r="L238" s="9" t="s">
        <v>11</v>
      </c>
      <c r="M238" s="7" t="s">
        <v>36</v>
      </c>
      <c r="N238" s="7" t="s">
        <v>37</v>
      </c>
      <c r="O238" s="7" t="s">
        <v>38</v>
      </c>
      <c r="P238" s="7" t="s">
        <v>490</v>
      </c>
    </row>
    <row r="239" ht="15.75" customHeight="1">
      <c r="A239" s="7" t="s">
        <v>1817</v>
      </c>
      <c r="B239" s="7" t="s">
        <v>649</v>
      </c>
      <c r="C239" s="7" t="s">
        <v>1819</v>
      </c>
      <c r="D239" s="7">
        <v>3.1796100682695E13</v>
      </c>
      <c r="J239" s="7">
        <v>-1969.0</v>
      </c>
      <c r="K239" s="7" t="s">
        <v>1821</v>
      </c>
      <c r="L239" s="9" t="s">
        <v>11</v>
      </c>
      <c r="M239" s="7" t="s">
        <v>36</v>
      </c>
      <c r="N239" s="7" t="s">
        <v>37</v>
      </c>
      <c r="O239" s="7" t="s">
        <v>38</v>
      </c>
      <c r="P239" s="7" t="s">
        <v>490</v>
      </c>
    </row>
    <row r="240" ht="15.75" customHeight="1">
      <c r="A240" s="7" t="s">
        <v>1824</v>
      </c>
      <c r="B240" s="7" t="s">
        <v>1825</v>
      </c>
      <c r="C240" s="7" t="s">
        <v>1827</v>
      </c>
      <c r="D240" s="7">
        <v>3.1796100313127E13</v>
      </c>
      <c r="G240" s="9" t="s">
        <v>1828</v>
      </c>
      <c r="J240" s="7">
        <v>1921.0</v>
      </c>
      <c r="K240" s="7" t="s">
        <v>1830</v>
      </c>
      <c r="M240" s="7" t="s">
        <v>36</v>
      </c>
      <c r="N240" s="7" t="s">
        <v>37</v>
      </c>
      <c r="O240" s="7" t="s">
        <v>38</v>
      </c>
      <c r="P240" s="7" t="s">
        <v>655</v>
      </c>
    </row>
    <row r="241" ht="15.75" customHeight="1">
      <c r="A241" s="7" t="s">
        <v>1831</v>
      </c>
      <c r="B241" s="7" t="s">
        <v>1833</v>
      </c>
      <c r="C241" s="7" t="s">
        <v>1834</v>
      </c>
      <c r="D241" s="7">
        <v>3.1796004825333E13</v>
      </c>
      <c r="J241" s="7">
        <v>1896.0</v>
      </c>
      <c r="K241" s="7" t="s">
        <v>1836</v>
      </c>
      <c r="M241" s="7" t="s">
        <v>36</v>
      </c>
      <c r="N241" s="7" t="s">
        <v>37</v>
      </c>
      <c r="O241" s="7" t="s">
        <v>38</v>
      </c>
      <c r="P241" s="7" t="s">
        <v>655</v>
      </c>
    </row>
    <row r="242" ht="15.75" customHeight="1">
      <c r="A242" s="7" t="s">
        <v>1839</v>
      </c>
      <c r="B242" s="7" t="s">
        <v>1841</v>
      </c>
      <c r="C242" s="7" t="s">
        <v>1842</v>
      </c>
      <c r="D242" s="7">
        <v>3.1796004628802E13</v>
      </c>
      <c r="J242" s="7">
        <v>1872.0</v>
      </c>
      <c r="K242" s="7" t="s">
        <v>1844</v>
      </c>
      <c r="M242" s="7" t="s">
        <v>36</v>
      </c>
      <c r="N242" s="7" t="s">
        <v>37</v>
      </c>
      <c r="O242" s="7" t="s">
        <v>38</v>
      </c>
      <c r="P242" s="7" t="s">
        <v>655</v>
      </c>
    </row>
    <row r="243" ht="15.75" customHeight="1">
      <c r="A243" s="7" t="s">
        <v>1847</v>
      </c>
      <c r="B243" s="7" t="s">
        <v>1848</v>
      </c>
      <c r="C243" s="7" t="s">
        <v>1850</v>
      </c>
      <c r="D243" s="7">
        <v>3.1796004513228E13</v>
      </c>
      <c r="J243" s="7">
        <v>1908.0</v>
      </c>
      <c r="K243" s="7" t="s">
        <v>1852</v>
      </c>
      <c r="M243" s="7" t="s">
        <v>36</v>
      </c>
      <c r="N243" s="7" t="s">
        <v>37</v>
      </c>
      <c r="O243" s="7" t="s">
        <v>38</v>
      </c>
      <c r="P243" s="7" t="s">
        <v>655</v>
      </c>
    </row>
    <row r="244" ht="15.75" customHeight="1">
      <c r="A244" s="7" t="s">
        <v>1854</v>
      </c>
      <c r="B244" s="7" t="s">
        <v>1856</v>
      </c>
      <c r="C244" s="7" t="s">
        <v>1857</v>
      </c>
      <c r="D244" s="7">
        <v>3.1796102676349E13</v>
      </c>
      <c r="J244" s="7">
        <v>1910.0</v>
      </c>
      <c r="K244" s="7" t="s">
        <v>1859</v>
      </c>
      <c r="M244" s="7" t="s">
        <v>36</v>
      </c>
      <c r="N244" s="7" t="s">
        <v>37</v>
      </c>
      <c r="O244" s="7" t="s">
        <v>38</v>
      </c>
      <c r="P244" s="7" t="s">
        <v>655</v>
      </c>
    </row>
    <row r="245" ht="15.75" customHeight="1">
      <c r="A245" s="7" t="s">
        <v>1861</v>
      </c>
      <c r="B245" s="7" t="s">
        <v>1862</v>
      </c>
      <c r="C245" s="7" t="s">
        <v>1863</v>
      </c>
      <c r="D245" s="7">
        <v>3.1796001326863E13</v>
      </c>
      <c r="J245" s="7" t="s">
        <v>1865</v>
      </c>
      <c r="K245" s="7" t="s">
        <v>1866</v>
      </c>
      <c r="M245" s="7" t="s">
        <v>36</v>
      </c>
      <c r="N245" s="7" t="s">
        <v>37</v>
      </c>
      <c r="O245" s="7" t="s">
        <v>38</v>
      </c>
      <c r="P245" s="7" t="s">
        <v>655</v>
      </c>
    </row>
    <row r="246" ht="15.75" customHeight="1">
      <c r="A246" s="7" t="s">
        <v>1869</v>
      </c>
      <c r="B246" s="7" t="s">
        <v>1870</v>
      </c>
      <c r="C246" s="7" t="s">
        <v>1872</v>
      </c>
      <c r="D246" s="7">
        <v>3.1796100414396E13</v>
      </c>
      <c r="J246" s="7">
        <v>1905.0</v>
      </c>
      <c r="K246" s="7" t="s">
        <v>1873</v>
      </c>
      <c r="M246" s="7" t="s">
        <v>36</v>
      </c>
      <c r="N246" s="7" t="s">
        <v>37</v>
      </c>
      <c r="O246" s="7" t="s">
        <v>38</v>
      </c>
      <c r="P246" s="7" t="s">
        <v>655</v>
      </c>
    </row>
    <row r="247" ht="15.75" customHeight="1">
      <c r="A247" s="7" t="s">
        <v>1875</v>
      </c>
      <c r="B247" s="7" t="s">
        <v>1876</v>
      </c>
      <c r="C247" s="7" t="s">
        <v>1877</v>
      </c>
      <c r="D247" s="7">
        <v>3.1796001466537E13</v>
      </c>
      <c r="J247" s="7" t="s">
        <v>1879</v>
      </c>
      <c r="K247" s="7" t="s">
        <v>1881</v>
      </c>
      <c r="M247" s="7" t="s">
        <v>36</v>
      </c>
      <c r="N247" s="7" t="s">
        <v>37</v>
      </c>
      <c r="O247" s="7" t="s">
        <v>38</v>
      </c>
      <c r="P247" s="7" t="s">
        <v>655</v>
      </c>
    </row>
    <row r="248" ht="15.75" customHeight="1">
      <c r="A248" s="7" t="s">
        <v>1883</v>
      </c>
      <c r="B248" s="7" t="s">
        <v>1885</v>
      </c>
      <c r="C248" s="7" t="s">
        <v>1886</v>
      </c>
      <c r="D248" s="7">
        <v>3.1796000669735E13</v>
      </c>
      <c r="J248" s="7" t="s">
        <v>1888</v>
      </c>
      <c r="K248" s="7" t="s">
        <v>1889</v>
      </c>
      <c r="M248" s="7" t="s">
        <v>36</v>
      </c>
      <c r="N248" s="7" t="s">
        <v>1890</v>
      </c>
      <c r="O248" s="7" t="s">
        <v>38</v>
      </c>
      <c r="P248" s="7" t="s">
        <v>655</v>
      </c>
    </row>
    <row r="249" ht="15.75" customHeight="1">
      <c r="A249" s="7" t="s">
        <v>1892</v>
      </c>
      <c r="B249" s="7" t="s">
        <v>1893</v>
      </c>
      <c r="C249" s="7" t="s">
        <v>1886</v>
      </c>
      <c r="D249" s="7">
        <v>3.1796000669677E13</v>
      </c>
      <c r="J249" s="7" t="s">
        <v>1888</v>
      </c>
      <c r="K249" s="7" t="s">
        <v>1889</v>
      </c>
      <c r="M249" s="7" t="s">
        <v>36</v>
      </c>
      <c r="N249" s="7" t="s">
        <v>1890</v>
      </c>
      <c r="O249" s="7" t="s">
        <v>38</v>
      </c>
      <c r="P249" s="7" t="s">
        <v>655</v>
      </c>
    </row>
    <row r="250" ht="15.75" customHeight="1">
      <c r="A250" s="7" t="s">
        <v>1897</v>
      </c>
      <c r="B250" s="7" t="s">
        <v>1898</v>
      </c>
      <c r="C250" s="7" t="s">
        <v>1886</v>
      </c>
      <c r="D250" s="7">
        <v>3.1796000669925E13</v>
      </c>
      <c r="J250" s="7" t="s">
        <v>1888</v>
      </c>
      <c r="K250" s="7" t="s">
        <v>1889</v>
      </c>
      <c r="M250" s="7" t="s">
        <v>36</v>
      </c>
      <c r="N250" s="7" t="s">
        <v>1890</v>
      </c>
      <c r="O250" s="7" t="s">
        <v>38</v>
      </c>
      <c r="P250" s="7" t="s">
        <v>655</v>
      </c>
    </row>
    <row r="251" ht="15.75" customHeight="1">
      <c r="A251" s="7" t="s">
        <v>1903</v>
      </c>
      <c r="B251" s="7" t="s">
        <v>1904</v>
      </c>
      <c r="C251" s="7" t="s">
        <v>1906</v>
      </c>
      <c r="D251" s="7">
        <v>3.1796002228142E13</v>
      </c>
      <c r="J251" s="7" t="s">
        <v>1908</v>
      </c>
      <c r="M251" s="7" t="s">
        <v>36</v>
      </c>
      <c r="N251" s="7" t="s">
        <v>37</v>
      </c>
      <c r="O251" s="7" t="s">
        <v>38</v>
      </c>
      <c r="P251" s="7" t="s">
        <v>655</v>
      </c>
    </row>
    <row r="252" ht="15.75" customHeight="1">
      <c r="A252" s="7" t="s">
        <v>1909</v>
      </c>
      <c r="B252" s="7" t="s">
        <v>1911</v>
      </c>
      <c r="C252" s="7" t="s">
        <v>1912</v>
      </c>
      <c r="D252" s="7">
        <v>3.1796000640603E13</v>
      </c>
      <c r="J252" s="7" t="s">
        <v>1913</v>
      </c>
      <c r="K252" s="7" t="s">
        <v>1914</v>
      </c>
      <c r="M252" s="7" t="s">
        <v>36</v>
      </c>
      <c r="N252" s="7" t="s">
        <v>37</v>
      </c>
      <c r="O252" s="7" t="s">
        <v>38</v>
      </c>
      <c r="P252" s="7" t="s">
        <v>655</v>
      </c>
    </row>
    <row r="253" ht="15.75" customHeight="1">
      <c r="A253" s="7" t="s">
        <v>1917</v>
      </c>
      <c r="B253" s="7" t="s">
        <v>1918</v>
      </c>
      <c r="C253" s="7" t="s">
        <v>1920</v>
      </c>
      <c r="D253" s="7">
        <v>3.1796100432919E13</v>
      </c>
      <c r="J253" s="7">
        <v>1837.0</v>
      </c>
      <c r="K253" s="7" t="s">
        <v>1921</v>
      </c>
      <c r="M253" s="7" t="s">
        <v>36</v>
      </c>
      <c r="N253" s="7" t="s">
        <v>37</v>
      </c>
      <c r="O253" s="7" t="s">
        <v>38</v>
      </c>
      <c r="P253" s="7" t="s">
        <v>655</v>
      </c>
    </row>
    <row r="254" ht="15.75" customHeight="1">
      <c r="A254" s="7" t="s">
        <v>1924</v>
      </c>
      <c r="B254" s="7" t="s">
        <v>1925</v>
      </c>
      <c r="C254" s="7" t="s">
        <v>1926</v>
      </c>
      <c r="D254" s="7">
        <v>3.1796000640793E13</v>
      </c>
      <c r="J254" s="7" t="s">
        <v>1928</v>
      </c>
      <c r="K254" s="7" t="s">
        <v>1930</v>
      </c>
      <c r="M254" s="7" t="s">
        <v>36</v>
      </c>
      <c r="N254" s="7" t="s">
        <v>37</v>
      </c>
      <c r="O254" s="7" t="s">
        <v>38</v>
      </c>
      <c r="P254" s="7" t="s">
        <v>655</v>
      </c>
    </row>
    <row r="255" ht="15.75" customHeight="1">
      <c r="A255" s="7" t="s">
        <v>1932</v>
      </c>
      <c r="B255" s="7" t="s">
        <v>1934</v>
      </c>
      <c r="C255" s="7" t="s">
        <v>1926</v>
      </c>
      <c r="D255" s="7">
        <v>3.1796003522121E13</v>
      </c>
      <c r="J255" s="7" t="s">
        <v>1928</v>
      </c>
      <c r="K255" s="7" t="s">
        <v>1930</v>
      </c>
      <c r="M255" s="7" t="s">
        <v>36</v>
      </c>
      <c r="N255" s="7" t="s">
        <v>37</v>
      </c>
      <c r="O255" s="7" t="s">
        <v>38</v>
      </c>
      <c r="P255" s="7" t="s">
        <v>655</v>
      </c>
    </row>
    <row r="256" ht="15.75" customHeight="1">
      <c r="A256" s="7" t="s">
        <v>1939</v>
      </c>
      <c r="B256" s="7" t="s">
        <v>1941</v>
      </c>
      <c r="C256" s="7" t="s">
        <v>1926</v>
      </c>
      <c r="D256" s="7">
        <v>3.1796000641114E13</v>
      </c>
      <c r="J256" s="7" t="s">
        <v>1928</v>
      </c>
      <c r="K256" s="7" t="s">
        <v>1930</v>
      </c>
      <c r="M256" s="7" t="s">
        <v>36</v>
      </c>
      <c r="N256" s="7" t="s">
        <v>37</v>
      </c>
      <c r="O256" s="7" t="s">
        <v>38</v>
      </c>
      <c r="P256" s="7" t="s">
        <v>655</v>
      </c>
    </row>
    <row r="257" ht="15.75" customHeight="1">
      <c r="A257" s="7" t="s">
        <v>1943</v>
      </c>
      <c r="B257" s="7" t="s">
        <v>1944</v>
      </c>
      <c r="C257" s="7" t="s">
        <v>1946</v>
      </c>
      <c r="D257" s="7">
        <v>3.1796101202246E13</v>
      </c>
      <c r="J257" s="7">
        <v>1908.0</v>
      </c>
      <c r="K257" s="7" t="s">
        <v>1948</v>
      </c>
      <c r="M257" s="7" t="s">
        <v>36</v>
      </c>
      <c r="N257" s="7" t="s">
        <v>37</v>
      </c>
      <c r="O257" s="7" t="s">
        <v>38</v>
      </c>
      <c r="P257" s="7" t="s">
        <v>655</v>
      </c>
    </row>
    <row r="258" ht="15.75" customHeight="1">
      <c r="A258" s="7" t="s">
        <v>1950</v>
      </c>
      <c r="B258" s="7" t="s">
        <v>1951</v>
      </c>
      <c r="C258" s="7" t="s">
        <v>1953</v>
      </c>
      <c r="D258" s="7">
        <v>3.1796000641817E13</v>
      </c>
      <c r="J258" s="7">
        <v>1854.0</v>
      </c>
      <c r="K258" s="7" t="s">
        <v>1955</v>
      </c>
      <c r="M258" s="7" t="s">
        <v>36</v>
      </c>
      <c r="N258" s="7" t="s">
        <v>37</v>
      </c>
      <c r="O258" s="7" t="s">
        <v>38</v>
      </c>
      <c r="P258" s="7" t="s">
        <v>655</v>
      </c>
    </row>
    <row r="259" ht="15.75" customHeight="1">
      <c r="A259" s="7" t="s">
        <v>1957</v>
      </c>
      <c r="B259" s="7" t="s">
        <v>1960</v>
      </c>
      <c r="C259" s="7" t="s">
        <v>1962</v>
      </c>
      <c r="D259" s="7">
        <v>3.1796004688186E13</v>
      </c>
      <c r="J259" s="7">
        <v>1909.0</v>
      </c>
      <c r="K259" s="7" t="s">
        <v>1965</v>
      </c>
      <c r="M259" s="7" t="s">
        <v>36</v>
      </c>
      <c r="N259" s="7" t="s">
        <v>37</v>
      </c>
      <c r="O259" s="7" t="s">
        <v>38</v>
      </c>
      <c r="P259" s="7" t="s">
        <v>655</v>
      </c>
    </row>
    <row r="260" ht="15.75" customHeight="1">
      <c r="A260" s="7" t="s">
        <v>1967</v>
      </c>
      <c r="B260" s="7" t="s">
        <v>1969</v>
      </c>
      <c r="C260" s="7" t="s">
        <v>1970</v>
      </c>
      <c r="D260" s="7">
        <v>3.1796003920952E13</v>
      </c>
      <c r="J260" s="7">
        <v>1846.0</v>
      </c>
      <c r="K260" s="7" t="s">
        <v>1971</v>
      </c>
      <c r="M260" s="7" t="s">
        <v>36</v>
      </c>
      <c r="N260" s="7" t="s">
        <v>37</v>
      </c>
      <c r="O260" s="7" t="s">
        <v>38</v>
      </c>
      <c r="P260" s="7" t="s">
        <v>655</v>
      </c>
    </row>
    <row r="261" ht="15.75" customHeight="1">
      <c r="A261" s="7" t="s">
        <v>1973</v>
      </c>
      <c r="B261" s="7" t="s">
        <v>1975</v>
      </c>
      <c r="C261" s="7" t="s">
        <v>1976</v>
      </c>
      <c r="D261" s="7">
        <v>3.1796000641791E13</v>
      </c>
      <c r="J261" s="7">
        <v>1799.0</v>
      </c>
      <c r="K261" s="7" t="s">
        <v>1977</v>
      </c>
      <c r="M261" s="7" t="s">
        <v>36</v>
      </c>
      <c r="N261" s="7" t="s">
        <v>37</v>
      </c>
      <c r="O261" s="7" t="s">
        <v>38</v>
      </c>
      <c r="P261" s="7" t="s">
        <v>655</v>
      </c>
    </row>
    <row r="262" ht="15.75" customHeight="1">
      <c r="A262" s="7" t="s">
        <v>1979</v>
      </c>
      <c r="B262" s="7" t="s">
        <v>1983</v>
      </c>
      <c r="C262" s="7" t="s">
        <v>1984</v>
      </c>
      <c r="D262" s="7">
        <v>3.1796003827223E13</v>
      </c>
      <c r="J262" s="7">
        <v>1900.0</v>
      </c>
      <c r="K262" s="7" t="s">
        <v>1986</v>
      </c>
      <c r="M262" s="7" t="s">
        <v>36</v>
      </c>
      <c r="N262" s="7" t="s">
        <v>37</v>
      </c>
      <c r="O262" s="7" t="s">
        <v>38</v>
      </c>
      <c r="P262" s="7" t="s">
        <v>655</v>
      </c>
    </row>
    <row r="263" ht="15.75" customHeight="1">
      <c r="A263" s="7" t="s">
        <v>1988</v>
      </c>
      <c r="B263" s="7" t="s">
        <v>1989</v>
      </c>
      <c r="C263" s="7" t="s">
        <v>1990</v>
      </c>
      <c r="D263" s="7">
        <v>3.1796008020568E13</v>
      </c>
      <c r="J263" s="7">
        <v>1912.0</v>
      </c>
      <c r="K263" s="7" t="s">
        <v>1992</v>
      </c>
      <c r="M263" s="7" t="s">
        <v>36</v>
      </c>
      <c r="N263" s="7" t="s">
        <v>37</v>
      </c>
      <c r="O263" s="7" t="s">
        <v>38</v>
      </c>
      <c r="P263" s="7" t="s">
        <v>655</v>
      </c>
    </row>
    <row r="264" ht="15.75" customHeight="1">
      <c r="A264" s="7" t="s">
        <v>1995</v>
      </c>
      <c r="B264" s="7" t="s">
        <v>1996</v>
      </c>
      <c r="C264" s="7" t="s">
        <v>1997</v>
      </c>
      <c r="D264" s="7">
        <v>3.1796001885074E13</v>
      </c>
      <c r="J264" s="7" t="s">
        <v>1998</v>
      </c>
      <c r="K264" s="7" t="s">
        <v>1999</v>
      </c>
      <c r="M264" s="7" t="s">
        <v>36</v>
      </c>
      <c r="N264" s="7" t="s">
        <v>37</v>
      </c>
      <c r="O264" s="7" t="s">
        <v>38</v>
      </c>
      <c r="P264" s="7" t="s">
        <v>655</v>
      </c>
    </row>
    <row r="265" ht="15.75" customHeight="1">
      <c r="A265" s="7" t="s">
        <v>2000</v>
      </c>
      <c r="B265" s="7" t="s">
        <v>2001</v>
      </c>
      <c r="C265" s="7" t="s">
        <v>1997</v>
      </c>
      <c r="D265" s="7">
        <v>3.1796001885199E13</v>
      </c>
      <c r="J265" s="7" t="s">
        <v>1998</v>
      </c>
      <c r="K265" s="7" t="s">
        <v>1999</v>
      </c>
      <c r="M265" s="7" t="s">
        <v>36</v>
      </c>
      <c r="N265" s="7" t="s">
        <v>37</v>
      </c>
      <c r="O265" s="7" t="s">
        <v>38</v>
      </c>
      <c r="P265" s="7" t="s">
        <v>655</v>
      </c>
    </row>
    <row r="266" ht="15.75" customHeight="1">
      <c r="A266" s="7" t="s">
        <v>2004</v>
      </c>
      <c r="B266" s="7" t="s">
        <v>2005</v>
      </c>
      <c r="C266" s="7" t="s">
        <v>1997</v>
      </c>
      <c r="D266" s="7">
        <v>3.1796001885462E13</v>
      </c>
      <c r="J266" s="7" t="s">
        <v>1998</v>
      </c>
      <c r="K266" s="7" t="s">
        <v>1999</v>
      </c>
      <c r="M266" s="7" t="s">
        <v>36</v>
      </c>
      <c r="N266" s="7" t="s">
        <v>37</v>
      </c>
      <c r="O266" s="7" t="s">
        <v>38</v>
      </c>
      <c r="P266" s="7" t="s">
        <v>655</v>
      </c>
    </row>
    <row r="267" ht="15.75" customHeight="1">
      <c r="A267" s="7" t="s">
        <v>2009</v>
      </c>
      <c r="B267" s="7" t="s">
        <v>2011</v>
      </c>
      <c r="C267" s="7" t="s">
        <v>2013</v>
      </c>
      <c r="D267" s="7">
        <v>3.1796000642377E13</v>
      </c>
      <c r="J267" s="7" t="s">
        <v>2014</v>
      </c>
      <c r="K267" s="7" t="s">
        <v>2016</v>
      </c>
      <c r="M267" s="7" t="s">
        <v>36</v>
      </c>
      <c r="N267" s="7" t="s">
        <v>37</v>
      </c>
      <c r="O267" s="7" t="s">
        <v>38</v>
      </c>
      <c r="P267" s="7" t="s">
        <v>655</v>
      </c>
    </row>
    <row r="268" ht="15.75" customHeight="1">
      <c r="A268" s="7" t="s">
        <v>2017</v>
      </c>
      <c r="B268" s="7" t="s">
        <v>2018</v>
      </c>
      <c r="C268" s="7" t="s">
        <v>2013</v>
      </c>
      <c r="D268" s="7">
        <v>3.1796000642849E13</v>
      </c>
      <c r="J268" s="7" t="s">
        <v>2014</v>
      </c>
      <c r="K268" s="7" t="s">
        <v>2016</v>
      </c>
      <c r="M268" s="7" t="s">
        <v>36</v>
      </c>
      <c r="N268" s="7" t="s">
        <v>37</v>
      </c>
      <c r="O268" s="7" t="s">
        <v>38</v>
      </c>
      <c r="P268" s="7" t="s">
        <v>655</v>
      </c>
    </row>
    <row r="269" ht="15.75" customHeight="1">
      <c r="A269" s="7" t="s">
        <v>2022</v>
      </c>
      <c r="B269" s="7" t="s">
        <v>2023</v>
      </c>
      <c r="C269" s="7" t="s">
        <v>2025</v>
      </c>
      <c r="D269" s="7">
        <v>3.1796000669966E13</v>
      </c>
      <c r="J269" s="7" t="s">
        <v>2026</v>
      </c>
      <c r="K269" s="7" t="s">
        <v>2028</v>
      </c>
      <c r="M269" s="7" t="s">
        <v>36</v>
      </c>
      <c r="N269" s="7" t="s">
        <v>372</v>
      </c>
      <c r="O269" s="7" t="s">
        <v>38</v>
      </c>
      <c r="P269" s="7" t="s">
        <v>655</v>
      </c>
    </row>
    <row r="270" ht="15.75" customHeight="1">
      <c r="A270" s="7" t="s">
        <v>2030</v>
      </c>
      <c r="B270" s="7" t="s">
        <v>2031</v>
      </c>
      <c r="C270" s="7" t="s">
        <v>2033</v>
      </c>
      <c r="D270" s="7">
        <v>3.179600064274E13</v>
      </c>
      <c r="J270" s="7" t="s">
        <v>2034</v>
      </c>
      <c r="K270" s="7" t="s">
        <v>2036</v>
      </c>
      <c r="M270" s="7" t="s">
        <v>36</v>
      </c>
      <c r="N270" s="7" t="s">
        <v>37</v>
      </c>
      <c r="O270" s="7" t="s">
        <v>38</v>
      </c>
      <c r="P270" s="7" t="s">
        <v>655</v>
      </c>
    </row>
    <row r="271" ht="15.75" customHeight="1">
      <c r="A271" s="7" t="s">
        <v>2038</v>
      </c>
      <c r="B271" s="7" t="s">
        <v>731</v>
      </c>
      <c r="C271" s="7" t="s">
        <v>2040</v>
      </c>
      <c r="D271" s="7">
        <v>3.1796100434972E13</v>
      </c>
      <c r="J271" s="7">
        <v>1892.0</v>
      </c>
      <c r="K271" s="7" t="s">
        <v>2041</v>
      </c>
      <c r="M271" s="7" t="s">
        <v>36</v>
      </c>
      <c r="N271" s="7" t="s">
        <v>37</v>
      </c>
      <c r="O271" s="7" t="s">
        <v>38</v>
      </c>
      <c r="P271" s="7" t="s">
        <v>655</v>
      </c>
    </row>
    <row r="272" ht="15.75" customHeight="1">
      <c r="A272" s="7" t="s">
        <v>2042</v>
      </c>
      <c r="B272" s="7" t="s">
        <v>2043</v>
      </c>
      <c r="C272" s="7" t="s">
        <v>2044</v>
      </c>
      <c r="D272" s="7">
        <v>3.179600188726E13</v>
      </c>
      <c r="J272" s="7">
        <v>1888.0</v>
      </c>
      <c r="K272" s="7" t="s">
        <v>2046</v>
      </c>
      <c r="M272" s="7" t="s">
        <v>36</v>
      </c>
      <c r="N272" s="7" t="s">
        <v>37</v>
      </c>
      <c r="O272" s="7" t="s">
        <v>38</v>
      </c>
      <c r="P272" s="7" t="s">
        <v>655</v>
      </c>
    </row>
    <row r="273" ht="15.75" customHeight="1">
      <c r="A273" s="7" t="s">
        <v>2049</v>
      </c>
      <c r="B273" s="7" t="s">
        <v>2050</v>
      </c>
      <c r="C273" s="7" t="s">
        <v>2051</v>
      </c>
      <c r="D273" s="7">
        <v>3.179600451444E13</v>
      </c>
      <c r="J273" s="7" t="s">
        <v>2053</v>
      </c>
      <c r="K273" s="7" t="s">
        <v>2055</v>
      </c>
      <c r="M273" s="7" t="s">
        <v>36</v>
      </c>
      <c r="N273" s="7" t="s">
        <v>37</v>
      </c>
      <c r="O273" s="7" t="s">
        <v>38</v>
      </c>
      <c r="P273" s="7" t="s">
        <v>655</v>
      </c>
    </row>
    <row r="274" ht="15.75" customHeight="1">
      <c r="A274" s="7" t="s">
        <v>2057</v>
      </c>
      <c r="B274" s="7" t="s">
        <v>2058</v>
      </c>
      <c r="C274" s="7" t="s">
        <v>2051</v>
      </c>
      <c r="D274" s="7">
        <v>3.1796004514226E13</v>
      </c>
      <c r="J274" s="7" t="s">
        <v>2053</v>
      </c>
      <c r="K274" s="7" t="s">
        <v>2055</v>
      </c>
      <c r="M274" s="7" t="s">
        <v>36</v>
      </c>
      <c r="N274" s="7" t="s">
        <v>37</v>
      </c>
      <c r="O274" s="7" t="s">
        <v>38</v>
      </c>
      <c r="P274" s="7" t="s">
        <v>655</v>
      </c>
    </row>
    <row r="275" ht="15.75" customHeight="1">
      <c r="A275" s="7" t="s">
        <v>2062</v>
      </c>
      <c r="B275" s="7" t="s">
        <v>2063</v>
      </c>
      <c r="C275" s="7" t="s">
        <v>2051</v>
      </c>
      <c r="D275" s="7">
        <v>3.1796004514424E13</v>
      </c>
      <c r="J275" s="7" t="s">
        <v>2053</v>
      </c>
      <c r="K275" s="7" t="s">
        <v>2055</v>
      </c>
      <c r="M275" s="7" t="s">
        <v>36</v>
      </c>
      <c r="N275" s="7" t="s">
        <v>37</v>
      </c>
      <c r="O275" s="7" t="s">
        <v>38</v>
      </c>
      <c r="P275" s="7" t="s">
        <v>655</v>
      </c>
    </row>
    <row r="276" ht="15.75" customHeight="1">
      <c r="A276" s="7" t="s">
        <v>2066</v>
      </c>
      <c r="B276" s="7" t="s">
        <v>2068</v>
      </c>
      <c r="C276" s="7" t="s">
        <v>2051</v>
      </c>
      <c r="D276" s="7">
        <v>3.1796004514622E13</v>
      </c>
      <c r="J276" s="7" t="s">
        <v>2053</v>
      </c>
      <c r="K276" s="7" t="s">
        <v>2055</v>
      </c>
      <c r="M276" s="7" t="s">
        <v>36</v>
      </c>
      <c r="N276" s="7" t="s">
        <v>37</v>
      </c>
      <c r="O276" s="7" t="s">
        <v>38</v>
      </c>
      <c r="P276" s="7" t="s">
        <v>655</v>
      </c>
    </row>
    <row r="277" ht="15.75" customHeight="1">
      <c r="A277" s="7" t="s">
        <v>2071</v>
      </c>
      <c r="B277" s="7" t="s">
        <v>2073</v>
      </c>
      <c r="C277" s="7" t="s">
        <v>2051</v>
      </c>
      <c r="D277" s="7">
        <v>3.1796004514432E13</v>
      </c>
      <c r="J277" s="7" t="s">
        <v>2053</v>
      </c>
      <c r="K277" s="7" t="s">
        <v>2055</v>
      </c>
      <c r="M277" s="7" t="s">
        <v>36</v>
      </c>
      <c r="N277" s="7" t="s">
        <v>37</v>
      </c>
      <c r="O277" s="7" t="s">
        <v>38</v>
      </c>
      <c r="P277" s="7" t="s">
        <v>655</v>
      </c>
    </row>
    <row r="278" ht="15.75" customHeight="1">
      <c r="A278" s="7" t="s">
        <v>2076</v>
      </c>
      <c r="B278" s="7" t="s">
        <v>2077</v>
      </c>
      <c r="C278" s="7" t="s">
        <v>2079</v>
      </c>
      <c r="D278" s="7">
        <v>3.1796101020325E13</v>
      </c>
      <c r="J278" s="7">
        <v>1879.0</v>
      </c>
      <c r="K278" s="7" t="s">
        <v>2080</v>
      </c>
      <c r="M278" s="7" t="s">
        <v>36</v>
      </c>
      <c r="N278" s="7" t="s">
        <v>37</v>
      </c>
      <c r="O278" s="7" t="s">
        <v>38</v>
      </c>
      <c r="P278" s="7" t="s">
        <v>655</v>
      </c>
    </row>
    <row r="279" ht="15.75" customHeight="1">
      <c r="A279" s="7" t="s">
        <v>2083</v>
      </c>
      <c r="B279" s="7" t="s">
        <v>2085</v>
      </c>
      <c r="C279" s="7" t="s">
        <v>2087</v>
      </c>
      <c r="D279" s="7">
        <v>3.1796101384325E13</v>
      </c>
      <c r="J279" s="7">
        <v>1812.0</v>
      </c>
      <c r="K279" s="7" t="s">
        <v>2088</v>
      </c>
      <c r="M279" s="7" t="s">
        <v>36</v>
      </c>
      <c r="N279" s="7" t="s">
        <v>37</v>
      </c>
      <c r="O279" s="7" t="s">
        <v>38</v>
      </c>
      <c r="P279" s="7" t="s">
        <v>655</v>
      </c>
    </row>
    <row r="280" ht="15.75" customHeight="1">
      <c r="A280" s="7" t="s">
        <v>2090</v>
      </c>
      <c r="B280" s="7" t="s">
        <v>2091</v>
      </c>
      <c r="C280" s="7" t="s">
        <v>2092</v>
      </c>
      <c r="D280" s="7">
        <v>3.1796004421273E13</v>
      </c>
      <c r="J280" s="7">
        <v>1916.0</v>
      </c>
      <c r="K280" s="7" t="s">
        <v>2094</v>
      </c>
      <c r="M280" s="7" t="s">
        <v>36</v>
      </c>
      <c r="N280" s="7" t="s">
        <v>37</v>
      </c>
      <c r="O280" s="7" t="s">
        <v>38</v>
      </c>
      <c r="P280" s="7" t="s">
        <v>655</v>
      </c>
    </row>
    <row r="281" ht="15.75" customHeight="1">
      <c r="A281" s="7" t="s">
        <v>2097</v>
      </c>
      <c r="B281" s="7" t="s">
        <v>2099</v>
      </c>
      <c r="C281" s="7" t="s">
        <v>2100</v>
      </c>
      <c r="D281" s="7">
        <v>3.1796002241061E13</v>
      </c>
      <c r="J281" s="7">
        <v>1858.0</v>
      </c>
      <c r="K281" s="7" t="s">
        <v>2101</v>
      </c>
      <c r="M281" s="7" t="s">
        <v>36</v>
      </c>
      <c r="N281" s="7" t="s">
        <v>2103</v>
      </c>
      <c r="O281" s="7" t="s">
        <v>38</v>
      </c>
      <c r="P281" s="7" t="s">
        <v>655</v>
      </c>
    </row>
    <row r="282" ht="15.75" customHeight="1">
      <c r="A282" s="7" t="s">
        <v>2105</v>
      </c>
      <c r="B282" s="7" t="s">
        <v>754</v>
      </c>
      <c r="C282" s="7" t="s">
        <v>2106</v>
      </c>
      <c r="D282" s="7">
        <v>3.1796102464886E13</v>
      </c>
      <c r="J282" s="7">
        <v>1894.0</v>
      </c>
      <c r="K282" s="7" t="s">
        <v>2107</v>
      </c>
      <c r="M282" s="7" t="s">
        <v>36</v>
      </c>
      <c r="N282" s="7" t="s">
        <v>37</v>
      </c>
      <c r="O282" s="7" t="s">
        <v>38</v>
      </c>
      <c r="P282" s="7" t="s">
        <v>655</v>
      </c>
    </row>
    <row r="283" ht="15.75" customHeight="1">
      <c r="A283" s="7" t="s">
        <v>2109</v>
      </c>
      <c r="B283" s="7" t="s">
        <v>756</v>
      </c>
      <c r="C283" s="7" t="s">
        <v>2111</v>
      </c>
      <c r="D283" s="7">
        <v>3.1796001465869E13</v>
      </c>
      <c r="J283" s="7" t="s">
        <v>2112</v>
      </c>
      <c r="K283" s="7" t="s">
        <v>2107</v>
      </c>
      <c r="M283" s="7" t="s">
        <v>36</v>
      </c>
      <c r="N283" s="7" t="s">
        <v>37</v>
      </c>
      <c r="O283" s="7" t="s">
        <v>38</v>
      </c>
      <c r="P283" s="7" t="s">
        <v>655</v>
      </c>
    </row>
    <row r="284" ht="15.75" customHeight="1">
      <c r="A284" s="7" t="s">
        <v>2115</v>
      </c>
      <c r="B284" s="7" t="s">
        <v>756</v>
      </c>
      <c r="C284" s="7" t="s">
        <v>2111</v>
      </c>
      <c r="D284" s="7">
        <v>3.1796001465802E13</v>
      </c>
      <c r="J284" s="7" t="s">
        <v>2112</v>
      </c>
      <c r="K284" s="7" t="s">
        <v>2107</v>
      </c>
      <c r="M284" s="7" t="s">
        <v>36</v>
      </c>
      <c r="N284" s="7" t="s">
        <v>37</v>
      </c>
      <c r="O284" s="7" t="s">
        <v>38</v>
      </c>
      <c r="P284" s="7" t="s">
        <v>655</v>
      </c>
    </row>
    <row r="285" ht="15.75" customHeight="1">
      <c r="A285" s="7" t="s">
        <v>2118</v>
      </c>
      <c r="B285" s="7" t="s">
        <v>2119</v>
      </c>
      <c r="C285" s="7" t="s">
        <v>2121</v>
      </c>
      <c r="D285" s="7">
        <v>3.1796101044507E13</v>
      </c>
      <c r="J285" s="7">
        <v>1920.0</v>
      </c>
      <c r="K285" s="7" t="s">
        <v>2122</v>
      </c>
      <c r="M285" s="7" t="s">
        <v>36</v>
      </c>
      <c r="N285" s="7" t="s">
        <v>37</v>
      </c>
      <c r="O285" s="7" t="s">
        <v>38</v>
      </c>
      <c r="P285" s="7" t="s">
        <v>655</v>
      </c>
    </row>
    <row r="286" ht="15.75" customHeight="1">
      <c r="A286" s="7" t="s">
        <v>2124</v>
      </c>
      <c r="B286" s="7" t="s">
        <v>2126</v>
      </c>
      <c r="C286" s="7" t="s">
        <v>2128</v>
      </c>
      <c r="D286" s="7">
        <v>3.179610281559E13</v>
      </c>
      <c r="J286" s="7">
        <v>1920.0</v>
      </c>
      <c r="K286" s="7" t="s">
        <v>2129</v>
      </c>
      <c r="M286" s="7" t="s">
        <v>36</v>
      </c>
      <c r="N286" s="7" t="s">
        <v>37</v>
      </c>
      <c r="O286" s="7" t="s">
        <v>38</v>
      </c>
      <c r="P286" s="7" t="s">
        <v>655</v>
      </c>
    </row>
    <row r="287" ht="15.75" customHeight="1">
      <c r="A287" s="7" t="s">
        <v>2130</v>
      </c>
      <c r="B287" s="7" t="s">
        <v>2131</v>
      </c>
      <c r="C287" s="7" t="s">
        <v>2132</v>
      </c>
      <c r="D287" s="7">
        <v>3.1796002066104E13</v>
      </c>
      <c r="J287" s="7">
        <v>1873.0</v>
      </c>
      <c r="M287" s="7" t="s">
        <v>36</v>
      </c>
      <c r="N287" s="7" t="s">
        <v>37</v>
      </c>
      <c r="O287" s="7" t="s">
        <v>38</v>
      </c>
      <c r="P287" s="7" t="s">
        <v>655</v>
      </c>
    </row>
    <row r="288" ht="15.75" customHeight="1">
      <c r="A288" s="7" t="s">
        <v>2134</v>
      </c>
      <c r="B288" s="7" t="s">
        <v>2136</v>
      </c>
      <c r="C288" s="7" t="s">
        <v>2137</v>
      </c>
      <c r="D288" s="7">
        <v>3.1796004548729E13</v>
      </c>
      <c r="J288" s="7">
        <v>1815.0</v>
      </c>
      <c r="K288" s="7" t="s">
        <v>2139</v>
      </c>
      <c r="M288" s="7" t="s">
        <v>36</v>
      </c>
      <c r="N288" s="7" t="s">
        <v>37</v>
      </c>
      <c r="O288" s="7" t="s">
        <v>38</v>
      </c>
      <c r="P288" s="7" t="s">
        <v>655</v>
      </c>
    </row>
    <row r="289" ht="15.75" customHeight="1">
      <c r="A289" s="7" t="s">
        <v>2140</v>
      </c>
      <c r="B289" s="7" t="s">
        <v>2141</v>
      </c>
      <c r="C289" s="7" t="s">
        <v>2142</v>
      </c>
      <c r="D289" s="7">
        <v>3.1796101543391E13</v>
      </c>
      <c r="J289" s="7">
        <v>1847.0</v>
      </c>
      <c r="K289" s="7" t="s">
        <v>2145</v>
      </c>
      <c r="M289" s="7" t="s">
        <v>36</v>
      </c>
      <c r="N289" s="7" t="s">
        <v>37</v>
      </c>
      <c r="O289" s="7" t="s">
        <v>38</v>
      </c>
      <c r="P289" s="7" t="s">
        <v>655</v>
      </c>
    </row>
    <row r="290" ht="15.75" customHeight="1">
      <c r="A290" s="7" t="s">
        <v>2148</v>
      </c>
      <c r="B290" s="7" t="s">
        <v>769</v>
      </c>
      <c r="C290" s="7" t="s">
        <v>2149</v>
      </c>
      <c r="D290" s="7">
        <v>3.1796102114994E13</v>
      </c>
      <c r="J290" s="7">
        <v>1915.0</v>
      </c>
      <c r="K290" s="7" t="s">
        <v>2151</v>
      </c>
      <c r="M290" s="7" t="s">
        <v>36</v>
      </c>
      <c r="N290" s="7" t="s">
        <v>37</v>
      </c>
      <c r="O290" s="7" t="s">
        <v>38</v>
      </c>
      <c r="P290" s="7" t="s">
        <v>655</v>
      </c>
    </row>
    <row r="291" ht="15.75" customHeight="1">
      <c r="A291" s="7" t="s">
        <v>2154</v>
      </c>
      <c r="B291" s="7" t="s">
        <v>2155</v>
      </c>
      <c r="C291" s="7" t="s">
        <v>2156</v>
      </c>
      <c r="D291" s="7">
        <v>3.1796101130983E13</v>
      </c>
      <c r="J291" s="7">
        <v>-1970.0</v>
      </c>
      <c r="K291" s="7" t="s">
        <v>2158</v>
      </c>
      <c r="M291" s="7" t="s">
        <v>36</v>
      </c>
      <c r="N291" s="7" t="s">
        <v>37</v>
      </c>
      <c r="O291" s="7" t="s">
        <v>38</v>
      </c>
      <c r="P291" s="7" t="s">
        <v>655</v>
      </c>
    </row>
    <row r="292" ht="15.75" customHeight="1">
      <c r="A292" s="7" t="s">
        <v>2160</v>
      </c>
      <c r="B292" s="7" t="s">
        <v>2161</v>
      </c>
      <c r="C292" s="7" t="s">
        <v>2162</v>
      </c>
      <c r="D292" s="7">
        <v>3.1796000670584E13</v>
      </c>
      <c r="J292" s="7" t="s">
        <v>2164</v>
      </c>
      <c r="K292" s="7" t="s">
        <v>2165</v>
      </c>
      <c r="M292" s="7" t="s">
        <v>36</v>
      </c>
      <c r="N292" s="7" t="s">
        <v>372</v>
      </c>
      <c r="O292" s="7" t="s">
        <v>38</v>
      </c>
      <c r="P292" s="7" t="s">
        <v>655</v>
      </c>
    </row>
    <row r="293" ht="15.75" customHeight="1">
      <c r="A293" s="7" t="s">
        <v>2168</v>
      </c>
      <c r="B293" s="7" t="s">
        <v>2169</v>
      </c>
      <c r="C293" s="7" t="s">
        <v>2170</v>
      </c>
      <c r="D293" s="7">
        <v>3.1796006567594E13</v>
      </c>
      <c r="J293" s="7" t="s">
        <v>2171</v>
      </c>
      <c r="K293" s="7" t="s">
        <v>2172</v>
      </c>
      <c r="M293" s="7" t="s">
        <v>36</v>
      </c>
      <c r="N293" s="7" t="s">
        <v>37</v>
      </c>
      <c r="O293" s="7" t="s">
        <v>38</v>
      </c>
      <c r="P293" s="7" t="s">
        <v>655</v>
      </c>
    </row>
    <row r="294" ht="15.75" customHeight="1">
      <c r="A294" s="7" t="s">
        <v>2173</v>
      </c>
      <c r="B294" s="7" t="s">
        <v>2174</v>
      </c>
      <c r="C294" s="7" t="s">
        <v>2175</v>
      </c>
      <c r="D294" s="7">
        <v>3.1796000646659E13</v>
      </c>
      <c r="J294" s="7" t="s">
        <v>2176</v>
      </c>
      <c r="K294" s="7" t="s">
        <v>2177</v>
      </c>
      <c r="M294" s="7" t="s">
        <v>36</v>
      </c>
      <c r="N294" s="7" t="s">
        <v>37</v>
      </c>
      <c r="O294" s="7" t="s">
        <v>38</v>
      </c>
      <c r="P294" s="7" t="s">
        <v>655</v>
      </c>
    </row>
    <row r="295" ht="15.75" customHeight="1">
      <c r="A295" s="7" t="s">
        <v>2178</v>
      </c>
      <c r="B295" s="7" t="s">
        <v>2179</v>
      </c>
      <c r="C295" s="7" t="s">
        <v>2175</v>
      </c>
      <c r="D295" s="7">
        <v>3.1796000646717E13</v>
      </c>
      <c r="J295" s="7" t="s">
        <v>2176</v>
      </c>
      <c r="K295" s="7" t="s">
        <v>2177</v>
      </c>
      <c r="M295" s="7" t="s">
        <v>36</v>
      </c>
      <c r="N295" s="7" t="s">
        <v>37</v>
      </c>
      <c r="O295" s="7" t="s">
        <v>38</v>
      </c>
      <c r="P295" s="7" t="s">
        <v>655</v>
      </c>
    </row>
    <row r="296" ht="15.75" customHeight="1">
      <c r="A296" s="7" t="s">
        <v>2180</v>
      </c>
      <c r="B296" s="7" t="s">
        <v>782</v>
      </c>
      <c r="C296" s="7" t="s">
        <v>2182</v>
      </c>
      <c r="D296" s="7">
        <v>3.1796100504584E13</v>
      </c>
      <c r="J296" s="7">
        <v>1872.0</v>
      </c>
      <c r="K296" s="7" t="s">
        <v>2183</v>
      </c>
      <c r="M296" s="7" t="s">
        <v>36</v>
      </c>
      <c r="N296" s="7" t="s">
        <v>37</v>
      </c>
      <c r="O296" s="7" t="s">
        <v>38</v>
      </c>
      <c r="P296" s="7" t="s">
        <v>655</v>
      </c>
    </row>
    <row r="297" ht="15.75" customHeight="1">
      <c r="A297" s="7" t="s">
        <v>2185</v>
      </c>
      <c r="B297" s="7" t="s">
        <v>785</v>
      </c>
      <c r="C297" s="7" t="s">
        <v>2187</v>
      </c>
      <c r="D297" s="7">
        <v>3.179610176855E13</v>
      </c>
      <c r="J297" s="7">
        <v>1844.0</v>
      </c>
      <c r="K297" s="7" t="s">
        <v>2189</v>
      </c>
      <c r="M297" s="7" t="s">
        <v>36</v>
      </c>
      <c r="N297" s="7" t="s">
        <v>37</v>
      </c>
      <c r="O297" s="7" t="s">
        <v>38</v>
      </c>
      <c r="P297" s="7" t="s">
        <v>655</v>
      </c>
    </row>
    <row r="298" ht="15.75" customHeight="1">
      <c r="A298" s="7" t="s">
        <v>2191</v>
      </c>
      <c r="B298" s="7" t="s">
        <v>787</v>
      </c>
      <c r="C298" s="7" t="s">
        <v>2192</v>
      </c>
      <c r="D298" s="7">
        <v>3.1796100643101E13</v>
      </c>
      <c r="J298" s="7">
        <v>1897.0</v>
      </c>
      <c r="K298" s="7" t="s">
        <v>2194</v>
      </c>
      <c r="M298" s="7" t="s">
        <v>36</v>
      </c>
      <c r="N298" s="7" t="s">
        <v>37</v>
      </c>
      <c r="O298" s="7" t="s">
        <v>38</v>
      </c>
      <c r="P298" s="7" t="s">
        <v>655</v>
      </c>
    </row>
    <row r="299" ht="15.75" customHeight="1">
      <c r="A299" s="7" t="s">
        <v>2196</v>
      </c>
      <c r="B299" s="7" t="s">
        <v>788</v>
      </c>
      <c r="C299" s="7" t="s">
        <v>2197</v>
      </c>
      <c r="D299" s="7">
        <v>3.1796101077135E13</v>
      </c>
      <c r="J299" s="7">
        <v>1903.0</v>
      </c>
      <c r="K299" s="7" t="s">
        <v>2199</v>
      </c>
      <c r="M299" s="7" t="s">
        <v>36</v>
      </c>
      <c r="N299" s="7" t="s">
        <v>37</v>
      </c>
      <c r="O299" s="7" t="s">
        <v>38</v>
      </c>
      <c r="P299" s="7" t="s">
        <v>655</v>
      </c>
    </row>
    <row r="300" ht="15.75" customHeight="1">
      <c r="A300" s="7" t="s">
        <v>2201</v>
      </c>
      <c r="B300" s="7" t="s">
        <v>790</v>
      </c>
      <c r="C300" s="7" t="s">
        <v>2202</v>
      </c>
      <c r="D300" s="7">
        <v>3.1796101074546E13</v>
      </c>
      <c r="J300" s="7">
        <v>1910.0</v>
      </c>
      <c r="K300" s="7" t="s">
        <v>2204</v>
      </c>
      <c r="M300" s="7" t="s">
        <v>36</v>
      </c>
      <c r="N300" s="7" t="s">
        <v>37</v>
      </c>
      <c r="O300" s="7" t="s">
        <v>38</v>
      </c>
      <c r="P300" s="7" t="s">
        <v>655</v>
      </c>
    </row>
    <row r="301" ht="15.75" customHeight="1">
      <c r="A301" s="7" t="s">
        <v>2206</v>
      </c>
      <c r="B301" s="7" t="s">
        <v>793</v>
      </c>
      <c r="C301" s="7" t="s">
        <v>2207</v>
      </c>
      <c r="D301" s="7">
        <v>3.1796101079081E13</v>
      </c>
      <c r="J301" s="7">
        <v>1904.0</v>
      </c>
      <c r="K301" s="7" t="s">
        <v>2209</v>
      </c>
      <c r="M301" s="7" t="s">
        <v>36</v>
      </c>
      <c r="N301" s="7" t="s">
        <v>37</v>
      </c>
      <c r="O301" s="7" t="s">
        <v>38</v>
      </c>
      <c r="P301" s="7" t="s">
        <v>655</v>
      </c>
    </row>
    <row r="302" ht="15.75" customHeight="1">
      <c r="A302" s="7" t="s">
        <v>2210</v>
      </c>
      <c r="B302" s="7" t="s">
        <v>795</v>
      </c>
      <c r="C302" s="7" t="s">
        <v>2212</v>
      </c>
      <c r="D302" s="7">
        <v>3.1796003899966E13</v>
      </c>
      <c r="J302" s="7">
        <v>1882.0</v>
      </c>
      <c r="K302" s="7" t="s">
        <v>2213</v>
      </c>
      <c r="M302" s="7" t="s">
        <v>36</v>
      </c>
      <c r="N302" s="7" t="s">
        <v>37</v>
      </c>
      <c r="O302" s="7" t="s">
        <v>38</v>
      </c>
      <c r="P302" s="7" t="s">
        <v>655</v>
      </c>
    </row>
    <row r="303" ht="15.75" customHeight="1">
      <c r="A303" s="7" t="s">
        <v>2216</v>
      </c>
      <c r="B303" s="7" t="s">
        <v>2217</v>
      </c>
      <c r="C303" s="7" t="s">
        <v>2218</v>
      </c>
      <c r="D303" s="7">
        <v>3.179600064778E13</v>
      </c>
      <c r="J303" s="7">
        <v>1724.0</v>
      </c>
      <c r="K303" s="7" t="s">
        <v>2220</v>
      </c>
      <c r="M303" s="7" t="s">
        <v>36</v>
      </c>
      <c r="N303" s="7" t="s">
        <v>37</v>
      </c>
      <c r="O303" s="7" t="s">
        <v>38</v>
      </c>
      <c r="P303" s="7" t="s">
        <v>655</v>
      </c>
    </row>
    <row r="304" ht="15.75" customHeight="1">
      <c r="A304" s="7" t="s">
        <v>2222</v>
      </c>
      <c r="B304" s="7" t="s">
        <v>2224</v>
      </c>
      <c r="C304" s="7" t="s">
        <v>2225</v>
      </c>
      <c r="D304" s="7">
        <v>3.1796000647673E13</v>
      </c>
      <c r="J304" s="7" t="s">
        <v>2226</v>
      </c>
      <c r="K304" s="7" t="s">
        <v>2228</v>
      </c>
      <c r="M304" s="7" t="s">
        <v>36</v>
      </c>
      <c r="N304" s="7" t="s">
        <v>37</v>
      </c>
      <c r="O304" s="7" t="s">
        <v>38</v>
      </c>
      <c r="P304" s="7" t="s">
        <v>655</v>
      </c>
    </row>
    <row r="305" ht="15.75" customHeight="1">
      <c r="A305" s="7" t="s">
        <v>2231</v>
      </c>
      <c r="B305" s="7" t="s">
        <v>2232</v>
      </c>
      <c r="C305" s="7" t="s">
        <v>2233</v>
      </c>
      <c r="D305" s="7">
        <v>3.1796000888319E13</v>
      </c>
      <c r="J305" s="7">
        <v>1912.0</v>
      </c>
      <c r="K305" s="7" t="s">
        <v>2235</v>
      </c>
      <c r="M305" s="7" t="s">
        <v>36</v>
      </c>
      <c r="N305" s="7" t="s">
        <v>37</v>
      </c>
      <c r="O305" s="7" t="s">
        <v>38</v>
      </c>
      <c r="P305" s="7" t="s">
        <v>655</v>
      </c>
    </row>
    <row r="306" ht="15.75" customHeight="1">
      <c r="A306" s="7" t="s">
        <v>2237</v>
      </c>
      <c r="B306" s="7" t="s">
        <v>2238</v>
      </c>
      <c r="C306" s="7" t="s">
        <v>2240</v>
      </c>
      <c r="D306" s="7" t="s">
        <v>2241</v>
      </c>
      <c r="J306" s="7">
        <v>1882.0</v>
      </c>
      <c r="K306" s="7" t="s">
        <v>2243</v>
      </c>
      <c r="M306" s="7" t="s">
        <v>36</v>
      </c>
      <c r="N306" s="7" t="s">
        <v>37</v>
      </c>
      <c r="O306" s="7" t="s">
        <v>38</v>
      </c>
      <c r="P306" s="7" t="s">
        <v>655</v>
      </c>
    </row>
    <row r="307" ht="15.75" customHeight="1">
      <c r="A307" s="7" t="s">
        <v>2245</v>
      </c>
      <c r="B307" s="7" t="s">
        <v>2246</v>
      </c>
      <c r="C307" s="7" t="s">
        <v>2248</v>
      </c>
      <c r="D307" s="7">
        <v>3.1796101792766E13</v>
      </c>
      <c r="J307" s="7">
        <v>1909.0</v>
      </c>
      <c r="K307" s="7" t="s">
        <v>2249</v>
      </c>
      <c r="M307" s="7" t="s">
        <v>36</v>
      </c>
      <c r="N307" s="7" t="s">
        <v>37</v>
      </c>
      <c r="O307" s="7" t="s">
        <v>38</v>
      </c>
      <c r="P307" s="7" t="s">
        <v>655</v>
      </c>
    </row>
    <row r="308" ht="15.75" customHeight="1">
      <c r="A308" s="7" t="s">
        <v>2251</v>
      </c>
      <c r="B308" s="7" t="s">
        <v>2252</v>
      </c>
      <c r="C308" s="7" t="s">
        <v>2253</v>
      </c>
      <c r="D308" s="7">
        <v>3.1796103134397E13</v>
      </c>
      <c r="J308" s="7">
        <v>1912.0</v>
      </c>
      <c r="K308" s="7" t="s">
        <v>2255</v>
      </c>
      <c r="M308" s="7" t="s">
        <v>36</v>
      </c>
      <c r="N308" s="7" t="s">
        <v>37</v>
      </c>
      <c r="O308" s="7" t="s">
        <v>38</v>
      </c>
      <c r="P308" s="7" t="s">
        <v>655</v>
      </c>
    </row>
    <row r="309" ht="15.75" customHeight="1">
      <c r="A309" s="7" t="s">
        <v>2257</v>
      </c>
      <c r="B309" s="7" t="s">
        <v>2259</v>
      </c>
      <c r="C309" s="7" t="s">
        <v>2260</v>
      </c>
      <c r="D309" s="7">
        <v>3.1796101134209E13</v>
      </c>
      <c r="J309" s="7">
        <v>1862.0</v>
      </c>
      <c r="K309" s="7" t="s">
        <v>2261</v>
      </c>
      <c r="M309" s="7" t="s">
        <v>36</v>
      </c>
      <c r="N309" s="7" t="s">
        <v>37</v>
      </c>
      <c r="O309" s="7" t="s">
        <v>38</v>
      </c>
      <c r="P309" s="7" t="s">
        <v>655</v>
      </c>
    </row>
    <row r="310" ht="15.75" customHeight="1">
      <c r="A310" s="7" t="s">
        <v>2263</v>
      </c>
      <c r="B310" s="7" t="s">
        <v>818</v>
      </c>
      <c r="C310" s="7" t="s">
        <v>2264</v>
      </c>
      <c r="D310" s="7">
        <v>3.179610147995E13</v>
      </c>
      <c r="J310" s="7">
        <v>1887.0</v>
      </c>
      <c r="K310" s="7" t="s">
        <v>2266</v>
      </c>
      <c r="M310" s="7" t="s">
        <v>36</v>
      </c>
      <c r="N310" s="7" t="s">
        <v>37</v>
      </c>
      <c r="O310" s="7" t="s">
        <v>38</v>
      </c>
      <c r="P310" s="7" t="s">
        <v>655</v>
      </c>
    </row>
    <row r="311" ht="15.75" customHeight="1">
      <c r="A311" s="7" t="s">
        <v>2267</v>
      </c>
      <c r="B311" s="7" t="s">
        <v>2268</v>
      </c>
      <c r="C311" s="7" t="s">
        <v>2270</v>
      </c>
      <c r="D311" s="7">
        <v>3.1796002241533E13</v>
      </c>
      <c r="J311" s="7" t="s">
        <v>2271</v>
      </c>
      <c r="K311" s="7" t="s">
        <v>2273</v>
      </c>
      <c r="M311" s="7" t="s">
        <v>36</v>
      </c>
      <c r="N311" s="7" t="s">
        <v>37</v>
      </c>
      <c r="O311" s="7" t="s">
        <v>38</v>
      </c>
      <c r="P311" s="7" t="s">
        <v>655</v>
      </c>
    </row>
    <row r="312" ht="15.75" customHeight="1">
      <c r="A312" s="7" t="s">
        <v>2274</v>
      </c>
      <c r="B312" s="7" t="s">
        <v>2275</v>
      </c>
      <c r="C312" s="7" t="s">
        <v>2276</v>
      </c>
      <c r="D312" s="7">
        <v>3.1796000888921E13</v>
      </c>
      <c r="J312" s="7" t="s">
        <v>2277</v>
      </c>
      <c r="M312" s="7" t="s">
        <v>36</v>
      </c>
      <c r="N312" s="7" t="s">
        <v>37</v>
      </c>
      <c r="O312" s="7" t="s">
        <v>38</v>
      </c>
      <c r="P312" s="7" t="s">
        <v>655</v>
      </c>
    </row>
    <row r="313" ht="15.75" customHeight="1">
      <c r="A313" s="7" t="s">
        <v>2279</v>
      </c>
      <c r="B313" s="7" t="s">
        <v>2280</v>
      </c>
      <c r="C313" s="7" t="s">
        <v>2281</v>
      </c>
      <c r="D313" s="7">
        <v>3.1796100298294E13</v>
      </c>
      <c r="J313" s="7">
        <v>1851.0</v>
      </c>
      <c r="K313" s="7" t="s">
        <v>2282</v>
      </c>
      <c r="M313" s="7" t="s">
        <v>36</v>
      </c>
      <c r="N313" s="7" t="s">
        <v>37</v>
      </c>
      <c r="O313" s="7" t="s">
        <v>38</v>
      </c>
      <c r="P313" s="7" t="s">
        <v>655</v>
      </c>
    </row>
    <row r="314" ht="15.75" customHeight="1">
      <c r="A314" s="7" t="s">
        <v>2283</v>
      </c>
      <c r="B314" s="7" t="s">
        <v>2284</v>
      </c>
      <c r="C314" s="7" t="s">
        <v>2285</v>
      </c>
      <c r="D314" s="7">
        <v>3.1796102106552E13</v>
      </c>
      <c r="J314" s="7">
        <v>1846.0</v>
      </c>
      <c r="K314" s="7" t="s">
        <v>2287</v>
      </c>
      <c r="M314" s="7" t="s">
        <v>36</v>
      </c>
      <c r="N314" s="7" t="s">
        <v>37</v>
      </c>
      <c r="O314" s="7" t="s">
        <v>38</v>
      </c>
      <c r="P314" s="7" t="s">
        <v>655</v>
      </c>
    </row>
    <row r="315" ht="15.75" customHeight="1">
      <c r="A315" s="7" t="s">
        <v>2288</v>
      </c>
      <c r="B315" s="7" t="s">
        <v>830</v>
      </c>
      <c r="C315" s="7" t="s">
        <v>2290</v>
      </c>
      <c r="D315" s="7">
        <v>3.1796100763123E13</v>
      </c>
      <c r="J315" s="7">
        <v>1888.0</v>
      </c>
      <c r="K315" s="7" t="s">
        <v>2291</v>
      </c>
      <c r="M315" s="7" t="s">
        <v>36</v>
      </c>
      <c r="N315" s="7" t="s">
        <v>37</v>
      </c>
      <c r="O315" s="7" t="s">
        <v>38</v>
      </c>
      <c r="P315" s="7" t="s">
        <v>655</v>
      </c>
    </row>
    <row r="316" ht="15.75" customHeight="1">
      <c r="A316" s="7" t="s">
        <v>2293</v>
      </c>
      <c r="B316" s="7" t="s">
        <v>2294</v>
      </c>
      <c r="C316" s="7" t="s">
        <v>2296</v>
      </c>
      <c r="D316" s="7">
        <v>3.1796100283718E13</v>
      </c>
      <c r="J316" s="7">
        <v>1844.0</v>
      </c>
      <c r="K316" s="7" t="s">
        <v>2297</v>
      </c>
      <c r="M316" s="7" t="s">
        <v>36</v>
      </c>
      <c r="N316" s="7" t="s">
        <v>37</v>
      </c>
      <c r="O316" s="7" t="s">
        <v>38</v>
      </c>
      <c r="P316" s="7" t="s">
        <v>655</v>
      </c>
    </row>
    <row r="317" ht="15.75" customHeight="1">
      <c r="A317" s="7" t="s">
        <v>2299</v>
      </c>
      <c r="B317" s="7" t="s">
        <v>2301</v>
      </c>
      <c r="C317" s="7" t="s">
        <v>2302</v>
      </c>
      <c r="D317" s="7">
        <v>3.1796000883153E13</v>
      </c>
      <c r="J317" s="7">
        <v>1818.0</v>
      </c>
      <c r="K317" s="7" t="s">
        <v>2303</v>
      </c>
      <c r="M317" s="7" t="s">
        <v>36</v>
      </c>
      <c r="N317" s="7" t="s">
        <v>37</v>
      </c>
      <c r="O317" s="7" t="s">
        <v>38</v>
      </c>
      <c r="P317" s="7" t="s">
        <v>655</v>
      </c>
    </row>
    <row r="318" ht="15.75" customHeight="1">
      <c r="A318" s="7" t="s">
        <v>2304</v>
      </c>
      <c r="B318" s="7" t="s">
        <v>2305</v>
      </c>
      <c r="C318" s="7" t="s">
        <v>2302</v>
      </c>
      <c r="D318" s="7">
        <v>3.1796000883278E13</v>
      </c>
      <c r="J318" s="7">
        <v>1818.0</v>
      </c>
      <c r="K318" s="7" t="s">
        <v>2303</v>
      </c>
      <c r="M318" s="7" t="s">
        <v>36</v>
      </c>
      <c r="N318" s="7" t="s">
        <v>37</v>
      </c>
      <c r="O318" s="7" t="s">
        <v>38</v>
      </c>
      <c r="P318" s="7" t="s">
        <v>655</v>
      </c>
    </row>
    <row r="319" ht="15.75" customHeight="1">
      <c r="A319" s="7" t="s">
        <v>2306</v>
      </c>
      <c r="B319" s="7" t="s">
        <v>2307</v>
      </c>
      <c r="C319" s="7" t="s">
        <v>2308</v>
      </c>
      <c r="D319" s="7">
        <v>3.1796000883179E13</v>
      </c>
      <c r="J319" s="7" t="s">
        <v>2309</v>
      </c>
      <c r="K319" s="7" t="s">
        <v>2310</v>
      </c>
      <c r="M319" s="7" t="s">
        <v>36</v>
      </c>
      <c r="N319" s="7" t="s">
        <v>37</v>
      </c>
      <c r="O319" s="7" t="s">
        <v>38</v>
      </c>
      <c r="P319" s="7" t="s">
        <v>655</v>
      </c>
    </row>
    <row r="320" ht="15.75" customHeight="1">
      <c r="A320" s="7" t="s">
        <v>2312</v>
      </c>
      <c r="B320" s="7" t="s">
        <v>2313</v>
      </c>
      <c r="C320" s="7" t="s">
        <v>2314</v>
      </c>
      <c r="D320" s="7">
        <v>3.1796004760647E13</v>
      </c>
      <c r="J320" s="7" t="s">
        <v>2317</v>
      </c>
      <c r="K320" s="7" t="s">
        <v>2318</v>
      </c>
      <c r="M320" s="7" t="s">
        <v>36</v>
      </c>
      <c r="N320" s="7" t="s">
        <v>37</v>
      </c>
      <c r="O320" s="7" t="s">
        <v>38</v>
      </c>
      <c r="P320" s="7" t="s">
        <v>655</v>
      </c>
    </row>
    <row r="321" ht="15.75" customHeight="1">
      <c r="A321" s="7" t="s">
        <v>2320</v>
      </c>
      <c r="B321" s="7" t="s">
        <v>2322</v>
      </c>
      <c r="C321" s="7" t="s">
        <v>2323</v>
      </c>
      <c r="D321" s="7">
        <v>3.1796000883666E13</v>
      </c>
      <c r="J321" s="7">
        <v>1826.0</v>
      </c>
      <c r="K321" s="7" t="s">
        <v>2324</v>
      </c>
      <c r="M321" s="7" t="s">
        <v>36</v>
      </c>
      <c r="N321" s="7" t="s">
        <v>37</v>
      </c>
      <c r="O321" s="7" t="s">
        <v>38</v>
      </c>
      <c r="P321" s="7" t="s">
        <v>655</v>
      </c>
    </row>
    <row r="322" ht="15.75" customHeight="1">
      <c r="A322" s="7" t="s">
        <v>2326</v>
      </c>
      <c r="B322" s="7" t="s">
        <v>2328</v>
      </c>
      <c r="C322" s="7" t="s">
        <v>2329</v>
      </c>
      <c r="D322" s="7" t="s">
        <v>2330</v>
      </c>
      <c r="J322" s="7" t="s">
        <v>2331</v>
      </c>
      <c r="K322" s="7" t="s">
        <v>2333</v>
      </c>
      <c r="M322" s="7" t="s">
        <v>36</v>
      </c>
      <c r="N322" s="7" t="s">
        <v>37</v>
      </c>
      <c r="O322" s="7" t="s">
        <v>38</v>
      </c>
      <c r="P322" s="7" t="s">
        <v>655</v>
      </c>
    </row>
    <row r="323" ht="15.75" customHeight="1">
      <c r="A323" s="7" t="s">
        <v>2335</v>
      </c>
      <c r="B323" s="7" t="s">
        <v>2336</v>
      </c>
      <c r="C323" s="7" t="s">
        <v>2338</v>
      </c>
      <c r="D323" s="7">
        <v>3.1796101882575E13</v>
      </c>
      <c r="J323" s="7">
        <v>1907.0</v>
      </c>
      <c r="K323" s="7" t="s">
        <v>2339</v>
      </c>
      <c r="M323" s="7" t="s">
        <v>36</v>
      </c>
      <c r="N323" s="7" t="s">
        <v>37</v>
      </c>
      <c r="O323" s="7" t="s">
        <v>38</v>
      </c>
      <c r="P323" s="7" t="s">
        <v>655</v>
      </c>
    </row>
    <row r="324" ht="15.75" customHeight="1">
      <c r="A324" s="7" t="s">
        <v>2342</v>
      </c>
      <c r="B324" s="7" t="s">
        <v>2343</v>
      </c>
      <c r="C324" s="7" t="s">
        <v>2344</v>
      </c>
      <c r="D324" s="7">
        <v>3.1796005046178E13</v>
      </c>
      <c r="J324" s="7">
        <v>1894.0</v>
      </c>
      <c r="K324" s="7" t="s">
        <v>2345</v>
      </c>
      <c r="M324" s="7" t="s">
        <v>36</v>
      </c>
      <c r="N324" s="7" t="s">
        <v>37</v>
      </c>
      <c r="O324" s="7" t="s">
        <v>38</v>
      </c>
      <c r="P324" s="7" t="s">
        <v>655</v>
      </c>
    </row>
    <row r="325" ht="15.75" customHeight="1">
      <c r="A325" s="7" t="s">
        <v>2347</v>
      </c>
      <c r="B325" s="7" t="s">
        <v>2349</v>
      </c>
      <c r="C325" s="7" t="s">
        <v>2350</v>
      </c>
      <c r="D325" s="7">
        <v>3.1796005206012E13</v>
      </c>
      <c r="J325" s="7">
        <v>1844.0</v>
      </c>
      <c r="K325" s="7" t="s">
        <v>2351</v>
      </c>
      <c r="M325" s="7" t="s">
        <v>36</v>
      </c>
      <c r="N325" s="7" t="s">
        <v>37</v>
      </c>
      <c r="O325" s="7" t="s">
        <v>38</v>
      </c>
      <c r="P325" s="7" t="s">
        <v>655</v>
      </c>
    </row>
    <row r="326" ht="15.75" customHeight="1">
      <c r="A326" s="7" t="s">
        <v>2353</v>
      </c>
      <c r="B326" s="7" t="s">
        <v>2354</v>
      </c>
      <c r="C326" s="7" t="s">
        <v>2356</v>
      </c>
      <c r="D326" s="7">
        <v>3.1796005187006E13</v>
      </c>
      <c r="J326" s="7">
        <v>1895.0</v>
      </c>
      <c r="K326" s="7" t="s">
        <v>2358</v>
      </c>
      <c r="M326" s="7" t="s">
        <v>36</v>
      </c>
      <c r="N326" s="7" t="s">
        <v>37</v>
      </c>
      <c r="O326" s="7" t="s">
        <v>38</v>
      </c>
      <c r="P326" s="7" t="s">
        <v>655</v>
      </c>
    </row>
    <row r="327" ht="15.75" customHeight="1">
      <c r="A327" s="7" t="s">
        <v>2361</v>
      </c>
      <c r="B327" s="7" t="s">
        <v>845</v>
      </c>
      <c r="C327" s="7" t="s">
        <v>2363</v>
      </c>
      <c r="D327" s="7">
        <v>3.1796004807885E13</v>
      </c>
      <c r="J327" s="7">
        <v>1880.0</v>
      </c>
      <c r="K327" s="7" t="s">
        <v>2365</v>
      </c>
      <c r="M327" s="7" t="s">
        <v>36</v>
      </c>
      <c r="N327" s="7" t="s">
        <v>37</v>
      </c>
      <c r="O327" s="7" t="s">
        <v>38</v>
      </c>
      <c r="P327" s="7" t="s">
        <v>655</v>
      </c>
    </row>
    <row r="328" ht="15.75" customHeight="1">
      <c r="A328" s="7" t="s">
        <v>2368</v>
      </c>
      <c r="B328" s="7" t="s">
        <v>2370</v>
      </c>
      <c r="C328" s="7" t="s">
        <v>2371</v>
      </c>
      <c r="D328" s="7">
        <v>3.1796004958365E13</v>
      </c>
      <c r="J328" s="7">
        <v>1914.0</v>
      </c>
      <c r="K328" s="7" t="s">
        <v>1091</v>
      </c>
      <c r="M328" s="7" t="s">
        <v>36</v>
      </c>
      <c r="N328" s="7" t="s">
        <v>37</v>
      </c>
      <c r="O328" s="7" t="s">
        <v>38</v>
      </c>
      <c r="P328" s="7" t="s">
        <v>655</v>
      </c>
    </row>
    <row r="329" ht="15.75" customHeight="1">
      <c r="A329" s="7" t="s">
        <v>2375</v>
      </c>
      <c r="B329" s="7" t="s">
        <v>2376</v>
      </c>
      <c r="C329" s="7" t="s">
        <v>2378</v>
      </c>
      <c r="D329" s="7">
        <v>3.1796004461691E13</v>
      </c>
      <c r="J329" s="7">
        <v>1910.0</v>
      </c>
      <c r="K329" s="7" t="s">
        <v>2380</v>
      </c>
      <c r="M329" s="7" t="s">
        <v>36</v>
      </c>
      <c r="N329" s="7" t="s">
        <v>37</v>
      </c>
      <c r="O329" s="7" t="s">
        <v>38</v>
      </c>
      <c r="P329" s="7" t="s">
        <v>655</v>
      </c>
    </row>
    <row r="330" ht="15.75" customHeight="1">
      <c r="A330" s="7" t="s">
        <v>2384</v>
      </c>
      <c r="B330" s="7" t="s">
        <v>2385</v>
      </c>
      <c r="C330" s="7" t="s">
        <v>2386</v>
      </c>
      <c r="D330" s="7">
        <v>3.179600476656E13</v>
      </c>
      <c r="J330" s="7">
        <v>1913.0</v>
      </c>
      <c r="K330" s="7" t="s">
        <v>2387</v>
      </c>
      <c r="M330" s="7" t="s">
        <v>36</v>
      </c>
      <c r="N330" s="7" t="s">
        <v>37</v>
      </c>
      <c r="O330" s="7" t="s">
        <v>38</v>
      </c>
      <c r="P330" s="7" t="s">
        <v>655</v>
      </c>
    </row>
    <row r="331" ht="15.75" customHeight="1">
      <c r="A331" s="7" t="s">
        <v>2388</v>
      </c>
      <c r="B331" s="7" t="s">
        <v>2389</v>
      </c>
      <c r="C331" s="7" t="s">
        <v>2390</v>
      </c>
      <c r="D331" s="7">
        <v>3.1796000884128E13</v>
      </c>
      <c r="J331" s="7" t="s">
        <v>2391</v>
      </c>
      <c r="M331" s="7" t="s">
        <v>36</v>
      </c>
      <c r="N331" s="7" t="s">
        <v>37</v>
      </c>
      <c r="O331" s="7" t="s">
        <v>38</v>
      </c>
      <c r="P331" s="7" t="s">
        <v>655</v>
      </c>
    </row>
    <row r="332" ht="15.75" customHeight="1">
      <c r="A332" s="7" t="s">
        <v>2392</v>
      </c>
      <c r="B332" s="7" t="s">
        <v>855</v>
      </c>
      <c r="C332" s="7" t="s">
        <v>2393</v>
      </c>
      <c r="D332" s="7">
        <v>3.1796004704736E13</v>
      </c>
      <c r="J332" s="7">
        <v>1872.0</v>
      </c>
      <c r="K332" s="7" t="s">
        <v>2396</v>
      </c>
      <c r="M332" s="7" t="s">
        <v>36</v>
      </c>
      <c r="N332" s="7" t="s">
        <v>37</v>
      </c>
      <c r="O332" s="7" t="s">
        <v>38</v>
      </c>
      <c r="P332" s="7" t="s">
        <v>655</v>
      </c>
    </row>
    <row r="333" ht="15.75" customHeight="1">
      <c r="A333" s="7" t="s">
        <v>2399</v>
      </c>
      <c r="B333" s="7" t="s">
        <v>858</v>
      </c>
      <c r="C333" s="7" t="s">
        <v>2401</v>
      </c>
      <c r="D333" s="7">
        <v>3.1796004704553E13</v>
      </c>
      <c r="J333" s="7">
        <v>1902.0</v>
      </c>
      <c r="K333" s="7" t="s">
        <v>2403</v>
      </c>
      <c r="M333" s="7" t="s">
        <v>36</v>
      </c>
      <c r="N333" s="7" t="s">
        <v>37</v>
      </c>
      <c r="O333" s="7" t="s">
        <v>38</v>
      </c>
      <c r="P333" s="7" t="s">
        <v>655</v>
      </c>
    </row>
    <row r="334" ht="15.75" customHeight="1">
      <c r="A334" s="7" t="s">
        <v>2406</v>
      </c>
      <c r="B334" s="7" t="s">
        <v>2408</v>
      </c>
      <c r="C334" s="7" t="s">
        <v>2409</v>
      </c>
      <c r="D334" s="7">
        <v>3.1796004991366E13</v>
      </c>
      <c r="J334" s="7">
        <v>1847.0</v>
      </c>
      <c r="K334" s="7" t="s">
        <v>2411</v>
      </c>
      <c r="M334" s="7" t="s">
        <v>36</v>
      </c>
      <c r="N334" s="7" t="s">
        <v>37</v>
      </c>
      <c r="O334" s="7" t="s">
        <v>38</v>
      </c>
      <c r="P334" s="7" t="s">
        <v>655</v>
      </c>
    </row>
    <row r="335" ht="15.75" customHeight="1">
      <c r="A335" s="7" t="s">
        <v>2413</v>
      </c>
      <c r="B335" s="7" t="s">
        <v>2415</v>
      </c>
      <c r="C335" s="7" t="s">
        <v>2416</v>
      </c>
      <c r="D335" s="7" t="s">
        <v>2418</v>
      </c>
      <c r="J335" s="7">
        <v>1844.0</v>
      </c>
      <c r="K335" s="7" t="s">
        <v>2420</v>
      </c>
      <c r="M335" s="7" t="s">
        <v>36</v>
      </c>
      <c r="N335" s="7" t="s">
        <v>37</v>
      </c>
      <c r="O335" s="7" t="s">
        <v>38</v>
      </c>
      <c r="P335" s="7" t="s">
        <v>655</v>
      </c>
    </row>
    <row r="336" ht="15.75" customHeight="1">
      <c r="A336" s="7" t="s">
        <v>2422</v>
      </c>
      <c r="B336" s="7" t="s">
        <v>2424</v>
      </c>
      <c r="C336" s="7" t="s">
        <v>2425</v>
      </c>
      <c r="D336" s="7">
        <v>3.1796005332198E13</v>
      </c>
      <c r="J336" s="7" t="s">
        <v>2427</v>
      </c>
      <c r="K336" s="7" t="s">
        <v>2183</v>
      </c>
      <c r="M336" s="7" t="s">
        <v>36</v>
      </c>
      <c r="N336" s="7" t="s">
        <v>37</v>
      </c>
      <c r="O336" s="7" t="s">
        <v>38</v>
      </c>
      <c r="P336" s="7" t="s">
        <v>655</v>
      </c>
    </row>
    <row r="337" ht="15.75" customHeight="1">
      <c r="A337" s="7" t="s">
        <v>2429</v>
      </c>
      <c r="B337" s="7" t="s">
        <v>867</v>
      </c>
      <c r="C337" s="7" t="s">
        <v>2431</v>
      </c>
      <c r="D337" s="7">
        <v>3.1796100239629E13</v>
      </c>
      <c r="J337" s="7">
        <v>1906.0</v>
      </c>
      <c r="K337" s="7" t="s">
        <v>2433</v>
      </c>
      <c r="M337" s="7" t="s">
        <v>36</v>
      </c>
      <c r="N337" s="7" t="s">
        <v>37</v>
      </c>
      <c r="O337" s="7" t="s">
        <v>38</v>
      </c>
      <c r="P337" s="7" t="s">
        <v>655</v>
      </c>
    </row>
    <row r="338" ht="15.75" customHeight="1">
      <c r="A338" s="7" t="s">
        <v>2435</v>
      </c>
      <c r="B338" s="7" t="s">
        <v>2437</v>
      </c>
      <c r="C338" s="7" t="s">
        <v>2438</v>
      </c>
      <c r="D338" s="7">
        <v>3.1796004509507E13</v>
      </c>
      <c r="J338" s="7" t="s">
        <v>2439</v>
      </c>
      <c r="M338" s="7" t="s">
        <v>36</v>
      </c>
      <c r="N338" s="7" t="s">
        <v>37</v>
      </c>
      <c r="O338" s="7" t="s">
        <v>38</v>
      </c>
      <c r="P338" s="7" t="s">
        <v>655</v>
      </c>
    </row>
    <row r="339" ht="15.75" customHeight="1">
      <c r="A339" s="7" t="s">
        <v>2441</v>
      </c>
      <c r="B339" s="7" t="s">
        <v>2443</v>
      </c>
      <c r="C339" s="7" t="s">
        <v>2444</v>
      </c>
      <c r="D339" s="7">
        <v>3.1796000896536E13</v>
      </c>
      <c r="J339" s="7">
        <v>1922.0</v>
      </c>
      <c r="K339" s="7" t="s">
        <v>2446</v>
      </c>
      <c r="M339" s="7" t="s">
        <v>36</v>
      </c>
      <c r="N339" s="7" t="s">
        <v>37</v>
      </c>
      <c r="O339" s="7" t="s">
        <v>38</v>
      </c>
      <c r="P339" s="7" t="s">
        <v>655</v>
      </c>
    </row>
    <row r="340" ht="15.75" customHeight="1">
      <c r="A340" s="7" t="s">
        <v>2448</v>
      </c>
      <c r="B340" s="7" t="s">
        <v>2450</v>
      </c>
      <c r="C340" s="7" t="s">
        <v>2452</v>
      </c>
      <c r="D340" s="7">
        <v>3.1796100350517E13</v>
      </c>
      <c r="J340" s="7">
        <v>1876.0</v>
      </c>
      <c r="K340" s="7" t="s">
        <v>2454</v>
      </c>
      <c r="M340" s="7" t="s">
        <v>36</v>
      </c>
      <c r="N340" s="7" t="s">
        <v>37</v>
      </c>
      <c r="O340" s="7" t="s">
        <v>38</v>
      </c>
      <c r="P340" s="7" t="s">
        <v>655</v>
      </c>
    </row>
    <row r="341" ht="15.75" customHeight="1">
      <c r="A341" s="7" t="s">
        <v>2456</v>
      </c>
      <c r="B341" s="7" t="s">
        <v>873</v>
      </c>
      <c r="C341" s="7" t="s">
        <v>2458</v>
      </c>
      <c r="D341" s="7">
        <v>3.179600498979E13</v>
      </c>
      <c r="J341" s="7">
        <v>1855.0</v>
      </c>
      <c r="K341" s="7" t="s">
        <v>2460</v>
      </c>
      <c r="M341" s="7" t="s">
        <v>36</v>
      </c>
      <c r="N341" s="7" t="s">
        <v>37</v>
      </c>
      <c r="O341" s="7" t="s">
        <v>38</v>
      </c>
      <c r="P341" s="7" t="s">
        <v>655</v>
      </c>
    </row>
    <row r="342" ht="15.75" customHeight="1">
      <c r="A342" s="7" t="s">
        <v>2462</v>
      </c>
      <c r="B342" s="7" t="s">
        <v>2463</v>
      </c>
      <c r="C342" s="7" t="s">
        <v>2464</v>
      </c>
      <c r="D342" s="7">
        <v>3.1796103145344E13</v>
      </c>
      <c r="J342" s="7">
        <v>1874.0</v>
      </c>
      <c r="K342" s="7" t="s">
        <v>2466</v>
      </c>
      <c r="M342" s="7" t="s">
        <v>36</v>
      </c>
      <c r="N342" s="7" t="s">
        <v>37</v>
      </c>
      <c r="O342" s="7" t="s">
        <v>38</v>
      </c>
      <c r="P342" s="7" t="s">
        <v>655</v>
      </c>
    </row>
    <row r="343" ht="15.75" customHeight="1">
      <c r="A343" s="7" t="s">
        <v>2467</v>
      </c>
      <c r="B343" s="7" t="s">
        <v>2468</v>
      </c>
      <c r="C343" s="7" t="s">
        <v>2470</v>
      </c>
      <c r="D343" s="7">
        <v>3.1796005046152E13</v>
      </c>
      <c r="J343" s="7">
        <v>1886.0</v>
      </c>
      <c r="K343" s="7" t="s">
        <v>2471</v>
      </c>
      <c r="M343" s="7" t="s">
        <v>36</v>
      </c>
      <c r="N343" s="7" t="s">
        <v>37</v>
      </c>
      <c r="O343" s="7" t="s">
        <v>38</v>
      </c>
      <c r="P343" s="7" t="s">
        <v>655</v>
      </c>
    </row>
    <row r="344" ht="15.75" customHeight="1">
      <c r="A344" s="7" t="s">
        <v>2472</v>
      </c>
      <c r="B344" s="7" t="s">
        <v>2473</v>
      </c>
      <c r="C344" s="7" t="s">
        <v>2474</v>
      </c>
      <c r="D344" s="7">
        <v>3.1796004446635E13</v>
      </c>
      <c r="J344" s="7">
        <v>1912.0</v>
      </c>
      <c r="K344" s="7" t="s">
        <v>2475</v>
      </c>
      <c r="M344" s="7" t="s">
        <v>36</v>
      </c>
      <c r="N344" s="7" t="s">
        <v>37</v>
      </c>
      <c r="O344" s="7" t="s">
        <v>38</v>
      </c>
      <c r="P344" s="7" t="s">
        <v>655</v>
      </c>
    </row>
    <row r="345" ht="15.75" customHeight="1">
      <c r="A345" s="7" t="s">
        <v>2478</v>
      </c>
      <c r="B345" s="7" t="s">
        <v>2479</v>
      </c>
      <c r="C345" s="7" t="s">
        <v>2480</v>
      </c>
      <c r="D345" s="7">
        <v>3.1796100362702E13</v>
      </c>
      <c r="J345" s="7">
        <v>1908.0</v>
      </c>
      <c r="K345" s="7" t="s">
        <v>2481</v>
      </c>
      <c r="M345" s="7" t="s">
        <v>36</v>
      </c>
      <c r="N345" s="7" t="s">
        <v>37</v>
      </c>
      <c r="O345" s="7" t="s">
        <v>38</v>
      </c>
      <c r="P345" s="7" t="s">
        <v>655</v>
      </c>
    </row>
    <row r="346" ht="15.75" customHeight="1">
      <c r="A346" s="7" t="s">
        <v>2482</v>
      </c>
      <c r="B346" s="7" t="s">
        <v>2483</v>
      </c>
      <c r="C346" s="7" t="s">
        <v>2484</v>
      </c>
      <c r="D346" s="7">
        <v>3.1796000896668E13</v>
      </c>
      <c r="J346" s="7" t="s">
        <v>2485</v>
      </c>
      <c r="K346" s="7" t="s">
        <v>2486</v>
      </c>
      <c r="M346" s="7" t="s">
        <v>36</v>
      </c>
      <c r="N346" s="7" t="s">
        <v>37</v>
      </c>
      <c r="O346" s="7" t="s">
        <v>38</v>
      </c>
      <c r="P346" s="7" t="s">
        <v>655</v>
      </c>
    </row>
    <row r="347" ht="15.75" customHeight="1">
      <c r="A347" s="7" t="s">
        <v>2487</v>
      </c>
      <c r="B347" s="7" t="s">
        <v>882</v>
      </c>
      <c r="C347" s="7" t="s">
        <v>2489</v>
      </c>
      <c r="D347" s="7">
        <v>3.1796005135864E13</v>
      </c>
      <c r="J347" s="7">
        <v>1812.0</v>
      </c>
      <c r="K347" s="7" t="s">
        <v>2491</v>
      </c>
      <c r="M347" s="7" t="s">
        <v>36</v>
      </c>
      <c r="N347" s="7" t="s">
        <v>37</v>
      </c>
      <c r="O347" s="7" t="s">
        <v>38</v>
      </c>
      <c r="P347" s="7" t="s">
        <v>655</v>
      </c>
    </row>
    <row r="348" ht="15.75" customHeight="1">
      <c r="A348" s="7" t="s">
        <v>2493</v>
      </c>
      <c r="B348" s="7" t="s">
        <v>2495</v>
      </c>
      <c r="C348" s="7" t="s">
        <v>2497</v>
      </c>
      <c r="D348" s="7">
        <v>3.179600089651E13</v>
      </c>
      <c r="J348" s="7">
        <v>1837.0</v>
      </c>
      <c r="K348" s="7" t="s">
        <v>2498</v>
      </c>
      <c r="M348" s="7" t="s">
        <v>36</v>
      </c>
      <c r="N348" s="7" t="s">
        <v>37</v>
      </c>
      <c r="O348" s="7" t="s">
        <v>38</v>
      </c>
      <c r="P348" s="7" t="s">
        <v>655</v>
      </c>
    </row>
    <row r="349" ht="15.75" customHeight="1">
      <c r="A349" s="7" t="s">
        <v>2500</v>
      </c>
      <c r="B349" s="7" t="s">
        <v>886</v>
      </c>
      <c r="C349" s="7" t="s">
        <v>2502</v>
      </c>
      <c r="D349" s="7">
        <v>3.1796100470869E13</v>
      </c>
      <c r="J349" s="7">
        <v>1909.0</v>
      </c>
      <c r="K349" s="7" t="s">
        <v>2505</v>
      </c>
      <c r="M349" s="7" t="s">
        <v>36</v>
      </c>
      <c r="N349" s="7" t="s">
        <v>37</v>
      </c>
      <c r="O349" s="7" t="s">
        <v>38</v>
      </c>
      <c r="P349" s="7" t="s">
        <v>655</v>
      </c>
    </row>
    <row r="350" ht="15.75" customHeight="1">
      <c r="A350" s="7" t="s">
        <v>2508</v>
      </c>
      <c r="B350" s="7" t="s">
        <v>887</v>
      </c>
      <c r="C350" s="7" t="s">
        <v>2510</v>
      </c>
      <c r="D350" s="7">
        <v>3.1796100869417E13</v>
      </c>
      <c r="J350" s="7">
        <v>1852.0</v>
      </c>
      <c r="K350" s="7" t="s">
        <v>2512</v>
      </c>
      <c r="M350" s="7" t="s">
        <v>36</v>
      </c>
      <c r="N350" s="7" t="s">
        <v>37</v>
      </c>
      <c r="O350" s="7" t="s">
        <v>38</v>
      </c>
      <c r="P350" s="7" t="s">
        <v>655</v>
      </c>
    </row>
    <row r="351" ht="15.75" customHeight="1">
      <c r="A351" s="7" t="s">
        <v>2514</v>
      </c>
      <c r="B351" s="7" t="s">
        <v>2516</v>
      </c>
      <c r="C351" s="7" t="s">
        <v>2517</v>
      </c>
      <c r="D351" s="7">
        <v>3.1796000896585E13</v>
      </c>
      <c r="J351" s="7">
        <v>1855.0</v>
      </c>
      <c r="K351" s="7" t="s">
        <v>2519</v>
      </c>
      <c r="M351" s="7" t="s">
        <v>36</v>
      </c>
      <c r="N351" s="7" t="s">
        <v>37</v>
      </c>
      <c r="O351" s="7" t="s">
        <v>38</v>
      </c>
      <c r="P351" s="7" t="s">
        <v>655</v>
      </c>
    </row>
    <row r="352" ht="15.75" customHeight="1">
      <c r="A352" s="7" t="s">
        <v>2522</v>
      </c>
      <c r="B352" s="7" t="s">
        <v>2523</v>
      </c>
      <c r="C352" s="7" t="s">
        <v>2517</v>
      </c>
      <c r="D352" s="7">
        <v>3.1796000896528E13</v>
      </c>
      <c r="J352" s="7">
        <v>1855.0</v>
      </c>
      <c r="K352" s="7" t="s">
        <v>2519</v>
      </c>
      <c r="M352" s="7" t="s">
        <v>36</v>
      </c>
      <c r="N352" s="7" t="s">
        <v>37</v>
      </c>
      <c r="O352" s="7" t="s">
        <v>38</v>
      </c>
      <c r="P352" s="7" t="s">
        <v>655</v>
      </c>
    </row>
    <row r="353" ht="15.75" customHeight="1">
      <c r="A353" s="7" t="s">
        <v>2529</v>
      </c>
      <c r="B353" s="7" t="s">
        <v>892</v>
      </c>
      <c r="C353" s="7" t="s">
        <v>2531</v>
      </c>
      <c r="D353" s="7">
        <v>3.1796100336789E13</v>
      </c>
      <c r="J353" s="7">
        <v>1799.0</v>
      </c>
      <c r="K353" s="7" t="s">
        <v>2533</v>
      </c>
      <c r="M353" s="7" t="s">
        <v>36</v>
      </c>
      <c r="N353" s="7" t="s">
        <v>37</v>
      </c>
      <c r="O353" s="7" t="s">
        <v>38</v>
      </c>
      <c r="P353" s="7" t="s">
        <v>655</v>
      </c>
    </row>
    <row r="354" ht="15.75" customHeight="1">
      <c r="A354" s="7" t="s">
        <v>2536</v>
      </c>
      <c r="B354" s="7" t="s">
        <v>894</v>
      </c>
      <c r="C354" s="7" t="s">
        <v>2538</v>
      </c>
      <c r="D354" s="7">
        <v>3.1796100629548E13</v>
      </c>
      <c r="J354" s="7">
        <v>1855.0</v>
      </c>
      <c r="K354" s="7" t="s">
        <v>2540</v>
      </c>
      <c r="M354" s="7" t="s">
        <v>36</v>
      </c>
      <c r="N354" s="7" t="s">
        <v>37</v>
      </c>
      <c r="O354" s="7" t="s">
        <v>38</v>
      </c>
      <c r="P354" s="7" t="s">
        <v>655</v>
      </c>
    </row>
    <row r="355" ht="15.75" customHeight="1">
      <c r="A355" s="7" t="s">
        <v>2544</v>
      </c>
      <c r="B355" s="7" t="s">
        <v>895</v>
      </c>
      <c r="C355" s="7" t="s">
        <v>2545</v>
      </c>
      <c r="D355" s="7">
        <v>3.17961007273E13</v>
      </c>
      <c r="J355" s="7">
        <v>1835.0</v>
      </c>
      <c r="K355" s="7" t="s">
        <v>2547</v>
      </c>
      <c r="M355" s="7" t="s">
        <v>36</v>
      </c>
      <c r="N355" s="7" t="s">
        <v>37</v>
      </c>
      <c r="O355" s="7" t="s">
        <v>38</v>
      </c>
      <c r="P355" s="7" t="s">
        <v>655</v>
      </c>
    </row>
    <row r="356" ht="15.75" customHeight="1">
      <c r="A356" s="7" t="s">
        <v>2550</v>
      </c>
      <c r="B356" s="7" t="s">
        <v>2552</v>
      </c>
      <c r="C356" s="7" t="s">
        <v>2553</v>
      </c>
      <c r="D356" s="7">
        <v>3.1796000897021E13</v>
      </c>
      <c r="J356" s="7">
        <v>1854.0</v>
      </c>
      <c r="K356" s="7" t="s">
        <v>2555</v>
      </c>
      <c r="M356" s="7" t="s">
        <v>36</v>
      </c>
      <c r="N356" s="7" t="s">
        <v>37</v>
      </c>
      <c r="O356" s="7" t="s">
        <v>38</v>
      </c>
      <c r="P356" s="7" t="s">
        <v>655</v>
      </c>
    </row>
    <row r="357" ht="15.75" customHeight="1">
      <c r="A357" s="7" t="s">
        <v>2558</v>
      </c>
      <c r="B357" s="7" t="s">
        <v>900</v>
      </c>
      <c r="C357" s="7" t="s">
        <v>2559</v>
      </c>
      <c r="D357" s="7">
        <v>3.1796100364807E13</v>
      </c>
      <c r="J357" s="7">
        <v>1809.0</v>
      </c>
      <c r="K357" s="7" t="s">
        <v>2560</v>
      </c>
      <c r="M357" s="7" t="s">
        <v>36</v>
      </c>
      <c r="N357" s="7" t="s">
        <v>37</v>
      </c>
      <c r="O357" s="7" t="s">
        <v>38</v>
      </c>
      <c r="P357" s="7" t="s">
        <v>655</v>
      </c>
    </row>
    <row r="358" ht="15.75" customHeight="1">
      <c r="A358" s="7" t="s">
        <v>2561</v>
      </c>
      <c r="B358" s="7" t="s">
        <v>903</v>
      </c>
      <c r="C358" s="7" t="s">
        <v>2563</v>
      </c>
      <c r="D358" s="7">
        <v>3.1796100346804E13</v>
      </c>
      <c r="J358" s="7">
        <v>1840.0</v>
      </c>
      <c r="K358" s="7" t="s">
        <v>2566</v>
      </c>
      <c r="M358" s="7" t="s">
        <v>36</v>
      </c>
      <c r="N358" s="7" t="s">
        <v>37</v>
      </c>
      <c r="O358" s="7" t="s">
        <v>38</v>
      </c>
      <c r="P358" s="7" t="s">
        <v>655</v>
      </c>
    </row>
    <row r="359" ht="15.75" customHeight="1">
      <c r="A359" s="7" t="s">
        <v>2569</v>
      </c>
      <c r="B359" s="7" t="s">
        <v>905</v>
      </c>
      <c r="C359" s="7" t="s">
        <v>2570</v>
      </c>
      <c r="D359" s="7">
        <v>3.1796101186142E13</v>
      </c>
      <c r="J359" s="7">
        <v>1904.0</v>
      </c>
      <c r="K359" s="7" t="s">
        <v>2573</v>
      </c>
      <c r="M359" s="7" t="s">
        <v>36</v>
      </c>
      <c r="N359" s="7" t="s">
        <v>37</v>
      </c>
      <c r="O359" s="7" t="s">
        <v>38</v>
      </c>
      <c r="P359" s="7" t="s">
        <v>655</v>
      </c>
    </row>
    <row r="360" ht="15.75" customHeight="1">
      <c r="A360" s="7" t="s">
        <v>2575</v>
      </c>
      <c r="B360" s="7" t="s">
        <v>906</v>
      </c>
      <c r="C360" s="7" t="s">
        <v>2576</v>
      </c>
      <c r="D360" s="7">
        <v>3.1796101096176E13</v>
      </c>
      <c r="J360" s="7">
        <v>1881.0</v>
      </c>
      <c r="K360" s="7" t="s">
        <v>2577</v>
      </c>
      <c r="M360" s="7" t="s">
        <v>36</v>
      </c>
      <c r="N360" s="7" t="s">
        <v>37</v>
      </c>
      <c r="O360" s="7" t="s">
        <v>38</v>
      </c>
      <c r="P360" s="7" t="s">
        <v>655</v>
      </c>
    </row>
    <row r="361" ht="15.75" customHeight="1">
      <c r="A361" s="7" t="s">
        <v>2579</v>
      </c>
      <c r="B361" s="7" t="s">
        <v>2580</v>
      </c>
      <c r="C361" s="7" t="s">
        <v>2581</v>
      </c>
      <c r="D361" s="7">
        <v>3.179600089694E13</v>
      </c>
      <c r="J361" s="7">
        <v>1821.0</v>
      </c>
      <c r="K361" s="7" t="s">
        <v>2583</v>
      </c>
      <c r="M361" s="7" t="s">
        <v>36</v>
      </c>
      <c r="N361" s="7" t="s">
        <v>37</v>
      </c>
      <c r="O361" s="7" t="s">
        <v>38</v>
      </c>
      <c r="P361" s="7" t="s">
        <v>655</v>
      </c>
    </row>
    <row r="362" ht="15.75" customHeight="1">
      <c r="A362" s="7" t="s">
        <v>2586</v>
      </c>
      <c r="B362" s="7" t="s">
        <v>914</v>
      </c>
      <c r="C362" s="7" t="s">
        <v>2587</v>
      </c>
      <c r="D362" s="7">
        <v>3.1796100938873E13</v>
      </c>
      <c r="J362" s="7">
        <v>1843.0</v>
      </c>
      <c r="K362" s="7" t="s">
        <v>2589</v>
      </c>
      <c r="M362" s="7" t="s">
        <v>36</v>
      </c>
      <c r="N362" s="7" t="s">
        <v>37</v>
      </c>
      <c r="O362" s="7" t="s">
        <v>38</v>
      </c>
      <c r="P362" s="7" t="s">
        <v>655</v>
      </c>
    </row>
    <row r="363" ht="15.75" customHeight="1">
      <c r="A363" s="7" t="s">
        <v>2591</v>
      </c>
      <c r="B363" s="7" t="s">
        <v>917</v>
      </c>
      <c r="C363" s="7" t="s">
        <v>2593</v>
      </c>
      <c r="D363" s="7">
        <v>3.179610117371E13</v>
      </c>
      <c r="J363" s="7">
        <v>1892.0</v>
      </c>
      <c r="K363" s="7" t="s">
        <v>2595</v>
      </c>
      <c r="M363" s="7" t="s">
        <v>36</v>
      </c>
      <c r="N363" s="7" t="s">
        <v>37</v>
      </c>
      <c r="O363" s="7" t="s">
        <v>38</v>
      </c>
      <c r="P363" s="7" t="s">
        <v>655</v>
      </c>
    </row>
    <row r="364" ht="15.75" customHeight="1">
      <c r="A364" s="7" t="s">
        <v>2597</v>
      </c>
      <c r="B364" s="7" t="s">
        <v>918</v>
      </c>
      <c r="C364" s="7" t="s">
        <v>2599</v>
      </c>
      <c r="D364" s="7">
        <v>3.1796100824172E13</v>
      </c>
      <c r="J364" s="7">
        <v>1888.0</v>
      </c>
      <c r="K364" s="7" t="s">
        <v>2345</v>
      </c>
      <c r="M364" s="7" t="s">
        <v>36</v>
      </c>
      <c r="N364" s="7" t="s">
        <v>37</v>
      </c>
      <c r="O364" s="7" t="s">
        <v>38</v>
      </c>
      <c r="P364" s="7" t="s">
        <v>655</v>
      </c>
    </row>
    <row r="365" ht="15.75" customHeight="1">
      <c r="A365" s="7" t="s">
        <v>2602</v>
      </c>
      <c r="B365" s="7" t="s">
        <v>921</v>
      </c>
      <c r="C365" s="7" t="s">
        <v>2603</v>
      </c>
      <c r="D365" s="7">
        <v>3.1796100903414E13</v>
      </c>
      <c r="J365" s="7">
        <v>1876.0</v>
      </c>
      <c r="M365" s="7" t="s">
        <v>36</v>
      </c>
      <c r="N365" s="7" t="s">
        <v>37</v>
      </c>
      <c r="O365" s="7" t="s">
        <v>38</v>
      </c>
      <c r="P365" s="7" t="s">
        <v>655</v>
      </c>
    </row>
    <row r="366" ht="15.75" customHeight="1">
      <c r="A366" s="7" t="s">
        <v>2605</v>
      </c>
      <c r="B366" s="7" t="s">
        <v>925</v>
      </c>
      <c r="C366" s="7" t="s">
        <v>2607</v>
      </c>
      <c r="D366" s="7">
        <v>3.1796000283768E13</v>
      </c>
      <c r="J366" s="7">
        <v>1879.0</v>
      </c>
      <c r="K366" s="7" t="s">
        <v>2608</v>
      </c>
      <c r="M366" s="7" t="s">
        <v>36</v>
      </c>
      <c r="N366" s="7" t="s">
        <v>37</v>
      </c>
      <c r="O366" s="7" t="s">
        <v>38</v>
      </c>
      <c r="P366" s="7" t="s">
        <v>655</v>
      </c>
    </row>
    <row r="367" ht="15.75" customHeight="1">
      <c r="A367" s="7" t="s">
        <v>2611</v>
      </c>
      <c r="B367" s="7" t="s">
        <v>2612</v>
      </c>
      <c r="C367" s="7" t="s">
        <v>2614</v>
      </c>
      <c r="D367" s="7">
        <v>3.1796000897237E13</v>
      </c>
      <c r="J367" s="7">
        <v>1876.0</v>
      </c>
      <c r="K367" s="7" t="s">
        <v>2619</v>
      </c>
      <c r="M367" s="7" t="s">
        <v>36</v>
      </c>
      <c r="N367" s="7" t="s">
        <v>37</v>
      </c>
      <c r="O367" s="7" t="s">
        <v>38</v>
      </c>
      <c r="P367" s="7" t="s">
        <v>655</v>
      </c>
    </row>
    <row r="368" ht="15.75" customHeight="1">
      <c r="A368" s="7" t="s">
        <v>2621</v>
      </c>
      <c r="B368" s="7" t="s">
        <v>929</v>
      </c>
      <c r="C368" s="7" t="s">
        <v>2623</v>
      </c>
      <c r="D368" s="7">
        <v>3.1796101142368E13</v>
      </c>
      <c r="J368" s="7">
        <v>1899.0</v>
      </c>
      <c r="K368" s="7" t="s">
        <v>2624</v>
      </c>
      <c r="M368" s="7" t="s">
        <v>36</v>
      </c>
      <c r="N368" s="7" t="s">
        <v>37</v>
      </c>
      <c r="O368" s="7" t="s">
        <v>38</v>
      </c>
      <c r="P368" s="7" t="s">
        <v>655</v>
      </c>
    </row>
    <row r="369" ht="15.75" customHeight="1">
      <c r="A369" s="7" t="s">
        <v>2627</v>
      </c>
      <c r="B369" s="7" t="s">
        <v>2628</v>
      </c>
      <c r="C369" s="7" t="s">
        <v>2629</v>
      </c>
      <c r="D369" s="7">
        <v>3.1796005186982E13</v>
      </c>
      <c r="J369" s="7">
        <v>1857.0</v>
      </c>
      <c r="K369" s="7" t="s">
        <v>2632</v>
      </c>
      <c r="M369" s="7" t="s">
        <v>36</v>
      </c>
      <c r="N369" s="7" t="s">
        <v>37</v>
      </c>
      <c r="O369" s="7" t="s">
        <v>38</v>
      </c>
      <c r="P369" s="7" t="s">
        <v>655</v>
      </c>
    </row>
    <row r="370" ht="15.75" customHeight="1">
      <c r="A370" s="7" t="s">
        <v>2636</v>
      </c>
      <c r="B370" s="7" t="s">
        <v>2637</v>
      </c>
      <c r="C370" s="7" t="s">
        <v>2639</v>
      </c>
      <c r="D370" s="7">
        <v>3.1796000898029E13</v>
      </c>
      <c r="J370" s="7">
        <v>1914.0</v>
      </c>
      <c r="K370" s="7" t="s">
        <v>2641</v>
      </c>
      <c r="M370" s="7" t="s">
        <v>36</v>
      </c>
      <c r="N370" s="7" t="s">
        <v>37</v>
      </c>
      <c r="O370" s="7" t="s">
        <v>38</v>
      </c>
      <c r="P370" s="7" t="s">
        <v>655</v>
      </c>
    </row>
    <row r="371" ht="15.75" customHeight="1">
      <c r="A371" s="7" t="s">
        <v>2644</v>
      </c>
      <c r="B371" s="7" t="s">
        <v>2645</v>
      </c>
      <c r="C371" s="7" t="s">
        <v>2639</v>
      </c>
      <c r="D371" s="7">
        <v>3.1796000898086E13</v>
      </c>
      <c r="J371" s="7">
        <v>1914.0</v>
      </c>
      <c r="K371" s="7" t="s">
        <v>2641</v>
      </c>
      <c r="M371" s="7" t="s">
        <v>36</v>
      </c>
      <c r="N371" s="7" t="s">
        <v>37</v>
      </c>
      <c r="O371" s="7" t="s">
        <v>38</v>
      </c>
      <c r="P371" s="7" t="s">
        <v>655</v>
      </c>
    </row>
    <row r="372" ht="15.75" customHeight="1">
      <c r="A372" s="7" t="s">
        <v>2650</v>
      </c>
      <c r="B372" s="7" t="s">
        <v>2651</v>
      </c>
      <c r="C372" s="7" t="s">
        <v>2652</v>
      </c>
      <c r="D372" s="7">
        <v>3.1796000898201E13</v>
      </c>
      <c r="J372" s="7">
        <v>1856.0</v>
      </c>
      <c r="K372" s="7" t="s">
        <v>2654</v>
      </c>
      <c r="M372" s="7" t="s">
        <v>36</v>
      </c>
      <c r="N372" s="7" t="s">
        <v>37</v>
      </c>
      <c r="O372" s="7" t="s">
        <v>38</v>
      </c>
      <c r="P372" s="7" t="s">
        <v>655</v>
      </c>
    </row>
    <row r="373" ht="15.75" customHeight="1">
      <c r="A373" s="7" t="s">
        <v>2658</v>
      </c>
      <c r="B373" s="7" t="s">
        <v>2659</v>
      </c>
      <c r="C373" s="7" t="s">
        <v>2661</v>
      </c>
      <c r="D373" s="7">
        <v>3.1796000803961E13</v>
      </c>
      <c r="J373" s="7" t="s">
        <v>2662</v>
      </c>
      <c r="K373" s="7" t="s">
        <v>2664</v>
      </c>
      <c r="M373" s="7" t="s">
        <v>36</v>
      </c>
      <c r="N373" s="7" t="s">
        <v>37</v>
      </c>
      <c r="O373" s="7" t="s">
        <v>38</v>
      </c>
      <c r="P373" s="7" t="s">
        <v>655</v>
      </c>
    </row>
    <row r="374" ht="15.75" customHeight="1">
      <c r="A374" s="7" t="s">
        <v>2666</v>
      </c>
      <c r="B374" s="7" t="s">
        <v>2668</v>
      </c>
      <c r="C374" s="7" t="s">
        <v>2669</v>
      </c>
      <c r="D374" s="7">
        <v>3.179600463569E13</v>
      </c>
      <c r="J374" s="7">
        <v>1891.0</v>
      </c>
      <c r="K374" s="7" t="s">
        <v>2671</v>
      </c>
      <c r="M374" s="7" t="s">
        <v>36</v>
      </c>
      <c r="N374" s="7" t="s">
        <v>37</v>
      </c>
      <c r="O374" s="7" t="s">
        <v>38</v>
      </c>
      <c r="P374" s="7" t="s">
        <v>655</v>
      </c>
    </row>
    <row r="375" ht="15.75" customHeight="1">
      <c r="A375" s="7" t="s">
        <v>2673</v>
      </c>
      <c r="B375" s="7" t="s">
        <v>2675</v>
      </c>
      <c r="C375" s="7" t="s">
        <v>2676</v>
      </c>
      <c r="D375" s="7">
        <v>3.1796004981508E13</v>
      </c>
      <c r="J375" s="7">
        <v>1887.0</v>
      </c>
      <c r="K375" s="7" t="s">
        <v>2679</v>
      </c>
      <c r="M375" s="7" t="s">
        <v>36</v>
      </c>
      <c r="N375" s="7" t="s">
        <v>37</v>
      </c>
      <c r="O375" s="7" t="s">
        <v>38</v>
      </c>
      <c r="P375" s="7" t="s">
        <v>655</v>
      </c>
    </row>
    <row r="376" ht="15.75" customHeight="1">
      <c r="A376" s="7" t="s">
        <v>2682</v>
      </c>
      <c r="B376" s="7" t="s">
        <v>948</v>
      </c>
      <c r="C376" s="7" t="s">
        <v>2684</v>
      </c>
      <c r="D376" s="7">
        <v>3.1796004704793E13</v>
      </c>
      <c r="J376" s="7">
        <v>1860.0</v>
      </c>
      <c r="K376" s="7" t="s">
        <v>2686</v>
      </c>
      <c r="M376" s="7" t="s">
        <v>36</v>
      </c>
      <c r="N376" s="7" t="s">
        <v>37</v>
      </c>
      <c r="O376" s="7" t="s">
        <v>38</v>
      </c>
      <c r="P376" s="7" t="s">
        <v>655</v>
      </c>
    </row>
    <row r="377" ht="15.75" customHeight="1">
      <c r="A377" s="7" t="s">
        <v>2689</v>
      </c>
      <c r="B377" s="7" t="s">
        <v>2690</v>
      </c>
      <c r="C377" s="7" t="s">
        <v>2691</v>
      </c>
      <c r="D377" s="7">
        <v>3.1796100700836E13</v>
      </c>
      <c r="J377" s="7">
        <v>1904.0</v>
      </c>
      <c r="M377" s="7" t="s">
        <v>36</v>
      </c>
      <c r="N377" s="7" t="s">
        <v>372</v>
      </c>
      <c r="O377" s="7" t="s">
        <v>38</v>
      </c>
      <c r="P377" s="7" t="s">
        <v>655</v>
      </c>
    </row>
    <row r="378" ht="15.75" customHeight="1">
      <c r="A378" s="7" t="s">
        <v>2695</v>
      </c>
      <c r="B378" s="7" t="s">
        <v>953</v>
      </c>
      <c r="C378" s="7" t="s">
        <v>2697</v>
      </c>
      <c r="D378" s="7">
        <v>3.1796102032006E13</v>
      </c>
      <c r="J378" s="7">
        <v>1911.0</v>
      </c>
      <c r="K378" s="7" t="s">
        <v>2699</v>
      </c>
      <c r="M378" s="7" t="s">
        <v>36</v>
      </c>
      <c r="N378" s="7" t="s">
        <v>37</v>
      </c>
      <c r="O378" s="7" t="s">
        <v>38</v>
      </c>
      <c r="P378" s="7" t="s">
        <v>655</v>
      </c>
    </row>
    <row r="379" ht="15.75" customHeight="1">
      <c r="A379" s="7" t="s">
        <v>2702</v>
      </c>
      <c r="B379" s="7" t="s">
        <v>2703</v>
      </c>
      <c r="C379" s="7" t="s">
        <v>2705</v>
      </c>
      <c r="D379" s="7">
        <v>3.1796004733271E13</v>
      </c>
      <c r="J379" s="7" t="s">
        <v>2706</v>
      </c>
      <c r="K379" s="7" t="s">
        <v>2707</v>
      </c>
      <c r="M379" s="7" t="s">
        <v>36</v>
      </c>
      <c r="N379" s="7" t="s">
        <v>37</v>
      </c>
      <c r="O379" s="7" t="s">
        <v>38</v>
      </c>
      <c r="P379" s="7" t="s">
        <v>655</v>
      </c>
    </row>
    <row r="380" ht="15.75" customHeight="1">
      <c r="A380" s="7" t="s">
        <v>2710</v>
      </c>
      <c r="B380" s="7" t="s">
        <v>2711</v>
      </c>
      <c r="C380" s="7" t="s">
        <v>2705</v>
      </c>
      <c r="D380" s="7">
        <v>3.1796004733313E13</v>
      </c>
      <c r="J380" s="7" t="s">
        <v>2706</v>
      </c>
      <c r="K380" s="7" t="s">
        <v>2707</v>
      </c>
      <c r="M380" s="7" t="s">
        <v>36</v>
      </c>
      <c r="N380" s="7" t="s">
        <v>37</v>
      </c>
      <c r="O380" s="7" t="s">
        <v>38</v>
      </c>
      <c r="P380" s="7" t="s">
        <v>655</v>
      </c>
    </row>
    <row r="381" ht="15.75" customHeight="1">
      <c r="A381" s="7" t="s">
        <v>2714</v>
      </c>
      <c r="B381" s="7" t="s">
        <v>961</v>
      </c>
      <c r="C381" s="7" t="s">
        <v>2716</v>
      </c>
      <c r="D381" s="7">
        <v>3.1796100393376E13</v>
      </c>
      <c r="J381" s="7">
        <v>1866.0</v>
      </c>
      <c r="K381" s="7" t="s">
        <v>2718</v>
      </c>
      <c r="M381" s="7" t="s">
        <v>36</v>
      </c>
      <c r="N381" s="7" t="s">
        <v>37</v>
      </c>
      <c r="O381" s="7" t="s">
        <v>38</v>
      </c>
      <c r="P381" s="7" t="s">
        <v>655</v>
      </c>
    </row>
    <row r="382" ht="15.75" customHeight="1">
      <c r="A382" s="7" t="s">
        <v>2722</v>
      </c>
      <c r="B382" s="7" t="s">
        <v>965</v>
      </c>
      <c r="C382" s="7" t="s">
        <v>2723</v>
      </c>
      <c r="D382" s="7">
        <v>3.17961004759E13</v>
      </c>
      <c r="J382" s="7">
        <v>1886.0</v>
      </c>
      <c r="K382" s="7" t="s">
        <v>2725</v>
      </c>
      <c r="M382" s="7" t="s">
        <v>36</v>
      </c>
      <c r="N382" s="7" t="s">
        <v>37</v>
      </c>
      <c r="O382" s="7" t="s">
        <v>38</v>
      </c>
      <c r="P382" s="7" t="s">
        <v>655</v>
      </c>
    </row>
    <row r="383" ht="15.75" customHeight="1">
      <c r="A383" s="7" t="s">
        <v>2728</v>
      </c>
      <c r="B383" s="7" t="s">
        <v>2729</v>
      </c>
      <c r="C383" s="7" t="s">
        <v>2731</v>
      </c>
      <c r="D383" s="7">
        <v>3.1796000804167E13</v>
      </c>
      <c r="J383" s="7">
        <v>1904.0</v>
      </c>
      <c r="K383" s="7" t="s">
        <v>2732</v>
      </c>
      <c r="M383" s="7" t="s">
        <v>36</v>
      </c>
      <c r="N383" s="7" t="s">
        <v>37</v>
      </c>
      <c r="O383" s="7" t="s">
        <v>38</v>
      </c>
      <c r="P383" s="7" t="s">
        <v>655</v>
      </c>
    </row>
    <row r="384" ht="15.75" customHeight="1">
      <c r="A384" s="7" t="s">
        <v>2735</v>
      </c>
      <c r="B384" s="7" t="s">
        <v>2736</v>
      </c>
      <c r="C384" s="7" t="s">
        <v>2738</v>
      </c>
      <c r="D384" s="7">
        <v>3.1796000803938E13</v>
      </c>
      <c r="J384" s="7">
        <v>1886.0</v>
      </c>
      <c r="K384" s="7" t="s">
        <v>2739</v>
      </c>
      <c r="M384" s="7" t="s">
        <v>36</v>
      </c>
      <c r="N384" s="7" t="s">
        <v>37</v>
      </c>
      <c r="O384" s="7" t="s">
        <v>38</v>
      </c>
      <c r="P384" s="7" t="s">
        <v>655</v>
      </c>
    </row>
    <row r="385" ht="15.75" customHeight="1">
      <c r="A385" s="7" t="s">
        <v>2740</v>
      </c>
      <c r="B385" s="7" t="s">
        <v>974</v>
      </c>
      <c r="C385" s="7" t="s">
        <v>2742</v>
      </c>
      <c r="D385" s="7">
        <v>3.1796100923735E13</v>
      </c>
      <c r="J385" s="7">
        <v>1898.0</v>
      </c>
      <c r="K385" s="7" t="s">
        <v>2744</v>
      </c>
      <c r="M385" s="7" t="s">
        <v>36</v>
      </c>
      <c r="N385" s="7" t="s">
        <v>37</v>
      </c>
      <c r="O385" s="7" t="s">
        <v>38</v>
      </c>
      <c r="P385" s="7" t="s">
        <v>655</v>
      </c>
    </row>
    <row r="386" ht="15.75" customHeight="1">
      <c r="A386" s="7" t="s">
        <v>2747</v>
      </c>
      <c r="B386" s="7" t="s">
        <v>977</v>
      </c>
      <c r="C386" s="7" t="s">
        <v>2748</v>
      </c>
      <c r="D386" s="7">
        <v>3.1796100999248E13</v>
      </c>
      <c r="J386" s="7">
        <v>1917.0</v>
      </c>
      <c r="K386" s="7" t="s">
        <v>2750</v>
      </c>
      <c r="M386" s="7" t="s">
        <v>36</v>
      </c>
      <c r="N386" s="7" t="s">
        <v>37</v>
      </c>
      <c r="O386" s="7" t="s">
        <v>38</v>
      </c>
      <c r="P386" s="7" t="s">
        <v>655</v>
      </c>
    </row>
    <row r="387" ht="15.75" customHeight="1">
      <c r="A387" s="7" t="s">
        <v>2752</v>
      </c>
      <c r="B387" s="7" t="s">
        <v>978</v>
      </c>
      <c r="C387" s="7" t="s">
        <v>2754</v>
      </c>
      <c r="D387" s="7">
        <v>3.1796100853221E13</v>
      </c>
      <c r="J387" s="7">
        <v>1856.0</v>
      </c>
      <c r="K387" s="7" t="s">
        <v>2756</v>
      </c>
      <c r="M387" s="7" t="s">
        <v>36</v>
      </c>
      <c r="N387" s="7" t="s">
        <v>37</v>
      </c>
      <c r="O387" s="7" t="s">
        <v>38</v>
      </c>
      <c r="P387" s="7" t="s">
        <v>655</v>
      </c>
    </row>
    <row r="388" ht="15.75" customHeight="1">
      <c r="A388" s="7" t="s">
        <v>2759</v>
      </c>
      <c r="B388" s="7" t="s">
        <v>982</v>
      </c>
      <c r="C388" s="7" t="s">
        <v>2761</v>
      </c>
      <c r="D388" s="7">
        <v>3.1796100366877E13</v>
      </c>
      <c r="J388" s="7">
        <v>1879.0</v>
      </c>
      <c r="K388" s="7" t="s">
        <v>2763</v>
      </c>
      <c r="M388" s="7" t="s">
        <v>36</v>
      </c>
      <c r="N388" s="7" t="s">
        <v>37</v>
      </c>
      <c r="O388" s="7" t="s">
        <v>38</v>
      </c>
      <c r="P388" s="7" t="s">
        <v>655</v>
      </c>
    </row>
    <row r="389" ht="15.75" customHeight="1">
      <c r="A389" s="7" t="s">
        <v>2767</v>
      </c>
      <c r="B389" s="7" t="s">
        <v>2769</v>
      </c>
      <c r="C389" s="7" t="s">
        <v>2770</v>
      </c>
      <c r="D389" s="7">
        <v>3.179600080453E13</v>
      </c>
      <c r="J389" s="7" t="s">
        <v>2034</v>
      </c>
      <c r="K389" s="7" t="s">
        <v>2772</v>
      </c>
      <c r="M389" s="7" t="s">
        <v>36</v>
      </c>
      <c r="N389" s="7" t="s">
        <v>37</v>
      </c>
      <c r="O389" s="7" t="s">
        <v>38</v>
      </c>
      <c r="P389" s="7" t="s">
        <v>655</v>
      </c>
    </row>
    <row r="390" ht="15.75" customHeight="1">
      <c r="A390" s="7" t="s">
        <v>2775</v>
      </c>
      <c r="B390" s="7" t="s">
        <v>2776</v>
      </c>
      <c r="C390" s="7" t="s">
        <v>2778</v>
      </c>
      <c r="D390" s="7">
        <v>3.1796004112104E13</v>
      </c>
      <c r="J390" s="7">
        <v>1859.0</v>
      </c>
      <c r="K390" s="7" t="s">
        <v>2780</v>
      </c>
      <c r="M390" s="7" t="s">
        <v>36</v>
      </c>
      <c r="N390" s="7" t="s">
        <v>37</v>
      </c>
      <c r="O390" s="7" t="s">
        <v>38</v>
      </c>
      <c r="P390" s="7" t="s">
        <v>655</v>
      </c>
    </row>
    <row r="391" ht="15.75" customHeight="1">
      <c r="A391" s="7" t="s">
        <v>2783</v>
      </c>
      <c r="B391" s="7" t="s">
        <v>2784</v>
      </c>
      <c r="C391" s="7" t="s">
        <v>2786</v>
      </c>
      <c r="D391" s="7">
        <v>3.1796000805131E13</v>
      </c>
      <c r="J391" s="7">
        <v>1907.0</v>
      </c>
      <c r="K391" s="7" t="s">
        <v>2788</v>
      </c>
      <c r="M391" s="7" t="s">
        <v>36</v>
      </c>
      <c r="N391" s="7" t="s">
        <v>37</v>
      </c>
      <c r="O391" s="7" t="s">
        <v>38</v>
      </c>
      <c r="P391" s="7" t="s">
        <v>655</v>
      </c>
    </row>
    <row r="392" ht="15.75" customHeight="1">
      <c r="A392" s="7" t="s">
        <v>2792</v>
      </c>
      <c r="B392" s="7" t="s">
        <v>2793</v>
      </c>
      <c r="C392" s="7" t="s">
        <v>2795</v>
      </c>
      <c r="D392" s="7">
        <v>3.1796000805412E13</v>
      </c>
      <c r="J392" s="7">
        <v>1910.0</v>
      </c>
      <c r="K392" s="7" t="s">
        <v>2797</v>
      </c>
      <c r="M392" s="7" t="s">
        <v>36</v>
      </c>
      <c r="N392" s="7" t="s">
        <v>37</v>
      </c>
      <c r="O392" s="7" t="s">
        <v>38</v>
      </c>
      <c r="P392" s="7" t="s">
        <v>655</v>
      </c>
    </row>
    <row r="393" ht="15.75" customHeight="1">
      <c r="A393" s="7" t="s">
        <v>2800</v>
      </c>
      <c r="B393" s="7" t="s">
        <v>997</v>
      </c>
      <c r="C393" s="7" t="s">
        <v>2802</v>
      </c>
      <c r="D393" s="7">
        <v>3.1796100464169E13</v>
      </c>
      <c r="J393" s="7">
        <v>1836.0</v>
      </c>
      <c r="K393" s="7" t="s">
        <v>2803</v>
      </c>
      <c r="M393" s="7" t="s">
        <v>36</v>
      </c>
      <c r="N393" s="7" t="s">
        <v>37</v>
      </c>
      <c r="O393" s="7" t="s">
        <v>38</v>
      </c>
      <c r="P393" s="7" t="s">
        <v>655</v>
      </c>
    </row>
    <row r="394" ht="15.75" customHeight="1">
      <c r="A394" s="7" t="s">
        <v>2805</v>
      </c>
      <c r="B394" s="7" t="s">
        <v>1000</v>
      </c>
      <c r="C394" s="7" t="s">
        <v>2806</v>
      </c>
      <c r="D394" s="7">
        <v>3.1796101584072E13</v>
      </c>
      <c r="J394" s="7" t="s">
        <v>2807</v>
      </c>
      <c r="K394" s="7" t="s">
        <v>2808</v>
      </c>
      <c r="M394" s="7" t="s">
        <v>36</v>
      </c>
      <c r="N394" s="7" t="s">
        <v>37</v>
      </c>
      <c r="O394" s="7" t="s">
        <v>38</v>
      </c>
      <c r="P394" s="7" t="s">
        <v>655</v>
      </c>
    </row>
    <row r="395" ht="15.75" customHeight="1">
      <c r="A395" s="7" t="s">
        <v>2812</v>
      </c>
      <c r="B395" s="7" t="s">
        <v>1002</v>
      </c>
      <c r="C395" s="7" t="s">
        <v>2814</v>
      </c>
      <c r="D395" s="7">
        <v>3.1796100747134E13</v>
      </c>
      <c r="J395" s="7">
        <v>1915.0</v>
      </c>
      <c r="K395" s="7" t="s">
        <v>2816</v>
      </c>
      <c r="M395" s="7" t="s">
        <v>36</v>
      </c>
      <c r="N395" s="7" t="s">
        <v>37</v>
      </c>
      <c r="O395" s="7" t="s">
        <v>38</v>
      </c>
      <c r="P395" s="7" t="s">
        <v>655</v>
      </c>
    </row>
    <row r="396" ht="15.75" customHeight="1">
      <c r="A396" s="7" t="s">
        <v>2817</v>
      </c>
      <c r="B396" s="7" t="s">
        <v>2818</v>
      </c>
      <c r="C396" s="7" t="s">
        <v>2819</v>
      </c>
      <c r="D396" s="7">
        <v>3.179600080561E13</v>
      </c>
      <c r="J396" s="7">
        <v>1902.0</v>
      </c>
      <c r="K396" s="7" t="s">
        <v>2822</v>
      </c>
      <c r="M396" s="7" t="s">
        <v>36</v>
      </c>
      <c r="N396" s="7" t="s">
        <v>37</v>
      </c>
      <c r="O396" s="7" t="s">
        <v>38</v>
      </c>
      <c r="P396" s="7" t="s">
        <v>655</v>
      </c>
    </row>
    <row r="397" ht="15.75" customHeight="1">
      <c r="A397" s="7" t="s">
        <v>2825</v>
      </c>
      <c r="B397" s="7" t="s">
        <v>2826</v>
      </c>
      <c r="C397" s="7" t="s">
        <v>2827</v>
      </c>
      <c r="D397" s="7">
        <v>3.1796101184683E13</v>
      </c>
      <c r="J397" s="7">
        <v>1861.0</v>
      </c>
      <c r="K397" s="7" t="s">
        <v>2828</v>
      </c>
      <c r="M397" s="7" t="s">
        <v>36</v>
      </c>
      <c r="N397" s="7" t="s">
        <v>37</v>
      </c>
      <c r="O397" s="7" t="s">
        <v>38</v>
      </c>
      <c r="P397" s="7" t="s">
        <v>655</v>
      </c>
    </row>
    <row r="398" ht="15.75" customHeight="1">
      <c r="A398" s="7" t="s">
        <v>2830</v>
      </c>
      <c r="B398" s="7" t="s">
        <v>2832</v>
      </c>
      <c r="C398" s="7" t="s">
        <v>2833</v>
      </c>
      <c r="D398" s="7">
        <v>3.1796009390424E13</v>
      </c>
      <c r="J398" s="7">
        <v>1901.0</v>
      </c>
      <c r="K398" s="7" t="s">
        <v>2836</v>
      </c>
      <c r="M398" s="7" t="s">
        <v>36</v>
      </c>
      <c r="N398" s="7" t="s">
        <v>37</v>
      </c>
      <c r="O398" s="7" t="s">
        <v>38</v>
      </c>
      <c r="P398" s="7" t="s">
        <v>655</v>
      </c>
    </row>
    <row r="399" ht="15.75" customHeight="1">
      <c r="A399" s="7" t="s">
        <v>2840</v>
      </c>
      <c r="B399" s="7" t="s">
        <v>2842</v>
      </c>
      <c r="C399" s="7" t="s">
        <v>2844</v>
      </c>
      <c r="D399" s="7">
        <v>3.1796005071705E13</v>
      </c>
      <c r="J399" s="7">
        <v>1886.0</v>
      </c>
      <c r="K399" s="7" t="s">
        <v>2845</v>
      </c>
      <c r="M399" s="7" t="s">
        <v>36</v>
      </c>
      <c r="N399" s="7" t="s">
        <v>37</v>
      </c>
      <c r="O399" s="7" t="s">
        <v>38</v>
      </c>
      <c r="P399" s="7" t="s">
        <v>655</v>
      </c>
    </row>
    <row r="400" ht="15.75" customHeight="1">
      <c r="A400" s="7" t="s">
        <v>2848</v>
      </c>
      <c r="B400" s="7" t="s">
        <v>1012</v>
      </c>
      <c r="C400" s="7" t="s">
        <v>2850</v>
      </c>
      <c r="D400" s="7">
        <v>3.1796100549175E13</v>
      </c>
      <c r="J400" s="7">
        <v>1838.0</v>
      </c>
      <c r="K400" s="7" t="s">
        <v>2852</v>
      </c>
      <c r="M400" s="7" t="s">
        <v>36</v>
      </c>
      <c r="N400" s="7" t="s">
        <v>37</v>
      </c>
      <c r="O400" s="7" t="s">
        <v>38</v>
      </c>
      <c r="P400" s="7" t="s">
        <v>655</v>
      </c>
    </row>
    <row r="401" ht="15.75" customHeight="1">
      <c r="A401" s="7" t="s">
        <v>2855</v>
      </c>
      <c r="B401" s="7" t="s">
        <v>1015</v>
      </c>
      <c r="C401" s="7" t="s">
        <v>2857</v>
      </c>
      <c r="D401" s="7">
        <v>3.1796100081104E13</v>
      </c>
      <c r="J401" s="7">
        <v>1904.0</v>
      </c>
      <c r="K401" s="7" t="s">
        <v>2859</v>
      </c>
      <c r="M401" s="7" t="s">
        <v>36</v>
      </c>
      <c r="N401" s="7" t="s">
        <v>37</v>
      </c>
      <c r="O401" s="7" t="s">
        <v>38</v>
      </c>
      <c r="P401" s="7" t="s">
        <v>655</v>
      </c>
    </row>
    <row r="402" ht="15.75" customHeight="1">
      <c r="A402" s="7" t="s">
        <v>2861</v>
      </c>
      <c r="B402" s="7" t="s">
        <v>2863</v>
      </c>
      <c r="C402" s="7" t="s">
        <v>2865</v>
      </c>
      <c r="D402" s="7">
        <v>3.1796004747727E13</v>
      </c>
      <c r="J402" s="7" t="s">
        <v>2867</v>
      </c>
      <c r="K402" s="7" t="s">
        <v>1145</v>
      </c>
      <c r="M402" s="7" t="s">
        <v>36</v>
      </c>
      <c r="N402" s="7" t="s">
        <v>37</v>
      </c>
      <c r="O402" s="7" t="s">
        <v>38</v>
      </c>
      <c r="P402" s="7" t="s">
        <v>655</v>
      </c>
    </row>
    <row r="403" ht="15.75" customHeight="1">
      <c r="A403" s="7" t="s">
        <v>2870</v>
      </c>
      <c r="B403" s="7" t="s">
        <v>1020</v>
      </c>
      <c r="C403" s="7" t="s">
        <v>2872</v>
      </c>
      <c r="D403" s="7">
        <v>3.1796000305553E13</v>
      </c>
      <c r="J403" s="7">
        <v>1903.0</v>
      </c>
      <c r="K403" s="7" t="s">
        <v>2873</v>
      </c>
      <c r="M403" s="7" t="s">
        <v>36</v>
      </c>
      <c r="N403" s="7" t="s">
        <v>37</v>
      </c>
      <c r="O403" s="7" t="s">
        <v>38</v>
      </c>
      <c r="P403" s="7" t="s">
        <v>655</v>
      </c>
    </row>
    <row r="404" ht="15.75" customHeight="1">
      <c r="A404" s="7" t="s">
        <v>2875</v>
      </c>
      <c r="B404" s="7" t="s">
        <v>2876</v>
      </c>
      <c r="C404" s="7" t="s">
        <v>2878</v>
      </c>
      <c r="D404" s="7">
        <v>3.1796000807251E13</v>
      </c>
      <c r="J404" s="7" t="s">
        <v>2879</v>
      </c>
      <c r="K404" s="7" t="s">
        <v>2880</v>
      </c>
      <c r="M404" s="7" t="s">
        <v>36</v>
      </c>
      <c r="N404" s="7" t="s">
        <v>37</v>
      </c>
      <c r="O404" s="7" t="s">
        <v>38</v>
      </c>
      <c r="P404" s="7" t="s">
        <v>655</v>
      </c>
    </row>
    <row r="405" ht="15.75" customHeight="1">
      <c r="A405" s="7" t="s">
        <v>2884</v>
      </c>
      <c r="B405" s="7" t="s">
        <v>2886</v>
      </c>
      <c r="C405" s="7" t="s">
        <v>2887</v>
      </c>
      <c r="D405" s="7">
        <v>3.1796000807616E13</v>
      </c>
      <c r="J405" s="7" t="s">
        <v>2889</v>
      </c>
      <c r="K405" s="7" t="s">
        <v>2891</v>
      </c>
      <c r="M405" s="7" t="s">
        <v>36</v>
      </c>
      <c r="N405" s="7" t="s">
        <v>37</v>
      </c>
      <c r="O405" s="7" t="s">
        <v>38</v>
      </c>
      <c r="P405" s="7" t="s">
        <v>655</v>
      </c>
    </row>
    <row r="406" ht="15.75" customHeight="1">
      <c r="A406" s="7" t="s">
        <v>2894</v>
      </c>
      <c r="B406" s="7" t="s">
        <v>2895</v>
      </c>
      <c r="C406" s="7" t="s">
        <v>2897</v>
      </c>
      <c r="D406" s="7">
        <v>3.1796100019674E13</v>
      </c>
      <c r="J406" s="7">
        <v>1869.0</v>
      </c>
      <c r="K406" s="7" t="s">
        <v>2899</v>
      </c>
      <c r="M406" s="7" t="s">
        <v>36</v>
      </c>
      <c r="N406" s="7" t="s">
        <v>37</v>
      </c>
      <c r="O406" s="7" t="s">
        <v>38</v>
      </c>
      <c r="P406" s="7" t="s">
        <v>655</v>
      </c>
    </row>
    <row r="407" ht="15.75" customHeight="1">
      <c r="A407" s="7" t="s">
        <v>2902</v>
      </c>
      <c r="B407" s="7" t="s">
        <v>2903</v>
      </c>
      <c r="C407" s="7" t="s">
        <v>2905</v>
      </c>
      <c r="D407" s="7">
        <v>3.1796003405244E13</v>
      </c>
      <c r="J407" s="7">
        <v>1845.0</v>
      </c>
      <c r="K407" s="7" t="s">
        <v>2907</v>
      </c>
      <c r="M407" s="7" t="s">
        <v>36</v>
      </c>
      <c r="N407" s="7" t="s">
        <v>37</v>
      </c>
      <c r="O407" s="7" t="s">
        <v>38</v>
      </c>
      <c r="P407" s="7" t="s">
        <v>655</v>
      </c>
    </row>
    <row r="408" ht="15.75" customHeight="1">
      <c r="A408" s="7" t="s">
        <v>2910</v>
      </c>
      <c r="B408" s="7" t="s">
        <v>2911</v>
      </c>
      <c r="C408" s="7" t="s">
        <v>2913</v>
      </c>
      <c r="D408" s="7">
        <v>3.179600106189E13</v>
      </c>
      <c r="J408" s="7" t="s">
        <v>2915</v>
      </c>
      <c r="L408" s="9" t="s">
        <v>11</v>
      </c>
      <c r="M408" s="7" t="s">
        <v>36</v>
      </c>
      <c r="N408" s="7" t="s">
        <v>37</v>
      </c>
      <c r="O408" s="7" t="s">
        <v>815</v>
      </c>
      <c r="P408" s="7" t="s">
        <v>815</v>
      </c>
    </row>
    <row r="409" ht="15.75" customHeight="1">
      <c r="A409" s="7" t="s">
        <v>2919</v>
      </c>
      <c r="B409" s="7" t="s">
        <v>2921</v>
      </c>
      <c r="C409" s="7" t="s">
        <v>2913</v>
      </c>
      <c r="D409" s="7">
        <v>3.1796001061403E13</v>
      </c>
      <c r="J409" s="7" t="s">
        <v>2915</v>
      </c>
      <c r="L409" s="9" t="s">
        <v>11</v>
      </c>
      <c r="M409" s="7" t="s">
        <v>36</v>
      </c>
      <c r="N409" s="7" t="s">
        <v>37</v>
      </c>
      <c r="O409" s="7" t="s">
        <v>815</v>
      </c>
      <c r="P409" s="7" t="s">
        <v>815</v>
      </c>
    </row>
    <row r="410" ht="15.75" customHeight="1">
      <c r="A410" s="7" t="s">
        <v>2925</v>
      </c>
      <c r="B410" s="7" t="s">
        <v>2927</v>
      </c>
      <c r="C410" s="7" t="s">
        <v>2928</v>
      </c>
      <c r="D410" s="7">
        <v>3.1796001356886E13</v>
      </c>
      <c r="J410" s="7" t="s">
        <v>2929</v>
      </c>
      <c r="L410" s="9" t="s">
        <v>11</v>
      </c>
      <c r="M410" s="7" t="s">
        <v>36</v>
      </c>
      <c r="N410" s="7" t="s">
        <v>2103</v>
      </c>
      <c r="O410" s="7" t="s">
        <v>815</v>
      </c>
      <c r="P410" s="7" t="s">
        <v>815</v>
      </c>
    </row>
    <row r="411" ht="15.75" customHeight="1">
      <c r="A411" s="7" t="s">
        <v>2933</v>
      </c>
      <c r="B411" s="7" t="s">
        <v>2934</v>
      </c>
      <c r="C411" s="7" t="s">
        <v>2935</v>
      </c>
      <c r="D411" s="7">
        <v>3.1796001356969E13</v>
      </c>
      <c r="J411" s="7" t="s">
        <v>2936</v>
      </c>
      <c r="L411" s="9" t="s">
        <v>11</v>
      </c>
      <c r="M411" s="7" t="s">
        <v>36</v>
      </c>
      <c r="N411" s="7" t="s">
        <v>2103</v>
      </c>
      <c r="O411" s="7" t="s">
        <v>815</v>
      </c>
      <c r="P411" s="7" t="s">
        <v>815</v>
      </c>
    </row>
    <row r="412" ht="15.75" customHeight="1">
      <c r="A412" s="7" t="s">
        <v>2941</v>
      </c>
      <c r="B412" s="7" t="s">
        <v>2943</v>
      </c>
      <c r="C412" s="7" t="s">
        <v>2935</v>
      </c>
      <c r="D412" s="7">
        <v>3.1796001422191E13</v>
      </c>
      <c r="J412" s="7" t="s">
        <v>2936</v>
      </c>
      <c r="L412" s="9" t="s">
        <v>11</v>
      </c>
      <c r="M412" s="7" t="s">
        <v>36</v>
      </c>
      <c r="N412" s="7" t="s">
        <v>2103</v>
      </c>
      <c r="O412" s="7" t="s">
        <v>815</v>
      </c>
      <c r="P412" s="7" t="s">
        <v>815</v>
      </c>
    </row>
    <row r="413" ht="15.75" customHeight="1">
      <c r="A413" s="7" t="s">
        <v>2949</v>
      </c>
      <c r="B413" s="7" t="s">
        <v>2951</v>
      </c>
      <c r="C413" s="7" t="s">
        <v>2935</v>
      </c>
      <c r="D413" s="7">
        <v>3.1796001422688E13</v>
      </c>
      <c r="J413" s="7" t="s">
        <v>2936</v>
      </c>
      <c r="L413" s="9" t="s">
        <v>11</v>
      </c>
      <c r="M413" s="7" t="s">
        <v>36</v>
      </c>
      <c r="N413" s="7" t="s">
        <v>2103</v>
      </c>
      <c r="O413" s="7" t="s">
        <v>815</v>
      </c>
      <c r="P413" s="7" t="s">
        <v>815</v>
      </c>
    </row>
    <row r="414" ht="15.75" customHeight="1">
      <c r="A414" s="7" t="s">
        <v>2957</v>
      </c>
      <c r="B414" s="7" t="s">
        <v>2958</v>
      </c>
      <c r="C414" s="7" t="s">
        <v>2928</v>
      </c>
      <c r="D414" s="7">
        <v>3.1796001356977E13</v>
      </c>
      <c r="J414" s="7" t="s">
        <v>2929</v>
      </c>
      <c r="L414" s="9" t="s">
        <v>11</v>
      </c>
      <c r="M414" s="7" t="s">
        <v>36</v>
      </c>
      <c r="N414" s="7" t="s">
        <v>2103</v>
      </c>
      <c r="O414" s="7" t="s">
        <v>815</v>
      </c>
      <c r="P414" s="7" t="s">
        <v>815</v>
      </c>
    </row>
    <row r="415" ht="15.75" customHeight="1">
      <c r="A415" s="7" t="s">
        <v>2961</v>
      </c>
      <c r="B415" s="7" t="s">
        <v>2962</v>
      </c>
      <c r="C415" s="7" t="s">
        <v>2935</v>
      </c>
      <c r="D415" s="7">
        <v>3.1796001422068E13</v>
      </c>
      <c r="J415" s="7" t="s">
        <v>2936</v>
      </c>
      <c r="L415" s="9" t="s">
        <v>11</v>
      </c>
      <c r="M415" s="7" t="s">
        <v>36</v>
      </c>
      <c r="N415" s="7" t="s">
        <v>2103</v>
      </c>
      <c r="O415" s="7" t="s">
        <v>815</v>
      </c>
      <c r="P415" s="7" t="s">
        <v>815</v>
      </c>
    </row>
    <row r="416" ht="15.75" customHeight="1">
      <c r="A416" s="7" t="s">
        <v>2966</v>
      </c>
      <c r="B416" s="7" t="s">
        <v>2967</v>
      </c>
      <c r="C416" s="7" t="s">
        <v>2935</v>
      </c>
      <c r="D416" s="7">
        <v>3.1796001357017E13</v>
      </c>
      <c r="J416" s="7" t="s">
        <v>2936</v>
      </c>
      <c r="L416" s="9" t="s">
        <v>11</v>
      </c>
      <c r="M416" s="7" t="s">
        <v>36</v>
      </c>
      <c r="N416" s="7" t="s">
        <v>2103</v>
      </c>
      <c r="O416" s="7" t="s">
        <v>815</v>
      </c>
      <c r="P416" s="7" t="s">
        <v>815</v>
      </c>
    </row>
    <row r="417" ht="15.75" customHeight="1">
      <c r="A417" s="7" t="s">
        <v>2971</v>
      </c>
      <c r="B417" s="7" t="s">
        <v>2972</v>
      </c>
      <c r="C417" s="7" t="s">
        <v>2928</v>
      </c>
      <c r="D417" s="7">
        <v>3.1796001356993E13</v>
      </c>
      <c r="J417" s="7" t="s">
        <v>2929</v>
      </c>
      <c r="L417" s="9" t="s">
        <v>11</v>
      </c>
      <c r="M417" s="7" t="s">
        <v>36</v>
      </c>
      <c r="N417" s="7" t="s">
        <v>2103</v>
      </c>
      <c r="O417" s="7" t="s">
        <v>815</v>
      </c>
      <c r="P417" s="7" t="s">
        <v>815</v>
      </c>
    </row>
    <row r="418" ht="15.75" customHeight="1">
      <c r="A418" s="7" t="s">
        <v>2976</v>
      </c>
      <c r="B418" s="7" t="s">
        <v>2978</v>
      </c>
      <c r="C418" s="7" t="s">
        <v>2935</v>
      </c>
      <c r="D418" s="7">
        <v>3.1796001422449E13</v>
      </c>
      <c r="J418" s="7" t="s">
        <v>2936</v>
      </c>
      <c r="L418" s="9" t="s">
        <v>11</v>
      </c>
      <c r="M418" s="7" t="s">
        <v>36</v>
      </c>
      <c r="N418" s="7" t="s">
        <v>2103</v>
      </c>
      <c r="O418" s="7" t="s">
        <v>815</v>
      </c>
      <c r="P418" s="7" t="s">
        <v>815</v>
      </c>
    </row>
    <row r="419" ht="15.75" customHeight="1">
      <c r="A419" s="7" t="s">
        <v>2982</v>
      </c>
      <c r="B419" s="7" t="s">
        <v>2983</v>
      </c>
      <c r="C419" s="7" t="s">
        <v>2935</v>
      </c>
      <c r="D419" s="7">
        <v>3.1796001356902E13</v>
      </c>
      <c r="J419" s="7" t="s">
        <v>2936</v>
      </c>
      <c r="L419" s="9" t="s">
        <v>11</v>
      </c>
      <c r="M419" s="7" t="s">
        <v>36</v>
      </c>
      <c r="N419" s="7" t="s">
        <v>2103</v>
      </c>
      <c r="O419" s="7" t="s">
        <v>815</v>
      </c>
      <c r="P419" s="7" t="s">
        <v>815</v>
      </c>
    </row>
    <row r="420" ht="15.75" customHeight="1">
      <c r="A420" s="7" t="s">
        <v>2986</v>
      </c>
      <c r="B420" s="7" t="s">
        <v>2987</v>
      </c>
      <c r="C420" s="7" t="s">
        <v>2988</v>
      </c>
      <c r="D420" s="7">
        <v>3.1796102015183E13</v>
      </c>
      <c r="J420" s="7">
        <v>1909.0</v>
      </c>
      <c r="K420" s="7" t="s">
        <v>2989</v>
      </c>
      <c r="L420" s="9" t="s">
        <v>11</v>
      </c>
      <c r="M420" s="7" t="s">
        <v>70</v>
      </c>
      <c r="N420" s="7" t="s">
        <v>71</v>
      </c>
      <c r="O420" s="7" t="s">
        <v>815</v>
      </c>
      <c r="P420" s="7" t="s">
        <v>815</v>
      </c>
    </row>
    <row r="421" ht="15.75" customHeight="1">
      <c r="A421" s="7" t="s">
        <v>2991</v>
      </c>
      <c r="B421" s="7" t="s">
        <v>2992</v>
      </c>
      <c r="C421" s="7" t="s">
        <v>2993</v>
      </c>
      <c r="D421" s="7">
        <v>3.1796102043581E13</v>
      </c>
      <c r="J421" s="7">
        <v>1913.0</v>
      </c>
      <c r="K421" s="7" t="s">
        <v>2989</v>
      </c>
      <c r="L421" s="9" t="s">
        <v>11</v>
      </c>
      <c r="M421" s="7" t="s">
        <v>70</v>
      </c>
      <c r="N421" s="7" t="s">
        <v>71</v>
      </c>
      <c r="O421" s="7" t="s">
        <v>815</v>
      </c>
      <c r="P421" s="7" t="s">
        <v>815</v>
      </c>
    </row>
    <row r="422" ht="15.75" customHeight="1">
      <c r="A422" s="7" t="s">
        <v>2994</v>
      </c>
      <c r="B422" s="7" t="s">
        <v>2996</v>
      </c>
      <c r="C422" s="7" t="s">
        <v>2997</v>
      </c>
      <c r="D422" s="7">
        <v>3.1796100515689E13</v>
      </c>
      <c r="J422" s="7">
        <v>1912.0</v>
      </c>
      <c r="K422" s="7" t="s">
        <v>2998</v>
      </c>
      <c r="L422" s="9" t="s">
        <v>11</v>
      </c>
      <c r="M422" s="7" t="s">
        <v>36</v>
      </c>
      <c r="N422" s="7" t="s">
        <v>37</v>
      </c>
      <c r="O422" s="7" t="s">
        <v>815</v>
      </c>
      <c r="P422" s="7" t="s">
        <v>815</v>
      </c>
    </row>
    <row r="423" ht="15.75" customHeight="1">
      <c r="A423" s="7" t="s">
        <v>3002</v>
      </c>
      <c r="B423" s="7" t="s">
        <v>3004</v>
      </c>
      <c r="C423" s="7" t="s">
        <v>3005</v>
      </c>
      <c r="D423" s="7">
        <v>3.1796100809173E13</v>
      </c>
      <c r="J423" s="7">
        <v>1880.0</v>
      </c>
      <c r="K423" s="7" t="s">
        <v>3006</v>
      </c>
      <c r="L423" s="9" t="s">
        <v>10</v>
      </c>
      <c r="M423" s="7" t="s">
        <v>70</v>
      </c>
      <c r="N423" s="7" t="s">
        <v>3009</v>
      </c>
      <c r="O423" s="7" t="s">
        <v>815</v>
      </c>
      <c r="P423" s="7" t="s">
        <v>815</v>
      </c>
    </row>
    <row r="424" ht="15.75" customHeight="1">
      <c r="A424" s="7" t="s">
        <v>3010</v>
      </c>
      <c r="B424" s="7" t="s">
        <v>3011</v>
      </c>
      <c r="C424" s="7" t="s">
        <v>3013</v>
      </c>
      <c r="D424" s="7">
        <v>3.1796100875588E13</v>
      </c>
      <c r="E424" s="9" t="s">
        <v>3014</v>
      </c>
      <c r="J424" s="7" t="s">
        <v>3015</v>
      </c>
      <c r="K424" s="7" t="s">
        <v>3017</v>
      </c>
      <c r="L424" s="9" t="s">
        <v>11</v>
      </c>
      <c r="M424" s="7" t="s">
        <v>70</v>
      </c>
      <c r="N424" s="7" t="s">
        <v>196</v>
      </c>
      <c r="O424" s="7" t="s">
        <v>815</v>
      </c>
      <c r="P424" s="7" t="s">
        <v>815</v>
      </c>
    </row>
    <row r="425" ht="15.75" customHeight="1">
      <c r="A425" s="7" t="s">
        <v>3018</v>
      </c>
      <c r="B425" s="7" t="s">
        <v>3019</v>
      </c>
      <c r="C425" s="7" t="s">
        <v>3020</v>
      </c>
      <c r="D425" s="7">
        <v>3.1796100294566E13</v>
      </c>
      <c r="J425" s="7">
        <v>1907.0</v>
      </c>
      <c r="K425" s="7" t="s">
        <v>3021</v>
      </c>
      <c r="L425" s="9" t="s">
        <v>11</v>
      </c>
      <c r="M425" s="7" t="s">
        <v>36</v>
      </c>
      <c r="N425" s="7" t="s">
        <v>37</v>
      </c>
      <c r="O425" s="7" t="s">
        <v>815</v>
      </c>
      <c r="P425" s="7" t="s">
        <v>815</v>
      </c>
    </row>
    <row r="426" ht="15.75" customHeight="1">
      <c r="A426" s="7" t="s">
        <v>3022</v>
      </c>
      <c r="B426" s="7" t="s">
        <v>3023</v>
      </c>
      <c r="C426" s="7" t="s">
        <v>3024</v>
      </c>
      <c r="D426" s="7">
        <v>3.1796102598873E13</v>
      </c>
      <c r="J426" s="7">
        <v>1888.0</v>
      </c>
      <c r="K426" s="7" t="s">
        <v>3026</v>
      </c>
      <c r="L426" s="9" t="s">
        <v>11</v>
      </c>
      <c r="M426" s="7" t="s">
        <v>36</v>
      </c>
      <c r="N426" s="7" t="s">
        <v>37</v>
      </c>
      <c r="O426" s="7" t="s">
        <v>815</v>
      </c>
      <c r="P426" s="7" t="s">
        <v>815</v>
      </c>
    </row>
    <row r="427" ht="15.75" customHeight="1">
      <c r="A427" s="7" t="s">
        <v>3028</v>
      </c>
      <c r="B427" s="7" t="s">
        <v>3029</v>
      </c>
      <c r="C427" s="7" t="s">
        <v>3030</v>
      </c>
      <c r="D427" s="7">
        <v>3.1796100530282E13</v>
      </c>
      <c r="F427" s="9" t="s">
        <v>3032</v>
      </c>
      <c r="G427" s="9" t="s">
        <v>3033</v>
      </c>
      <c r="J427" s="7">
        <v>1892.0</v>
      </c>
      <c r="K427" s="7" t="s">
        <v>3035</v>
      </c>
      <c r="L427" s="9" t="s">
        <v>231</v>
      </c>
      <c r="M427" s="7" t="s">
        <v>36</v>
      </c>
      <c r="N427" s="7" t="s">
        <v>37</v>
      </c>
      <c r="O427" s="7" t="s">
        <v>815</v>
      </c>
      <c r="P427" s="7" t="s">
        <v>815</v>
      </c>
    </row>
    <row r="428" ht="15.75" customHeight="1">
      <c r="A428" s="7" t="s">
        <v>3037</v>
      </c>
      <c r="B428" s="7" t="s">
        <v>3038</v>
      </c>
      <c r="C428" s="7" t="s">
        <v>3040</v>
      </c>
      <c r="D428" s="7">
        <v>3.179600142328E13</v>
      </c>
      <c r="J428" s="7" t="s">
        <v>3041</v>
      </c>
      <c r="K428" s="7" t="s">
        <v>3042</v>
      </c>
      <c r="L428" s="9" t="s">
        <v>11</v>
      </c>
      <c r="M428" s="7" t="s">
        <v>36</v>
      </c>
      <c r="N428" s="7" t="s">
        <v>37</v>
      </c>
      <c r="O428" s="7" t="s">
        <v>815</v>
      </c>
      <c r="P428" s="7" t="s">
        <v>815</v>
      </c>
    </row>
    <row r="429" ht="15.75" customHeight="1">
      <c r="A429" s="7" t="s">
        <v>3045</v>
      </c>
      <c r="B429" s="7" t="s">
        <v>3046</v>
      </c>
      <c r="C429" s="7" t="s">
        <v>3048</v>
      </c>
      <c r="D429" s="7">
        <v>3.179610250398E13</v>
      </c>
      <c r="F429" s="9" t="s">
        <v>3049</v>
      </c>
      <c r="G429" s="9" t="s">
        <v>3051</v>
      </c>
      <c r="J429" s="7">
        <v>1921.0</v>
      </c>
      <c r="K429" s="7" t="s">
        <v>3052</v>
      </c>
      <c r="L429" s="9" t="s">
        <v>231</v>
      </c>
      <c r="M429" s="7" t="s">
        <v>36</v>
      </c>
      <c r="N429" s="7" t="s">
        <v>37</v>
      </c>
      <c r="O429" s="7" t="s">
        <v>815</v>
      </c>
      <c r="P429" s="7" t="s">
        <v>815</v>
      </c>
    </row>
    <row r="430" ht="15.75" customHeight="1">
      <c r="A430" s="7" t="s">
        <v>3055</v>
      </c>
      <c r="B430" s="7" t="s">
        <v>3056</v>
      </c>
      <c r="C430" s="7" t="s">
        <v>3057</v>
      </c>
      <c r="D430" s="7">
        <v>3.1796001424957E13</v>
      </c>
      <c r="E430" s="9" t="s">
        <v>3059</v>
      </c>
      <c r="F430" s="9" t="s">
        <v>3060</v>
      </c>
      <c r="G430" s="9" t="s">
        <v>3061</v>
      </c>
      <c r="J430" s="7" t="s">
        <v>3063</v>
      </c>
      <c r="K430" s="7" t="s">
        <v>3064</v>
      </c>
      <c r="L430" s="9" t="s">
        <v>231</v>
      </c>
      <c r="M430" s="7" t="s">
        <v>36</v>
      </c>
      <c r="N430" s="7" t="s">
        <v>37</v>
      </c>
      <c r="O430" s="7" t="s">
        <v>815</v>
      </c>
      <c r="P430" s="7" t="s">
        <v>815</v>
      </c>
    </row>
    <row r="431" ht="15.75" customHeight="1">
      <c r="A431" s="7" t="s">
        <v>3067</v>
      </c>
      <c r="B431" s="7" t="s">
        <v>3068</v>
      </c>
      <c r="C431" s="7" t="s">
        <v>3057</v>
      </c>
      <c r="D431" s="7">
        <v>3.1796001425012E13</v>
      </c>
      <c r="J431" s="7" t="s">
        <v>3063</v>
      </c>
      <c r="K431" s="7" t="s">
        <v>3064</v>
      </c>
      <c r="L431" s="9" t="s">
        <v>11</v>
      </c>
      <c r="M431" s="7" t="s">
        <v>36</v>
      </c>
      <c r="N431" s="7" t="s">
        <v>37</v>
      </c>
      <c r="O431" s="7" t="s">
        <v>815</v>
      </c>
      <c r="P431" s="7" t="s">
        <v>815</v>
      </c>
    </row>
    <row r="432" ht="15.75" customHeight="1">
      <c r="A432" s="7" t="s">
        <v>3072</v>
      </c>
      <c r="B432" s="7" t="s">
        <v>3074</v>
      </c>
      <c r="C432" s="7" t="s">
        <v>3075</v>
      </c>
      <c r="D432" s="7">
        <v>3.1796100648621E13</v>
      </c>
      <c r="J432" s="7">
        <v>-1971.0</v>
      </c>
      <c r="K432" s="7" t="s">
        <v>3076</v>
      </c>
      <c r="L432" s="9" t="s">
        <v>13</v>
      </c>
      <c r="M432" s="7" t="s">
        <v>36</v>
      </c>
      <c r="N432" s="7" t="s">
        <v>37</v>
      </c>
      <c r="O432" s="7" t="s">
        <v>815</v>
      </c>
      <c r="P432" s="7" t="s">
        <v>815</v>
      </c>
    </row>
    <row r="433" ht="15.75" customHeight="1">
      <c r="A433" s="7" t="s">
        <v>3077</v>
      </c>
      <c r="B433" s="7" t="s">
        <v>3078</v>
      </c>
      <c r="C433" s="7" t="s">
        <v>3079</v>
      </c>
      <c r="D433" s="7">
        <v>3.1796100722376E13</v>
      </c>
      <c r="J433" s="7">
        <v>1921.0</v>
      </c>
      <c r="K433" s="7" t="s">
        <v>3081</v>
      </c>
      <c r="L433" s="9" t="s">
        <v>11</v>
      </c>
      <c r="M433" s="7" t="s">
        <v>36</v>
      </c>
      <c r="N433" s="7" t="s">
        <v>37</v>
      </c>
      <c r="O433" s="7" t="s">
        <v>815</v>
      </c>
      <c r="P433" s="7" t="s">
        <v>815</v>
      </c>
    </row>
    <row r="434" ht="15.75" customHeight="1">
      <c r="A434" s="7" t="s">
        <v>3082</v>
      </c>
      <c r="B434" s="7" t="s">
        <v>3083</v>
      </c>
      <c r="C434" s="7" t="s">
        <v>3084</v>
      </c>
      <c r="D434" s="7" t="s">
        <v>3085</v>
      </c>
      <c r="J434" s="7">
        <v>1887.0</v>
      </c>
      <c r="K434" s="7" t="s">
        <v>3086</v>
      </c>
      <c r="L434" s="9" t="s">
        <v>11</v>
      </c>
      <c r="M434" s="7" t="s">
        <v>36</v>
      </c>
      <c r="N434" s="7" t="s">
        <v>37</v>
      </c>
      <c r="O434" s="7" t="s">
        <v>815</v>
      </c>
      <c r="P434" s="7" t="s">
        <v>815</v>
      </c>
    </row>
    <row r="435" ht="15.75" customHeight="1">
      <c r="A435" s="7" t="s">
        <v>3087</v>
      </c>
      <c r="B435" s="7" t="s">
        <v>3088</v>
      </c>
      <c r="C435" s="7" t="s">
        <v>3090</v>
      </c>
      <c r="D435" s="7">
        <v>3.1796001425822E13</v>
      </c>
      <c r="J435" s="7" t="s">
        <v>3091</v>
      </c>
      <c r="K435" s="7" t="s">
        <v>3092</v>
      </c>
      <c r="L435" s="9" t="s">
        <v>11</v>
      </c>
      <c r="M435" s="7" t="s">
        <v>36</v>
      </c>
      <c r="N435" s="7" t="s">
        <v>37</v>
      </c>
      <c r="O435" s="7" t="s">
        <v>815</v>
      </c>
      <c r="P435" s="7" t="s">
        <v>815</v>
      </c>
    </row>
    <row r="436" ht="15.75" customHeight="1">
      <c r="A436" s="7" t="s">
        <v>3095</v>
      </c>
      <c r="B436" s="7" t="s">
        <v>3096</v>
      </c>
      <c r="C436" s="7" t="s">
        <v>3097</v>
      </c>
      <c r="D436" s="7">
        <v>3.1796001425889E13</v>
      </c>
      <c r="J436" s="7" t="s">
        <v>3098</v>
      </c>
      <c r="K436" s="7" t="s">
        <v>3092</v>
      </c>
      <c r="L436" s="9" t="s">
        <v>11</v>
      </c>
      <c r="M436" s="7" t="s">
        <v>36</v>
      </c>
      <c r="N436" s="7" t="s">
        <v>37</v>
      </c>
      <c r="O436" s="7" t="s">
        <v>815</v>
      </c>
      <c r="P436" s="7" t="s">
        <v>815</v>
      </c>
    </row>
    <row r="437" ht="15.75" customHeight="1">
      <c r="A437" s="7" t="s">
        <v>3100</v>
      </c>
      <c r="B437" s="7" t="s">
        <v>3101</v>
      </c>
      <c r="C437" s="7" t="s">
        <v>3103</v>
      </c>
      <c r="D437" s="7">
        <v>3.1796102324635E13</v>
      </c>
      <c r="J437" s="7">
        <v>1902.0</v>
      </c>
      <c r="K437" s="7" t="s">
        <v>3104</v>
      </c>
      <c r="L437" s="9" t="s">
        <v>11</v>
      </c>
      <c r="M437" s="7" t="s">
        <v>36</v>
      </c>
      <c r="N437" s="7" t="s">
        <v>37</v>
      </c>
      <c r="O437" s="7" t="s">
        <v>815</v>
      </c>
      <c r="P437" s="7" t="s">
        <v>815</v>
      </c>
    </row>
    <row r="438" ht="15.75" customHeight="1">
      <c r="A438" s="7" t="s">
        <v>3107</v>
      </c>
      <c r="B438" s="7" t="s">
        <v>3108</v>
      </c>
      <c r="C438" s="7" t="s">
        <v>3109</v>
      </c>
      <c r="D438" s="7">
        <v>3.1796101514822E13</v>
      </c>
      <c r="J438" s="7" t="s">
        <v>3111</v>
      </c>
      <c r="K438" s="7" t="s">
        <v>3112</v>
      </c>
      <c r="L438" s="9" t="s">
        <v>11</v>
      </c>
      <c r="M438" s="7" t="s">
        <v>36</v>
      </c>
      <c r="N438" s="7" t="s">
        <v>37</v>
      </c>
      <c r="O438" s="7" t="s">
        <v>815</v>
      </c>
      <c r="P438" s="7" t="s">
        <v>815</v>
      </c>
    </row>
    <row r="439" ht="15.75" customHeight="1">
      <c r="A439" s="7" t="s">
        <v>3114</v>
      </c>
      <c r="B439" s="7" t="s">
        <v>3115</v>
      </c>
      <c r="C439" s="7" t="s">
        <v>3117</v>
      </c>
      <c r="D439" s="7">
        <v>3.179600142738E13</v>
      </c>
      <c r="E439" s="9" t="s">
        <v>3118</v>
      </c>
      <c r="J439" s="7" t="s">
        <v>3119</v>
      </c>
      <c r="L439" s="9" t="s">
        <v>13</v>
      </c>
      <c r="M439" s="7" t="s">
        <v>36</v>
      </c>
      <c r="N439" s="7" t="s">
        <v>37</v>
      </c>
      <c r="O439" s="7" t="s">
        <v>815</v>
      </c>
      <c r="P439" s="7" t="s">
        <v>815</v>
      </c>
    </row>
    <row r="440" ht="15.75" customHeight="1">
      <c r="A440" s="7" t="s">
        <v>3122</v>
      </c>
      <c r="B440" s="7" t="s">
        <v>3123</v>
      </c>
      <c r="C440" s="7" t="s">
        <v>3117</v>
      </c>
      <c r="D440" s="7">
        <v>3.1796001426861E13</v>
      </c>
      <c r="E440" s="9" t="s">
        <v>3125</v>
      </c>
      <c r="J440" s="7" t="s">
        <v>3119</v>
      </c>
      <c r="L440" s="9" t="s">
        <v>13</v>
      </c>
      <c r="M440" s="7" t="s">
        <v>36</v>
      </c>
      <c r="N440" s="7" t="s">
        <v>37</v>
      </c>
      <c r="O440" s="7" t="s">
        <v>815</v>
      </c>
      <c r="P440" s="7" t="s">
        <v>815</v>
      </c>
    </row>
    <row r="441" ht="15.75" customHeight="1">
      <c r="A441" s="7" t="s">
        <v>3127</v>
      </c>
      <c r="B441" s="7" t="s">
        <v>3128</v>
      </c>
      <c r="C441" s="7" t="s">
        <v>3117</v>
      </c>
      <c r="D441" s="7">
        <v>3.1796001427182E13</v>
      </c>
      <c r="J441" s="7" t="s">
        <v>3119</v>
      </c>
      <c r="L441" s="9" t="s">
        <v>13</v>
      </c>
      <c r="M441" s="7" t="s">
        <v>36</v>
      </c>
      <c r="N441" s="7" t="s">
        <v>37</v>
      </c>
      <c r="O441" s="7" t="s">
        <v>815</v>
      </c>
      <c r="P441" s="7" t="s">
        <v>815</v>
      </c>
    </row>
    <row r="442" ht="15.75" customHeight="1">
      <c r="A442" s="7" t="s">
        <v>3130</v>
      </c>
      <c r="B442" s="7" t="s">
        <v>3132</v>
      </c>
      <c r="C442" s="7" t="s">
        <v>3117</v>
      </c>
      <c r="D442" s="7">
        <v>3.1796005630237E13</v>
      </c>
      <c r="J442" s="7" t="s">
        <v>3119</v>
      </c>
      <c r="L442" s="9" t="s">
        <v>13</v>
      </c>
      <c r="M442" s="7" t="s">
        <v>36</v>
      </c>
      <c r="N442" s="7" t="s">
        <v>37</v>
      </c>
      <c r="O442" s="7" t="s">
        <v>815</v>
      </c>
      <c r="P442" s="7" t="s">
        <v>815</v>
      </c>
    </row>
    <row r="443" ht="15.75" customHeight="1">
      <c r="A443" s="7" t="s">
        <v>3135</v>
      </c>
      <c r="B443" s="7" t="s">
        <v>3136</v>
      </c>
      <c r="C443" s="7" t="s">
        <v>3117</v>
      </c>
      <c r="D443" s="7">
        <v>3.1796001427323E13</v>
      </c>
      <c r="J443" s="7" t="s">
        <v>3119</v>
      </c>
      <c r="L443" s="9" t="s">
        <v>13</v>
      </c>
      <c r="M443" s="7" t="s">
        <v>36</v>
      </c>
      <c r="N443" s="7" t="s">
        <v>37</v>
      </c>
      <c r="O443" s="7" t="s">
        <v>815</v>
      </c>
      <c r="P443" s="7" t="s">
        <v>815</v>
      </c>
    </row>
    <row r="444" ht="15.75" customHeight="1">
      <c r="A444" s="7" t="s">
        <v>3138</v>
      </c>
      <c r="B444" s="7" t="s">
        <v>3139</v>
      </c>
      <c r="C444" s="7" t="s">
        <v>3117</v>
      </c>
      <c r="D444" s="7">
        <v>3.179600142719E13</v>
      </c>
      <c r="J444" s="7" t="s">
        <v>3119</v>
      </c>
      <c r="L444" s="9" t="s">
        <v>13</v>
      </c>
      <c r="M444" s="7" t="s">
        <v>36</v>
      </c>
      <c r="N444" s="7" t="s">
        <v>37</v>
      </c>
      <c r="O444" s="7" t="s">
        <v>815</v>
      </c>
      <c r="P444" s="7" t="s">
        <v>815</v>
      </c>
    </row>
    <row r="445" ht="15.75" customHeight="1">
      <c r="A445" s="7" t="s">
        <v>3143</v>
      </c>
      <c r="B445" s="7" t="s">
        <v>3144</v>
      </c>
      <c r="C445" s="7" t="s">
        <v>3117</v>
      </c>
      <c r="D445" s="7">
        <v>3.1796001427307E13</v>
      </c>
      <c r="J445" s="7" t="s">
        <v>3119</v>
      </c>
      <c r="L445" s="9" t="s">
        <v>13</v>
      </c>
      <c r="M445" s="7" t="s">
        <v>36</v>
      </c>
      <c r="N445" s="7" t="s">
        <v>37</v>
      </c>
      <c r="O445" s="7" t="s">
        <v>815</v>
      </c>
      <c r="P445" s="7" t="s">
        <v>815</v>
      </c>
    </row>
    <row r="446" ht="15.75" customHeight="1">
      <c r="A446" s="7" t="s">
        <v>3152</v>
      </c>
      <c r="B446" s="7" t="s">
        <v>3153</v>
      </c>
      <c r="C446" s="7" t="s">
        <v>3117</v>
      </c>
      <c r="D446" s="7">
        <v>3.1796004630477E13</v>
      </c>
      <c r="J446" s="7" t="s">
        <v>3119</v>
      </c>
      <c r="L446" s="9" t="s">
        <v>13</v>
      </c>
      <c r="M446" s="7" t="s">
        <v>36</v>
      </c>
      <c r="N446" s="7" t="s">
        <v>37</v>
      </c>
      <c r="O446" s="7" t="s">
        <v>815</v>
      </c>
      <c r="P446" s="7" t="s">
        <v>815</v>
      </c>
    </row>
    <row r="447" ht="15.75" customHeight="1">
      <c r="A447" s="7" t="s">
        <v>3158</v>
      </c>
      <c r="B447" s="7" t="s">
        <v>3160</v>
      </c>
      <c r="C447" s="7" t="s">
        <v>3117</v>
      </c>
      <c r="D447" s="7">
        <v>3.1796001427174E13</v>
      </c>
      <c r="J447" s="7" t="s">
        <v>3119</v>
      </c>
      <c r="L447" s="9" t="s">
        <v>13</v>
      </c>
      <c r="M447" s="7" t="s">
        <v>36</v>
      </c>
      <c r="N447" s="7" t="s">
        <v>37</v>
      </c>
      <c r="O447" s="7" t="s">
        <v>815</v>
      </c>
      <c r="P447" s="7" t="s">
        <v>815</v>
      </c>
    </row>
    <row r="448" ht="15.75" customHeight="1">
      <c r="A448" s="7" t="s">
        <v>3165</v>
      </c>
      <c r="B448" s="7" t="s">
        <v>3166</v>
      </c>
      <c r="C448" s="7" t="s">
        <v>3117</v>
      </c>
      <c r="D448" s="7">
        <v>3.1796007009869E13</v>
      </c>
      <c r="J448" s="7" t="s">
        <v>3119</v>
      </c>
      <c r="L448" s="9" t="s">
        <v>13</v>
      </c>
      <c r="M448" s="7" t="s">
        <v>36</v>
      </c>
      <c r="N448" s="7" t="s">
        <v>37</v>
      </c>
      <c r="O448" s="7" t="s">
        <v>815</v>
      </c>
      <c r="P448" s="7" t="s">
        <v>815</v>
      </c>
    </row>
    <row r="449" ht="15.75" customHeight="1">
      <c r="A449" s="7" t="s">
        <v>3170</v>
      </c>
      <c r="B449" s="7" t="s">
        <v>3172</v>
      </c>
      <c r="C449" s="7" t="s">
        <v>3117</v>
      </c>
      <c r="D449" s="7">
        <v>3.1796001427158E13</v>
      </c>
      <c r="J449" s="7" t="s">
        <v>3119</v>
      </c>
      <c r="L449" s="9" t="s">
        <v>13</v>
      </c>
      <c r="M449" s="7" t="s">
        <v>36</v>
      </c>
      <c r="N449" s="7" t="s">
        <v>37</v>
      </c>
      <c r="O449" s="7" t="s">
        <v>815</v>
      </c>
      <c r="P449" s="7" t="s">
        <v>815</v>
      </c>
    </row>
    <row r="450" ht="15.75" customHeight="1">
      <c r="A450" s="7" t="s">
        <v>3177</v>
      </c>
      <c r="B450" s="7" t="s">
        <v>3179</v>
      </c>
      <c r="C450" s="7" t="s">
        <v>3117</v>
      </c>
      <c r="D450" s="7">
        <v>3.1796001427406E13</v>
      </c>
      <c r="J450" s="7" t="s">
        <v>3119</v>
      </c>
      <c r="L450" s="9" t="s">
        <v>13</v>
      </c>
      <c r="M450" s="7" t="s">
        <v>36</v>
      </c>
      <c r="N450" s="7" t="s">
        <v>37</v>
      </c>
      <c r="O450" s="7" t="s">
        <v>815</v>
      </c>
      <c r="P450" s="7" t="s">
        <v>815</v>
      </c>
    </row>
    <row r="451" ht="15.75" customHeight="1">
      <c r="A451" s="7" t="s">
        <v>3184</v>
      </c>
      <c r="B451" s="7" t="s">
        <v>3185</v>
      </c>
      <c r="C451" s="7" t="s">
        <v>3186</v>
      </c>
      <c r="D451" s="7">
        <v>3.179600142677E13</v>
      </c>
      <c r="J451" s="7" t="s">
        <v>291</v>
      </c>
      <c r="L451" s="9" t="s">
        <v>11</v>
      </c>
      <c r="M451" s="7" t="s">
        <v>36</v>
      </c>
      <c r="N451" s="7" t="s">
        <v>37</v>
      </c>
      <c r="O451" s="7" t="s">
        <v>815</v>
      </c>
      <c r="P451" s="7" t="s">
        <v>815</v>
      </c>
    </row>
    <row r="452" ht="15.75" customHeight="1">
      <c r="A452" s="7" t="s">
        <v>3191</v>
      </c>
      <c r="B452" s="7" t="s">
        <v>3193</v>
      </c>
      <c r="C452" s="7" t="s">
        <v>3194</v>
      </c>
      <c r="D452" s="7">
        <v>3.1796001951991E13</v>
      </c>
      <c r="J452" s="7" t="s">
        <v>3196</v>
      </c>
      <c r="K452" s="7" t="s">
        <v>3197</v>
      </c>
      <c r="L452" s="9" t="s">
        <v>11</v>
      </c>
      <c r="M452" s="7" t="s">
        <v>36</v>
      </c>
      <c r="N452" s="7" t="s">
        <v>37</v>
      </c>
      <c r="O452" s="7" t="s">
        <v>815</v>
      </c>
      <c r="P452" s="7" t="s">
        <v>815</v>
      </c>
    </row>
    <row r="453" ht="15.75" customHeight="1">
      <c r="A453" s="7" t="s">
        <v>3203</v>
      </c>
      <c r="B453" s="7" t="s">
        <v>3204</v>
      </c>
      <c r="C453" s="7" t="s">
        <v>3194</v>
      </c>
      <c r="D453" s="7">
        <v>3.1796001952114E13</v>
      </c>
      <c r="J453" s="7" t="s">
        <v>3196</v>
      </c>
      <c r="K453" s="7" t="s">
        <v>3197</v>
      </c>
      <c r="L453" s="9" t="s">
        <v>11</v>
      </c>
      <c r="M453" s="7" t="s">
        <v>36</v>
      </c>
      <c r="N453" s="7" t="s">
        <v>37</v>
      </c>
      <c r="O453" s="7" t="s">
        <v>815</v>
      </c>
      <c r="P453" s="7" t="s">
        <v>815</v>
      </c>
    </row>
    <row r="454" ht="15.75" customHeight="1">
      <c r="A454" s="7" t="s">
        <v>3209</v>
      </c>
      <c r="B454" s="7" t="s">
        <v>3210</v>
      </c>
      <c r="C454" s="7" t="s">
        <v>3212</v>
      </c>
      <c r="D454" s="7" t="s">
        <v>3213</v>
      </c>
      <c r="J454" s="7" t="s">
        <v>1879</v>
      </c>
      <c r="K454" s="7" t="s">
        <v>3215</v>
      </c>
      <c r="L454" s="9" t="s">
        <v>11</v>
      </c>
      <c r="M454" s="7" t="s">
        <v>36</v>
      </c>
      <c r="N454" s="7" t="s">
        <v>37</v>
      </c>
      <c r="O454" s="7" t="s">
        <v>815</v>
      </c>
      <c r="P454" s="7" t="s">
        <v>815</v>
      </c>
    </row>
    <row r="455" ht="15.75" customHeight="1">
      <c r="A455" s="7" t="s">
        <v>3218</v>
      </c>
      <c r="B455" s="7" t="s">
        <v>3219</v>
      </c>
      <c r="C455" s="7" t="s">
        <v>3212</v>
      </c>
      <c r="D455" s="7">
        <v>3.1796001952288E13</v>
      </c>
      <c r="E455" s="9"/>
      <c r="J455" s="7" t="s">
        <v>1879</v>
      </c>
      <c r="K455" s="7" t="s">
        <v>3215</v>
      </c>
      <c r="L455" s="9" t="s">
        <v>11</v>
      </c>
      <c r="M455" s="7" t="s">
        <v>36</v>
      </c>
      <c r="N455" s="7" t="s">
        <v>37</v>
      </c>
      <c r="O455" s="7" t="s">
        <v>815</v>
      </c>
      <c r="P455" s="7" t="s">
        <v>815</v>
      </c>
    </row>
    <row r="456" ht="15.75" customHeight="1">
      <c r="A456" s="7" t="s">
        <v>3223</v>
      </c>
      <c r="B456" s="7" t="s">
        <v>3224</v>
      </c>
      <c r="C456" s="7" t="s">
        <v>3212</v>
      </c>
      <c r="D456" s="7">
        <v>3.1796001952106E13</v>
      </c>
      <c r="E456" s="13" t="s">
        <v>1736</v>
      </c>
      <c r="J456" s="7" t="s">
        <v>1879</v>
      </c>
      <c r="K456" s="7" t="s">
        <v>3215</v>
      </c>
      <c r="L456" s="9" t="s">
        <v>13</v>
      </c>
      <c r="M456" s="7" t="s">
        <v>36</v>
      </c>
      <c r="N456" s="7" t="s">
        <v>37</v>
      </c>
      <c r="O456" s="7" t="s">
        <v>815</v>
      </c>
      <c r="P456" s="7" t="s">
        <v>815</v>
      </c>
    </row>
    <row r="457" ht="15.75" customHeight="1">
      <c r="A457" s="7" t="s">
        <v>3239</v>
      </c>
      <c r="B457" s="7" t="s">
        <v>3240</v>
      </c>
      <c r="C457" s="7" t="s">
        <v>3241</v>
      </c>
      <c r="D457" s="7">
        <v>3.1796005028499E13</v>
      </c>
      <c r="F457" s="9" t="s">
        <v>3242</v>
      </c>
      <c r="G457" s="9" t="s">
        <v>3244</v>
      </c>
      <c r="J457" s="7">
        <v>1920.0</v>
      </c>
      <c r="K457" s="7" t="s">
        <v>3245</v>
      </c>
      <c r="L457" s="9" t="s">
        <v>231</v>
      </c>
      <c r="M457" s="7" t="s">
        <v>36</v>
      </c>
      <c r="N457" s="7" t="s">
        <v>37</v>
      </c>
      <c r="O457" s="7" t="s">
        <v>815</v>
      </c>
      <c r="P457" s="7" t="s">
        <v>815</v>
      </c>
      <c r="Q457" s="9" t="s">
        <v>3248</v>
      </c>
      <c r="R457" s="9"/>
    </row>
    <row r="458" ht="15.75" customHeight="1">
      <c r="A458" s="7" t="s">
        <v>3250</v>
      </c>
      <c r="B458" s="7" t="s">
        <v>3252</v>
      </c>
      <c r="C458" s="7" t="s">
        <v>3253</v>
      </c>
      <c r="D458" s="7">
        <v>3.179600161213E13</v>
      </c>
      <c r="J458" s="7" t="s">
        <v>3255</v>
      </c>
      <c r="K458" s="7" t="s">
        <v>3256</v>
      </c>
      <c r="L458" s="9" t="s">
        <v>11</v>
      </c>
      <c r="M458" s="7" t="s">
        <v>36</v>
      </c>
      <c r="N458" s="7" t="s">
        <v>37</v>
      </c>
      <c r="O458" s="7" t="s">
        <v>815</v>
      </c>
      <c r="P458" s="7" t="s">
        <v>815</v>
      </c>
    </row>
    <row r="459" ht="15.75" customHeight="1">
      <c r="A459" s="7" t="s">
        <v>3259</v>
      </c>
      <c r="B459" s="7" t="s">
        <v>3261</v>
      </c>
      <c r="C459" s="7" t="s">
        <v>3253</v>
      </c>
      <c r="D459" s="7">
        <v>3.1796001612254E13</v>
      </c>
      <c r="J459" s="7" t="s">
        <v>3255</v>
      </c>
      <c r="K459" s="7" t="s">
        <v>3256</v>
      </c>
      <c r="L459" s="9" t="s">
        <v>11</v>
      </c>
      <c r="M459" s="7" t="s">
        <v>36</v>
      </c>
      <c r="N459" s="7" t="s">
        <v>37</v>
      </c>
      <c r="O459" s="7" t="s">
        <v>815</v>
      </c>
      <c r="P459" s="7" t="s">
        <v>815</v>
      </c>
    </row>
    <row r="460" ht="15.75" customHeight="1">
      <c r="A460" s="7" t="s">
        <v>3266</v>
      </c>
      <c r="B460" s="7" t="s">
        <v>3267</v>
      </c>
      <c r="C460" s="7" t="s">
        <v>3269</v>
      </c>
      <c r="D460" s="7">
        <v>3.1796001612494E13</v>
      </c>
      <c r="E460" s="13" t="s">
        <v>3270</v>
      </c>
      <c r="J460" s="7" t="s">
        <v>3272</v>
      </c>
      <c r="L460" s="9" t="s">
        <v>13</v>
      </c>
      <c r="M460" s="7" t="s">
        <v>36</v>
      </c>
      <c r="N460" s="7" t="s">
        <v>37</v>
      </c>
      <c r="O460" s="7" t="s">
        <v>815</v>
      </c>
      <c r="P460" s="7" t="s">
        <v>815</v>
      </c>
      <c r="Q460" s="9"/>
      <c r="R460" s="9"/>
    </row>
    <row r="461" ht="15.75" customHeight="1">
      <c r="A461" s="7" t="s">
        <v>3277</v>
      </c>
      <c r="B461" s="7" t="s">
        <v>3278</v>
      </c>
      <c r="C461" s="7" t="s">
        <v>3269</v>
      </c>
      <c r="D461" s="7">
        <v>3.1796001612544E13</v>
      </c>
      <c r="E461" s="13" t="s">
        <v>3280</v>
      </c>
      <c r="J461" s="7" t="s">
        <v>3272</v>
      </c>
      <c r="L461" s="9" t="s">
        <v>13</v>
      </c>
      <c r="M461" s="7" t="s">
        <v>36</v>
      </c>
      <c r="N461" s="7" t="s">
        <v>37</v>
      </c>
      <c r="O461" s="7" t="s">
        <v>815</v>
      </c>
      <c r="P461" s="7" t="s">
        <v>815</v>
      </c>
    </row>
    <row r="462" ht="15.75" customHeight="1">
      <c r="A462" s="7" t="s">
        <v>3283</v>
      </c>
      <c r="B462" s="7" t="s">
        <v>3284</v>
      </c>
      <c r="C462" s="7" t="s">
        <v>3286</v>
      </c>
      <c r="D462" s="7">
        <v>3.1796101272504E13</v>
      </c>
      <c r="J462" s="7">
        <v>1909.0</v>
      </c>
      <c r="K462" s="7" t="s">
        <v>3287</v>
      </c>
      <c r="L462" s="9" t="s">
        <v>11</v>
      </c>
      <c r="M462" s="7" t="s">
        <v>36</v>
      </c>
      <c r="N462" s="7" t="s">
        <v>37</v>
      </c>
      <c r="O462" s="7" t="s">
        <v>815</v>
      </c>
      <c r="P462" s="7" t="s">
        <v>815</v>
      </c>
    </row>
    <row r="463" ht="15.75" customHeight="1">
      <c r="A463" s="7" t="s">
        <v>3290</v>
      </c>
      <c r="B463" s="7" t="s">
        <v>3292</v>
      </c>
      <c r="C463" s="7" t="s">
        <v>3293</v>
      </c>
      <c r="D463" s="7">
        <v>3.179610308238E13</v>
      </c>
      <c r="J463" s="7">
        <v>1907.0</v>
      </c>
      <c r="K463" s="7" t="s">
        <v>3294</v>
      </c>
      <c r="L463" s="9" t="s">
        <v>11</v>
      </c>
      <c r="M463" s="7" t="s">
        <v>36</v>
      </c>
      <c r="N463" s="7" t="s">
        <v>37</v>
      </c>
      <c r="O463" s="7" t="s">
        <v>815</v>
      </c>
      <c r="P463" s="7" t="s">
        <v>815</v>
      </c>
    </row>
    <row r="464" ht="15.75" customHeight="1">
      <c r="A464" s="7" t="s">
        <v>3295</v>
      </c>
      <c r="B464" s="7" t="s">
        <v>3296</v>
      </c>
      <c r="C464" s="7" t="s">
        <v>3297</v>
      </c>
      <c r="D464" s="7" t="s">
        <v>3301</v>
      </c>
      <c r="E464" s="13" t="s">
        <v>2075</v>
      </c>
      <c r="J464" s="7">
        <v>-1969.0</v>
      </c>
      <c r="K464" s="7" t="s">
        <v>3303</v>
      </c>
      <c r="L464" s="9" t="s">
        <v>13</v>
      </c>
      <c r="M464" s="7" t="s">
        <v>36</v>
      </c>
      <c r="N464" s="7" t="s">
        <v>37</v>
      </c>
      <c r="O464" s="7" t="s">
        <v>815</v>
      </c>
      <c r="P464" s="7" t="s">
        <v>815</v>
      </c>
    </row>
    <row r="465" ht="15.75" customHeight="1">
      <c r="A465" s="7" t="s">
        <v>3305</v>
      </c>
      <c r="B465" s="7" t="s">
        <v>3306</v>
      </c>
      <c r="C465" s="7" t="s">
        <v>3307</v>
      </c>
      <c r="D465" s="7">
        <v>3.1796000630315E13</v>
      </c>
      <c r="J465" s="7" t="s">
        <v>3308</v>
      </c>
      <c r="K465" s="7" t="s">
        <v>3309</v>
      </c>
      <c r="L465" s="9" t="s">
        <v>11</v>
      </c>
      <c r="M465" s="7" t="s">
        <v>36</v>
      </c>
      <c r="N465" s="7" t="s">
        <v>37</v>
      </c>
      <c r="O465" s="7" t="s">
        <v>815</v>
      </c>
      <c r="P465" s="7" t="s">
        <v>815</v>
      </c>
    </row>
    <row r="466" ht="15.75" customHeight="1">
      <c r="A466" s="7" t="s">
        <v>3312</v>
      </c>
      <c r="B466" s="7" t="s">
        <v>3313</v>
      </c>
      <c r="C466" s="7" t="s">
        <v>3314</v>
      </c>
      <c r="D466" s="7">
        <v>3.1796000631032E13</v>
      </c>
      <c r="J466" s="7">
        <v>1909.0</v>
      </c>
      <c r="K466" s="7" t="s">
        <v>3315</v>
      </c>
      <c r="L466" s="9" t="s">
        <v>11</v>
      </c>
      <c r="M466" s="7" t="s">
        <v>36</v>
      </c>
      <c r="N466" s="7" t="s">
        <v>37</v>
      </c>
      <c r="O466" s="7" t="s">
        <v>815</v>
      </c>
      <c r="P466" s="7" t="s">
        <v>815</v>
      </c>
    </row>
    <row r="467" ht="15.75" customHeight="1">
      <c r="A467" s="7" t="s">
        <v>3317</v>
      </c>
      <c r="B467" s="7" t="s">
        <v>3318</v>
      </c>
      <c r="C467" s="7" t="s">
        <v>3319</v>
      </c>
      <c r="D467" s="7">
        <v>3.1796100639323E13</v>
      </c>
      <c r="J467" s="7">
        <v>1905.0</v>
      </c>
      <c r="K467" s="7" t="s">
        <v>3321</v>
      </c>
      <c r="L467" s="9" t="s">
        <v>11</v>
      </c>
      <c r="M467" s="7" t="s">
        <v>36</v>
      </c>
      <c r="N467" s="7" t="s">
        <v>37</v>
      </c>
      <c r="O467" s="7" t="s">
        <v>815</v>
      </c>
      <c r="P467" s="7" t="s">
        <v>815</v>
      </c>
    </row>
    <row r="468" ht="15.75" customHeight="1">
      <c r="A468" s="7" t="s">
        <v>3323</v>
      </c>
      <c r="B468" s="7" t="s">
        <v>3324</v>
      </c>
      <c r="C468" s="7" t="s">
        <v>3325</v>
      </c>
      <c r="D468" s="7">
        <v>3.1796100898192E13</v>
      </c>
      <c r="J468" s="7">
        <v>1918.0</v>
      </c>
      <c r="K468" s="7" t="s">
        <v>3327</v>
      </c>
      <c r="L468" s="9" t="s">
        <v>11</v>
      </c>
      <c r="M468" s="7" t="s">
        <v>36</v>
      </c>
      <c r="N468" s="7" t="s">
        <v>37</v>
      </c>
      <c r="O468" s="7" t="s">
        <v>815</v>
      </c>
      <c r="P468" s="7" t="s">
        <v>815</v>
      </c>
    </row>
    <row r="469" ht="15.75" customHeight="1">
      <c r="A469" s="7" t="s">
        <v>3329</v>
      </c>
      <c r="B469" s="7" t="s">
        <v>3331</v>
      </c>
      <c r="C469" s="7" t="s">
        <v>3332</v>
      </c>
      <c r="D469" s="7">
        <v>3.1796002081608E13</v>
      </c>
      <c r="J469" s="7">
        <v>1884.0</v>
      </c>
      <c r="K469" s="7" t="s">
        <v>3334</v>
      </c>
      <c r="L469" s="9" t="s">
        <v>11</v>
      </c>
      <c r="M469" s="7" t="s">
        <v>36</v>
      </c>
      <c r="N469" s="7" t="s">
        <v>37</v>
      </c>
      <c r="O469" s="7" t="s">
        <v>815</v>
      </c>
      <c r="P469" s="7" t="s">
        <v>815</v>
      </c>
    </row>
    <row r="470" ht="15.75" customHeight="1">
      <c r="A470" s="7" t="s">
        <v>3336</v>
      </c>
      <c r="B470" s="7" t="s">
        <v>3337</v>
      </c>
      <c r="C470" s="7" t="s">
        <v>3339</v>
      </c>
      <c r="D470" s="7">
        <v>3.1796001997309E13</v>
      </c>
      <c r="E470" s="9" t="s">
        <v>3340</v>
      </c>
      <c r="F470" s="9" t="s">
        <v>3342</v>
      </c>
      <c r="G470" s="9" t="s">
        <v>3343</v>
      </c>
      <c r="H470" s="9" t="s">
        <v>3345</v>
      </c>
      <c r="J470" s="7">
        <v>1844.0</v>
      </c>
      <c r="K470" s="7" t="s">
        <v>3346</v>
      </c>
      <c r="L470" s="9" t="s">
        <v>231</v>
      </c>
      <c r="M470" s="7" t="s">
        <v>36</v>
      </c>
      <c r="N470" s="7" t="s">
        <v>37</v>
      </c>
      <c r="O470" s="7" t="s">
        <v>815</v>
      </c>
      <c r="P470" s="7" t="s">
        <v>815</v>
      </c>
    </row>
    <row r="471" ht="15.75" customHeight="1">
      <c r="A471" s="7" t="s">
        <v>3348</v>
      </c>
      <c r="B471" s="7" t="s">
        <v>3349</v>
      </c>
      <c r="C471" s="7" t="s">
        <v>3350</v>
      </c>
      <c r="D471" s="7">
        <v>3.1796102707698E13</v>
      </c>
      <c r="J471" s="7">
        <v>1912.0</v>
      </c>
      <c r="K471" s="7" t="s">
        <v>3352</v>
      </c>
      <c r="L471" s="9" t="s">
        <v>11</v>
      </c>
      <c r="M471" s="7" t="s">
        <v>36</v>
      </c>
      <c r="N471" s="7" t="s">
        <v>37</v>
      </c>
      <c r="O471" s="7" t="s">
        <v>815</v>
      </c>
      <c r="P471" s="7" t="s">
        <v>815</v>
      </c>
    </row>
    <row r="472" ht="15.75" customHeight="1">
      <c r="A472" s="7" t="s">
        <v>3354</v>
      </c>
      <c r="B472" s="7" t="s">
        <v>3356</v>
      </c>
      <c r="C472" s="7" t="s">
        <v>3357</v>
      </c>
      <c r="D472" s="7">
        <v>3.1796100343173E13</v>
      </c>
      <c r="J472" s="7">
        <v>1887.0</v>
      </c>
      <c r="K472" s="7" t="s">
        <v>3359</v>
      </c>
      <c r="L472" s="9" t="s">
        <v>11</v>
      </c>
      <c r="M472" s="7" t="s">
        <v>36</v>
      </c>
      <c r="N472" s="7" t="s">
        <v>37</v>
      </c>
      <c r="O472" s="7" t="s">
        <v>815</v>
      </c>
      <c r="P472" s="7" t="s">
        <v>815</v>
      </c>
    </row>
    <row r="473" ht="15.75" customHeight="1">
      <c r="A473" s="7" t="s">
        <v>3361</v>
      </c>
      <c r="B473" s="7" t="s">
        <v>3362</v>
      </c>
      <c r="C473" s="7" t="s">
        <v>3363</v>
      </c>
      <c r="D473" s="7">
        <v>3.17961003801E13</v>
      </c>
      <c r="J473" s="7">
        <v>1912.0</v>
      </c>
      <c r="K473" s="7" t="s">
        <v>3365</v>
      </c>
      <c r="L473" s="9" t="s">
        <v>11</v>
      </c>
      <c r="M473" s="7" t="s">
        <v>36</v>
      </c>
      <c r="N473" s="7" t="s">
        <v>37</v>
      </c>
      <c r="O473" s="7" t="s">
        <v>815</v>
      </c>
      <c r="P473" s="7" t="s">
        <v>815</v>
      </c>
    </row>
    <row r="474" ht="15.75" customHeight="1">
      <c r="A474" s="7" t="s">
        <v>3367</v>
      </c>
      <c r="B474" s="7" t="s">
        <v>3368</v>
      </c>
      <c r="C474" s="7" t="s">
        <v>3369</v>
      </c>
      <c r="D474" s="7">
        <v>3.179600497418E13</v>
      </c>
      <c r="J474" s="7">
        <v>1897.0</v>
      </c>
      <c r="K474" s="7" t="s">
        <v>3370</v>
      </c>
      <c r="L474" s="9" t="s">
        <v>11</v>
      </c>
      <c r="M474" s="7" t="s">
        <v>36</v>
      </c>
      <c r="N474" s="7" t="s">
        <v>37</v>
      </c>
      <c r="O474" s="7" t="s">
        <v>815</v>
      </c>
      <c r="P474" s="7" t="s">
        <v>815</v>
      </c>
    </row>
    <row r="475" ht="15.75" customHeight="1">
      <c r="A475" s="7" t="s">
        <v>3373</v>
      </c>
      <c r="B475" s="7" t="s">
        <v>3374</v>
      </c>
      <c r="C475" s="7" t="s">
        <v>3375</v>
      </c>
      <c r="D475" s="7">
        <v>3.1796002070502E13</v>
      </c>
      <c r="J475" s="7" t="s">
        <v>3376</v>
      </c>
      <c r="K475" s="7" t="s">
        <v>3378</v>
      </c>
      <c r="L475" s="9" t="s">
        <v>13</v>
      </c>
      <c r="M475" s="7" t="s">
        <v>36</v>
      </c>
      <c r="N475" s="7" t="s">
        <v>37</v>
      </c>
      <c r="O475" s="7" t="s">
        <v>815</v>
      </c>
      <c r="P475" s="7" t="s">
        <v>815</v>
      </c>
    </row>
    <row r="476" ht="15.75" customHeight="1">
      <c r="A476" s="7" t="s">
        <v>3380</v>
      </c>
      <c r="B476" s="7" t="s">
        <v>3381</v>
      </c>
      <c r="C476" s="7" t="s">
        <v>3375</v>
      </c>
      <c r="D476" s="7">
        <v>3.1796002070684E13</v>
      </c>
      <c r="J476" s="7" t="s">
        <v>3376</v>
      </c>
      <c r="K476" s="7" t="s">
        <v>3378</v>
      </c>
      <c r="L476" s="9" t="s">
        <v>13</v>
      </c>
      <c r="M476" s="7" t="s">
        <v>36</v>
      </c>
      <c r="N476" s="7" t="s">
        <v>37</v>
      </c>
      <c r="O476" s="7" t="s">
        <v>815</v>
      </c>
      <c r="P476" s="7" t="s">
        <v>815</v>
      </c>
    </row>
    <row r="477" ht="15.75" customHeight="1">
      <c r="A477" s="7" t="s">
        <v>3384</v>
      </c>
      <c r="B477" s="7" t="s">
        <v>3385</v>
      </c>
      <c r="C477" s="7" t="s">
        <v>3375</v>
      </c>
      <c r="D477" s="7">
        <v>3.1796002071054E13</v>
      </c>
      <c r="J477" s="7" t="s">
        <v>3376</v>
      </c>
      <c r="K477" s="7" t="s">
        <v>3378</v>
      </c>
      <c r="L477" s="9" t="s">
        <v>13</v>
      </c>
      <c r="M477" s="7" t="s">
        <v>36</v>
      </c>
      <c r="N477" s="7" t="s">
        <v>37</v>
      </c>
      <c r="O477" s="7" t="s">
        <v>815</v>
      </c>
      <c r="P477" s="7" t="s">
        <v>815</v>
      </c>
    </row>
    <row r="478" ht="15.75" customHeight="1">
      <c r="A478" s="7" t="s">
        <v>3388</v>
      </c>
      <c r="B478" s="7" t="s">
        <v>3389</v>
      </c>
      <c r="C478" s="7" t="s">
        <v>3375</v>
      </c>
      <c r="D478" s="7">
        <v>3.1796002070551E13</v>
      </c>
      <c r="J478" s="7" t="s">
        <v>3376</v>
      </c>
      <c r="K478" s="7" t="s">
        <v>3378</v>
      </c>
      <c r="L478" s="9" t="s">
        <v>13</v>
      </c>
      <c r="M478" s="7" t="s">
        <v>36</v>
      </c>
      <c r="N478" s="7" t="s">
        <v>37</v>
      </c>
      <c r="O478" s="7" t="s">
        <v>815</v>
      </c>
      <c r="P478" s="7" t="s">
        <v>815</v>
      </c>
    </row>
    <row r="479" ht="15.75" customHeight="1">
      <c r="A479" s="7" t="s">
        <v>3392</v>
      </c>
      <c r="B479" s="7" t="s">
        <v>3394</v>
      </c>
      <c r="C479" s="7" t="s">
        <v>3375</v>
      </c>
      <c r="D479" s="7">
        <v>3.1796002070395E13</v>
      </c>
      <c r="J479" s="7" t="s">
        <v>3376</v>
      </c>
      <c r="K479" s="7" t="s">
        <v>3378</v>
      </c>
      <c r="L479" s="9" t="s">
        <v>13</v>
      </c>
      <c r="M479" s="7" t="s">
        <v>36</v>
      </c>
      <c r="N479" s="7" t="s">
        <v>37</v>
      </c>
      <c r="O479" s="7" t="s">
        <v>815</v>
      </c>
      <c r="P479" s="7" t="s">
        <v>815</v>
      </c>
    </row>
    <row r="480" ht="15.75" customHeight="1">
      <c r="A480" s="7" t="s">
        <v>3397</v>
      </c>
      <c r="B480" s="7" t="s">
        <v>3398</v>
      </c>
      <c r="C480" s="7" t="s">
        <v>3375</v>
      </c>
      <c r="D480" s="7">
        <v>3.179600207107E13</v>
      </c>
      <c r="J480" s="7" t="s">
        <v>3376</v>
      </c>
      <c r="K480" s="7" t="s">
        <v>3378</v>
      </c>
      <c r="L480" s="9" t="s">
        <v>13</v>
      </c>
      <c r="M480" s="7" t="s">
        <v>36</v>
      </c>
      <c r="N480" s="7" t="s">
        <v>37</v>
      </c>
      <c r="O480" s="7" t="s">
        <v>815</v>
      </c>
      <c r="P480" s="7" t="s">
        <v>815</v>
      </c>
    </row>
    <row r="481" ht="15.75" customHeight="1">
      <c r="A481" s="7" t="s">
        <v>3402</v>
      </c>
      <c r="B481" s="7" t="s">
        <v>3403</v>
      </c>
      <c r="C481" s="7" t="s">
        <v>3404</v>
      </c>
      <c r="D481" s="7">
        <v>3.1796103000549E13</v>
      </c>
      <c r="J481" s="7">
        <v>1912.0</v>
      </c>
      <c r="K481" s="7" t="s">
        <v>3406</v>
      </c>
      <c r="L481" s="9" t="s">
        <v>11</v>
      </c>
      <c r="M481" s="7" t="s">
        <v>36</v>
      </c>
      <c r="N481" s="7" t="s">
        <v>37</v>
      </c>
      <c r="O481" s="7" t="s">
        <v>815</v>
      </c>
      <c r="P481" s="7" t="s">
        <v>815</v>
      </c>
    </row>
    <row r="482" ht="15.75" customHeight="1">
      <c r="A482" s="7" t="s">
        <v>3408</v>
      </c>
      <c r="B482" s="7" t="s">
        <v>3409</v>
      </c>
      <c r="C482" s="7" t="s">
        <v>3411</v>
      </c>
      <c r="D482" s="7">
        <v>3.1796000635603E13</v>
      </c>
      <c r="J482" s="7">
        <v>1913.0</v>
      </c>
      <c r="K482" s="7" t="s">
        <v>3412</v>
      </c>
      <c r="L482" s="9" t="s">
        <v>11</v>
      </c>
      <c r="M482" s="7" t="s">
        <v>36</v>
      </c>
      <c r="N482" s="7" t="s">
        <v>37</v>
      </c>
      <c r="O482" s="7" t="s">
        <v>815</v>
      </c>
      <c r="P482" s="7" t="s">
        <v>815</v>
      </c>
    </row>
    <row r="483" ht="15.75" customHeight="1">
      <c r="A483" s="7" t="s">
        <v>3415</v>
      </c>
      <c r="B483" s="7" t="s">
        <v>3416</v>
      </c>
      <c r="C483" s="7" t="s">
        <v>3418</v>
      </c>
      <c r="D483" s="7">
        <v>3.1796101896773E13</v>
      </c>
      <c r="J483" s="7">
        <v>1916.0</v>
      </c>
      <c r="K483" s="7" t="s">
        <v>3420</v>
      </c>
      <c r="L483" s="9" t="s">
        <v>11</v>
      </c>
      <c r="M483" s="7" t="s">
        <v>36</v>
      </c>
      <c r="N483" s="7" t="s">
        <v>37</v>
      </c>
      <c r="O483" s="7" t="s">
        <v>815</v>
      </c>
      <c r="P483" s="7" t="s">
        <v>815</v>
      </c>
    </row>
    <row r="484" ht="15.75" customHeight="1">
      <c r="A484" s="7" t="s">
        <v>3423</v>
      </c>
      <c r="B484" s="7" t="s">
        <v>3424</v>
      </c>
      <c r="C484" s="7" t="s">
        <v>3425</v>
      </c>
      <c r="D484" s="7">
        <v>3.1796002072458E13</v>
      </c>
      <c r="J484" s="7" t="s">
        <v>3427</v>
      </c>
      <c r="K484" s="7" t="s">
        <v>3428</v>
      </c>
      <c r="L484" s="9" t="s">
        <v>13</v>
      </c>
      <c r="M484" s="7" t="s">
        <v>36</v>
      </c>
      <c r="N484" s="7" t="s">
        <v>37</v>
      </c>
      <c r="O484" s="7" t="s">
        <v>815</v>
      </c>
      <c r="P484" s="7" t="s">
        <v>815</v>
      </c>
    </row>
    <row r="485" ht="15.75" customHeight="1">
      <c r="A485" s="7" t="s">
        <v>3431</v>
      </c>
      <c r="B485" s="7" t="s">
        <v>3432</v>
      </c>
      <c r="C485" s="7" t="s">
        <v>3425</v>
      </c>
      <c r="D485" s="7">
        <v>3.1796002072532E13</v>
      </c>
      <c r="E485" s="9"/>
      <c r="J485" s="7" t="s">
        <v>3427</v>
      </c>
      <c r="K485" s="7" t="s">
        <v>3428</v>
      </c>
      <c r="L485" s="9" t="s">
        <v>13</v>
      </c>
      <c r="M485" s="7" t="s">
        <v>36</v>
      </c>
      <c r="N485" s="7" t="s">
        <v>37</v>
      </c>
      <c r="O485" s="7" t="s">
        <v>815</v>
      </c>
      <c r="P485" s="7" t="s">
        <v>815</v>
      </c>
    </row>
    <row r="486" ht="15.75" customHeight="1">
      <c r="A486" s="7" t="s">
        <v>3436</v>
      </c>
      <c r="B486" s="7" t="s">
        <v>3437</v>
      </c>
      <c r="C486" s="7" t="s">
        <v>3438</v>
      </c>
      <c r="D486" s="7">
        <v>3.1796102971666E13</v>
      </c>
      <c r="J486" s="7">
        <v>1917.0</v>
      </c>
      <c r="K486" s="7" t="s">
        <v>3439</v>
      </c>
      <c r="L486" s="9" t="s">
        <v>11</v>
      </c>
      <c r="M486" s="7" t="s">
        <v>36</v>
      </c>
      <c r="N486" s="7" t="s">
        <v>37</v>
      </c>
      <c r="O486" s="7" t="s">
        <v>815</v>
      </c>
      <c r="P486" s="7" t="s">
        <v>815</v>
      </c>
    </row>
    <row r="487" ht="15.75" customHeight="1">
      <c r="A487" s="7" t="s">
        <v>3440</v>
      </c>
      <c r="B487" s="7" t="s">
        <v>3441</v>
      </c>
      <c r="C487" s="7" t="s">
        <v>3442</v>
      </c>
      <c r="D487" s="7">
        <v>3.1796100883673E13</v>
      </c>
      <c r="J487" s="7">
        <v>1917.0</v>
      </c>
      <c r="K487" s="7" t="s">
        <v>3443</v>
      </c>
      <c r="L487" s="9" t="s">
        <v>11</v>
      </c>
      <c r="M487" s="7" t="s">
        <v>36</v>
      </c>
      <c r="N487" s="7" t="s">
        <v>37</v>
      </c>
      <c r="O487" s="7" t="s">
        <v>815</v>
      </c>
      <c r="P487" s="7" t="s">
        <v>815</v>
      </c>
    </row>
    <row r="488" ht="15.75" customHeight="1">
      <c r="A488" s="7" t="s">
        <v>3446</v>
      </c>
      <c r="B488" s="7" t="s">
        <v>3447</v>
      </c>
      <c r="C488" s="7" t="s">
        <v>3448</v>
      </c>
      <c r="D488" s="7">
        <v>3.1796101212906E13</v>
      </c>
      <c r="J488" s="7">
        <v>1920.0</v>
      </c>
      <c r="K488" s="7" t="s">
        <v>3449</v>
      </c>
      <c r="L488" s="9" t="s">
        <v>11</v>
      </c>
      <c r="M488" s="7" t="s">
        <v>36</v>
      </c>
      <c r="N488" s="7" t="s">
        <v>37</v>
      </c>
      <c r="O488" s="7" t="s">
        <v>815</v>
      </c>
      <c r="P488" s="7" t="s">
        <v>815</v>
      </c>
    </row>
    <row r="489" ht="15.75" customHeight="1">
      <c r="A489" s="7" t="s">
        <v>3450</v>
      </c>
      <c r="B489" s="7" t="s">
        <v>3451</v>
      </c>
      <c r="C489" s="7" t="s">
        <v>3453</v>
      </c>
      <c r="D489" s="7">
        <v>3.1796002072607E13</v>
      </c>
      <c r="J489" s="7" t="s">
        <v>3454</v>
      </c>
      <c r="K489" s="7" t="s">
        <v>3455</v>
      </c>
      <c r="L489" s="9" t="s">
        <v>11</v>
      </c>
      <c r="M489" s="7" t="s">
        <v>36</v>
      </c>
      <c r="N489" s="7" t="s">
        <v>37</v>
      </c>
      <c r="O489" s="7" t="s">
        <v>815</v>
      </c>
      <c r="P489" s="7" t="s">
        <v>815</v>
      </c>
    </row>
    <row r="490" ht="15.75" customHeight="1">
      <c r="A490" s="7" t="s">
        <v>3457</v>
      </c>
      <c r="B490" s="7" t="s">
        <v>3458</v>
      </c>
      <c r="C490" s="7" t="s">
        <v>3459</v>
      </c>
      <c r="D490" s="7">
        <v>3.1796007588557E13</v>
      </c>
      <c r="J490" s="7">
        <v>1918.0</v>
      </c>
      <c r="K490" s="7" t="s">
        <v>3461</v>
      </c>
      <c r="L490" s="9" t="s">
        <v>11</v>
      </c>
      <c r="M490" s="7" t="s">
        <v>36</v>
      </c>
      <c r="N490" s="7" t="s">
        <v>37</v>
      </c>
      <c r="O490" s="7" t="s">
        <v>815</v>
      </c>
      <c r="P490" s="7" t="s">
        <v>815</v>
      </c>
    </row>
    <row r="491" ht="15.75" customHeight="1">
      <c r="A491" s="7" t="s">
        <v>3462</v>
      </c>
      <c r="B491" s="7" t="s">
        <v>3463</v>
      </c>
      <c r="C491" s="7" t="s">
        <v>3465</v>
      </c>
      <c r="D491" s="7">
        <v>3.179600471178E13</v>
      </c>
      <c r="J491" s="7">
        <v>1915.0</v>
      </c>
      <c r="K491" s="7" t="s">
        <v>3466</v>
      </c>
      <c r="L491" s="9" t="s">
        <v>11</v>
      </c>
      <c r="M491" s="7" t="s">
        <v>36</v>
      </c>
      <c r="N491" s="7" t="s">
        <v>37</v>
      </c>
      <c r="O491" s="7" t="s">
        <v>815</v>
      </c>
      <c r="P491" s="7" t="s">
        <v>815</v>
      </c>
    </row>
    <row r="492" ht="15.75" customHeight="1">
      <c r="A492" s="7" t="s">
        <v>3467</v>
      </c>
      <c r="B492" s="7" t="s">
        <v>3468</v>
      </c>
      <c r="C492" s="7" t="s">
        <v>3469</v>
      </c>
      <c r="D492" s="7">
        <v>3.1796000636361E13</v>
      </c>
      <c r="F492" s="9" t="s">
        <v>3471</v>
      </c>
      <c r="G492" s="9" t="s">
        <v>3472</v>
      </c>
      <c r="J492" s="7">
        <v>1916.0</v>
      </c>
      <c r="K492" s="7" t="s">
        <v>3473</v>
      </c>
      <c r="L492" s="9" t="s">
        <v>231</v>
      </c>
      <c r="M492" s="7" t="s">
        <v>36</v>
      </c>
      <c r="N492" s="7" t="s">
        <v>37</v>
      </c>
      <c r="O492" s="7" t="s">
        <v>815</v>
      </c>
      <c r="P492" s="7" t="s">
        <v>815</v>
      </c>
    </row>
    <row r="493" ht="15.75" customHeight="1">
      <c r="A493" s="7" t="s">
        <v>3476</v>
      </c>
      <c r="B493" s="7" t="s">
        <v>3477</v>
      </c>
      <c r="C493" s="7" t="s">
        <v>3479</v>
      </c>
      <c r="D493" s="7">
        <v>3.1796102379753E13</v>
      </c>
      <c r="J493" s="7">
        <v>1919.0</v>
      </c>
      <c r="K493" s="7" t="s">
        <v>3481</v>
      </c>
      <c r="L493" s="9" t="s">
        <v>11</v>
      </c>
      <c r="M493" s="7" t="s">
        <v>36</v>
      </c>
      <c r="N493" s="7" t="s">
        <v>37</v>
      </c>
      <c r="O493" s="7" t="s">
        <v>815</v>
      </c>
      <c r="P493" s="7" t="s">
        <v>815</v>
      </c>
    </row>
    <row r="494" ht="15.75" customHeight="1">
      <c r="A494" s="7" t="s">
        <v>3484</v>
      </c>
      <c r="B494" s="7" t="s">
        <v>3485</v>
      </c>
      <c r="C494" s="7" t="s">
        <v>3486</v>
      </c>
      <c r="D494" s="7">
        <v>3.1796002072102E13</v>
      </c>
      <c r="J494" s="7">
        <v>1922.0</v>
      </c>
      <c r="K494" s="7" t="s">
        <v>3481</v>
      </c>
      <c r="L494" s="9" t="s">
        <v>11</v>
      </c>
      <c r="M494" s="7" t="s">
        <v>36</v>
      </c>
      <c r="N494" s="7" t="s">
        <v>37</v>
      </c>
      <c r="O494" s="7" t="s">
        <v>815</v>
      </c>
      <c r="P494" s="7" t="s">
        <v>815</v>
      </c>
    </row>
    <row r="495" ht="15.75" customHeight="1">
      <c r="A495" s="7" t="s">
        <v>3490</v>
      </c>
      <c r="B495" s="7" t="s">
        <v>3492</v>
      </c>
      <c r="C495" s="7" t="s">
        <v>3493</v>
      </c>
      <c r="D495" s="7">
        <v>3.1796004087702E13</v>
      </c>
      <c r="J495" s="7">
        <v>1918.0</v>
      </c>
      <c r="K495" s="7" t="s">
        <v>3495</v>
      </c>
      <c r="L495" s="9" t="s">
        <v>11</v>
      </c>
      <c r="M495" s="7" t="s">
        <v>36</v>
      </c>
      <c r="N495" s="7" t="s">
        <v>37</v>
      </c>
      <c r="O495" s="7" t="s">
        <v>815</v>
      </c>
      <c r="P495" s="7" t="s">
        <v>815</v>
      </c>
    </row>
    <row r="496" ht="15.75" customHeight="1">
      <c r="A496" s="7" t="s">
        <v>3497</v>
      </c>
      <c r="B496" s="7" t="s">
        <v>3498</v>
      </c>
      <c r="C496" s="7" t="s">
        <v>3500</v>
      </c>
      <c r="D496" s="7">
        <v>3.1796101545404E13</v>
      </c>
      <c r="J496" s="7">
        <v>1898.0</v>
      </c>
      <c r="K496" s="7" t="s">
        <v>3501</v>
      </c>
      <c r="L496" s="9" t="s">
        <v>11</v>
      </c>
      <c r="M496" s="7" t="s">
        <v>36</v>
      </c>
      <c r="N496" s="7" t="s">
        <v>37</v>
      </c>
      <c r="O496" s="7" t="s">
        <v>815</v>
      </c>
      <c r="P496" s="7" t="s">
        <v>815</v>
      </c>
      <c r="R496" s="9" t="b">
        <v>0</v>
      </c>
    </row>
    <row r="497" ht="15.75" customHeight="1">
      <c r="A497" s="7" t="s">
        <v>3505</v>
      </c>
      <c r="B497" s="7" t="s">
        <v>3506</v>
      </c>
      <c r="C497" s="7" t="s">
        <v>3507</v>
      </c>
      <c r="D497" s="7">
        <v>3.1796100612056E13</v>
      </c>
      <c r="J497" s="7">
        <v>1913.0</v>
      </c>
      <c r="K497" s="7" t="s">
        <v>3509</v>
      </c>
      <c r="L497" s="9" t="s">
        <v>11</v>
      </c>
      <c r="M497" s="7" t="s">
        <v>36</v>
      </c>
      <c r="N497" s="7" t="s">
        <v>37</v>
      </c>
      <c r="O497" s="7" t="s">
        <v>815</v>
      </c>
      <c r="P497" s="7" t="s">
        <v>815</v>
      </c>
    </row>
    <row r="498" ht="15.75" customHeight="1">
      <c r="A498" s="7" t="s">
        <v>3511</v>
      </c>
      <c r="B498" s="7" t="s">
        <v>3512</v>
      </c>
      <c r="C498" s="7" t="s">
        <v>3514</v>
      </c>
      <c r="D498" s="7" t="s">
        <v>3515</v>
      </c>
      <c r="J498" s="7" t="s">
        <v>3516</v>
      </c>
      <c r="K498" s="7" t="s">
        <v>3517</v>
      </c>
      <c r="L498" s="9" t="s">
        <v>11</v>
      </c>
      <c r="M498" s="7" t="s">
        <v>36</v>
      </c>
      <c r="N498" s="7" t="s">
        <v>37</v>
      </c>
      <c r="O498" s="7" t="s">
        <v>815</v>
      </c>
      <c r="P498" s="7" t="s">
        <v>985</v>
      </c>
    </row>
    <row r="499" ht="15.75" customHeight="1">
      <c r="A499" s="7" t="s">
        <v>3520</v>
      </c>
      <c r="B499" s="7" t="s">
        <v>3522</v>
      </c>
      <c r="C499" s="7" t="s">
        <v>3523</v>
      </c>
      <c r="E499" s="9" t="s">
        <v>3526</v>
      </c>
      <c r="J499" s="7" t="s">
        <v>3528</v>
      </c>
      <c r="L499" s="9" t="s">
        <v>10</v>
      </c>
      <c r="M499" s="7" t="s">
        <v>36</v>
      </c>
      <c r="N499" s="7" t="s">
        <v>37</v>
      </c>
      <c r="O499" s="7" t="s">
        <v>815</v>
      </c>
      <c r="P499" s="7" t="s">
        <v>985</v>
      </c>
    </row>
    <row r="500" ht="15.75" customHeight="1">
      <c r="A500" s="7" t="s">
        <v>3532</v>
      </c>
      <c r="B500" s="7" t="s">
        <v>3533</v>
      </c>
      <c r="C500" s="7" t="s">
        <v>3535</v>
      </c>
      <c r="D500" s="7" t="s">
        <v>3536</v>
      </c>
      <c r="G500" s="9" t="s">
        <v>3538</v>
      </c>
      <c r="J500" s="7" t="s">
        <v>3539</v>
      </c>
      <c r="K500" s="7" t="s">
        <v>3541</v>
      </c>
      <c r="L500" s="9" t="s">
        <v>11</v>
      </c>
      <c r="M500" s="7" t="s">
        <v>36</v>
      </c>
      <c r="N500" s="7" t="s">
        <v>37</v>
      </c>
      <c r="O500" s="7" t="s">
        <v>815</v>
      </c>
      <c r="P500" s="7" t="s">
        <v>985</v>
      </c>
    </row>
    <row r="501" ht="15.75" customHeight="1">
      <c r="A501" s="7" t="s">
        <v>3544</v>
      </c>
      <c r="B501" s="7" t="s">
        <v>3545</v>
      </c>
      <c r="C501" s="7" t="s">
        <v>3546</v>
      </c>
      <c r="D501" s="7" t="s">
        <v>3547</v>
      </c>
      <c r="E501" s="9" t="s">
        <v>3549</v>
      </c>
      <c r="F501" s="9" t="s">
        <v>3550</v>
      </c>
      <c r="G501" s="9" t="s">
        <v>3552</v>
      </c>
      <c r="J501" s="7" t="s">
        <v>3554</v>
      </c>
      <c r="L501" s="9" t="s">
        <v>231</v>
      </c>
      <c r="M501" s="7" t="s">
        <v>36</v>
      </c>
      <c r="N501" s="7" t="s">
        <v>37</v>
      </c>
      <c r="O501" s="7" t="s">
        <v>815</v>
      </c>
      <c r="P501" s="7" t="s">
        <v>985</v>
      </c>
      <c r="R501" s="9" t="b">
        <v>1</v>
      </c>
    </row>
    <row r="502" ht="15.75" customHeight="1">
      <c r="A502" s="7" t="s">
        <v>3558</v>
      </c>
      <c r="B502" s="7" t="s">
        <v>3559</v>
      </c>
      <c r="C502" s="7" t="s">
        <v>3560</v>
      </c>
      <c r="J502" s="7" t="s">
        <v>3562</v>
      </c>
      <c r="K502" s="7" t="s">
        <v>3563</v>
      </c>
      <c r="L502" s="9" t="s">
        <v>10</v>
      </c>
      <c r="M502" s="7" t="s">
        <v>36</v>
      </c>
      <c r="N502" s="7" t="s">
        <v>37</v>
      </c>
      <c r="O502" s="7" t="s">
        <v>815</v>
      </c>
      <c r="P502" s="7" t="s">
        <v>985</v>
      </c>
    </row>
    <row r="503" ht="15.75" customHeight="1">
      <c r="A503" s="7" t="s">
        <v>3565</v>
      </c>
      <c r="B503" s="7" t="s">
        <v>3559</v>
      </c>
      <c r="C503" s="7" t="s">
        <v>3560</v>
      </c>
      <c r="D503" s="7" t="s">
        <v>3566</v>
      </c>
      <c r="J503" s="7" t="s">
        <v>3562</v>
      </c>
      <c r="K503" s="7" t="s">
        <v>3563</v>
      </c>
      <c r="L503" s="9" t="s">
        <v>10</v>
      </c>
      <c r="M503" s="7" t="s">
        <v>36</v>
      </c>
      <c r="N503" s="7" t="s">
        <v>37</v>
      </c>
      <c r="O503" s="7" t="s">
        <v>815</v>
      </c>
      <c r="P503" s="7" t="s">
        <v>985</v>
      </c>
    </row>
    <row r="504" ht="15.75" customHeight="1">
      <c r="A504" s="7" t="s">
        <v>3569</v>
      </c>
      <c r="B504" s="7" t="s">
        <v>3570</v>
      </c>
      <c r="C504" s="7" t="s">
        <v>3571</v>
      </c>
      <c r="D504" s="7" t="s">
        <v>3573</v>
      </c>
      <c r="J504" s="7" t="s">
        <v>3574</v>
      </c>
      <c r="L504" s="9" t="s">
        <v>10</v>
      </c>
      <c r="M504" s="7" t="s">
        <v>36</v>
      </c>
      <c r="N504" s="7" t="s">
        <v>37</v>
      </c>
      <c r="O504" s="7" t="s">
        <v>815</v>
      </c>
      <c r="P504" s="7" t="s">
        <v>985</v>
      </c>
    </row>
    <row r="505" ht="15.75" customHeight="1">
      <c r="A505" s="7" t="s">
        <v>3575</v>
      </c>
      <c r="B505" s="7" t="s">
        <v>3576</v>
      </c>
      <c r="C505" s="7" t="s">
        <v>3577</v>
      </c>
      <c r="D505" s="7" t="s">
        <v>3578</v>
      </c>
      <c r="G505" s="9" t="s">
        <v>3580</v>
      </c>
      <c r="J505" s="7" t="s">
        <v>3581</v>
      </c>
      <c r="K505" s="7" t="s">
        <v>3582</v>
      </c>
      <c r="L505" s="9" t="s">
        <v>231</v>
      </c>
      <c r="M505" s="7" t="s">
        <v>36</v>
      </c>
      <c r="N505" s="7" t="s">
        <v>37</v>
      </c>
      <c r="O505" s="7" t="s">
        <v>815</v>
      </c>
      <c r="P505" s="7" t="s">
        <v>985</v>
      </c>
      <c r="R505" s="9" t="b">
        <v>1</v>
      </c>
    </row>
    <row r="506" ht="15.75" customHeight="1">
      <c r="A506" s="7" t="s">
        <v>3584</v>
      </c>
      <c r="B506" s="7" t="s">
        <v>3576</v>
      </c>
      <c r="C506" s="7" t="s">
        <v>3577</v>
      </c>
      <c r="D506" s="7" t="s">
        <v>3586</v>
      </c>
      <c r="J506" s="7" t="s">
        <v>3581</v>
      </c>
      <c r="K506" s="7" t="s">
        <v>3582</v>
      </c>
      <c r="L506" s="9" t="s">
        <v>10</v>
      </c>
      <c r="M506" s="7" t="s">
        <v>36</v>
      </c>
      <c r="N506" s="7" t="s">
        <v>37</v>
      </c>
      <c r="O506" s="7" t="s">
        <v>815</v>
      </c>
      <c r="P506" s="7" t="s">
        <v>985</v>
      </c>
    </row>
    <row r="507" ht="15.75" customHeight="1">
      <c r="A507" s="7" t="s">
        <v>3590</v>
      </c>
      <c r="B507" s="7" t="s">
        <v>3591</v>
      </c>
      <c r="C507" s="7" t="s">
        <v>3593</v>
      </c>
      <c r="D507" s="7" t="s">
        <v>3594</v>
      </c>
      <c r="J507" s="7" t="s">
        <v>3595</v>
      </c>
      <c r="K507" s="7" t="s">
        <v>3596</v>
      </c>
      <c r="L507" s="9" t="s">
        <v>11</v>
      </c>
      <c r="M507" s="7" t="s">
        <v>36</v>
      </c>
      <c r="N507" s="7" t="s">
        <v>37</v>
      </c>
      <c r="O507" s="7" t="s">
        <v>815</v>
      </c>
      <c r="P507" s="7" t="s">
        <v>985</v>
      </c>
    </row>
    <row r="508" ht="15.75" customHeight="1">
      <c r="A508" s="7" t="s">
        <v>3598</v>
      </c>
      <c r="B508" s="7" t="s">
        <v>3599</v>
      </c>
      <c r="C508" s="7" t="s">
        <v>3600</v>
      </c>
      <c r="D508" s="7" t="s">
        <v>3602</v>
      </c>
      <c r="J508" s="7" t="s">
        <v>3603</v>
      </c>
      <c r="K508" s="7" t="s">
        <v>3604</v>
      </c>
      <c r="L508" s="9" t="s">
        <v>11</v>
      </c>
      <c r="M508" s="7" t="s">
        <v>36</v>
      </c>
      <c r="N508" s="7" t="s">
        <v>37</v>
      </c>
      <c r="O508" s="7" t="s">
        <v>815</v>
      </c>
      <c r="P508" s="7" t="s">
        <v>985</v>
      </c>
    </row>
    <row r="509" ht="15.75" customHeight="1">
      <c r="A509" s="7" t="s">
        <v>3608</v>
      </c>
      <c r="B509" s="7" t="s">
        <v>3610</v>
      </c>
      <c r="C509" s="7" t="s">
        <v>3611</v>
      </c>
      <c r="D509" s="7" t="s">
        <v>3613</v>
      </c>
      <c r="J509" s="7" t="s">
        <v>3516</v>
      </c>
      <c r="K509" s="7" t="s">
        <v>3615</v>
      </c>
      <c r="L509" s="9" t="s">
        <v>11</v>
      </c>
      <c r="M509" s="7" t="s">
        <v>36</v>
      </c>
      <c r="N509" s="7" t="s">
        <v>37</v>
      </c>
      <c r="O509" s="7" t="s">
        <v>815</v>
      </c>
      <c r="P509" s="7" t="s">
        <v>985</v>
      </c>
    </row>
    <row r="510" ht="15.75" customHeight="1">
      <c r="A510" s="7" t="s">
        <v>3617</v>
      </c>
      <c r="B510" s="7" t="s">
        <v>3619</v>
      </c>
      <c r="C510" s="7" t="s">
        <v>3620</v>
      </c>
      <c r="D510" s="7" t="s">
        <v>3621</v>
      </c>
      <c r="J510" s="7" t="s">
        <v>3622</v>
      </c>
      <c r="K510" s="7" t="s">
        <v>3623</v>
      </c>
      <c r="L510" s="9" t="s">
        <v>11</v>
      </c>
      <c r="M510" s="7" t="s">
        <v>36</v>
      </c>
      <c r="N510" s="7" t="s">
        <v>37</v>
      </c>
      <c r="O510" s="7" t="s">
        <v>815</v>
      </c>
      <c r="P510" s="7" t="s">
        <v>985</v>
      </c>
    </row>
    <row r="511" ht="15.75" customHeight="1">
      <c r="A511" s="7" t="s">
        <v>3625</v>
      </c>
      <c r="B511" s="7" t="s">
        <v>3626</v>
      </c>
      <c r="C511" s="7" t="s">
        <v>3627</v>
      </c>
      <c r="J511" s="7" t="s">
        <v>3629</v>
      </c>
      <c r="K511" s="7" t="s">
        <v>3630</v>
      </c>
      <c r="L511" s="9" t="s">
        <v>11</v>
      </c>
      <c r="M511" s="7" t="s">
        <v>36</v>
      </c>
      <c r="N511" s="7" t="s">
        <v>37</v>
      </c>
      <c r="O511" s="7" t="s">
        <v>815</v>
      </c>
      <c r="P511" s="7" t="s">
        <v>985</v>
      </c>
    </row>
    <row r="512" ht="15.75" customHeight="1">
      <c r="A512" s="7" t="s">
        <v>3633</v>
      </c>
      <c r="B512" s="7" t="s">
        <v>3634</v>
      </c>
      <c r="C512" s="7" t="s">
        <v>3636</v>
      </c>
      <c r="D512" s="7" t="s">
        <v>3637</v>
      </c>
      <c r="J512" s="7" t="s">
        <v>3639</v>
      </c>
      <c r="K512" s="7" t="s">
        <v>3640</v>
      </c>
      <c r="L512" s="9" t="s">
        <v>13</v>
      </c>
      <c r="M512" s="7" t="s">
        <v>36</v>
      </c>
      <c r="N512" s="7" t="s">
        <v>37</v>
      </c>
      <c r="O512" s="7" t="s">
        <v>815</v>
      </c>
      <c r="P512" s="7" t="s">
        <v>985</v>
      </c>
    </row>
    <row r="513" ht="15.75" customHeight="1">
      <c r="A513" s="7" t="s">
        <v>3643</v>
      </c>
      <c r="B513" s="7" t="s">
        <v>3644</v>
      </c>
      <c r="C513" s="7" t="s">
        <v>3646</v>
      </c>
      <c r="D513" s="7" t="s">
        <v>3647</v>
      </c>
      <c r="J513" s="7" t="s">
        <v>3648</v>
      </c>
      <c r="K513" s="7" t="s">
        <v>3649</v>
      </c>
      <c r="L513" s="9" t="s">
        <v>11</v>
      </c>
      <c r="M513" s="7" t="s">
        <v>36</v>
      </c>
      <c r="N513" s="7" t="s">
        <v>37</v>
      </c>
      <c r="O513" s="7" t="s">
        <v>815</v>
      </c>
      <c r="P513" s="7" t="s">
        <v>985</v>
      </c>
    </row>
    <row r="514" ht="15.75" customHeight="1">
      <c r="A514" s="7" t="s">
        <v>3650</v>
      </c>
      <c r="B514" s="7" t="s">
        <v>3652</v>
      </c>
      <c r="C514" s="7" t="s">
        <v>3653</v>
      </c>
      <c r="D514" s="7" t="s">
        <v>3654</v>
      </c>
      <c r="J514" s="7" t="s">
        <v>3655</v>
      </c>
      <c r="L514" s="9" t="s">
        <v>11</v>
      </c>
      <c r="M514" s="7" t="s">
        <v>36</v>
      </c>
      <c r="N514" s="7" t="s">
        <v>37</v>
      </c>
      <c r="O514" s="7" t="s">
        <v>815</v>
      </c>
      <c r="P514" s="7" t="s">
        <v>985</v>
      </c>
    </row>
    <row r="515" ht="15.75" customHeight="1">
      <c r="A515" s="7" t="s">
        <v>3657</v>
      </c>
      <c r="B515" s="7" t="s">
        <v>3658</v>
      </c>
      <c r="C515" s="7" t="s">
        <v>3659</v>
      </c>
      <c r="D515" s="7" t="s">
        <v>3660</v>
      </c>
      <c r="J515" s="7" t="s">
        <v>3661</v>
      </c>
      <c r="K515" s="7" t="s">
        <v>3662</v>
      </c>
      <c r="L515" s="9" t="s">
        <v>11</v>
      </c>
      <c r="M515" s="7" t="s">
        <v>36</v>
      </c>
      <c r="N515" s="7" t="s">
        <v>37</v>
      </c>
      <c r="O515" s="7" t="s">
        <v>815</v>
      </c>
      <c r="P515" s="7" t="s">
        <v>985</v>
      </c>
    </row>
    <row r="516" ht="15.75" customHeight="1">
      <c r="A516" s="7" t="s">
        <v>3663</v>
      </c>
      <c r="B516" s="7" t="s">
        <v>3664</v>
      </c>
      <c r="C516" s="7" t="s">
        <v>3665</v>
      </c>
      <c r="D516" s="7" t="s">
        <v>3666</v>
      </c>
      <c r="J516" s="7" t="s">
        <v>3667</v>
      </c>
      <c r="K516" s="7" t="s">
        <v>3668</v>
      </c>
      <c r="L516" s="9" t="s">
        <v>11</v>
      </c>
      <c r="M516" s="7" t="s">
        <v>36</v>
      </c>
      <c r="N516" s="7" t="s">
        <v>37</v>
      </c>
      <c r="O516" s="7" t="s">
        <v>815</v>
      </c>
      <c r="P516" s="7" t="s">
        <v>985</v>
      </c>
    </row>
    <row r="517" ht="15.75" customHeight="1">
      <c r="A517" s="7" t="s">
        <v>3669</v>
      </c>
      <c r="B517" s="7" t="s">
        <v>3670</v>
      </c>
      <c r="C517" s="7" t="s">
        <v>3671</v>
      </c>
      <c r="D517" s="7" t="s">
        <v>3672</v>
      </c>
      <c r="J517" s="7" t="s">
        <v>3673</v>
      </c>
      <c r="K517" s="7" t="s">
        <v>3674</v>
      </c>
      <c r="L517" s="9" t="s">
        <v>11</v>
      </c>
      <c r="M517" s="7" t="s">
        <v>36</v>
      </c>
      <c r="N517" s="7" t="s">
        <v>37</v>
      </c>
      <c r="O517" s="7" t="s">
        <v>815</v>
      </c>
      <c r="P517" s="7" t="s">
        <v>985</v>
      </c>
    </row>
    <row r="518" ht="15.75" customHeight="1">
      <c r="A518" s="7" t="s">
        <v>3675</v>
      </c>
      <c r="B518" s="7" t="s">
        <v>3676</v>
      </c>
      <c r="C518" s="7" t="s">
        <v>3678</v>
      </c>
      <c r="D518" s="7" t="s">
        <v>3679</v>
      </c>
      <c r="J518" s="7" t="s">
        <v>3680</v>
      </c>
      <c r="K518" s="7" t="s">
        <v>3682</v>
      </c>
      <c r="L518" s="9" t="s">
        <v>11</v>
      </c>
      <c r="M518" s="7" t="s">
        <v>36</v>
      </c>
      <c r="N518" s="7" t="s">
        <v>37</v>
      </c>
      <c r="O518" s="7" t="s">
        <v>815</v>
      </c>
      <c r="P518" s="7" t="s">
        <v>985</v>
      </c>
    </row>
    <row r="519" ht="15.75" customHeight="1">
      <c r="A519" s="7" t="s">
        <v>3684</v>
      </c>
      <c r="B519" s="7" t="s">
        <v>3685</v>
      </c>
      <c r="C519" s="7" t="s">
        <v>3686</v>
      </c>
      <c r="D519" s="7" t="s">
        <v>3687</v>
      </c>
      <c r="J519" s="7" t="s">
        <v>3680</v>
      </c>
      <c r="K519" s="7" t="s">
        <v>3689</v>
      </c>
      <c r="L519" s="9" t="s">
        <v>11</v>
      </c>
      <c r="M519" s="7" t="s">
        <v>36</v>
      </c>
      <c r="N519" s="7" t="s">
        <v>37</v>
      </c>
      <c r="O519" s="7" t="s">
        <v>815</v>
      </c>
      <c r="P519" s="7" t="s">
        <v>985</v>
      </c>
    </row>
    <row r="520" ht="15.75" customHeight="1">
      <c r="A520" s="7" t="s">
        <v>3691</v>
      </c>
      <c r="B520" s="7" t="s">
        <v>3692</v>
      </c>
      <c r="C520" s="7" t="s">
        <v>3693</v>
      </c>
      <c r="D520" s="7" t="s">
        <v>3695</v>
      </c>
      <c r="J520" s="7" t="s">
        <v>3696</v>
      </c>
      <c r="L520" s="9" t="s">
        <v>11</v>
      </c>
      <c r="M520" s="7" t="s">
        <v>36</v>
      </c>
      <c r="N520" s="7" t="s">
        <v>37</v>
      </c>
      <c r="O520" s="7" t="s">
        <v>815</v>
      </c>
      <c r="P520" s="7" t="s">
        <v>985</v>
      </c>
    </row>
    <row r="521" ht="15.75" customHeight="1">
      <c r="A521" s="7" t="s">
        <v>3699</v>
      </c>
      <c r="B521" s="7" t="s">
        <v>3700</v>
      </c>
      <c r="C521" s="7" t="s">
        <v>3701</v>
      </c>
      <c r="D521" s="7" t="s">
        <v>3702</v>
      </c>
      <c r="J521" s="7" t="s">
        <v>3703</v>
      </c>
      <c r="K521" s="7" t="s">
        <v>3704</v>
      </c>
      <c r="L521" s="9" t="s">
        <v>13</v>
      </c>
      <c r="M521" s="7" t="s">
        <v>36</v>
      </c>
      <c r="N521" s="7" t="s">
        <v>37</v>
      </c>
      <c r="O521" s="7" t="s">
        <v>815</v>
      </c>
      <c r="P521" s="7" t="s">
        <v>985</v>
      </c>
    </row>
    <row r="522" ht="15.75" customHeight="1">
      <c r="A522" s="7" t="s">
        <v>3708</v>
      </c>
      <c r="B522" s="7" t="s">
        <v>3709</v>
      </c>
      <c r="C522" s="7" t="s">
        <v>3710</v>
      </c>
      <c r="D522" s="7" t="s">
        <v>3711</v>
      </c>
      <c r="J522" s="7" t="s">
        <v>3713</v>
      </c>
      <c r="K522" s="7" t="s">
        <v>3714</v>
      </c>
      <c r="L522" s="9" t="s">
        <v>11</v>
      </c>
      <c r="M522" s="7" t="s">
        <v>36</v>
      </c>
      <c r="N522" s="7" t="s">
        <v>37</v>
      </c>
      <c r="O522" s="7" t="s">
        <v>815</v>
      </c>
      <c r="P522" s="7" t="s">
        <v>985</v>
      </c>
    </row>
    <row r="523" ht="15.75" customHeight="1">
      <c r="A523" s="7" t="s">
        <v>3716</v>
      </c>
      <c r="B523" s="7" t="s">
        <v>3717</v>
      </c>
      <c r="C523" s="7" t="s">
        <v>3710</v>
      </c>
      <c r="D523" s="7" t="s">
        <v>3718</v>
      </c>
      <c r="J523" s="7" t="s">
        <v>3713</v>
      </c>
      <c r="K523" s="7" t="s">
        <v>3714</v>
      </c>
      <c r="L523" s="9" t="s">
        <v>11</v>
      </c>
      <c r="M523" s="7" t="s">
        <v>36</v>
      </c>
      <c r="N523" s="7" t="s">
        <v>37</v>
      </c>
      <c r="O523" s="7" t="s">
        <v>815</v>
      </c>
      <c r="P523" s="7" t="s">
        <v>985</v>
      </c>
    </row>
    <row r="524" ht="15.75" customHeight="1">
      <c r="A524" s="7" t="s">
        <v>3722</v>
      </c>
      <c r="B524" s="7" t="s">
        <v>3723</v>
      </c>
      <c r="C524" s="7" t="s">
        <v>3710</v>
      </c>
      <c r="D524" s="7" t="s">
        <v>3724</v>
      </c>
      <c r="J524" s="7" t="s">
        <v>3713</v>
      </c>
      <c r="K524" s="7" t="s">
        <v>3714</v>
      </c>
      <c r="L524" s="9" t="s">
        <v>11</v>
      </c>
      <c r="M524" s="7" t="s">
        <v>36</v>
      </c>
      <c r="N524" s="7" t="s">
        <v>37</v>
      </c>
      <c r="O524" s="7" t="s">
        <v>815</v>
      </c>
      <c r="P524" s="7" t="s">
        <v>985</v>
      </c>
    </row>
    <row r="525" ht="15.75" customHeight="1">
      <c r="A525" s="7" t="s">
        <v>3727</v>
      </c>
      <c r="B525" s="7" t="s">
        <v>3729</v>
      </c>
      <c r="C525" s="7" t="s">
        <v>3730</v>
      </c>
      <c r="D525" s="7" t="s">
        <v>3732</v>
      </c>
      <c r="J525" s="7" t="s">
        <v>3733</v>
      </c>
      <c r="K525" s="7" t="s">
        <v>3734</v>
      </c>
      <c r="L525" s="9" t="s">
        <v>11</v>
      </c>
      <c r="M525" s="7" t="s">
        <v>36</v>
      </c>
      <c r="N525" s="7" t="s">
        <v>37</v>
      </c>
      <c r="O525" s="7" t="s">
        <v>815</v>
      </c>
      <c r="P525" s="7" t="s">
        <v>985</v>
      </c>
    </row>
    <row r="526" ht="15.75" customHeight="1">
      <c r="A526" s="7" t="s">
        <v>3737</v>
      </c>
      <c r="B526" s="7" t="s">
        <v>3739</v>
      </c>
      <c r="C526" s="7" t="s">
        <v>3741</v>
      </c>
      <c r="D526" s="7" t="s">
        <v>3742</v>
      </c>
      <c r="J526" s="7" t="s">
        <v>3743</v>
      </c>
      <c r="K526" s="7" t="s">
        <v>3745</v>
      </c>
      <c r="L526" s="9" t="s">
        <v>11</v>
      </c>
      <c r="M526" s="7" t="s">
        <v>36</v>
      </c>
      <c r="N526" s="7" t="s">
        <v>37</v>
      </c>
      <c r="O526" s="7" t="s">
        <v>815</v>
      </c>
      <c r="P526" s="7" t="s">
        <v>985</v>
      </c>
    </row>
    <row r="527" ht="15.75" customHeight="1">
      <c r="A527" s="7" t="s">
        <v>3747</v>
      </c>
      <c r="B527" s="7" t="s">
        <v>3749</v>
      </c>
      <c r="C527" s="7" t="s">
        <v>3750</v>
      </c>
      <c r="D527" s="7" t="s">
        <v>3751</v>
      </c>
      <c r="J527" s="7" t="s">
        <v>3753</v>
      </c>
      <c r="K527" s="7" t="s">
        <v>3754</v>
      </c>
      <c r="L527" s="9" t="s">
        <v>11</v>
      </c>
      <c r="M527" s="7" t="s">
        <v>36</v>
      </c>
      <c r="N527" s="7" t="s">
        <v>37</v>
      </c>
      <c r="O527" s="7" t="s">
        <v>815</v>
      </c>
      <c r="P527" s="7" t="s">
        <v>985</v>
      </c>
    </row>
    <row r="528" ht="15.75" customHeight="1">
      <c r="A528" s="7" t="s">
        <v>3757</v>
      </c>
      <c r="B528" s="7" t="s">
        <v>3758</v>
      </c>
      <c r="C528" s="7" t="s">
        <v>3759</v>
      </c>
      <c r="D528" s="7" t="s">
        <v>3761</v>
      </c>
      <c r="E528" s="9" t="s">
        <v>3762</v>
      </c>
      <c r="F528" s="9" t="s">
        <v>3764</v>
      </c>
      <c r="G528" s="9" t="s">
        <v>3765</v>
      </c>
      <c r="J528" s="7" t="s">
        <v>3766</v>
      </c>
      <c r="L528" s="9" t="s">
        <v>231</v>
      </c>
      <c r="M528" s="7" t="s">
        <v>36</v>
      </c>
      <c r="N528" s="7" t="s">
        <v>37</v>
      </c>
      <c r="O528" s="7" t="s">
        <v>815</v>
      </c>
      <c r="P528" s="7" t="s">
        <v>985</v>
      </c>
    </row>
    <row r="529" ht="15.75" customHeight="1">
      <c r="A529" s="7" t="s">
        <v>3768</v>
      </c>
      <c r="B529" s="7" t="s">
        <v>3770</v>
      </c>
      <c r="C529" s="7" t="s">
        <v>3771</v>
      </c>
      <c r="D529" s="7" t="s">
        <v>3772</v>
      </c>
      <c r="J529" s="7" t="s">
        <v>3773</v>
      </c>
      <c r="K529" s="7" t="s">
        <v>3779</v>
      </c>
      <c r="L529" s="9" t="s">
        <v>11</v>
      </c>
      <c r="M529" s="7" t="s">
        <v>36</v>
      </c>
      <c r="N529" s="7" t="s">
        <v>37</v>
      </c>
      <c r="O529" s="7" t="s">
        <v>815</v>
      </c>
      <c r="P529" s="7" t="s">
        <v>985</v>
      </c>
    </row>
    <row r="530" ht="15.75" customHeight="1">
      <c r="A530" s="7" t="s">
        <v>3782</v>
      </c>
      <c r="B530" s="7" t="s">
        <v>3783</v>
      </c>
      <c r="C530" s="7" t="s">
        <v>3785</v>
      </c>
      <c r="D530" s="7" t="s">
        <v>3786</v>
      </c>
      <c r="J530" s="7" t="s">
        <v>3787</v>
      </c>
      <c r="K530" s="7" t="s">
        <v>3789</v>
      </c>
      <c r="L530" s="9" t="s">
        <v>11</v>
      </c>
      <c r="M530" s="7" t="s">
        <v>36</v>
      </c>
      <c r="N530" s="7" t="s">
        <v>37</v>
      </c>
      <c r="O530" s="7" t="s">
        <v>815</v>
      </c>
      <c r="P530" s="7" t="s">
        <v>985</v>
      </c>
    </row>
    <row r="531" ht="15.75" customHeight="1">
      <c r="A531" s="7" t="s">
        <v>3791</v>
      </c>
      <c r="B531" s="7" t="s">
        <v>3792</v>
      </c>
      <c r="C531" s="7" t="s">
        <v>3793</v>
      </c>
      <c r="D531" s="7" t="s">
        <v>3794</v>
      </c>
      <c r="J531" s="7" t="s">
        <v>3673</v>
      </c>
      <c r="L531" s="9" t="s">
        <v>11</v>
      </c>
      <c r="M531" s="7" t="s">
        <v>36</v>
      </c>
      <c r="N531" s="7" t="s">
        <v>37</v>
      </c>
      <c r="O531" s="7" t="s">
        <v>815</v>
      </c>
      <c r="P531" s="7" t="s">
        <v>985</v>
      </c>
    </row>
    <row r="532" ht="15.75" customHeight="1">
      <c r="A532" s="7" t="s">
        <v>3795</v>
      </c>
      <c r="B532" s="7" t="s">
        <v>3796</v>
      </c>
      <c r="C532" s="7" t="s">
        <v>3797</v>
      </c>
      <c r="D532" s="7" t="s">
        <v>3798</v>
      </c>
      <c r="J532" s="7" t="s">
        <v>3673</v>
      </c>
      <c r="L532" s="9" t="s">
        <v>11</v>
      </c>
      <c r="M532" s="7" t="s">
        <v>36</v>
      </c>
      <c r="N532" s="7" t="s">
        <v>37</v>
      </c>
      <c r="O532" s="7" t="s">
        <v>815</v>
      </c>
      <c r="P532" s="7" t="s">
        <v>985</v>
      </c>
    </row>
    <row r="533" ht="15.75" customHeight="1">
      <c r="A533" s="7" t="s">
        <v>3799</v>
      </c>
      <c r="B533" s="7" t="s">
        <v>3801</v>
      </c>
      <c r="C533" s="7" t="s">
        <v>3802</v>
      </c>
      <c r="D533" s="7" t="s">
        <v>3803</v>
      </c>
      <c r="J533" s="7" t="s">
        <v>3804</v>
      </c>
      <c r="K533" s="7" t="s">
        <v>3789</v>
      </c>
      <c r="L533" s="9" t="s">
        <v>11</v>
      </c>
      <c r="M533" s="7" t="s">
        <v>36</v>
      </c>
      <c r="N533" s="7" t="s">
        <v>37</v>
      </c>
      <c r="O533" s="7" t="s">
        <v>815</v>
      </c>
      <c r="P533" s="7" t="s">
        <v>985</v>
      </c>
    </row>
    <row r="534" ht="15.75" customHeight="1">
      <c r="A534" s="7" t="s">
        <v>3807</v>
      </c>
      <c r="B534" s="7" t="s">
        <v>3808</v>
      </c>
      <c r="C534" s="7" t="s">
        <v>3809</v>
      </c>
      <c r="D534" s="7" t="s">
        <v>3811</v>
      </c>
      <c r="J534" s="7" t="s">
        <v>3812</v>
      </c>
      <c r="K534" s="7" t="s">
        <v>3813</v>
      </c>
      <c r="L534" s="9" t="s">
        <v>11</v>
      </c>
      <c r="M534" s="7" t="s">
        <v>36</v>
      </c>
      <c r="N534" s="7" t="s">
        <v>37</v>
      </c>
      <c r="O534" s="7" t="s">
        <v>815</v>
      </c>
      <c r="P534" s="7" t="s">
        <v>985</v>
      </c>
    </row>
    <row r="535" ht="15.75" customHeight="1">
      <c r="A535" s="7" t="s">
        <v>3816</v>
      </c>
      <c r="B535" s="7" t="s">
        <v>3817</v>
      </c>
      <c r="C535" s="7" t="s">
        <v>3819</v>
      </c>
      <c r="D535" s="7" t="s">
        <v>3820</v>
      </c>
      <c r="F535" s="9" t="s">
        <v>3821</v>
      </c>
      <c r="G535" s="9" t="s">
        <v>3822</v>
      </c>
      <c r="H535" s="9" t="s">
        <v>3824</v>
      </c>
      <c r="I535" s="9" t="s">
        <v>3825</v>
      </c>
      <c r="J535" s="7" t="s">
        <v>3827</v>
      </c>
      <c r="K535" s="7" t="s">
        <v>3828</v>
      </c>
      <c r="L535" s="9" t="s">
        <v>8</v>
      </c>
      <c r="M535" s="7" t="s">
        <v>36</v>
      </c>
      <c r="N535" s="7" t="s">
        <v>37</v>
      </c>
      <c r="O535" s="7" t="s">
        <v>815</v>
      </c>
      <c r="P535" s="7" t="s">
        <v>985</v>
      </c>
    </row>
    <row r="536" ht="15.75" customHeight="1">
      <c r="A536" s="7" t="s">
        <v>3831</v>
      </c>
      <c r="B536" s="7" t="s">
        <v>3832</v>
      </c>
      <c r="C536" s="7" t="s">
        <v>3834</v>
      </c>
      <c r="D536" s="7" t="s">
        <v>3835</v>
      </c>
      <c r="J536" s="7" t="s">
        <v>3836</v>
      </c>
      <c r="K536" s="7" t="s">
        <v>3837</v>
      </c>
      <c r="L536" s="9" t="s">
        <v>11</v>
      </c>
      <c r="M536" s="7" t="s">
        <v>36</v>
      </c>
      <c r="N536" s="7" t="s">
        <v>37</v>
      </c>
      <c r="O536" s="7" t="s">
        <v>815</v>
      </c>
      <c r="P536" s="7" t="s">
        <v>985</v>
      </c>
    </row>
    <row r="537" ht="15.75" customHeight="1">
      <c r="A537" s="7" t="s">
        <v>3839</v>
      </c>
      <c r="B537" s="7" t="s">
        <v>3840</v>
      </c>
      <c r="C537" s="7" t="s">
        <v>3841</v>
      </c>
      <c r="D537" s="7" t="s">
        <v>3842</v>
      </c>
      <c r="J537" s="7" t="s">
        <v>3843</v>
      </c>
      <c r="K537" s="7" t="s">
        <v>3844</v>
      </c>
      <c r="L537" s="9" t="s">
        <v>11</v>
      </c>
      <c r="M537" s="7" t="s">
        <v>36</v>
      </c>
      <c r="N537" s="7" t="s">
        <v>37</v>
      </c>
      <c r="O537" s="7" t="s">
        <v>815</v>
      </c>
      <c r="P537" s="7" t="s">
        <v>985</v>
      </c>
    </row>
    <row r="538" ht="15.75" customHeight="1">
      <c r="A538" s="7" t="s">
        <v>3846</v>
      </c>
      <c r="B538" s="7" t="s">
        <v>3847</v>
      </c>
      <c r="C538" s="7" t="s">
        <v>3848</v>
      </c>
      <c r="D538" s="7" t="s">
        <v>3849</v>
      </c>
      <c r="J538" s="7" t="s">
        <v>3851</v>
      </c>
      <c r="K538" s="7" t="s">
        <v>3852</v>
      </c>
      <c r="L538" s="9" t="s">
        <v>11</v>
      </c>
      <c r="M538" s="7" t="s">
        <v>36</v>
      </c>
      <c r="N538" s="7" t="s">
        <v>37</v>
      </c>
      <c r="O538" s="7" t="s">
        <v>815</v>
      </c>
      <c r="P538" s="7" t="s">
        <v>985</v>
      </c>
    </row>
    <row r="539" ht="15.75" customHeight="1">
      <c r="A539" s="7" t="s">
        <v>3856</v>
      </c>
      <c r="B539" s="7" t="s">
        <v>3857</v>
      </c>
      <c r="C539" s="7" t="s">
        <v>3858</v>
      </c>
      <c r="D539" s="7" t="s">
        <v>3859</v>
      </c>
      <c r="J539" s="7" t="s">
        <v>3861</v>
      </c>
      <c r="K539" s="7" t="s">
        <v>3862</v>
      </c>
      <c r="L539" s="9" t="s">
        <v>11</v>
      </c>
      <c r="M539" s="7" t="s">
        <v>36</v>
      </c>
      <c r="N539" s="7" t="s">
        <v>37</v>
      </c>
      <c r="O539" s="7" t="s">
        <v>815</v>
      </c>
      <c r="P539" s="7" t="s">
        <v>985</v>
      </c>
    </row>
    <row r="540" ht="15.75" customHeight="1">
      <c r="A540" s="7" t="s">
        <v>3865</v>
      </c>
      <c r="B540" s="7" t="s">
        <v>3866</v>
      </c>
      <c r="C540" s="7" t="s">
        <v>3868</v>
      </c>
      <c r="D540" s="7" t="s">
        <v>3869</v>
      </c>
      <c r="G540" s="9" t="s">
        <v>3870</v>
      </c>
      <c r="J540" s="7" t="s">
        <v>3872</v>
      </c>
      <c r="K540" s="7" t="s">
        <v>3754</v>
      </c>
      <c r="L540" s="9" t="s">
        <v>11</v>
      </c>
      <c r="M540" s="7" t="s">
        <v>36</v>
      </c>
      <c r="N540" s="7" t="s">
        <v>37</v>
      </c>
      <c r="O540" s="7" t="s">
        <v>815</v>
      </c>
      <c r="P540" s="7" t="s">
        <v>985</v>
      </c>
      <c r="R540" s="9" t="b">
        <v>1</v>
      </c>
    </row>
    <row r="541" ht="15.75" customHeight="1">
      <c r="A541" s="7" t="s">
        <v>3875</v>
      </c>
      <c r="B541" s="7" t="s">
        <v>3876</v>
      </c>
      <c r="C541" s="7" t="s">
        <v>3877</v>
      </c>
      <c r="D541" s="7" t="s">
        <v>3878</v>
      </c>
      <c r="J541" s="7" t="s">
        <v>3879</v>
      </c>
      <c r="K541" s="7" t="s">
        <v>3880</v>
      </c>
      <c r="L541" s="9" t="s">
        <v>11</v>
      </c>
      <c r="M541" s="7" t="s">
        <v>36</v>
      </c>
      <c r="N541" s="7" t="s">
        <v>37</v>
      </c>
      <c r="O541" s="7" t="s">
        <v>815</v>
      </c>
      <c r="P541" s="7" t="s">
        <v>985</v>
      </c>
    </row>
    <row r="542" ht="15.75" customHeight="1">
      <c r="A542" s="7" t="s">
        <v>3882</v>
      </c>
      <c r="B542" s="7" t="s">
        <v>3883</v>
      </c>
      <c r="C542" s="7" t="s">
        <v>3885</v>
      </c>
      <c r="D542" s="7" t="s">
        <v>3886</v>
      </c>
      <c r="J542" s="7" t="s">
        <v>3887</v>
      </c>
      <c r="K542" s="7" t="s">
        <v>3888</v>
      </c>
      <c r="L542" s="9" t="s">
        <v>11</v>
      </c>
      <c r="M542" s="7" t="s">
        <v>36</v>
      </c>
      <c r="N542" s="7" t="s">
        <v>37</v>
      </c>
      <c r="O542" s="7" t="s">
        <v>815</v>
      </c>
      <c r="P542" s="7" t="s">
        <v>985</v>
      </c>
    </row>
    <row r="543" ht="15.75" customHeight="1">
      <c r="A543" s="7" t="s">
        <v>3890</v>
      </c>
      <c r="B543" s="7" t="s">
        <v>3892</v>
      </c>
      <c r="C543" s="7" t="s">
        <v>3893</v>
      </c>
      <c r="D543" s="7" t="s">
        <v>3894</v>
      </c>
      <c r="J543" s="7" t="s">
        <v>3896</v>
      </c>
      <c r="K543" s="7" t="s">
        <v>3888</v>
      </c>
      <c r="L543" s="9" t="s">
        <v>11</v>
      </c>
      <c r="M543" s="7" t="s">
        <v>36</v>
      </c>
      <c r="N543" s="7" t="s">
        <v>37</v>
      </c>
      <c r="O543" s="7" t="s">
        <v>815</v>
      </c>
      <c r="P543" s="7" t="s">
        <v>985</v>
      </c>
    </row>
    <row r="544" ht="15.75" customHeight="1">
      <c r="A544" s="7" t="s">
        <v>3898</v>
      </c>
      <c r="B544" s="7" t="s">
        <v>3899</v>
      </c>
      <c r="C544" s="7" t="s">
        <v>3900</v>
      </c>
      <c r="D544" s="7" t="s">
        <v>3901</v>
      </c>
      <c r="J544" s="7" t="s">
        <v>3902</v>
      </c>
      <c r="K544" s="7" t="s">
        <v>3903</v>
      </c>
      <c r="L544" s="9" t="s">
        <v>11</v>
      </c>
      <c r="M544" s="7" t="s">
        <v>36</v>
      </c>
      <c r="N544" s="7" t="s">
        <v>37</v>
      </c>
      <c r="O544" s="7" t="s">
        <v>815</v>
      </c>
      <c r="P544" s="7" t="s">
        <v>985</v>
      </c>
    </row>
    <row r="545" ht="15.75" customHeight="1">
      <c r="A545" s="7" t="s">
        <v>3905</v>
      </c>
      <c r="B545" s="7" t="s">
        <v>3907</v>
      </c>
      <c r="C545" s="7" t="s">
        <v>3900</v>
      </c>
      <c r="D545" s="7" t="s">
        <v>3909</v>
      </c>
      <c r="J545" s="7" t="s">
        <v>3902</v>
      </c>
      <c r="K545" s="7" t="s">
        <v>3903</v>
      </c>
      <c r="L545" s="9" t="s">
        <v>11</v>
      </c>
      <c r="M545" s="7" t="s">
        <v>36</v>
      </c>
      <c r="N545" s="7" t="s">
        <v>37</v>
      </c>
      <c r="O545" s="7" t="s">
        <v>815</v>
      </c>
      <c r="P545" s="7" t="s">
        <v>985</v>
      </c>
    </row>
    <row r="546" ht="15.75" customHeight="1">
      <c r="A546" s="7" t="s">
        <v>3911</v>
      </c>
      <c r="B546" s="7" t="s">
        <v>3912</v>
      </c>
      <c r="C546" s="7" t="s">
        <v>3900</v>
      </c>
      <c r="D546" s="7" t="s">
        <v>3913</v>
      </c>
      <c r="J546" s="7" t="s">
        <v>3902</v>
      </c>
      <c r="K546" s="7" t="s">
        <v>3903</v>
      </c>
      <c r="L546" s="9" t="s">
        <v>11</v>
      </c>
      <c r="M546" s="7" t="s">
        <v>36</v>
      </c>
      <c r="N546" s="7" t="s">
        <v>37</v>
      </c>
      <c r="O546" s="7" t="s">
        <v>815</v>
      </c>
      <c r="P546" s="7" t="s">
        <v>985</v>
      </c>
    </row>
    <row r="547" ht="15.75" customHeight="1">
      <c r="A547" s="7" t="s">
        <v>3916</v>
      </c>
      <c r="B547" s="7" t="s">
        <v>3918</v>
      </c>
      <c r="C547" s="7" t="s">
        <v>3919</v>
      </c>
      <c r="D547" s="7" t="s">
        <v>3921</v>
      </c>
      <c r="J547" s="7" t="s">
        <v>3922</v>
      </c>
      <c r="K547" s="7" t="s">
        <v>3888</v>
      </c>
      <c r="L547" s="9" t="s">
        <v>11</v>
      </c>
      <c r="M547" s="7" t="s">
        <v>36</v>
      </c>
      <c r="N547" s="7" t="s">
        <v>37</v>
      </c>
      <c r="O547" s="7" t="s">
        <v>815</v>
      </c>
      <c r="P547" s="7" t="s">
        <v>985</v>
      </c>
    </row>
    <row r="548" ht="15.75" customHeight="1">
      <c r="A548" s="7" t="s">
        <v>3926</v>
      </c>
      <c r="B548" s="7" t="s">
        <v>3927</v>
      </c>
      <c r="C548" s="7" t="s">
        <v>3928</v>
      </c>
      <c r="D548" s="7" t="s">
        <v>3930</v>
      </c>
      <c r="J548" s="7" t="s">
        <v>3931</v>
      </c>
      <c r="K548" s="7" t="s">
        <v>3932</v>
      </c>
      <c r="L548" s="9" t="s">
        <v>13</v>
      </c>
      <c r="M548" s="7" t="s">
        <v>36</v>
      </c>
      <c r="N548" s="7" t="s">
        <v>37</v>
      </c>
      <c r="O548" s="7" t="s">
        <v>815</v>
      </c>
      <c r="P548" s="7" t="s">
        <v>985</v>
      </c>
    </row>
    <row r="549" ht="15.75" customHeight="1">
      <c r="A549" s="7" t="s">
        <v>3935</v>
      </c>
      <c r="B549" s="7" t="s">
        <v>3936</v>
      </c>
      <c r="C549" s="7" t="s">
        <v>3937</v>
      </c>
      <c r="D549" s="7" t="s">
        <v>3939</v>
      </c>
      <c r="J549" s="7" t="s">
        <v>3940</v>
      </c>
      <c r="K549" s="7" t="s">
        <v>3888</v>
      </c>
      <c r="L549" s="9" t="s">
        <v>11</v>
      </c>
      <c r="M549" s="7" t="s">
        <v>36</v>
      </c>
      <c r="N549" s="7" t="s">
        <v>37</v>
      </c>
      <c r="O549" s="7" t="s">
        <v>815</v>
      </c>
      <c r="P549" s="7" t="s">
        <v>985</v>
      </c>
    </row>
    <row r="550" ht="15.75" customHeight="1">
      <c r="A550" s="7" t="s">
        <v>3944</v>
      </c>
      <c r="B550" s="7" t="s">
        <v>3945</v>
      </c>
      <c r="C550" s="7" t="s">
        <v>3947</v>
      </c>
      <c r="D550" s="7" t="s">
        <v>3949</v>
      </c>
      <c r="J550" s="7" t="s">
        <v>3950</v>
      </c>
      <c r="K550" s="7" t="s">
        <v>3888</v>
      </c>
      <c r="L550" s="9" t="s">
        <v>11</v>
      </c>
      <c r="M550" s="7" t="s">
        <v>36</v>
      </c>
      <c r="N550" s="7" t="s">
        <v>37</v>
      </c>
      <c r="O550" s="7" t="s">
        <v>815</v>
      </c>
      <c r="P550" s="7" t="s">
        <v>985</v>
      </c>
    </row>
    <row r="551" ht="15.75" customHeight="1">
      <c r="A551" s="7" t="s">
        <v>3954</v>
      </c>
      <c r="B551" s="7" t="s">
        <v>3955</v>
      </c>
      <c r="C551" s="7" t="s">
        <v>3957</v>
      </c>
      <c r="D551" s="7" t="s">
        <v>3958</v>
      </c>
      <c r="J551" s="7" t="s">
        <v>3960</v>
      </c>
      <c r="K551" s="7" t="s">
        <v>3888</v>
      </c>
      <c r="L551" s="9" t="s">
        <v>11</v>
      </c>
      <c r="M551" s="7" t="s">
        <v>36</v>
      </c>
      <c r="N551" s="7" t="s">
        <v>37</v>
      </c>
      <c r="O551" s="7" t="s">
        <v>815</v>
      </c>
      <c r="P551" s="7" t="s">
        <v>985</v>
      </c>
    </row>
    <row r="552" ht="15.75" customHeight="1">
      <c r="A552" s="7" t="s">
        <v>3961</v>
      </c>
      <c r="B552" s="7" t="s">
        <v>3962</v>
      </c>
      <c r="C552" s="7" t="s">
        <v>3957</v>
      </c>
      <c r="D552" s="7" t="s">
        <v>3963</v>
      </c>
      <c r="J552" s="7" t="s">
        <v>3960</v>
      </c>
      <c r="K552" s="7" t="s">
        <v>3888</v>
      </c>
      <c r="L552" s="9" t="s">
        <v>11</v>
      </c>
      <c r="M552" s="7" t="s">
        <v>36</v>
      </c>
      <c r="N552" s="7" t="s">
        <v>37</v>
      </c>
      <c r="O552" s="7" t="s">
        <v>815</v>
      </c>
      <c r="P552" s="7" t="s">
        <v>985</v>
      </c>
    </row>
    <row r="553" ht="15.75" customHeight="1">
      <c r="A553" s="7" t="s">
        <v>3967</v>
      </c>
      <c r="B553" s="7" t="s">
        <v>3968</v>
      </c>
      <c r="C553" s="7" t="s">
        <v>3957</v>
      </c>
      <c r="D553" s="7" t="s">
        <v>3970</v>
      </c>
      <c r="J553" s="7" t="s">
        <v>3960</v>
      </c>
      <c r="K553" s="7" t="s">
        <v>3888</v>
      </c>
      <c r="L553" s="9" t="s">
        <v>11</v>
      </c>
      <c r="M553" s="7" t="s">
        <v>36</v>
      </c>
      <c r="N553" s="7" t="s">
        <v>37</v>
      </c>
      <c r="O553" s="7" t="s">
        <v>815</v>
      </c>
      <c r="P553" s="7" t="s">
        <v>985</v>
      </c>
    </row>
    <row r="554" ht="15.75" customHeight="1">
      <c r="A554" s="7" t="s">
        <v>3971</v>
      </c>
      <c r="B554" s="7" t="s">
        <v>3972</v>
      </c>
      <c r="C554" s="7" t="s">
        <v>3973</v>
      </c>
      <c r="D554" s="7" t="s">
        <v>3974</v>
      </c>
      <c r="J554" s="7" t="s">
        <v>3639</v>
      </c>
      <c r="K554" s="7" t="s">
        <v>3888</v>
      </c>
      <c r="L554" s="9" t="s">
        <v>10</v>
      </c>
      <c r="M554" s="7" t="s">
        <v>36</v>
      </c>
      <c r="N554" s="7" t="s">
        <v>37</v>
      </c>
      <c r="O554" s="7" t="s">
        <v>815</v>
      </c>
      <c r="P554" s="7" t="s">
        <v>985</v>
      </c>
    </row>
    <row r="555" ht="15.75" customHeight="1">
      <c r="A555" s="7" t="s">
        <v>3978</v>
      </c>
      <c r="B555" s="7" t="s">
        <v>3980</v>
      </c>
      <c r="C555" s="7" t="s">
        <v>3981</v>
      </c>
      <c r="D555" s="7" t="s">
        <v>3982</v>
      </c>
      <c r="J555" s="7" t="s">
        <v>3984</v>
      </c>
      <c r="K555" s="7" t="s">
        <v>3888</v>
      </c>
      <c r="L555" s="9" t="s">
        <v>11</v>
      </c>
      <c r="M555" s="7" t="s">
        <v>36</v>
      </c>
      <c r="N555" s="7" t="s">
        <v>37</v>
      </c>
      <c r="O555" s="7" t="s">
        <v>815</v>
      </c>
      <c r="P555" s="7" t="s">
        <v>985</v>
      </c>
    </row>
    <row r="556" ht="15.75" customHeight="1">
      <c r="A556" s="7" t="s">
        <v>3985</v>
      </c>
      <c r="B556" s="7" t="s">
        <v>3986</v>
      </c>
      <c r="C556" s="7" t="s">
        <v>3987</v>
      </c>
      <c r="D556" s="7" t="s">
        <v>3988</v>
      </c>
      <c r="J556" s="7" t="s">
        <v>3989</v>
      </c>
      <c r="K556" s="7" t="s">
        <v>3888</v>
      </c>
      <c r="L556" s="9" t="s">
        <v>11</v>
      </c>
      <c r="M556" s="7" t="s">
        <v>36</v>
      </c>
      <c r="N556" s="7" t="s">
        <v>37</v>
      </c>
      <c r="O556" s="7" t="s">
        <v>815</v>
      </c>
      <c r="P556" s="7" t="s">
        <v>985</v>
      </c>
    </row>
    <row r="557" ht="15.75" customHeight="1">
      <c r="A557" s="7" t="s">
        <v>3990</v>
      </c>
      <c r="B557" s="7" t="s">
        <v>3992</v>
      </c>
      <c r="C557" s="7" t="s">
        <v>3993</v>
      </c>
      <c r="D557" s="7" t="s">
        <v>3994</v>
      </c>
      <c r="J557" s="7" t="s">
        <v>3996</v>
      </c>
      <c r="K557" s="7" t="s">
        <v>3888</v>
      </c>
      <c r="L557" s="9" t="s">
        <v>11</v>
      </c>
      <c r="M557" s="7" t="s">
        <v>36</v>
      </c>
      <c r="N557" s="7" t="s">
        <v>37</v>
      </c>
      <c r="O557" s="7" t="s">
        <v>815</v>
      </c>
      <c r="P557" s="7" t="s">
        <v>985</v>
      </c>
    </row>
    <row r="558" ht="15.75" customHeight="1">
      <c r="A558" s="7" t="s">
        <v>3999</v>
      </c>
      <c r="B558" s="7" t="s">
        <v>4001</v>
      </c>
      <c r="C558" s="7" t="s">
        <v>4002</v>
      </c>
      <c r="D558" s="7" t="s">
        <v>4004</v>
      </c>
      <c r="J558" s="7" t="s">
        <v>527</v>
      </c>
      <c r="K558" s="7" t="s">
        <v>3888</v>
      </c>
      <c r="L558" s="9" t="s">
        <v>11</v>
      </c>
      <c r="M558" s="7" t="s">
        <v>36</v>
      </c>
      <c r="N558" s="7" t="s">
        <v>37</v>
      </c>
      <c r="O558" s="7" t="s">
        <v>815</v>
      </c>
      <c r="P558" s="7" t="s">
        <v>985</v>
      </c>
    </row>
    <row r="559" ht="15.75" customHeight="1">
      <c r="A559" s="7" t="s">
        <v>4007</v>
      </c>
      <c r="B559" s="7" t="s">
        <v>4009</v>
      </c>
      <c r="C559" s="7" t="s">
        <v>4010</v>
      </c>
      <c r="D559" s="7" t="s">
        <v>4012</v>
      </c>
      <c r="J559" s="7" t="s">
        <v>291</v>
      </c>
      <c r="K559" s="7" t="s">
        <v>3888</v>
      </c>
      <c r="L559" s="9" t="s">
        <v>11</v>
      </c>
      <c r="M559" s="7" t="s">
        <v>36</v>
      </c>
      <c r="N559" s="7" t="s">
        <v>37</v>
      </c>
      <c r="O559" s="7" t="s">
        <v>815</v>
      </c>
      <c r="P559" s="7" t="s">
        <v>985</v>
      </c>
    </row>
    <row r="560" ht="15.75" customHeight="1">
      <c r="A560" s="7" t="s">
        <v>4016</v>
      </c>
      <c r="B560" s="7" t="s">
        <v>4017</v>
      </c>
      <c r="C560" s="7" t="s">
        <v>4018</v>
      </c>
      <c r="D560" s="7" t="s">
        <v>4020</v>
      </c>
      <c r="J560" s="7" t="s">
        <v>4021</v>
      </c>
      <c r="K560" s="7" t="s">
        <v>3888</v>
      </c>
      <c r="L560" s="9" t="s">
        <v>11</v>
      </c>
      <c r="M560" s="7" t="s">
        <v>36</v>
      </c>
      <c r="N560" s="7" t="s">
        <v>37</v>
      </c>
      <c r="O560" s="7" t="s">
        <v>815</v>
      </c>
      <c r="P560" s="7" t="s">
        <v>985</v>
      </c>
    </row>
    <row r="561" ht="15.75" customHeight="1">
      <c r="A561" s="7" t="s">
        <v>4025</v>
      </c>
      <c r="B561" s="7" t="s">
        <v>4026</v>
      </c>
      <c r="C561" s="7" t="s">
        <v>4018</v>
      </c>
      <c r="D561" s="7" t="s">
        <v>4028</v>
      </c>
      <c r="J561" s="7" t="s">
        <v>4021</v>
      </c>
      <c r="K561" s="7" t="s">
        <v>3888</v>
      </c>
      <c r="L561" s="9" t="s">
        <v>11</v>
      </c>
      <c r="M561" s="7" t="s">
        <v>36</v>
      </c>
      <c r="N561" s="7" t="s">
        <v>37</v>
      </c>
      <c r="O561" s="7" t="s">
        <v>815</v>
      </c>
      <c r="P561" s="7" t="s">
        <v>985</v>
      </c>
    </row>
    <row r="562" ht="15.75" customHeight="1">
      <c r="A562" s="7" t="s">
        <v>4031</v>
      </c>
      <c r="B562" s="7" t="s">
        <v>4033</v>
      </c>
      <c r="C562" s="7" t="s">
        <v>4034</v>
      </c>
      <c r="D562" s="7" t="s">
        <v>4035</v>
      </c>
      <c r="J562" s="7" t="s">
        <v>4036</v>
      </c>
      <c r="K562" s="7" t="s">
        <v>3888</v>
      </c>
      <c r="L562" s="9" t="s">
        <v>11</v>
      </c>
      <c r="M562" s="7" t="s">
        <v>36</v>
      </c>
      <c r="N562" s="7" t="s">
        <v>37</v>
      </c>
      <c r="O562" s="7" t="s">
        <v>815</v>
      </c>
      <c r="P562" s="7" t="s">
        <v>985</v>
      </c>
    </row>
    <row r="563" ht="15.75" customHeight="1">
      <c r="A563" s="7" t="s">
        <v>4039</v>
      </c>
      <c r="B563" s="7" t="s">
        <v>4041</v>
      </c>
      <c r="C563" s="7" t="s">
        <v>4042</v>
      </c>
      <c r="D563" s="7" t="s">
        <v>4044</v>
      </c>
      <c r="J563" s="7" t="s">
        <v>4045</v>
      </c>
      <c r="K563" s="7" t="s">
        <v>3888</v>
      </c>
      <c r="L563" s="9" t="s">
        <v>13</v>
      </c>
      <c r="M563" s="7" t="s">
        <v>36</v>
      </c>
      <c r="N563" s="7" t="s">
        <v>37</v>
      </c>
      <c r="O563" s="7" t="s">
        <v>815</v>
      </c>
      <c r="P563" s="7" t="s">
        <v>985</v>
      </c>
    </row>
    <row r="564" ht="15.75" customHeight="1">
      <c r="A564" s="7" t="s">
        <v>4047</v>
      </c>
      <c r="B564" s="7" t="s">
        <v>4049</v>
      </c>
      <c r="C564" s="7" t="s">
        <v>4042</v>
      </c>
      <c r="D564" s="7" t="s">
        <v>4051</v>
      </c>
      <c r="J564" s="7" t="s">
        <v>4045</v>
      </c>
      <c r="K564" s="7" t="s">
        <v>3888</v>
      </c>
      <c r="L564" s="9" t="s">
        <v>13</v>
      </c>
      <c r="M564" s="7" t="s">
        <v>36</v>
      </c>
      <c r="N564" s="7" t="s">
        <v>37</v>
      </c>
      <c r="O564" s="7" t="s">
        <v>815</v>
      </c>
      <c r="P564" s="7" t="s">
        <v>985</v>
      </c>
    </row>
    <row r="565" ht="15.75" customHeight="1">
      <c r="A565" s="7" t="s">
        <v>4054</v>
      </c>
      <c r="B565" s="7" t="s">
        <v>4055</v>
      </c>
      <c r="C565" s="7" t="s">
        <v>4056</v>
      </c>
      <c r="D565" s="7" t="s">
        <v>4057</v>
      </c>
      <c r="G565" s="9" t="s">
        <v>4058</v>
      </c>
      <c r="J565" s="7" t="s">
        <v>4059</v>
      </c>
      <c r="K565" s="7" t="s">
        <v>4060</v>
      </c>
      <c r="L565" s="9" t="s">
        <v>11</v>
      </c>
      <c r="M565" s="7" t="s">
        <v>36</v>
      </c>
      <c r="N565" s="7" t="s">
        <v>37</v>
      </c>
      <c r="O565" s="7" t="s">
        <v>815</v>
      </c>
      <c r="P565" s="7" t="s">
        <v>985</v>
      </c>
      <c r="R565" s="9" t="b">
        <v>1</v>
      </c>
    </row>
    <row r="566" ht="15.75" customHeight="1">
      <c r="A566" s="7" t="s">
        <v>4061</v>
      </c>
      <c r="B566" s="7" t="s">
        <v>4062</v>
      </c>
      <c r="C566" s="7" t="s">
        <v>4056</v>
      </c>
      <c r="D566" s="7" t="s">
        <v>4063</v>
      </c>
      <c r="J566" s="7" t="s">
        <v>4059</v>
      </c>
      <c r="K566" s="7" t="s">
        <v>4060</v>
      </c>
      <c r="L566" s="9" t="s">
        <v>11</v>
      </c>
      <c r="M566" s="7" t="s">
        <v>36</v>
      </c>
      <c r="N566" s="7" t="s">
        <v>37</v>
      </c>
      <c r="O566" s="7" t="s">
        <v>815</v>
      </c>
      <c r="P566" s="7" t="s">
        <v>985</v>
      </c>
    </row>
    <row r="567" ht="15.75" customHeight="1">
      <c r="A567" s="7" t="s">
        <v>4066</v>
      </c>
      <c r="B567" s="7" t="s">
        <v>4068</v>
      </c>
      <c r="C567" s="7" t="s">
        <v>4069</v>
      </c>
      <c r="D567" s="7" t="s">
        <v>4070</v>
      </c>
      <c r="J567" s="7" t="s">
        <v>4072</v>
      </c>
      <c r="K567" s="7" t="s">
        <v>4060</v>
      </c>
      <c r="L567" s="9" t="s">
        <v>11</v>
      </c>
      <c r="M567" s="7" t="s">
        <v>36</v>
      </c>
      <c r="N567" s="7" t="s">
        <v>37</v>
      </c>
      <c r="O567" s="7" t="s">
        <v>815</v>
      </c>
      <c r="P567" s="7" t="s">
        <v>985</v>
      </c>
    </row>
    <row r="568" ht="15.75" customHeight="1">
      <c r="A568" s="7" t="s">
        <v>4075</v>
      </c>
      <c r="B568" s="7" t="s">
        <v>4077</v>
      </c>
      <c r="C568" s="7" t="s">
        <v>4078</v>
      </c>
      <c r="D568" s="7" t="s">
        <v>4079</v>
      </c>
      <c r="G568" s="9" t="s">
        <v>4081</v>
      </c>
      <c r="J568" s="7" t="s">
        <v>4082</v>
      </c>
      <c r="K568" s="7" t="s">
        <v>4084</v>
      </c>
      <c r="L568" s="9" t="s">
        <v>11</v>
      </c>
      <c r="M568" s="7" t="s">
        <v>36</v>
      </c>
      <c r="N568" s="7" t="s">
        <v>37</v>
      </c>
      <c r="O568" s="7" t="s">
        <v>815</v>
      </c>
      <c r="P568" s="7" t="s">
        <v>985</v>
      </c>
    </row>
    <row r="569" ht="15.75" customHeight="1">
      <c r="A569" s="7" t="s">
        <v>4085</v>
      </c>
      <c r="B569" s="7" t="s">
        <v>4086</v>
      </c>
      <c r="C569" s="7" t="s">
        <v>4087</v>
      </c>
      <c r="D569" s="7" t="s">
        <v>4089</v>
      </c>
      <c r="J569" s="7" t="s">
        <v>4090</v>
      </c>
      <c r="L569" s="9" t="s">
        <v>11</v>
      </c>
      <c r="M569" s="7" t="s">
        <v>36</v>
      </c>
      <c r="N569" s="7" t="s">
        <v>37</v>
      </c>
      <c r="O569" s="7" t="s">
        <v>815</v>
      </c>
      <c r="P569" s="7" t="s">
        <v>985</v>
      </c>
    </row>
    <row r="570" ht="15.75" customHeight="1">
      <c r="A570" s="7" t="s">
        <v>4091</v>
      </c>
      <c r="B570" s="7" t="s">
        <v>4092</v>
      </c>
      <c r="C570" s="7" t="s">
        <v>4093</v>
      </c>
      <c r="D570" s="7" t="s">
        <v>4094</v>
      </c>
      <c r="J570" s="7" t="s">
        <v>4095</v>
      </c>
      <c r="K570" s="7" t="s">
        <v>4096</v>
      </c>
      <c r="L570" s="9" t="s">
        <v>11</v>
      </c>
      <c r="M570" s="7" t="s">
        <v>36</v>
      </c>
      <c r="N570" s="7" t="s">
        <v>37</v>
      </c>
      <c r="O570" s="7" t="s">
        <v>815</v>
      </c>
      <c r="P570" s="7" t="s">
        <v>985</v>
      </c>
    </row>
    <row r="571" ht="15.75" customHeight="1">
      <c r="A571" s="7" t="s">
        <v>4098</v>
      </c>
      <c r="B571" s="7" t="s">
        <v>4099</v>
      </c>
      <c r="C571" s="7" t="s">
        <v>4101</v>
      </c>
      <c r="D571" s="7" t="s">
        <v>4102</v>
      </c>
      <c r="J571" s="7" t="s">
        <v>4103</v>
      </c>
      <c r="K571" s="7" t="s">
        <v>4105</v>
      </c>
      <c r="L571" s="9" t="s">
        <v>11</v>
      </c>
      <c r="M571" s="7" t="s">
        <v>36</v>
      </c>
      <c r="N571" s="7" t="s">
        <v>37</v>
      </c>
      <c r="O571" s="7" t="s">
        <v>815</v>
      </c>
      <c r="P571" s="7" t="s">
        <v>985</v>
      </c>
    </row>
    <row r="572" ht="15.75" customHeight="1">
      <c r="A572" s="7" t="s">
        <v>4108</v>
      </c>
      <c r="B572" s="7" t="s">
        <v>4109</v>
      </c>
      <c r="C572" s="7" t="s">
        <v>4111</v>
      </c>
      <c r="D572" s="7" t="s">
        <v>4112</v>
      </c>
      <c r="J572" s="7" t="s">
        <v>4114</v>
      </c>
      <c r="K572" s="7" t="s">
        <v>4116</v>
      </c>
      <c r="L572" s="9" t="s">
        <v>11</v>
      </c>
      <c r="M572" s="7" t="s">
        <v>36</v>
      </c>
      <c r="N572" s="7" t="s">
        <v>37</v>
      </c>
      <c r="O572" s="7" t="s">
        <v>815</v>
      </c>
      <c r="P572" s="7" t="s">
        <v>985</v>
      </c>
    </row>
    <row r="573" ht="15.75" customHeight="1">
      <c r="A573" s="7" t="s">
        <v>4119</v>
      </c>
      <c r="B573" s="7" t="s">
        <v>4120</v>
      </c>
      <c r="C573" s="7" t="s">
        <v>4122</v>
      </c>
      <c r="D573" s="7" t="s">
        <v>4123</v>
      </c>
      <c r="G573" s="9" t="s">
        <v>4125</v>
      </c>
      <c r="J573" s="7" t="s">
        <v>3922</v>
      </c>
      <c r="K573" s="7" t="s">
        <v>4126</v>
      </c>
      <c r="L573" s="9" t="s">
        <v>11</v>
      </c>
      <c r="M573" s="7" t="s">
        <v>36</v>
      </c>
      <c r="N573" s="7" t="s">
        <v>37</v>
      </c>
      <c r="O573" s="7" t="s">
        <v>815</v>
      </c>
      <c r="P573" s="7" t="s">
        <v>985</v>
      </c>
      <c r="R573" s="9" t="b">
        <v>1</v>
      </c>
    </row>
    <row r="574" ht="15.75" customHeight="1">
      <c r="A574" s="7" t="s">
        <v>4130</v>
      </c>
      <c r="B574" s="7" t="s">
        <v>4131</v>
      </c>
      <c r="C574" s="7" t="s">
        <v>4132</v>
      </c>
      <c r="D574" s="7" t="s">
        <v>4133</v>
      </c>
      <c r="J574" s="7" t="s">
        <v>4134</v>
      </c>
      <c r="K574" s="7" t="s">
        <v>4136</v>
      </c>
      <c r="L574" s="9" t="s">
        <v>11</v>
      </c>
      <c r="M574" s="7" t="s">
        <v>36</v>
      </c>
      <c r="N574" s="7" t="s">
        <v>37</v>
      </c>
      <c r="O574" s="7" t="s">
        <v>815</v>
      </c>
      <c r="P574" s="7" t="s">
        <v>985</v>
      </c>
    </row>
    <row r="575" ht="15.75" customHeight="1">
      <c r="A575" s="7" t="s">
        <v>4137</v>
      </c>
      <c r="B575" s="7" t="s">
        <v>4138</v>
      </c>
      <c r="C575" s="7" t="s">
        <v>4132</v>
      </c>
      <c r="D575" s="7" t="s">
        <v>4139</v>
      </c>
      <c r="J575" s="7" t="s">
        <v>4134</v>
      </c>
      <c r="K575" s="7" t="s">
        <v>4136</v>
      </c>
      <c r="L575" s="9" t="s">
        <v>11</v>
      </c>
      <c r="M575" s="7" t="s">
        <v>36</v>
      </c>
      <c r="N575" s="7" t="s">
        <v>37</v>
      </c>
      <c r="O575" s="7" t="s">
        <v>815</v>
      </c>
      <c r="P575" s="7" t="s">
        <v>985</v>
      </c>
    </row>
    <row r="576" ht="15.75" customHeight="1">
      <c r="A576" s="7" t="s">
        <v>4140</v>
      </c>
      <c r="B576" s="7" t="s">
        <v>4141</v>
      </c>
      <c r="C576" s="7" t="s">
        <v>4142</v>
      </c>
      <c r="D576" s="7" t="s">
        <v>4143</v>
      </c>
      <c r="J576" s="7" t="s">
        <v>4144</v>
      </c>
      <c r="K576" s="7" t="s">
        <v>4146</v>
      </c>
      <c r="L576" s="9" t="s">
        <v>11</v>
      </c>
      <c r="M576" s="7" t="s">
        <v>36</v>
      </c>
      <c r="N576" s="7" t="s">
        <v>37</v>
      </c>
      <c r="O576" s="7" t="s">
        <v>815</v>
      </c>
      <c r="P576" s="7" t="s">
        <v>985</v>
      </c>
    </row>
    <row r="577" ht="15.75" customHeight="1">
      <c r="A577" s="7" t="s">
        <v>4148</v>
      </c>
      <c r="B577" s="7" t="s">
        <v>4149</v>
      </c>
      <c r="C577" s="7" t="s">
        <v>4150</v>
      </c>
      <c r="D577" s="7" t="s">
        <v>4151</v>
      </c>
      <c r="G577" s="9" t="s">
        <v>4152</v>
      </c>
      <c r="J577" s="7" t="s">
        <v>4153</v>
      </c>
      <c r="K577" s="7" t="s">
        <v>3582</v>
      </c>
      <c r="L577" s="9" t="s">
        <v>11</v>
      </c>
      <c r="M577" s="7" t="s">
        <v>36</v>
      </c>
      <c r="N577" s="7" t="s">
        <v>37</v>
      </c>
      <c r="O577" s="7" t="s">
        <v>815</v>
      </c>
      <c r="P577" s="7" t="s">
        <v>985</v>
      </c>
      <c r="R577" s="9" t="b">
        <v>1</v>
      </c>
    </row>
    <row r="578" ht="15.75" customHeight="1">
      <c r="A578" s="7" t="s">
        <v>4155</v>
      </c>
      <c r="B578" s="7" t="s">
        <v>4149</v>
      </c>
      <c r="C578" s="7" t="s">
        <v>4150</v>
      </c>
      <c r="D578" s="7" t="s">
        <v>4156</v>
      </c>
      <c r="J578" s="7" t="s">
        <v>4153</v>
      </c>
      <c r="K578" s="7" t="s">
        <v>3582</v>
      </c>
      <c r="L578" s="9" t="s">
        <v>10</v>
      </c>
      <c r="M578" s="7" t="s">
        <v>36</v>
      </c>
      <c r="N578" s="7" t="s">
        <v>37</v>
      </c>
      <c r="O578" s="7" t="s">
        <v>815</v>
      </c>
      <c r="P578" s="7" t="s">
        <v>985</v>
      </c>
    </row>
    <row r="579" ht="15.75" customHeight="1">
      <c r="A579" s="7" t="s">
        <v>4159</v>
      </c>
      <c r="B579" s="7" t="s">
        <v>4149</v>
      </c>
      <c r="C579" s="7" t="s">
        <v>4150</v>
      </c>
      <c r="D579" s="7" t="s">
        <v>4160</v>
      </c>
      <c r="J579" s="7" t="s">
        <v>4153</v>
      </c>
      <c r="K579" s="7" t="s">
        <v>3582</v>
      </c>
      <c r="L579" s="9" t="s">
        <v>10</v>
      </c>
      <c r="M579" s="7" t="s">
        <v>36</v>
      </c>
      <c r="N579" s="7" t="s">
        <v>37</v>
      </c>
      <c r="O579" s="7" t="s">
        <v>815</v>
      </c>
      <c r="P579" s="7" t="s">
        <v>985</v>
      </c>
    </row>
    <row r="580" ht="15.75" customHeight="1">
      <c r="A580" s="7" t="s">
        <v>4163</v>
      </c>
      <c r="B580" s="7" t="s">
        <v>4164</v>
      </c>
      <c r="C580" s="7" t="s">
        <v>4166</v>
      </c>
      <c r="D580" s="7" t="s">
        <v>4167</v>
      </c>
      <c r="F580" s="9" t="s">
        <v>4169</v>
      </c>
      <c r="G580" s="9" t="s">
        <v>4170</v>
      </c>
      <c r="J580" s="7" t="s">
        <v>4090</v>
      </c>
      <c r="K580" s="7" t="s">
        <v>4172</v>
      </c>
      <c r="L580" s="9" t="s">
        <v>231</v>
      </c>
      <c r="M580" s="7" t="s">
        <v>36</v>
      </c>
      <c r="N580" s="7" t="s">
        <v>37</v>
      </c>
      <c r="O580" s="7" t="s">
        <v>815</v>
      </c>
      <c r="P580" s="7" t="s">
        <v>985</v>
      </c>
    </row>
    <row r="581" ht="15.75" customHeight="1">
      <c r="A581" s="7" t="s">
        <v>4175</v>
      </c>
      <c r="B581" s="7" t="s">
        <v>4176</v>
      </c>
      <c r="C581" s="7" t="s">
        <v>4178</v>
      </c>
      <c r="D581" s="7" t="s">
        <v>4179</v>
      </c>
      <c r="E581" s="9" t="s">
        <v>4181</v>
      </c>
      <c r="J581" s="7" t="s">
        <v>4182</v>
      </c>
      <c r="K581" s="7" t="s">
        <v>4183</v>
      </c>
      <c r="L581" s="9" t="s">
        <v>10</v>
      </c>
      <c r="M581" s="7" t="s">
        <v>36</v>
      </c>
      <c r="N581" s="7" t="s">
        <v>37</v>
      </c>
      <c r="O581" s="7" t="s">
        <v>815</v>
      </c>
      <c r="P581" s="7" t="s">
        <v>985</v>
      </c>
    </row>
    <row r="582" ht="15.75" customHeight="1">
      <c r="A582" s="7" t="s">
        <v>4186</v>
      </c>
      <c r="B582" s="7" t="s">
        <v>4187</v>
      </c>
      <c r="C582" s="7" t="s">
        <v>4189</v>
      </c>
      <c r="D582" s="7" t="s">
        <v>4190</v>
      </c>
      <c r="J582" s="7" t="s">
        <v>4191</v>
      </c>
      <c r="M582" s="7" t="s">
        <v>36</v>
      </c>
      <c r="N582" s="7" t="s">
        <v>372</v>
      </c>
      <c r="O582" s="7" t="s">
        <v>815</v>
      </c>
      <c r="P582" s="7" t="s">
        <v>985</v>
      </c>
    </row>
    <row r="583" ht="15.75" customHeight="1">
      <c r="A583" s="7" t="s">
        <v>4194</v>
      </c>
      <c r="B583" s="7" t="s">
        <v>4196</v>
      </c>
      <c r="C583" s="7" t="s">
        <v>4197</v>
      </c>
      <c r="D583" s="7" t="s">
        <v>4198</v>
      </c>
      <c r="J583" s="7" t="s">
        <v>4199</v>
      </c>
      <c r="K583" s="7" t="s">
        <v>4200</v>
      </c>
      <c r="L583" s="9" t="s">
        <v>11</v>
      </c>
      <c r="M583" s="7" t="s">
        <v>36</v>
      </c>
      <c r="N583" s="7" t="s">
        <v>37</v>
      </c>
      <c r="O583" s="7" t="s">
        <v>815</v>
      </c>
      <c r="P583" s="7" t="s">
        <v>985</v>
      </c>
    </row>
    <row r="584" ht="15.75" customHeight="1">
      <c r="A584" s="7" t="s">
        <v>4204</v>
      </c>
      <c r="B584" s="7" t="s">
        <v>4205</v>
      </c>
      <c r="C584" s="7" t="s">
        <v>4206</v>
      </c>
      <c r="D584" s="7" t="s">
        <v>4208</v>
      </c>
      <c r="J584" s="7" t="s">
        <v>4209</v>
      </c>
      <c r="K584" s="7" t="s">
        <v>4211</v>
      </c>
      <c r="L584" s="9" t="s">
        <v>11</v>
      </c>
      <c r="M584" s="7" t="s">
        <v>36</v>
      </c>
      <c r="N584" s="7" t="s">
        <v>37</v>
      </c>
      <c r="O584" s="7" t="s">
        <v>815</v>
      </c>
      <c r="P584" s="7" t="s">
        <v>985</v>
      </c>
    </row>
    <row r="585" ht="15.75" customHeight="1">
      <c r="A585" s="7" t="s">
        <v>4214</v>
      </c>
      <c r="B585" s="7" t="s">
        <v>4215</v>
      </c>
      <c r="C585" s="7" t="s">
        <v>4217</v>
      </c>
      <c r="D585" s="7" t="s">
        <v>4218</v>
      </c>
      <c r="G585" s="9" t="s">
        <v>4220</v>
      </c>
      <c r="J585" s="7" t="s">
        <v>4221</v>
      </c>
      <c r="K585" s="7" t="s">
        <v>4222</v>
      </c>
      <c r="M585" s="7" t="s">
        <v>36</v>
      </c>
      <c r="N585" s="7" t="s">
        <v>37</v>
      </c>
      <c r="O585" s="7" t="s">
        <v>815</v>
      </c>
      <c r="P585" s="7" t="s">
        <v>985</v>
      </c>
      <c r="R585" s="9" t="b">
        <v>1</v>
      </c>
    </row>
    <row r="586" ht="15.75" customHeight="1">
      <c r="A586" s="7" t="s">
        <v>4226</v>
      </c>
      <c r="B586" s="7" t="s">
        <v>4227</v>
      </c>
      <c r="C586" s="7" t="s">
        <v>4229</v>
      </c>
      <c r="D586" s="7" t="s">
        <v>4230</v>
      </c>
      <c r="J586" s="7" t="s">
        <v>4231</v>
      </c>
      <c r="K586" s="7" t="s">
        <v>4233</v>
      </c>
      <c r="L586" s="9" t="s">
        <v>11</v>
      </c>
      <c r="M586" s="7" t="s">
        <v>36</v>
      </c>
      <c r="N586" s="7" t="s">
        <v>37</v>
      </c>
      <c r="O586" s="7" t="s">
        <v>815</v>
      </c>
      <c r="P586" s="7" t="s">
        <v>985</v>
      </c>
    </row>
    <row r="587" ht="15.75" customHeight="1">
      <c r="A587" s="7" t="s">
        <v>4236</v>
      </c>
      <c r="B587" s="7" t="s">
        <v>4237</v>
      </c>
      <c r="C587" s="7" t="s">
        <v>4239</v>
      </c>
      <c r="D587" s="7" t="s">
        <v>4240</v>
      </c>
      <c r="J587" s="7" t="s">
        <v>4242</v>
      </c>
      <c r="K587" s="7" t="s">
        <v>4243</v>
      </c>
      <c r="L587" s="9" t="s">
        <v>11</v>
      </c>
      <c r="M587" s="7" t="s">
        <v>36</v>
      </c>
      <c r="N587" s="7" t="s">
        <v>37</v>
      </c>
      <c r="O587" s="7" t="s">
        <v>815</v>
      </c>
      <c r="P587" s="7" t="s">
        <v>985</v>
      </c>
    </row>
    <row r="588" ht="15.75" customHeight="1">
      <c r="A588" s="7" t="s">
        <v>4247</v>
      </c>
      <c r="B588" s="7" t="s">
        <v>4248</v>
      </c>
      <c r="C588" s="7" t="s">
        <v>4249</v>
      </c>
      <c r="D588" s="7" t="s">
        <v>4251</v>
      </c>
      <c r="J588" s="7" t="s">
        <v>4252</v>
      </c>
      <c r="K588" s="7" t="s">
        <v>4254</v>
      </c>
      <c r="L588" s="9" t="s">
        <v>11</v>
      </c>
      <c r="M588" s="7" t="s">
        <v>36</v>
      </c>
      <c r="N588" s="7" t="s">
        <v>37</v>
      </c>
      <c r="O588" s="7" t="s">
        <v>815</v>
      </c>
      <c r="P588" s="7" t="s">
        <v>985</v>
      </c>
    </row>
    <row r="589" ht="15.75" customHeight="1">
      <c r="A589" s="7" t="s">
        <v>4257</v>
      </c>
      <c r="B589" s="7" t="s">
        <v>4258</v>
      </c>
      <c r="C589" s="7" t="s">
        <v>4260</v>
      </c>
      <c r="D589" s="7" t="s">
        <v>4261</v>
      </c>
      <c r="J589" s="7" t="s">
        <v>3922</v>
      </c>
      <c r="K589" s="7" t="s">
        <v>4262</v>
      </c>
      <c r="L589" s="9" t="s">
        <v>11</v>
      </c>
      <c r="M589" s="7" t="s">
        <v>36</v>
      </c>
      <c r="N589" s="7" t="s">
        <v>37</v>
      </c>
      <c r="O589" s="7" t="s">
        <v>815</v>
      </c>
      <c r="P589" s="7" t="s">
        <v>985</v>
      </c>
    </row>
    <row r="590" ht="15.75" customHeight="1">
      <c r="A590" s="7" t="s">
        <v>4265</v>
      </c>
      <c r="B590" s="7" t="s">
        <v>4267</v>
      </c>
      <c r="C590" s="7" t="s">
        <v>4268</v>
      </c>
      <c r="D590" s="7" t="s">
        <v>4269</v>
      </c>
      <c r="J590" s="7" t="s">
        <v>4271</v>
      </c>
      <c r="K590" s="7" t="s">
        <v>4272</v>
      </c>
      <c r="L590" s="9" t="s">
        <v>11</v>
      </c>
      <c r="M590" s="7" t="s">
        <v>36</v>
      </c>
      <c r="N590" s="7" t="s">
        <v>37</v>
      </c>
      <c r="O590" s="7" t="s">
        <v>815</v>
      </c>
      <c r="P590" s="7" t="s">
        <v>985</v>
      </c>
    </row>
    <row r="591" ht="15.75" customHeight="1">
      <c r="A591" s="7" t="s">
        <v>4276</v>
      </c>
      <c r="B591" s="7" t="s">
        <v>4277</v>
      </c>
      <c r="C591" s="7" t="s">
        <v>4278</v>
      </c>
      <c r="D591" s="7" t="s">
        <v>4280</v>
      </c>
      <c r="J591" s="7" t="s">
        <v>3516</v>
      </c>
      <c r="K591" s="7" t="s">
        <v>4282</v>
      </c>
      <c r="L591" s="9" t="s">
        <v>11</v>
      </c>
      <c r="M591" s="7" t="s">
        <v>36</v>
      </c>
      <c r="N591" s="7" t="s">
        <v>37</v>
      </c>
      <c r="O591" s="7" t="s">
        <v>815</v>
      </c>
      <c r="P591" s="7" t="s">
        <v>985</v>
      </c>
    </row>
    <row r="592" ht="15.75" customHeight="1">
      <c r="A592" s="7" t="s">
        <v>4284</v>
      </c>
      <c r="B592" s="7" t="s">
        <v>4286</v>
      </c>
      <c r="C592" s="7" t="s">
        <v>4287</v>
      </c>
      <c r="D592" s="7" t="s">
        <v>4289</v>
      </c>
      <c r="J592" s="7" t="s">
        <v>4290</v>
      </c>
      <c r="K592" s="7" t="s">
        <v>4291</v>
      </c>
      <c r="L592" s="9" t="s">
        <v>11</v>
      </c>
      <c r="M592" s="7" t="s">
        <v>36</v>
      </c>
      <c r="N592" s="7" t="s">
        <v>37</v>
      </c>
      <c r="O592" s="7" t="s">
        <v>815</v>
      </c>
      <c r="P592" s="7" t="s">
        <v>985</v>
      </c>
    </row>
    <row r="593" ht="15.75" customHeight="1">
      <c r="A593" s="7" t="s">
        <v>4294</v>
      </c>
      <c r="B593" s="7" t="s">
        <v>4286</v>
      </c>
      <c r="C593" s="7" t="s">
        <v>4287</v>
      </c>
      <c r="D593" s="7" t="s">
        <v>4295</v>
      </c>
      <c r="J593" s="7" t="s">
        <v>4290</v>
      </c>
      <c r="K593" s="7" t="s">
        <v>4291</v>
      </c>
      <c r="L593" s="9" t="s">
        <v>11</v>
      </c>
      <c r="M593" s="7" t="s">
        <v>36</v>
      </c>
      <c r="N593" s="7" t="s">
        <v>37</v>
      </c>
      <c r="O593" s="7" t="s">
        <v>815</v>
      </c>
      <c r="P593" s="7" t="s">
        <v>985</v>
      </c>
    </row>
    <row r="594" ht="15.75" customHeight="1">
      <c r="A594" s="7" t="s">
        <v>4299</v>
      </c>
      <c r="B594" s="7" t="s">
        <v>4300</v>
      </c>
      <c r="C594" s="7" t="s">
        <v>4301</v>
      </c>
      <c r="D594" s="7" t="s">
        <v>4303</v>
      </c>
      <c r="F594" s="9" t="s">
        <v>4304</v>
      </c>
      <c r="G594" s="9" t="s">
        <v>4306</v>
      </c>
      <c r="H594" s="9" t="s">
        <v>4307</v>
      </c>
      <c r="J594" s="7" t="s">
        <v>3950</v>
      </c>
      <c r="L594" s="9" t="s">
        <v>231</v>
      </c>
      <c r="M594" s="7" t="s">
        <v>36</v>
      </c>
      <c r="N594" s="7" t="s">
        <v>37</v>
      </c>
      <c r="O594" s="7" t="s">
        <v>815</v>
      </c>
      <c r="P594" s="7" t="s">
        <v>985</v>
      </c>
    </row>
    <row r="595" ht="15.75" customHeight="1">
      <c r="A595" s="7" t="s">
        <v>4311</v>
      </c>
      <c r="B595" s="7" t="s">
        <v>4313</v>
      </c>
      <c r="C595" s="7" t="s">
        <v>4314</v>
      </c>
      <c r="D595" s="7" t="s">
        <v>4316</v>
      </c>
      <c r="J595" s="7" t="s">
        <v>4317</v>
      </c>
      <c r="M595" s="7" t="s">
        <v>36</v>
      </c>
      <c r="N595" s="7" t="s">
        <v>372</v>
      </c>
      <c r="O595" s="7" t="s">
        <v>815</v>
      </c>
      <c r="P595" s="7" t="s">
        <v>985</v>
      </c>
    </row>
    <row r="596" ht="15.75" customHeight="1">
      <c r="A596" s="7" t="s">
        <v>4320</v>
      </c>
      <c r="B596" s="7" t="s">
        <v>4321</v>
      </c>
      <c r="C596" s="7" t="s">
        <v>4322</v>
      </c>
      <c r="D596" s="7" t="s">
        <v>4324</v>
      </c>
      <c r="G596" s="9" t="s">
        <v>4325</v>
      </c>
      <c r="J596" s="7" t="s">
        <v>4327</v>
      </c>
      <c r="K596" s="7" t="s">
        <v>4328</v>
      </c>
      <c r="L596" s="9" t="s">
        <v>11</v>
      </c>
      <c r="M596" s="7" t="s">
        <v>36</v>
      </c>
      <c r="N596" s="7" t="s">
        <v>37</v>
      </c>
      <c r="O596" s="7" t="s">
        <v>815</v>
      </c>
      <c r="P596" s="7" t="s">
        <v>985</v>
      </c>
      <c r="R596" s="9" t="b">
        <v>1</v>
      </c>
    </row>
    <row r="597" ht="15.75" customHeight="1">
      <c r="A597" s="7" t="s">
        <v>4331</v>
      </c>
      <c r="B597" s="7" t="s">
        <v>4332</v>
      </c>
      <c r="C597" s="7" t="s">
        <v>4334</v>
      </c>
      <c r="D597" s="7" t="s">
        <v>4335</v>
      </c>
      <c r="J597" s="7" t="s">
        <v>4337</v>
      </c>
      <c r="K597" s="7" t="s">
        <v>4338</v>
      </c>
      <c r="L597" s="9" t="s">
        <v>11</v>
      </c>
      <c r="M597" s="7" t="s">
        <v>36</v>
      </c>
      <c r="N597" s="7" t="s">
        <v>37</v>
      </c>
      <c r="O597" s="7" t="s">
        <v>815</v>
      </c>
      <c r="P597" s="7" t="s">
        <v>985</v>
      </c>
    </row>
    <row r="598" ht="15.75" customHeight="1">
      <c r="A598" s="7" t="s">
        <v>4341</v>
      </c>
      <c r="B598" s="7" t="s">
        <v>4342</v>
      </c>
      <c r="C598" s="7" t="s">
        <v>4343</v>
      </c>
      <c r="D598" s="7" t="s">
        <v>4344</v>
      </c>
      <c r="J598" s="7" t="s">
        <v>4345</v>
      </c>
      <c r="K598" s="7" t="s">
        <v>621</v>
      </c>
      <c r="L598" s="9" t="s">
        <v>11</v>
      </c>
      <c r="M598" s="7" t="s">
        <v>36</v>
      </c>
      <c r="N598" s="7" t="s">
        <v>37</v>
      </c>
      <c r="O598" s="7" t="s">
        <v>815</v>
      </c>
      <c r="P598" s="7" t="s">
        <v>985</v>
      </c>
    </row>
    <row r="599" ht="15.75" customHeight="1">
      <c r="A599" s="7" t="s">
        <v>4347</v>
      </c>
      <c r="B599" s="7" t="s">
        <v>4348</v>
      </c>
      <c r="C599" s="7" t="s">
        <v>4349</v>
      </c>
      <c r="D599" s="7" t="s">
        <v>4350</v>
      </c>
      <c r="J599" s="7" t="s">
        <v>4351</v>
      </c>
      <c r="K599" s="7" t="s">
        <v>4352</v>
      </c>
      <c r="L599" s="9" t="s">
        <v>13</v>
      </c>
      <c r="M599" s="7" t="s">
        <v>36</v>
      </c>
      <c r="N599" s="7" t="s">
        <v>37</v>
      </c>
      <c r="O599" s="7" t="s">
        <v>815</v>
      </c>
      <c r="P599" s="7" t="s">
        <v>985</v>
      </c>
    </row>
    <row r="600" ht="15.75" customHeight="1">
      <c r="A600" s="7" t="s">
        <v>4353</v>
      </c>
      <c r="B600" s="7" t="s">
        <v>4354</v>
      </c>
      <c r="C600" s="7" t="s">
        <v>4356</v>
      </c>
      <c r="D600" s="7" t="s">
        <v>4357</v>
      </c>
      <c r="J600" s="7" t="s">
        <v>4358</v>
      </c>
      <c r="K600" s="7" t="s">
        <v>4360</v>
      </c>
      <c r="L600" s="9" t="s">
        <v>11</v>
      </c>
      <c r="M600" s="7" t="s">
        <v>36</v>
      </c>
      <c r="N600" s="7" t="s">
        <v>37</v>
      </c>
      <c r="O600" s="7" t="s">
        <v>815</v>
      </c>
      <c r="P600" s="7" t="s">
        <v>985</v>
      </c>
    </row>
    <row r="601" ht="15.75" customHeight="1">
      <c r="A601" s="7" t="s">
        <v>4362</v>
      </c>
      <c r="B601" s="7" t="s">
        <v>4363</v>
      </c>
      <c r="C601" s="7" t="s">
        <v>4365</v>
      </c>
      <c r="D601" s="7" t="s">
        <v>4366</v>
      </c>
      <c r="J601" s="7" t="s">
        <v>4367</v>
      </c>
      <c r="K601" s="7" t="s">
        <v>4369</v>
      </c>
      <c r="L601" s="9" t="s">
        <v>11</v>
      </c>
      <c r="M601" s="7" t="s">
        <v>36</v>
      </c>
      <c r="N601" s="7" t="s">
        <v>37</v>
      </c>
      <c r="O601" s="7" t="s">
        <v>815</v>
      </c>
      <c r="P601" s="7" t="s">
        <v>985</v>
      </c>
    </row>
    <row r="602" ht="15.75" customHeight="1">
      <c r="A602" s="7" t="s">
        <v>4372</v>
      </c>
      <c r="B602" s="7" t="s">
        <v>4373</v>
      </c>
      <c r="C602" s="7" t="s">
        <v>4365</v>
      </c>
      <c r="D602" s="7" t="s">
        <v>4375</v>
      </c>
      <c r="J602" s="7" t="s">
        <v>4367</v>
      </c>
      <c r="K602" s="7" t="s">
        <v>4369</v>
      </c>
      <c r="L602" s="9" t="s">
        <v>11</v>
      </c>
      <c r="M602" s="7" t="s">
        <v>36</v>
      </c>
      <c r="N602" s="7" t="s">
        <v>37</v>
      </c>
      <c r="O602" s="7" t="s">
        <v>815</v>
      </c>
      <c r="P602" s="7" t="s">
        <v>985</v>
      </c>
    </row>
    <row r="603" ht="15.75" customHeight="1">
      <c r="A603" s="7" t="s">
        <v>4377</v>
      </c>
      <c r="B603" s="7" t="s">
        <v>4378</v>
      </c>
      <c r="C603" s="7" t="s">
        <v>4365</v>
      </c>
      <c r="D603" s="7" t="s">
        <v>4380</v>
      </c>
      <c r="J603" s="7" t="s">
        <v>4367</v>
      </c>
      <c r="K603" s="7" t="s">
        <v>4369</v>
      </c>
      <c r="L603" s="9" t="s">
        <v>11</v>
      </c>
      <c r="M603" s="7" t="s">
        <v>36</v>
      </c>
      <c r="N603" s="7" t="s">
        <v>37</v>
      </c>
      <c r="O603" s="7" t="s">
        <v>815</v>
      </c>
      <c r="P603" s="7" t="s">
        <v>985</v>
      </c>
    </row>
    <row r="604" ht="15.75" customHeight="1">
      <c r="A604" s="7" t="s">
        <v>4384</v>
      </c>
      <c r="B604" s="7" t="s">
        <v>4385</v>
      </c>
      <c r="C604" s="7" t="s">
        <v>4386</v>
      </c>
      <c r="D604" s="7" t="s">
        <v>4388</v>
      </c>
      <c r="J604" s="7" t="s">
        <v>4389</v>
      </c>
      <c r="K604" s="7" t="s">
        <v>4391</v>
      </c>
      <c r="L604" s="9" t="s">
        <v>11</v>
      </c>
      <c r="M604" s="7" t="s">
        <v>36</v>
      </c>
      <c r="N604" s="7" t="s">
        <v>37</v>
      </c>
      <c r="O604" s="7" t="s">
        <v>815</v>
      </c>
      <c r="P604" s="7" t="s">
        <v>985</v>
      </c>
    </row>
    <row r="605" ht="15.75" customHeight="1">
      <c r="A605" s="7" t="s">
        <v>4394</v>
      </c>
      <c r="B605" s="7" t="s">
        <v>4395</v>
      </c>
      <c r="C605" s="7" t="s">
        <v>4397</v>
      </c>
      <c r="D605" s="7" t="s">
        <v>4398</v>
      </c>
      <c r="J605" s="7" t="s">
        <v>4134</v>
      </c>
      <c r="K605" s="7" t="s">
        <v>4400</v>
      </c>
      <c r="L605" s="9" t="s">
        <v>10</v>
      </c>
      <c r="M605" s="7" t="s">
        <v>36</v>
      </c>
      <c r="N605" s="7" t="s">
        <v>37</v>
      </c>
      <c r="O605" s="7" t="s">
        <v>815</v>
      </c>
      <c r="P605" s="7" t="s">
        <v>985</v>
      </c>
    </row>
    <row r="606" ht="15.75" customHeight="1">
      <c r="A606" s="7" t="s">
        <v>4403</v>
      </c>
      <c r="B606" s="7" t="s">
        <v>4404</v>
      </c>
      <c r="C606" s="7" t="s">
        <v>4405</v>
      </c>
      <c r="D606" s="7" t="s">
        <v>4406</v>
      </c>
      <c r="F606" s="9" t="s">
        <v>4407</v>
      </c>
      <c r="G606" s="9" t="s">
        <v>4408</v>
      </c>
      <c r="J606" s="7" t="s">
        <v>4410</v>
      </c>
      <c r="K606" s="7" t="s">
        <v>4411</v>
      </c>
      <c r="L606" s="9" t="s">
        <v>231</v>
      </c>
      <c r="M606" s="7" t="s">
        <v>36</v>
      </c>
      <c r="N606" s="7" t="s">
        <v>37</v>
      </c>
      <c r="O606" s="7" t="s">
        <v>815</v>
      </c>
      <c r="P606" s="7" t="s">
        <v>985</v>
      </c>
    </row>
    <row r="607" ht="15.75" customHeight="1">
      <c r="A607" s="7" t="s">
        <v>4415</v>
      </c>
      <c r="B607" s="7" t="s">
        <v>4416</v>
      </c>
      <c r="C607" s="7" t="s">
        <v>4417</v>
      </c>
      <c r="D607" s="7" t="s">
        <v>4418</v>
      </c>
      <c r="J607" s="7" t="s">
        <v>4419</v>
      </c>
      <c r="K607" s="7" t="s">
        <v>4420</v>
      </c>
      <c r="L607" s="9" t="s">
        <v>11</v>
      </c>
      <c r="M607" s="7" t="s">
        <v>36</v>
      </c>
      <c r="N607" s="7" t="s">
        <v>37</v>
      </c>
      <c r="O607" s="7" t="s">
        <v>815</v>
      </c>
      <c r="P607" s="7" t="s">
        <v>985</v>
      </c>
    </row>
    <row r="608" ht="15.75" customHeight="1">
      <c r="A608" s="7" t="s">
        <v>4421</v>
      </c>
      <c r="B608" s="7" t="s">
        <v>4422</v>
      </c>
      <c r="C608" s="7" t="s">
        <v>4417</v>
      </c>
      <c r="D608" s="7" t="s">
        <v>4423</v>
      </c>
      <c r="J608" s="7" t="s">
        <v>4419</v>
      </c>
      <c r="K608" s="7" t="s">
        <v>4420</v>
      </c>
      <c r="L608" s="9" t="s">
        <v>11</v>
      </c>
      <c r="M608" s="7" t="s">
        <v>36</v>
      </c>
      <c r="N608" s="7" t="s">
        <v>37</v>
      </c>
      <c r="O608" s="7" t="s">
        <v>815</v>
      </c>
      <c r="P608" s="7" t="s">
        <v>985</v>
      </c>
    </row>
    <row r="609" ht="15.75" customHeight="1">
      <c r="A609" s="7" t="s">
        <v>4424</v>
      </c>
      <c r="B609" s="7" t="s">
        <v>4426</v>
      </c>
      <c r="C609" s="7" t="s">
        <v>4427</v>
      </c>
      <c r="D609" s="7" t="s">
        <v>4428</v>
      </c>
      <c r="J609" s="7" t="s">
        <v>4430</v>
      </c>
      <c r="K609" s="7" t="s">
        <v>4431</v>
      </c>
      <c r="L609" s="9" t="s">
        <v>11</v>
      </c>
      <c r="M609" s="7" t="s">
        <v>36</v>
      </c>
      <c r="N609" s="7" t="s">
        <v>37</v>
      </c>
      <c r="O609" s="7" t="s">
        <v>815</v>
      </c>
      <c r="P609" s="7" t="s">
        <v>985</v>
      </c>
    </row>
    <row r="610" ht="15.75" customHeight="1">
      <c r="A610" s="7" t="s">
        <v>4434</v>
      </c>
      <c r="B610" s="7" t="s">
        <v>4436</v>
      </c>
      <c r="C610" s="7" t="s">
        <v>4437</v>
      </c>
      <c r="D610" s="7" t="s">
        <v>4439</v>
      </c>
      <c r="J610" s="7" t="s">
        <v>4440</v>
      </c>
      <c r="L610" s="9" t="s">
        <v>11</v>
      </c>
      <c r="M610" s="7" t="s">
        <v>36</v>
      </c>
      <c r="N610" s="7" t="s">
        <v>37</v>
      </c>
      <c r="O610" s="7" t="s">
        <v>815</v>
      </c>
      <c r="P610" s="7" t="s">
        <v>985</v>
      </c>
    </row>
    <row r="611" ht="15.75" customHeight="1">
      <c r="A611" s="7" t="s">
        <v>4443</v>
      </c>
      <c r="B611" s="7" t="s">
        <v>4445</v>
      </c>
      <c r="C611" s="7" t="s">
        <v>4446</v>
      </c>
      <c r="D611" s="7" t="s">
        <v>4448</v>
      </c>
      <c r="J611" s="7" t="s">
        <v>4449</v>
      </c>
      <c r="K611" s="7" t="s">
        <v>4200</v>
      </c>
      <c r="L611" s="9" t="s">
        <v>11</v>
      </c>
      <c r="M611" s="7" t="s">
        <v>36</v>
      </c>
      <c r="N611" s="7" t="s">
        <v>37</v>
      </c>
      <c r="O611" s="7" t="s">
        <v>815</v>
      </c>
      <c r="P611" s="7" t="s">
        <v>985</v>
      </c>
    </row>
    <row r="612" ht="15.75" customHeight="1">
      <c r="A612" s="7" t="s">
        <v>4450</v>
      </c>
      <c r="B612" s="7" t="s">
        <v>4451</v>
      </c>
      <c r="C612" s="7" t="s">
        <v>4453</v>
      </c>
      <c r="D612" s="7" t="s">
        <v>4454</v>
      </c>
      <c r="J612" s="7" t="s">
        <v>4456</v>
      </c>
      <c r="K612" s="7" t="s">
        <v>4200</v>
      </c>
      <c r="L612" s="9" t="s">
        <v>11</v>
      </c>
      <c r="M612" s="7" t="s">
        <v>36</v>
      </c>
      <c r="N612" s="7" t="s">
        <v>37</v>
      </c>
      <c r="O612" s="7" t="s">
        <v>815</v>
      </c>
      <c r="P612" s="7" t="s">
        <v>985</v>
      </c>
    </row>
    <row r="613" ht="15.75" customHeight="1">
      <c r="A613" s="7" t="s">
        <v>4459</v>
      </c>
      <c r="B613" s="7" t="s">
        <v>4461</v>
      </c>
      <c r="C613" s="7" t="s">
        <v>4453</v>
      </c>
      <c r="D613" s="7" t="s">
        <v>4462</v>
      </c>
      <c r="J613" s="7" t="s">
        <v>4456</v>
      </c>
      <c r="K613" s="7" t="s">
        <v>4200</v>
      </c>
      <c r="L613" s="9" t="s">
        <v>11</v>
      </c>
      <c r="M613" s="7" t="s">
        <v>36</v>
      </c>
      <c r="N613" s="7" t="s">
        <v>37</v>
      </c>
      <c r="O613" s="7" t="s">
        <v>815</v>
      </c>
      <c r="P613" s="7" t="s">
        <v>985</v>
      </c>
    </row>
    <row r="614" ht="15.75" customHeight="1">
      <c r="A614" s="7" t="s">
        <v>4467</v>
      </c>
      <c r="B614" s="7" t="s">
        <v>4468</v>
      </c>
      <c r="C614" s="7" t="s">
        <v>4469</v>
      </c>
      <c r="D614" s="7" t="s">
        <v>4470</v>
      </c>
      <c r="J614" s="7" t="s">
        <v>4471</v>
      </c>
      <c r="K614" s="7" t="s">
        <v>4328</v>
      </c>
      <c r="L614" s="9" t="s">
        <v>11</v>
      </c>
      <c r="M614" s="7" t="s">
        <v>36</v>
      </c>
      <c r="N614" s="7" t="s">
        <v>37</v>
      </c>
      <c r="O614" s="7" t="s">
        <v>815</v>
      </c>
      <c r="P614" s="7" t="s">
        <v>985</v>
      </c>
    </row>
    <row r="615" ht="15.75" customHeight="1">
      <c r="A615" s="7" t="s">
        <v>4474</v>
      </c>
      <c r="B615" s="7" t="s">
        <v>4475</v>
      </c>
      <c r="C615" s="7" t="s">
        <v>4477</v>
      </c>
      <c r="D615" s="7" t="s">
        <v>4478</v>
      </c>
      <c r="J615" s="7" t="s">
        <v>4480</v>
      </c>
      <c r="K615" s="7" t="s">
        <v>4481</v>
      </c>
      <c r="L615" s="9" t="s">
        <v>11</v>
      </c>
      <c r="M615" s="7" t="s">
        <v>36</v>
      </c>
      <c r="N615" s="7" t="s">
        <v>37</v>
      </c>
      <c r="O615" s="7" t="s">
        <v>815</v>
      </c>
      <c r="P615" s="7" t="s">
        <v>985</v>
      </c>
    </row>
    <row r="616" ht="15.75" customHeight="1">
      <c r="A616" s="7" t="s">
        <v>4484</v>
      </c>
      <c r="B616" s="7" t="s">
        <v>4486</v>
      </c>
      <c r="C616" s="7" t="s">
        <v>4487</v>
      </c>
      <c r="D616" s="7" t="s">
        <v>4489</v>
      </c>
      <c r="J616" s="7" t="s">
        <v>4490</v>
      </c>
      <c r="K616" s="7" t="s">
        <v>4492</v>
      </c>
      <c r="L616" s="9" t="s">
        <v>11</v>
      </c>
      <c r="M616" s="7" t="s">
        <v>36</v>
      </c>
      <c r="N616" s="7" t="s">
        <v>37</v>
      </c>
      <c r="O616" s="7" t="s">
        <v>815</v>
      </c>
      <c r="P616" s="7" t="s">
        <v>985</v>
      </c>
    </row>
    <row r="617" ht="15.75" customHeight="1">
      <c r="A617" s="7" t="s">
        <v>4496</v>
      </c>
      <c r="B617" s="7" t="s">
        <v>4497</v>
      </c>
      <c r="C617" s="7" t="s">
        <v>4487</v>
      </c>
      <c r="D617" s="7" t="s">
        <v>4499</v>
      </c>
      <c r="J617" s="7" t="s">
        <v>4490</v>
      </c>
      <c r="K617" s="7" t="s">
        <v>4492</v>
      </c>
      <c r="L617" s="9" t="s">
        <v>11</v>
      </c>
      <c r="M617" s="7" t="s">
        <v>36</v>
      </c>
      <c r="N617" s="7" t="s">
        <v>37</v>
      </c>
      <c r="O617" s="7" t="s">
        <v>815</v>
      </c>
      <c r="P617" s="7" t="s">
        <v>985</v>
      </c>
    </row>
    <row r="618" ht="15.75" customHeight="1">
      <c r="A618" s="7" t="s">
        <v>4502</v>
      </c>
      <c r="B618" s="7" t="s">
        <v>4504</v>
      </c>
      <c r="C618" s="7" t="s">
        <v>4487</v>
      </c>
      <c r="D618" s="7" t="s">
        <v>4505</v>
      </c>
      <c r="E618" s="9" t="s">
        <v>4507</v>
      </c>
      <c r="J618" s="7" t="s">
        <v>4490</v>
      </c>
      <c r="K618" s="7" t="s">
        <v>4492</v>
      </c>
      <c r="L618" s="9" t="s">
        <v>11</v>
      </c>
      <c r="M618" s="7" t="s">
        <v>36</v>
      </c>
      <c r="N618" s="7" t="s">
        <v>37</v>
      </c>
      <c r="O618" s="7" t="s">
        <v>815</v>
      </c>
      <c r="P618" s="7" t="s">
        <v>985</v>
      </c>
    </row>
    <row r="619" ht="15.75" customHeight="1">
      <c r="A619" s="7" t="s">
        <v>4511</v>
      </c>
      <c r="B619" s="7" t="s">
        <v>4512</v>
      </c>
      <c r="C619" s="7" t="s">
        <v>4514</v>
      </c>
      <c r="D619" s="7" t="s">
        <v>4515</v>
      </c>
      <c r="J619" s="7" t="s">
        <v>4516</v>
      </c>
      <c r="K619" s="7" t="s">
        <v>4492</v>
      </c>
      <c r="L619" s="9" t="s">
        <v>11</v>
      </c>
      <c r="M619" s="7" t="s">
        <v>36</v>
      </c>
      <c r="N619" s="7" t="s">
        <v>37</v>
      </c>
      <c r="O619" s="7" t="s">
        <v>815</v>
      </c>
      <c r="P619" s="7" t="s">
        <v>985</v>
      </c>
    </row>
    <row r="620" ht="15.75" customHeight="1">
      <c r="A620" s="7" t="s">
        <v>4520</v>
      </c>
      <c r="B620" s="7" t="s">
        <v>4521</v>
      </c>
      <c r="C620" s="7" t="s">
        <v>4523</v>
      </c>
      <c r="D620" s="7" t="s">
        <v>4524</v>
      </c>
      <c r="J620" s="7" t="s">
        <v>4526</v>
      </c>
      <c r="K620" s="7" t="s">
        <v>4527</v>
      </c>
      <c r="L620" s="9" t="s">
        <v>11</v>
      </c>
      <c r="M620" s="7" t="s">
        <v>36</v>
      </c>
      <c r="N620" s="7" t="s">
        <v>37</v>
      </c>
      <c r="O620" s="7" t="s">
        <v>815</v>
      </c>
      <c r="P620" s="7" t="s">
        <v>985</v>
      </c>
    </row>
    <row r="621" ht="15.75" customHeight="1">
      <c r="A621" s="7" t="s">
        <v>4530</v>
      </c>
      <c r="B621" s="7" t="s">
        <v>4531</v>
      </c>
      <c r="C621" s="7" t="s">
        <v>4532</v>
      </c>
      <c r="D621" s="7" t="s">
        <v>4533</v>
      </c>
      <c r="F621" s="9" t="s">
        <v>4534</v>
      </c>
      <c r="G621" s="9" t="s">
        <v>4535</v>
      </c>
      <c r="J621" s="7" t="s">
        <v>3516</v>
      </c>
      <c r="K621" s="7" t="s">
        <v>4536</v>
      </c>
      <c r="L621" s="9" t="s">
        <v>231</v>
      </c>
      <c r="M621" s="7" t="s">
        <v>36</v>
      </c>
      <c r="N621" s="7" t="s">
        <v>37</v>
      </c>
      <c r="O621" s="7" t="s">
        <v>815</v>
      </c>
      <c r="P621" s="7" t="s">
        <v>985</v>
      </c>
    </row>
    <row r="622" ht="15.75" customHeight="1">
      <c r="A622" s="7" t="s">
        <v>4537</v>
      </c>
      <c r="B622" s="7" t="s">
        <v>4538</v>
      </c>
      <c r="C622" s="7" t="s">
        <v>4539</v>
      </c>
      <c r="D622" s="7" t="s">
        <v>4540</v>
      </c>
      <c r="J622" s="7" t="s">
        <v>4541</v>
      </c>
      <c r="K622" s="7" t="s">
        <v>4542</v>
      </c>
      <c r="L622" s="9" t="s">
        <v>11</v>
      </c>
      <c r="M622" s="7" t="s">
        <v>36</v>
      </c>
      <c r="N622" s="7" t="s">
        <v>37</v>
      </c>
      <c r="O622" s="7" t="s">
        <v>815</v>
      </c>
      <c r="P622" s="7" t="s">
        <v>985</v>
      </c>
    </row>
    <row r="623" ht="15.75" customHeight="1">
      <c r="A623" s="7" t="s">
        <v>4543</v>
      </c>
      <c r="B623" s="7" t="s">
        <v>4544</v>
      </c>
      <c r="C623" s="7" t="s">
        <v>4545</v>
      </c>
      <c r="D623" s="7" t="s">
        <v>4546</v>
      </c>
      <c r="J623" s="7" t="s">
        <v>4547</v>
      </c>
      <c r="K623" s="7" t="s">
        <v>4548</v>
      </c>
      <c r="L623" s="9" t="s">
        <v>11</v>
      </c>
      <c r="M623" s="7" t="s">
        <v>36</v>
      </c>
      <c r="N623" s="7" t="s">
        <v>37</v>
      </c>
      <c r="O623" s="7" t="s">
        <v>815</v>
      </c>
      <c r="P623" s="7" t="s">
        <v>985</v>
      </c>
    </row>
    <row r="624" ht="15.75" customHeight="1">
      <c r="A624" s="7" t="s">
        <v>4549</v>
      </c>
      <c r="B624" s="7" t="s">
        <v>4550</v>
      </c>
      <c r="C624" s="7" t="s">
        <v>4551</v>
      </c>
      <c r="D624" s="7" t="s">
        <v>4552</v>
      </c>
      <c r="J624" s="7" t="s">
        <v>4553</v>
      </c>
      <c r="K624" s="7" t="s">
        <v>4554</v>
      </c>
      <c r="L624" s="9" t="s">
        <v>11</v>
      </c>
      <c r="M624" s="7" t="s">
        <v>36</v>
      </c>
      <c r="N624" s="7" t="s">
        <v>37</v>
      </c>
      <c r="O624" s="7" t="s">
        <v>815</v>
      </c>
      <c r="P624" s="7" t="s">
        <v>985</v>
      </c>
    </row>
    <row r="625" ht="15.75" customHeight="1">
      <c r="A625" s="7" t="s">
        <v>4555</v>
      </c>
      <c r="B625" s="7" t="s">
        <v>4556</v>
      </c>
      <c r="C625" s="7" t="s">
        <v>4557</v>
      </c>
      <c r="D625" s="7" t="s">
        <v>4558</v>
      </c>
      <c r="J625" s="7" t="s">
        <v>3554</v>
      </c>
      <c r="K625" s="7" t="s">
        <v>4554</v>
      </c>
      <c r="M625" s="7" t="s">
        <v>36</v>
      </c>
      <c r="N625" s="7" t="s">
        <v>37</v>
      </c>
      <c r="O625" s="7" t="s">
        <v>815</v>
      </c>
      <c r="P625" s="7" t="s">
        <v>985</v>
      </c>
    </row>
    <row r="626" ht="15.75" customHeight="1">
      <c r="A626" s="7" t="s">
        <v>4559</v>
      </c>
      <c r="B626" s="7" t="s">
        <v>4560</v>
      </c>
      <c r="C626" s="7" t="s">
        <v>4561</v>
      </c>
      <c r="D626" s="7" t="s">
        <v>4562</v>
      </c>
      <c r="J626" s="7" t="s">
        <v>4563</v>
      </c>
      <c r="K626" s="7" t="s">
        <v>4564</v>
      </c>
      <c r="M626" s="7" t="s">
        <v>36</v>
      </c>
      <c r="N626" s="7" t="s">
        <v>37</v>
      </c>
      <c r="O626" s="7" t="s">
        <v>815</v>
      </c>
      <c r="P626" s="7" t="s">
        <v>985</v>
      </c>
    </row>
    <row r="627" ht="15.75" customHeight="1">
      <c r="A627" s="7" t="s">
        <v>4565</v>
      </c>
      <c r="B627" s="7" t="s">
        <v>4566</v>
      </c>
      <c r="C627" s="7" t="s">
        <v>4567</v>
      </c>
      <c r="D627" s="7" t="s">
        <v>4568</v>
      </c>
      <c r="J627" s="7" t="s">
        <v>4563</v>
      </c>
      <c r="K627" s="7" t="s">
        <v>4564</v>
      </c>
      <c r="M627" s="7" t="s">
        <v>36</v>
      </c>
      <c r="N627" s="7" t="s">
        <v>37</v>
      </c>
      <c r="O627" s="7" t="s">
        <v>815</v>
      </c>
      <c r="P627" s="7" t="s">
        <v>985</v>
      </c>
    </row>
    <row r="628" ht="15.75" customHeight="1">
      <c r="A628" s="7" t="s">
        <v>4569</v>
      </c>
      <c r="B628" s="7" t="s">
        <v>4570</v>
      </c>
      <c r="C628" s="7" t="s">
        <v>4571</v>
      </c>
      <c r="D628" s="7" t="s">
        <v>4572</v>
      </c>
      <c r="J628" s="7" t="s">
        <v>4573</v>
      </c>
      <c r="K628" s="7" t="s">
        <v>4492</v>
      </c>
      <c r="M628" s="7" t="s">
        <v>36</v>
      </c>
      <c r="N628" s="7" t="s">
        <v>37</v>
      </c>
      <c r="O628" s="7" t="s">
        <v>815</v>
      </c>
      <c r="P628" s="7" t="s">
        <v>985</v>
      </c>
    </row>
    <row r="629" ht="15.75" customHeight="1">
      <c r="A629" s="7" t="s">
        <v>4574</v>
      </c>
      <c r="B629" s="7" t="s">
        <v>4575</v>
      </c>
      <c r="C629" s="7" t="s">
        <v>4576</v>
      </c>
      <c r="D629" s="7" t="s">
        <v>4577</v>
      </c>
      <c r="J629" s="7" t="s">
        <v>4578</v>
      </c>
      <c r="K629" s="7" t="s">
        <v>4579</v>
      </c>
      <c r="M629" s="7" t="s">
        <v>36</v>
      </c>
      <c r="N629" s="7" t="s">
        <v>37</v>
      </c>
      <c r="O629" s="7" t="s">
        <v>815</v>
      </c>
      <c r="P629" s="7" t="s">
        <v>985</v>
      </c>
    </row>
    <row r="630" ht="15.75" customHeight="1">
      <c r="A630" s="7" t="s">
        <v>4580</v>
      </c>
      <c r="B630" s="7" t="s">
        <v>4581</v>
      </c>
      <c r="C630" s="7" t="s">
        <v>4582</v>
      </c>
      <c r="D630" s="7" t="s">
        <v>4583</v>
      </c>
      <c r="J630" s="7" t="s">
        <v>4584</v>
      </c>
      <c r="K630" s="7" t="s">
        <v>4585</v>
      </c>
      <c r="M630" s="7" t="s">
        <v>36</v>
      </c>
      <c r="N630" s="7" t="s">
        <v>37</v>
      </c>
      <c r="O630" s="7" t="s">
        <v>815</v>
      </c>
      <c r="P630" s="7" t="s">
        <v>985</v>
      </c>
    </row>
    <row r="631" ht="15.75" customHeight="1">
      <c r="A631" s="7" t="s">
        <v>4586</v>
      </c>
      <c r="B631" s="7" t="s">
        <v>4587</v>
      </c>
      <c r="C631" s="7" t="s">
        <v>4588</v>
      </c>
      <c r="D631" s="7" t="s">
        <v>4589</v>
      </c>
      <c r="J631" s="7" t="s">
        <v>4590</v>
      </c>
      <c r="K631" s="7" t="s">
        <v>4591</v>
      </c>
      <c r="M631" s="7" t="s">
        <v>36</v>
      </c>
      <c r="N631" s="7" t="s">
        <v>37</v>
      </c>
      <c r="O631" s="7" t="s">
        <v>815</v>
      </c>
      <c r="P631" s="7" t="s">
        <v>985</v>
      </c>
    </row>
    <row r="632" ht="15.75" customHeight="1">
      <c r="A632" s="7" t="s">
        <v>4592</v>
      </c>
      <c r="B632" s="7" t="s">
        <v>4593</v>
      </c>
      <c r="C632" s="7" t="s">
        <v>4594</v>
      </c>
      <c r="D632" s="7" t="s">
        <v>4595</v>
      </c>
      <c r="J632" s="7" t="s">
        <v>4573</v>
      </c>
      <c r="K632" s="7" t="s">
        <v>4596</v>
      </c>
      <c r="M632" s="7" t="s">
        <v>36</v>
      </c>
      <c r="N632" s="7" t="s">
        <v>37</v>
      </c>
      <c r="O632" s="7" t="s">
        <v>815</v>
      </c>
      <c r="P632" s="7" t="s">
        <v>985</v>
      </c>
    </row>
    <row r="633" ht="15.75" customHeight="1">
      <c r="A633" s="7" t="s">
        <v>4597</v>
      </c>
      <c r="B633" s="7" t="s">
        <v>4598</v>
      </c>
      <c r="C633" s="7" t="s">
        <v>4599</v>
      </c>
      <c r="D633" s="7" t="s">
        <v>4600</v>
      </c>
      <c r="J633" s="7" t="s">
        <v>4601</v>
      </c>
      <c r="K633" s="7" t="s">
        <v>2750</v>
      </c>
      <c r="M633" s="7" t="s">
        <v>36</v>
      </c>
      <c r="N633" s="7" t="s">
        <v>37</v>
      </c>
      <c r="O633" s="7" t="s">
        <v>815</v>
      </c>
      <c r="P633" s="7" t="s">
        <v>985</v>
      </c>
    </row>
    <row r="634" ht="15.75" customHeight="1">
      <c r="A634" s="7" t="s">
        <v>4602</v>
      </c>
      <c r="B634" s="7" t="s">
        <v>4603</v>
      </c>
      <c r="C634" s="7" t="s">
        <v>4604</v>
      </c>
      <c r="D634" s="7" t="s">
        <v>4605</v>
      </c>
      <c r="J634" s="7" t="s">
        <v>4606</v>
      </c>
      <c r="K634" s="7" t="s">
        <v>4084</v>
      </c>
      <c r="M634" s="7" t="s">
        <v>36</v>
      </c>
      <c r="N634" s="7" t="s">
        <v>37</v>
      </c>
      <c r="O634" s="7" t="s">
        <v>815</v>
      </c>
      <c r="P634" s="7" t="s">
        <v>985</v>
      </c>
    </row>
    <row r="635" ht="15.75" customHeight="1">
      <c r="A635" s="7" t="s">
        <v>4607</v>
      </c>
      <c r="B635" s="7" t="s">
        <v>4608</v>
      </c>
      <c r="C635" s="7" t="s">
        <v>4609</v>
      </c>
      <c r="D635" s="7" t="s">
        <v>4610</v>
      </c>
      <c r="J635" s="7" t="s">
        <v>4611</v>
      </c>
      <c r="K635" s="7" t="s">
        <v>4612</v>
      </c>
      <c r="M635" s="7" t="s">
        <v>36</v>
      </c>
      <c r="N635" s="7" t="s">
        <v>37</v>
      </c>
      <c r="O635" s="7" t="s">
        <v>815</v>
      </c>
      <c r="P635" s="7" t="s">
        <v>985</v>
      </c>
    </row>
    <row r="636" ht="15.75" customHeight="1">
      <c r="A636" s="7" t="s">
        <v>4613</v>
      </c>
      <c r="B636" s="7" t="s">
        <v>4614</v>
      </c>
      <c r="C636" s="7" t="s">
        <v>4615</v>
      </c>
      <c r="D636" s="7" t="s">
        <v>4616</v>
      </c>
      <c r="J636" s="7" t="s">
        <v>3595</v>
      </c>
      <c r="K636" s="7" t="s">
        <v>4617</v>
      </c>
      <c r="M636" s="7" t="s">
        <v>36</v>
      </c>
      <c r="N636" s="7" t="s">
        <v>37</v>
      </c>
      <c r="O636" s="7" t="s">
        <v>815</v>
      </c>
      <c r="P636" s="7" t="s">
        <v>985</v>
      </c>
    </row>
    <row r="637" ht="15.75" customHeight="1">
      <c r="A637" s="7" t="s">
        <v>4618</v>
      </c>
      <c r="B637" s="7" t="s">
        <v>4619</v>
      </c>
      <c r="C637" s="7" t="s">
        <v>4620</v>
      </c>
      <c r="D637" s="7" t="s">
        <v>4621</v>
      </c>
      <c r="J637" s="7" t="s">
        <v>4134</v>
      </c>
      <c r="K637" s="7" t="s">
        <v>4481</v>
      </c>
      <c r="M637" s="7" t="s">
        <v>36</v>
      </c>
      <c r="N637" s="7" t="s">
        <v>37</v>
      </c>
      <c r="O637" s="7" t="s">
        <v>815</v>
      </c>
      <c r="P637" s="7" t="s">
        <v>985</v>
      </c>
    </row>
    <row r="638" ht="15.75" customHeight="1">
      <c r="A638" s="7" t="s">
        <v>4622</v>
      </c>
      <c r="B638" s="7" t="s">
        <v>4623</v>
      </c>
      <c r="C638" s="7" t="s">
        <v>4624</v>
      </c>
      <c r="D638" s="7" t="s">
        <v>4625</v>
      </c>
      <c r="J638" s="7" t="s">
        <v>3950</v>
      </c>
      <c r="K638" s="7" t="s">
        <v>4626</v>
      </c>
      <c r="M638" s="7" t="s">
        <v>36</v>
      </c>
      <c r="N638" s="7" t="s">
        <v>37</v>
      </c>
      <c r="O638" s="7" t="s">
        <v>815</v>
      </c>
      <c r="P638" s="7" t="s">
        <v>985</v>
      </c>
    </row>
    <row r="639" ht="15.75" customHeight="1">
      <c r="A639" s="7" t="s">
        <v>4627</v>
      </c>
      <c r="B639" s="7" t="s">
        <v>4628</v>
      </c>
      <c r="C639" s="7" t="s">
        <v>4629</v>
      </c>
      <c r="D639" s="7" t="s">
        <v>4630</v>
      </c>
      <c r="J639" s="7" t="s">
        <v>4271</v>
      </c>
      <c r="K639" s="7" t="s">
        <v>4631</v>
      </c>
      <c r="M639" s="7" t="s">
        <v>36</v>
      </c>
      <c r="N639" s="7" t="s">
        <v>37</v>
      </c>
      <c r="O639" s="7" t="s">
        <v>815</v>
      </c>
      <c r="P639" s="7" t="s">
        <v>985</v>
      </c>
    </row>
    <row r="640" ht="15.75" customHeight="1">
      <c r="A640" s="7" t="s">
        <v>4632</v>
      </c>
      <c r="B640" s="7" t="s">
        <v>4633</v>
      </c>
      <c r="C640" s="7" t="s">
        <v>4634</v>
      </c>
      <c r="D640" s="7" t="s">
        <v>4635</v>
      </c>
      <c r="J640" s="7" t="s">
        <v>4636</v>
      </c>
      <c r="K640" s="7" t="s">
        <v>4637</v>
      </c>
      <c r="M640" s="7" t="s">
        <v>36</v>
      </c>
      <c r="N640" s="7" t="s">
        <v>37</v>
      </c>
      <c r="O640" s="7" t="s">
        <v>815</v>
      </c>
      <c r="P640" s="7" t="s">
        <v>985</v>
      </c>
    </row>
    <row r="641" ht="15.75" customHeight="1">
      <c r="A641" s="7" t="s">
        <v>4638</v>
      </c>
      <c r="B641" s="7" t="s">
        <v>4639</v>
      </c>
      <c r="C641" s="7" t="s">
        <v>4640</v>
      </c>
      <c r="D641" s="7" t="s">
        <v>4641</v>
      </c>
      <c r="J641" s="7" t="s">
        <v>3887</v>
      </c>
      <c r="K641" s="7" t="s">
        <v>4642</v>
      </c>
      <c r="M641" s="7" t="s">
        <v>36</v>
      </c>
      <c r="N641" s="7" t="s">
        <v>37</v>
      </c>
      <c r="O641" s="7" t="s">
        <v>815</v>
      </c>
      <c r="P641" s="7" t="s">
        <v>985</v>
      </c>
    </row>
    <row r="642" ht="15.75" customHeight="1">
      <c r="A642" s="7" t="s">
        <v>4643</v>
      </c>
      <c r="B642" s="7" t="s">
        <v>4644</v>
      </c>
      <c r="C642" s="7" t="s">
        <v>4645</v>
      </c>
      <c r="D642" s="7" t="s">
        <v>4646</v>
      </c>
      <c r="J642" s="7" t="s">
        <v>4647</v>
      </c>
      <c r="K642" s="7" t="s">
        <v>2471</v>
      </c>
      <c r="M642" s="7" t="s">
        <v>36</v>
      </c>
      <c r="N642" s="7" t="s">
        <v>37</v>
      </c>
      <c r="O642" s="7" t="s">
        <v>815</v>
      </c>
      <c r="P642" s="7" t="s">
        <v>985</v>
      </c>
    </row>
    <row r="643" ht="15.75" customHeight="1">
      <c r="A643" s="7" t="s">
        <v>4648</v>
      </c>
      <c r="B643" s="7" t="s">
        <v>4649</v>
      </c>
      <c r="C643" s="7" t="s">
        <v>4650</v>
      </c>
      <c r="D643" s="7" t="s">
        <v>4651</v>
      </c>
      <c r="J643" s="7" t="s">
        <v>4578</v>
      </c>
      <c r="K643" s="7" t="s">
        <v>4652</v>
      </c>
      <c r="M643" s="7" t="s">
        <v>36</v>
      </c>
      <c r="N643" s="7" t="s">
        <v>37</v>
      </c>
      <c r="O643" s="7" t="s">
        <v>815</v>
      </c>
      <c r="P643" s="7" t="s">
        <v>985</v>
      </c>
    </row>
    <row r="644" ht="15.75" customHeight="1">
      <c r="A644" s="7" t="s">
        <v>4653</v>
      </c>
      <c r="B644" s="7" t="s">
        <v>4654</v>
      </c>
      <c r="C644" s="7" t="s">
        <v>4655</v>
      </c>
      <c r="D644" s="7" t="s">
        <v>4656</v>
      </c>
      <c r="J644" s="7" t="s">
        <v>4636</v>
      </c>
      <c r="K644" s="7" t="s">
        <v>4657</v>
      </c>
      <c r="M644" s="7" t="s">
        <v>36</v>
      </c>
      <c r="N644" s="7" t="s">
        <v>37</v>
      </c>
      <c r="O644" s="7" t="s">
        <v>815</v>
      </c>
      <c r="P644" s="7" t="s">
        <v>985</v>
      </c>
    </row>
    <row r="645" ht="15.75" customHeight="1">
      <c r="A645" s="7" t="s">
        <v>4658</v>
      </c>
      <c r="B645" s="7" t="s">
        <v>4659</v>
      </c>
      <c r="C645" s="7" t="s">
        <v>4660</v>
      </c>
      <c r="D645" s="7" t="s">
        <v>4661</v>
      </c>
      <c r="J645" s="7" t="s">
        <v>4351</v>
      </c>
      <c r="K645" s="7" t="s">
        <v>4662</v>
      </c>
      <c r="L645" s="9" t="s">
        <v>11</v>
      </c>
      <c r="M645" s="7" t="s">
        <v>70</v>
      </c>
      <c r="N645" s="7" t="s">
        <v>196</v>
      </c>
      <c r="O645" s="7" t="s">
        <v>815</v>
      </c>
      <c r="P645" s="7" t="s">
        <v>985</v>
      </c>
      <c r="Q645" s="9" t="s">
        <v>4663</v>
      </c>
      <c r="R645" s="9" t="b">
        <v>1</v>
      </c>
    </row>
    <row r="646" ht="15.75" customHeight="1">
      <c r="A646" s="7" t="s">
        <v>4664</v>
      </c>
      <c r="B646" s="7" t="s">
        <v>4665</v>
      </c>
      <c r="C646" s="7" t="s">
        <v>4666</v>
      </c>
      <c r="D646" s="7" t="s">
        <v>4667</v>
      </c>
      <c r="J646" s="7" t="s">
        <v>4242</v>
      </c>
      <c r="K646" s="7" t="s">
        <v>4668</v>
      </c>
      <c r="M646" s="7" t="s">
        <v>36</v>
      </c>
      <c r="N646" s="7" t="s">
        <v>37</v>
      </c>
      <c r="O646" s="7" t="s">
        <v>815</v>
      </c>
      <c r="P646" s="7" t="s">
        <v>985</v>
      </c>
    </row>
    <row r="647" ht="15.75" customHeight="1">
      <c r="A647" s="7" t="s">
        <v>4669</v>
      </c>
      <c r="B647" s="7" t="s">
        <v>4670</v>
      </c>
      <c r="C647" s="7" t="s">
        <v>4671</v>
      </c>
      <c r="D647" s="7" t="s">
        <v>4672</v>
      </c>
      <c r="J647" s="7" t="s">
        <v>4673</v>
      </c>
      <c r="K647" s="7" t="s">
        <v>4674</v>
      </c>
      <c r="M647" s="7" t="s">
        <v>36</v>
      </c>
      <c r="N647" s="7" t="s">
        <v>37</v>
      </c>
      <c r="O647" s="7" t="s">
        <v>815</v>
      </c>
      <c r="P647" s="7" t="s">
        <v>985</v>
      </c>
    </row>
    <row r="648" ht="15.75" customHeight="1">
      <c r="A648" s="7" t="s">
        <v>4675</v>
      </c>
      <c r="B648" s="7" t="s">
        <v>4676</v>
      </c>
      <c r="C648" s="7" t="s">
        <v>4677</v>
      </c>
      <c r="D648" s="7" t="s">
        <v>4678</v>
      </c>
      <c r="J648" s="7" t="s">
        <v>4679</v>
      </c>
      <c r="K648" s="7" t="s">
        <v>4680</v>
      </c>
      <c r="M648" s="7" t="s">
        <v>36</v>
      </c>
      <c r="N648" s="7" t="s">
        <v>37</v>
      </c>
      <c r="O648" s="7" t="s">
        <v>815</v>
      </c>
      <c r="P648" s="7" t="s">
        <v>985</v>
      </c>
    </row>
    <row r="649" ht="15.75" customHeight="1">
      <c r="A649" s="7" t="s">
        <v>4681</v>
      </c>
      <c r="B649" s="7" t="s">
        <v>4682</v>
      </c>
      <c r="C649" s="7" t="s">
        <v>4683</v>
      </c>
      <c r="D649" s="7" t="s">
        <v>4684</v>
      </c>
      <c r="J649" s="7" t="s">
        <v>3861</v>
      </c>
      <c r="K649" s="7" t="s">
        <v>4685</v>
      </c>
      <c r="M649" s="7" t="s">
        <v>36</v>
      </c>
      <c r="N649" s="7" t="s">
        <v>37</v>
      </c>
      <c r="O649" s="7" t="s">
        <v>815</v>
      </c>
      <c r="P649" s="7" t="s">
        <v>985</v>
      </c>
    </row>
    <row r="650" ht="15.75" customHeight="1">
      <c r="A650" s="7" t="s">
        <v>4686</v>
      </c>
      <c r="B650" s="7" t="s">
        <v>4687</v>
      </c>
      <c r="C650" s="7" t="s">
        <v>4688</v>
      </c>
      <c r="D650" s="7" t="s">
        <v>4689</v>
      </c>
      <c r="J650" s="7" t="s">
        <v>4134</v>
      </c>
      <c r="K650" s="7" t="s">
        <v>4690</v>
      </c>
      <c r="M650" s="7" t="s">
        <v>36</v>
      </c>
      <c r="N650" s="7" t="s">
        <v>37</v>
      </c>
      <c r="O650" s="7" t="s">
        <v>815</v>
      </c>
      <c r="P650" s="7" t="s">
        <v>985</v>
      </c>
    </row>
    <row r="651" ht="15.75" customHeight="1">
      <c r="A651" s="7" t="s">
        <v>4691</v>
      </c>
      <c r="B651" s="7" t="s">
        <v>4692</v>
      </c>
      <c r="C651" s="7" t="s">
        <v>4693</v>
      </c>
      <c r="D651" s="7" t="s">
        <v>4694</v>
      </c>
      <c r="J651" s="7" t="s">
        <v>4695</v>
      </c>
      <c r="K651" s="7" t="s">
        <v>4696</v>
      </c>
      <c r="M651" s="7" t="s">
        <v>36</v>
      </c>
      <c r="N651" s="7" t="s">
        <v>37</v>
      </c>
      <c r="O651" s="7" t="s">
        <v>815</v>
      </c>
      <c r="P651" s="7" t="s">
        <v>985</v>
      </c>
    </row>
    <row r="652" ht="15.75" customHeight="1">
      <c r="A652" s="7" t="s">
        <v>4697</v>
      </c>
      <c r="B652" s="7" t="s">
        <v>4698</v>
      </c>
      <c r="C652" s="7" t="s">
        <v>4699</v>
      </c>
      <c r="D652" s="7" t="s">
        <v>4700</v>
      </c>
      <c r="J652" s="7" t="s">
        <v>4351</v>
      </c>
      <c r="K652" s="7" t="s">
        <v>4701</v>
      </c>
      <c r="M652" s="7" t="s">
        <v>36</v>
      </c>
      <c r="N652" s="7" t="s">
        <v>37</v>
      </c>
      <c r="O652" s="7" t="s">
        <v>815</v>
      </c>
      <c r="P652" s="7" t="s">
        <v>985</v>
      </c>
    </row>
    <row r="653" ht="15.75" customHeight="1">
      <c r="A653" s="7" t="s">
        <v>4702</v>
      </c>
      <c r="B653" s="7" t="s">
        <v>4703</v>
      </c>
      <c r="C653" s="7" t="s">
        <v>4704</v>
      </c>
      <c r="D653" s="7" t="s">
        <v>4705</v>
      </c>
      <c r="J653" s="7" t="s">
        <v>4706</v>
      </c>
      <c r="K653" s="7" t="s">
        <v>4696</v>
      </c>
      <c r="M653" s="7" t="s">
        <v>36</v>
      </c>
      <c r="N653" s="7" t="s">
        <v>37</v>
      </c>
      <c r="O653" s="7" t="s">
        <v>815</v>
      </c>
      <c r="P653" s="7" t="s">
        <v>985</v>
      </c>
    </row>
    <row r="654" ht="15.75" customHeight="1">
      <c r="A654" s="7" t="s">
        <v>4707</v>
      </c>
      <c r="B654" s="7" t="s">
        <v>4708</v>
      </c>
      <c r="C654" s="7" t="s">
        <v>4709</v>
      </c>
      <c r="D654" s="7" t="s">
        <v>4710</v>
      </c>
      <c r="J654" s="7" t="s">
        <v>4036</v>
      </c>
      <c r="K654" s="7" t="s">
        <v>4711</v>
      </c>
      <c r="M654" s="7" t="s">
        <v>36</v>
      </c>
      <c r="N654" s="7" t="s">
        <v>37</v>
      </c>
      <c r="O654" s="7" t="s">
        <v>815</v>
      </c>
      <c r="P654" s="7" t="s">
        <v>985</v>
      </c>
    </row>
    <row r="655" ht="15.75" customHeight="1">
      <c r="A655" s="7" t="s">
        <v>4712</v>
      </c>
      <c r="B655" s="7" t="s">
        <v>4713</v>
      </c>
      <c r="C655" s="7" t="s">
        <v>4714</v>
      </c>
      <c r="D655" s="7" t="s">
        <v>4715</v>
      </c>
      <c r="J655" s="7" t="s">
        <v>4716</v>
      </c>
      <c r="K655" s="7" t="s">
        <v>4711</v>
      </c>
      <c r="M655" s="7" t="s">
        <v>36</v>
      </c>
      <c r="N655" s="7" t="s">
        <v>37</v>
      </c>
      <c r="O655" s="7" t="s">
        <v>815</v>
      </c>
      <c r="P655" s="7" t="s">
        <v>985</v>
      </c>
    </row>
    <row r="656" ht="15.75" customHeight="1">
      <c r="A656" s="7" t="s">
        <v>4717</v>
      </c>
      <c r="B656" s="7" t="s">
        <v>4718</v>
      </c>
      <c r="C656" s="7" t="s">
        <v>4719</v>
      </c>
      <c r="D656" s="7" t="s">
        <v>4720</v>
      </c>
      <c r="J656" s="7" t="s">
        <v>4721</v>
      </c>
      <c r="K656" s="7" t="s">
        <v>4722</v>
      </c>
      <c r="M656" s="7" t="s">
        <v>36</v>
      </c>
      <c r="N656" s="7" t="s">
        <v>37</v>
      </c>
      <c r="O656" s="7" t="s">
        <v>815</v>
      </c>
      <c r="P656" s="7" t="s">
        <v>985</v>
      </c>
    </row>
    <row r="657" ht="15.75" customHeight="1">
      <c r="A657" s="7" t="s">
        <v>4723</v>
      </c>
      <c r="B657" s="7" t="s">
        <v>4724</v>
      </c>
      <c r="C657" s="7" t="s">
        <v>4725</v>
      </c>
      <c r="D657" s="7" t="s">
        <v>4726</v>
      </c>
      <c r="J657" s="7" t="s">
        <v>4727</v>
      </c>
      <c r="K657" s="7" t="s">
        <v>4728</v>
      </c>
      <c r="M657" s="7" t="s">
        <v>36</v>
      </c>
      <c r="N657" s="7" t="s">
        <v>37</v>
      </c>
      <c r="O657" s="7" t="s">
        <v>815</v>
      </c>
      <c r="P657" s="7" t="s">
        <v>985</v>
      </c>
    </row>
    <row r="658" ht="15.75" customHeight="1">
      <c r="A658" s="7" t="s">
        <v>4729</v>
      </c>
      <c r="B658" s="7" t="s">
        <v>4730</v>
      </c>
      <c r="C658" s="7" t="s">
        <v>4731</v>
      </c>
      <c r="D658" s="7" t="s">
        <v>4732</v>
      </c>
      <c r="J658" s="7" t="s">
        <v>4733</v>
      </c>
      <c r="K658" s="7" t="s">
        <v>4734</v>
      </c>
      <c r="M658" s="7" t="s">
        <v>36</v>
      </c>
      <c r="N658" s="7" t="s">
        <v>37</v>
      </c>
      <c r="O658" s="7" t="s">
        <v>815</v>
      </c>
      <c r="P658" s="7" t="s">
        <v>985</v>
      </c>
    </row>
    <row r="659" ht="15.75" customHeight="1">
      <c r="A659" s="7" t="s">
        <v>4735</v>
      </c>
      <c r="B659" s="7" t="s">
        <v>4736</v>
      </c>
      <c r="C659" s="7" t="s">
        <v>4737</v>
      </c>
      <c r="D659" s="7" t="s">
        <v>4738</v>
      </c>
      <c r="J659" s="7" t="s">
        <v>4739</v>
      </c>
      <c r="K659" s="7" t="s">
        <v>4740</v>
      </c>
      <c r="M659" s="7" t="s">
        <v>36</v>
      </c>
      <c r="N659" s="7" t="s">
        <v>37</v>
      </c>
      <c r="O659" s="7" t="s">
        <v>815</v>
      </c>
      <c r="P659" s="7" t="s">
        <v>985</v>
      </c>
    </row>
    <row r="660" ht="15.75" customHeight="1">
      <c r="A660" s="7" t="s">
        <v>4741</v>
      </c>
      <c r="B660" s="7" t="s">
        <v>4742</v>
      </c>
      <c r="C660" s="7" t="s">
        <v>4743</v>
      </c>
      <c r="D660" s="7" t="s">
        <v>4744</v>
      </c>
      <c r="J660" s="7" t="s">
        <v>4745</v>
      </c>
      <c r="K660" s="7" t="s">
        <v>4746</v>
      </c>
      <c r="M660" s="7" t="s">
        <v>36</v>
      </c>
      <c r="N660" s="7" t="s">
        <v>37</v>
      </c>
      <c r="O660" s="7" t="s">
        <v>815</v>
      </c>
      <c r="P660" s="7" t="s">
        <v>985</v>
      </c>
    </row>
    <row r="661" ht="15.75" customHeight="1">
      <c r="A661" s="7" t="s">
        <v>4747</v>
      </c>
      <c r="B661" s="7" t="s">
        <v>4748</v>
      </c>
      <c r="C661" s="7" t="s">
        <v>4749</v>
      </c>
      <c r="D661" s="7" t="s">
        <v>4750</v>
      </c>
      <c r="J661" s="7" t="s">
        <v>4751</v>
      </c>
      <c r="K661" s="7" t="s">
        <v>4752</v>
      </c>
      <c r="M661" s="7" t="s">
        <v>36</v>
      </c>
      <c r="N661" s="7" t="s">
        <v>37</v>
      </c>
      <c r="O661" s="7" t="s">
        <v>815</v>
      </c>
      <c r="P661" s="7" t="s">
        <v>985</v>
      </c>
    </row>
    <row r="662" ht="15.75" customHeight="1">
      <c r="A662" s="7" t="s">
        <v>4753</v>
      </c>
      <c r="B662" s="7" t="s">
        <v>4754</v>
      </c>
      <c r="C662" s="7" t="s">
        <v>4755</v>
      </c>
      <c r="D662" s="7" t="s">
        <v>4756</v>
      </c>
      <c r="J662" s="7" t="s">
        <v>4036</v>
      </c>
      <c r="K662" s="7" t="s">
        <v>4757</v>
      </c>
      <c r="M662" s="7" t="s">
        <v>36</v>
      </c>
      <c r="N662" s="7" t="s">
        <v>37</v>
      </c>
      <c r="O662" s="7" t="s">
        <v>815</v>
      </c>
      <c r="P662" s="7" t="s">
        <v>985</v>
      </c>
    </row>
    <row r="663" ht="15.75" customHeight="1">
      <c r="A663" s="7" t="s">
        <v>4758</v>
      </c>
      <c r="B663" s="7" t="s">
        <v>4759</v>
      </c>
      <c r="C663" s="7" t="s">
        <v>4760</v>
      </c>
      <c r="D663" s="7" t="s">
        <v>4761</v>
      </c>
      <c r="J663" s="7" t="s">
        <v>4762</v>
      </c>
      <c r="M663" s="7" t="s">
        <v>36</v>
      </c>
      <c r="N663" s="7" t="s">
        <v>37</v>
      </c>
      <c r="O663" s="7" t="s">
        <v>815</v>
      </c>
      <c r="P663" s="7" t="s">
        <v>985</v>
      </c>
    </row>
    <row r="664" ht="15.75" customHeight="1">
      <c r="A664" s="7" t="s">
        <v>4763</v>
      </c>
      <c r="B664" s="7" t="s">
        <v>4764</v>
      </c>
      <c r="C664" s="7" t="s">
        <v>4765</v>
      </c>
      <c r="D664" s="7" t="s">
        <v>4766</v>
      </c>
      <c r="J664" s="7" t="s">
        <v>4767</v>
      </c>
      <c r="K664" s="7" t="s">
        <v>4768</v>
      </c>
      <c r="M664" s="7" t="s">
        <v>36</v>
      </c>
      <c r="N664" s="7" t="s">
        <v>37</v>
      </c>
      <c r="O664" s="7" t="s">
        <v>815</v>
      </c>
      <c r="P664" s="7" t="s">
        <v>985</v>
      </c>
    </row>
    <row r="665" ht="15.75" customHeight="1">
      <c r="A665" s="7" t="s">
        <v>4769</v>
      </c>
      <c r="B665" s="7" t="s">
        <v>4764</v>
      </c>
      <c r="C665" s="7" t="s">
        <v>4765</v>
      </c>
      <c r="D665" s="7" t="s">
        <v>4770</v>
      </c>
      <c r="J665" s="7" t="s">
        <v>4767</v>
      </c>
      <c r="K665" s="7" t="s">
        <v>4768</v>
      </c>
      <c r="M665" s="7" t="s">
        <v>36</v>
      </c>
      <c r="N665" s="7" t="s">
        <v>37</v>
      </c>
      <c r="O665" s="7" t="s">
        <v>815</v>
      </c>
      <c r="P665" s="7" t="s">
        <v>985</v>
      </c>
    </row>
    <row r="666" ht="15.75" customHeight="1">
      <c r="A666" s="7" t="s">
        <v>4771</v>
      </c>
      <c r="B666" s="7" t="s">
        <v>4772</v>
      </c>
      <c r="C666" s="7" t="s">
        <v>4773</v>
      </c>
      <c r="D666" s="7" t="s">
        <v>4774</v>
      </c>
      <c r="J666" s="7" t="s">
        <v>4563</v>
      </c>
      <c r="K666" s="7" t="s">
        <v>4775</v>
      </c>
      <c r="M666" s="7" t="s">
        <v>36</v>
      </c>
      <c r="N666" s="7" t="s">
        <v>37</v>
      </c>
      <c r="O666" s="7" t="s">
        <v>815</v>
      </c>
      <c r="P666" s="7" t="s">
        <v>985</v>
      </c>
    </row>
    <row r="667" ht="15.75" customHeight="1">
      <c r="A667" s="7" t="s">
        <v>4776</v>
      </c>
      <c r="B667" s="7" t="s">
        <v>4777</v>
      </c>
      <c r="C667" s="7" t="s">
        <v>4778</v>
      </c>
      <c r="D667" s="7" t="s">
        <v>4779</v>
      </c>
      <c r="J667" s="7" t="s">
        <v>4780</v>
      </c>
      <c r="K667" s="7" t="s">
        <v>4781</v>
      </c>
      <c r="M667" s="7" t="s">
        <v>36</v>
      </c>
      <c r="N667" s="7" t="s">
        <v>37</v>
      </c>
      <c r="O667" s="7" t="s">
        <v>815</v>
      </c>
      <c r="P667" s="7" t="s">
        <v>985</v>
      </c>
    </row>
    <row r="668" ht="15.75" customHeight="1">
      <c r="A668" s="7" t="s">
        <v>4782</v>
      </c>
      <c r="B668" s="7" t="s">
        <v>4783</v>
      </c>
      <c r="C668" s="7" t="s">
        <v>4784</v>
      </c>
      <c r="D668" s="7" t="s">
        <v>4785</v>
      </c>
      <c r="J668" s="7" t="s">
        <v>4786</v>
      </c>
      <c r="K668" s="7" t="s">
        <v>4787</v>
      </c>
      <c r="M668" s="7" t="s">
        <v>36</v>
      </c>
      <c r="N668" s="7" t="s">
        <v>37</v>
      </c>
      <c r="O668" s="7" t="s">
        <v>815</v>
      </c>
      <c r="P668" s="7" t="s">
        <v>985</v>
      </c>
    </row>
    <row r="669" ht="15.75" customHeight="1">
      <c r="A669" s="7" t="s">
        <v>4788</v>
      </c>
      <c r="B669" s="7" t="s">
        <v>4789</v>
      </c>
      <c r="C669" s="7" t="s">
        <v>4790</v>
      </c>
      <c r="D669" s="7" t="s">
        <v>4791</v>
      </c>
      <c r="J669" s="7" t="s">
        <v>4792</v>
      </c>
      <c r="M669" s="7" t="s">
        <v>36</v>
      </c>
      <c r="N669" s="7" t="s">
        <v>372</v>
      </c>
      <c r="O669" s="7" t="s">
        <v>815</v>
      </c>
      <c r="P669" s="7" t="s">
        <v>985</v>
      </c>
    </row>
    <row r="670" ht="15.75" customHeight="1">
      <c r="A670" s="7" t="s">
        <v>4793</v>
      </c>
      <c r="B670" s="7" t="s">
        <v>4794</v>
      </c>
      <c r="C670" s="7" t="s">
        <v>4790</v>
      </c>
      <c r="D670" s="7" t="s">
        <v>4795</v>
      </c>
      <c r="J670" s="7" t="s">
        <v>4792</v>
      </c>
      <c r="M670" s="7" t="s">
        <v>36</v>
      </c>
      <c r="N670" s="7" t="s">
        <v>372</v>
      </c>
      <c r="O670" s="7" t="s">
        <v>815</v>
      </c>
      <c r="P670" s="7" t="s">
        <v>985</v>
      </c>
    </row>
    <row r="671" ht="15.75" customHeight="1">
      <c r="A671" s="7" t="s">
        <v>4796</v>
      </c>
      <c r="B671" s="7" t="s">
        <v>4797</v>
      </c>
      <c r="C671" s="7" t="s">
        <v>4790</v>
      </c>
      <c r="D671" s="7" t="s">
        <v>4798</v>
      </c>
      <c r="J671" s="7" t="s">
        <v>4792</v>
      </c>
      <c r="M671" s="7" t="s">
        <v>36</v>
      </c>
      <c r="N671" s="7" t="s">
        <v>372</v>
      </c>
      <c r="O671" s="7" t="s">
        <v>815</v>
      </c>
      <c r="P671" s="7" t="s">
        <v>985</v>
      </c>
    </row>
    <row r="672" ht="15.75" customHeight="1">
      <c r="A672" s="7" t="s">
        <v>4799</v>
      </c>
      <c r="B672" s="7" t="s">
        <v>4800</v>
      </c>
      <c r="C672" s="7" t="s">
        <v>4801</v>
      </c>
      <c r="D672" s="7" t="s">
        <v>4802</v>
      </c>
      <c r="J672" s="7" t="s">
        <v>4780</v>
      </c>
      <c r="M672" s="7" t="s">
        <v>36</v>
      </c>
      <c r="N672" s="7" t="s">
        <v>37</v>
      </c>
      <c r="O672" s="7" t="s">
        <v>815</v>
      </c>
      <c r="P672" s="7" t="s">
        <v>985</v>
      </c>
    </row>
    <row r="673" ht="15.75" customHeight="1">
      <c r="A673" s="7" t="s">
        <v>4803</v>
      </c>
      <c r="B673" s="7" t="s">
        <v>4804</v>
      </c>
      <c r="C673" s="7" t="s">
        <v>4805</v>
      </c>
      <c r="D673" s="7" t="s">
        <v>4806</v>
      </c>
      <c r="J673" s="7" t="s">
        <v>4578</v>
      </c>
      <c r="K673" s="7" t="s">
        <v>4807</v>
      </c>
      <c r="M673" s="7" t="s">
        <v>36</v>
      </c>
      <c r="N673" s="7" t="s">
        <v>37</v>
      </c>
      <c r="O673" s="7" t="s">
        <v>815</v>
      </c>
      <c r="P673" s="7" t="s">
        <v>985</v>
      </c>
    </row>
    <row r="674" ht="15.75" customHeight="1">
      <c r="A674" s="7" t="s">
        <v>4808</v>
      </c>
      <c r="B674" s="7" t="s">
        <v>4809</v>
      </c>
      <c r="C674" s="7" t="s">
        <v>4810</v>
      </c>
      <c r="D674" s="7" t="s">
        <v>4811</v>
      </c>
      <c r="J674" s="7" t="s">
        <v>4563</v>
      </c>
      <c r="K674" s="7" t="s">
        <v>4812</v>
      </c>
      <c r="M674" s="7" t="s">
        <v>36</v>
      </c>
      <c r="N674" s="7" t="s">
        <v>37</v>
      </c>
      <c r="O674" s="7" t="s">
        <v>815</v>
      </c>
      <c r="P674" s="7" t="s">
        <v>985</v>
      </c>
    </row>
    <row r="675" ht="15.75" customHeight="1">
      <c r="A675" s="7" t="s">
        <v>4813</v>
      </c>
      <c r="B675" s="7" t="s">
        <v>4814</v>
      </c>
      <c r="C675" s="7" t="s">
        <v>4810</v>
      </c>
      <c r="D675" s="7" t="s">
        <v>4815</v>
      </c>
      <c r="J675" s="7" t="s">
        <v>4563</v>
      </c>
      <c r="K675" s="7" t="s">
        <v>4812</v>
      </c>
      <c r="M675" s="7" t="s">
        <v>36</v>
      </c>
      <c r="N675" s="7" t="s">
        <v>37</v>
      </c>
      <c r="O675" s="7" t="s">
        <v>815</v>
      </c>
      <c r="P675" s="7" t="s">
        <v>985</v>
      </c>
    </row>
    <row r="676" ht="15.75" customHeight="1">
      <c r="A676" s="7" t="s">
        <v>4816</v>
      </c>
      <c r="B676" s="7" t="s">
        <v>4817</v>
      </c>
      <c r="C676" s="7" t="s">
        <v>4818</v>
      </c>
      <c r="D676" s="7" t="s">
        <v>4819</v>
      </c>
      <c r="J676" s="7" t="s">
        <v>4820</v>
      </c>
      <c r="K676" s="7" t="s">
        <v>4821</v>
      </c>
      <c r="M676" s="7" t="s">
        <v>36</v>
      </c>
      <c r="N676" s="7" t="s">
        <v>372</v>
      </c>
      <c r="O676" s="7" t="s">
        <v>815</v>
      </c>
      <c r="P676" s="7" t="s">
        <v>985</v>
      </c>
    </row>
    <row r="677" ht="15.75" customHeight="1">
      <c r="A677" s="7" t="s">
        <v>4822</v>
      </c>
      <c r="B677" s="7" t="s">
        <v>4823</v>
      </c>
      <c r="C677" s="7" t="s">
        <v>4824</v>
      </c>
      <c r="D677" s="7" t="s">
        <v>4825</v>
      </c>
      <c r="J677" s="7" t="s">
        <v>3516</v>
      </c>
      <c r="K677" s="7" t="s">
        <v>2989</v>
      </c>
      <c r="M677" s="7" t="s">
        <v>36</v>
      </c>
      <c r="N677" s="7" t="s">
        <v>37</v>
      </c>
      <c r="O677" s="7" t="s">
        <v>815</v>
      </c>
      <c r="P677" s="7" t="s">
        <v>985</v>
      </c>
    </row>
    <row r="678" ht="15.75" customHeight="1">
      <c r="A678" s="7" t="s">
        <v>4826</v>
      </c>
      <c r="B678" s="7" t="s">
        <v>4827</v>
      </c>
      <c r="C678" s="7" t="s">
        <v>4828</v>
      </c>
      <c r="D678" s="7" t="s">
        <v>4829</v>
      </c>
      <c r="J678" s="7" t="s">
        <v>4611</v>
      </c>
      <c r="K678" s="7" t="s">
        <v>4821</v>
      </c>
      <c r="M678" s="7" t="s">
        <v>36</v>
      </c>
      <c r="N678" s="7" t="s">
        <v>37</v>
      </c>
      <c r="O678" s="7" t="s">
        <v>815</v>
      </c>
      <c r="P678" s="7" t="s">
        <v>985</v>
      </c>
    </row>
    <row r="679" ht="15.75" customHeight="1">
      <c r="A679" s="7" t="s">
        <v>4830</v>
      </c>
      <c r="B679" s="7" t="s">
        <v>4831</v>
      </c>
      <c r="C679" s="7" t="s">
        <v>4832</v>
      </c>
      <c r="D679" s="7" t="s">
        <v>4833</v>
      </c>
      <c r="J679" s="7" t="s">
        <v>4834</v>
      </c>
      <c r="K679" s="7" t="s">
        <v>4835</v>
      </c>
      <c r="M679" s="7" t="s">
        <v>36</v>
      </c>
      <c r="N679" s="7" t="s">
        <v>37</v>
      </c>
      <c r="O679" s="7" t="s">
        <v>815</v>
      </c>
      <c r="P679" s="7" t="s">
        <v>985</v>
      </c>
    </row>
    <row r="680" ht="15.75" customHeight="1">
      <c r="A680" s="7" t="s">
        <v>4836</v>
      </c>
      <c r="B680" s="7" t="s">
        <v>4837</v>
      </c>
      <c r="C680" s="7" t="s">
        <v>4838</v>
      </c>
      <c r="D680" s="7" t="s">
        <v>4839</v>
      </c>
      <c r="J680" s="7" t="s">
        <v>3940</v>
      </c>
      <c r="K680" s="7" t="s">
        <v>4821</v>
      </c>
      <c r="L680" s="9" t="s">
        <v>11</v>
      </c>
      <c r="M680" s="7" t="s">
        <v>70</v>
      </c>
      <c r="N680" s="7" t="s">
        <v>71</v>
      </c>
      <c r="O680" s="7" t="s">
        <v>815</v>
      </c>
      <c r="P680" s="7" t="s">
        <v>985</v>
      </c>
    </row>
    <row r="681" ht="15.75" customHeight="1">
      <c r="A681" s="7" t="s">
        <v>4840</v>
      </c>
      <c r="B681" s="7" t="s">
        <v>4841</v>
      </c>
      <c r="C681" s="7" t="s">
        <v>4842</v>
      </c>
      <c r="D681" s="7" t="s">
        <v>4843</v>
      </c>
      <c r="J681" s="7" t="s">
        <v>4144</v>
      </c>
      <c r="K681" s="7" t="s">
        <v>4844</v>
      </c>
      <c r="M681" s="7" t="s">
        <v>36</v>
      </c>
      <c r="N681" s="7" t="s">
        <v>37</v>
      </c>
      <c r="O681" s="7" t="s">
        <v>815</v>
      </c>
      <c r="P681" s="7" t="s">
        <v>985</v>
      </c>
    </row>
    <row r="682" ht="15.75" customHeight="1">
      <c r="A682" s="7" t="s">
        <v>4845</v>
      </c>
      <c r="B682" s="7" t="s">
        <v>4846</v>
      </c>
      <c r="C682" s="7" t="s">
        <v>4847</v>
      </c>
      <c r="D682" s="7" t="s">
        <v>4848</v>
      </c>
      <c r="J682" s="7" t="s">
        <v>4849</v>
      </c>
      <c r="K682" s="7" t="s">
        <v>4850</v>
      </c>
      <c r="M682" s="7" t="s">
        <v>36</v>
      </c>
      <c r="N682" s="7" t="s">
        <v>37</v>
      </c>
      <c r="O682" s="7" t="s">
        <v>815</v>
      </c>
      <c r="P682" s="7" t="s">
        <v>985</v>
      </c>
    </row>
    <row r="683" ht="15.75" customHeight="1">
      <c r="A683" s="7" t="s">
        <v>4851</v>
      </c>
      <c r="B683" s="7" t="s">
        <v>4852</v>
      </c>
      <c r="C683" s="7" t="s">
        <v>4853</v>
      </c>
      <c r="D683" s="7" t="s">
        <v>4854</v>
      </c>
      <c r="J683" s="7" t="s">
        <v>4271</v>
      </c>
      <c r="M683" s="7" t="s">
        <v>36</v>
      </c>
      <c r="N683" s="7" t="s">
        <v>37</v>
      </c>
      <c r="O683" s="7" t="s">
        <v>815</v>
      </c>
      <c r="P683" s="7" t="s">
        <v>985</v>
      </c>
    </row>
    <row r="684" ht="15.75" customHeight="1">
      <c r="A684" s="7" t="s">
        <v>4855</v>
      </c>
      <c r="B684" s="7" t="s">
        <v>4856</v>
      </c>
      <c r="C684" s="7" t="s">
        <v>4857</v>
      </c>
      <c r="D684" s="7" t="s">
        <v>4858</v>
      </c>
      <c r="J684" s="7" t="s">
        <v>4578</v>
      </c>
      <c r="L684" s="9" t="s">
        <v>11</v>
      </c>
      <c r="M684" s="7" t="s">
        <v>70</v>
      </c>
      <c r="N684" s="7" t="s">
        <v>71</v>
      </c>
      <c r="O684" s="7" t="s">
        <v>815</v>
      </c>
      <c r="P684" s="7" t="s">
        <v>985</v>
      </c>
    </row>
    <row r="685" ht="15.75" customHeight="1">
      <c r="A685" s="7" t="s">
        <v>4859</v>
      </c>
      <c r="B685" s="7" t="s">
        <v>4860</v>
      </c>
      <c r="C685" s="7" t="s">
        <v>4861</v>
      </c>
      <c r="D685" s="7" t="s">
        <v>4862</v>
      </c>
      <c r="J685" s="7" t="s">
        <v>4863</v>
      </c>
      <c r="K685" s="7" t="s">
        <v>4864</v>
      </c>
      <c r="M685" s="7" t="s">
        <v>36</v>
      </c>
      <c r="N685" s="7" t="s">
        <v>37</v>
      </c>
      <c r="O685" s="7" t="s">
        <v>815</v>
      </c>
      <c r="P685" s="7" t="s">
        <v>985</v>
      </c>
    </row>
    <row r="686" ht="15.75" customHeight="1">
      <c r="A686" s="7" t="s">
        <v>4865</v>
      </c>
      <c r="B686" s="7" t="s">
        <v>4860</v>
      </c>
      <c r="C686" s="7" t="s">
        <v>4861</v>
      </c>
      <c r="D686" s="7" t="s">
        <v>4866</v>
      </c>
      <c r="J686" s="7" t="s">
        <v>4863</v>
      </c>
      <c r="K686" s="7" t="s">
        <v>4864</v>
      </c>
      <c r="M686" s="7" t="s">
        <v>36</v>
      </c>
      <c r="N686" s="7" t="s">
        <v>37</v>
      </c>
      <c r="O686" s="7" t="s">
        <v>815</v>
      </c>
      <c r="P686" s="7" t="s">
        <v>985</v>
      </c>
    </row>
    <row r="687" ht="15.75" customHeight="1">
      <c r="A687" s="7" t="s">
        <v>4867</v>
      </c>
      <c r="B687" s="7" t="s">
        <v>4868</v>
      </c>
      <c r="C687" s="7" t="s">
        <v>4869</v>
      </c>
      <c r="D687" s="7" t="s">
        <v>4870</v>
      </c>
      <c r="J687" s="7" t="s">
        <v>4871</v>
      </c>
      <c r="K687" s="7" t="s">
        <v>4872</v>
      </c>
      <c r="M687" s="7" t="s">
        <v>36</v>
      </c>
      <c r="N687" s="7" t="s">
        <v>37</v>
      </c>
      <c r="O687" s="7" t="s">
        <v>815</v>
      </c>
      <c r="P687" s="7" t="s">
        <v>985</v>
      </c>
    </row>
    <row r="688" ht="15.75" customHeight="1">
      <c r="A688" s="7" t="s">
        <v>4873</v>
      </c>
      <c r="B688" s="7" t="s">
        <v>4874</v>
      </c>
      <c r="C688" s="7" t="s">
        <v>4875</v>
      </c>
      <c r="D688" s="7" t="s">
        <v>4876</v>
      </c>
      <c r="J688" s="7" t="s">
        <v>4134</v>
      </c>
      <c r="K688" s="7" t="s">
        <v>4877</v>
      </c>
      <c r="M688" s="7" t="s">
        <v>36</v>
      </c>
      <c r="N688" s="7" t="s">
        <v>37</v>
      </c>
      <c r="O688" s="7" t="s">
        <v>815</v>
      </c>
      <c r="P688" s="7" t="s">
        <v>985</v>
      </c>
    </row>
    <row r="689" ht="15.75" customHeight="1">
      <c r="A689" s="7" t="s">
        <v>4878</v>
      </c>
      <c r="B689" s="7" t="s">
        <v>4879</v>
      </c>
      <c r="C689" s="7" t="s">
        <v>4880</v>
      </c>
      <c r="D689" s="7" t="s">
        <v>4881</v>
      </c>
      <c r="J689" s="7" t="s">
        <v>4563</v>
      </c>
      <c r="K689" s="7" t="s">
        <v>4882</v>
      </c>
      <c r="M689" s="7" t="s">
        <v>36</v>
      </c>
      <c r="N689" s="7" t="s">
        <v>37</v>
      </c>
      <c r="O689" s="7" t="s">
        <v>815</v>
      </c>
      <c r="P689" s="7" t="s">
        <v>985</v>
      </c>
    </row>
    <row r="690" ht="15.75" customHeight="1">
      <c r="A690" s="7" t="s">
        <v>4883</v>
      </c>
      <c r="B690" s="7" t="s">
        <v>4884</v>
      </c>
      <c r="C690" s="7" t="s">
        <v>4885</v>
      </c>
      <c r="D690" s="7" t="s">
        <v>4886</v>
      </c>
      <c r="J690" s="7" t="s">
        <v>4834</v>
      </c>
      <c r="K690" s="7" t="s">
        <v>4887</v>
      </c>
      <c r="M690" s="7" t="s">
        <v>36</v>
      </c>
      <c r="N690" s="7" t="s">
        <v>37</v>
      </c>
      <c r="O690" s="7" t="s">
        <v>815</v>
      </c>
      <c r="P690" s="7" t="s">
        <v>985</v>
      </c>
    </row>
    <row r="691" ht="15.75" customHeight="1">
      <c r="A691" s="7" t="s">
        <v>4888</v>
      </c>
      <c r="B691" s="7" t="s">
        <v>4889</v>
      </c>
      <c r="C691" s="7" t="s">
        <v>4890</v>
      </c>
      <c r="D691" s="7" t="s">
        <v>4891</v>
      </c>
      <c r="J691" s="7" t="s">
        <v>4410</v>
      </c>
      <c r="M691" s="7" t="s">
        <v>36</v>
      </c>
      <c r="N691" s="7" t="s">
        <v>37</v>
      </c>
      <c r="O691" s="7" t="s">
        <v>815</v>
      </c>
      <c r="P691" s="7" t="s">
        <v>985</v>
      </c>
    </row>
    <row r="692" ht="15.75" customHeight="1">
      <c r="A692" s="7" t="s">
        <v>4892</v>
      </c>
      <c r="B692" s="7" t="s">
        <v>4893</v>
      </c>
      <c r="C692" s="7" t="s">
        <v>4894</v>
      </c>
      <c r="D692" s="7" t="s">
        <v>4895</v>
      </c>
      <c r="J692" s="7" t="s">
        <v>4896</v>
      </c>
      <c r="K692" s="7" t="s">
        <v>4897</v>
      </c>
      <c r="M692" s="7" t="s">
        <v>36</v>
      </c>
      <c r="N692" s="7" t="s">
        <v>37</v>
      </c>
      <c r="O692" s="7" t="s">
        <v>815</v>
      </c>
      <c r="P692" s="7" t="s">
        <v>985</v>
      </c>
    </row>
    <row r="693" ht="15.75" customHeight="1">
      <c r="A693" s="7" t="s">
        <v>4898</v>
      </c>
      <c r="B693" s="7" t="s">
        <v>4899</v>
      </c>
      <c r="C693" s="7" t="s">
        <v>4900</v>
      </c>
      <c r="D693" s="7" t="s">
        <v>4901</v>
      </c>
      <c r="J693" s="7" t="s">
        <v>3950</v>
      </c>
      <c r="K693" s="7" t="s">
        <v>4902</v>
      </c>
      <c r="M693" s="7" t="s">
        <v>36</v>
      </c>
      <c r="N693" s="7" t="s">
        <v>37</v>
      </c>
      <c r="O693" s="7" t="s">
        <v>815</v>
      </c>
      <c r="P693" s="7" t="s">
        <v>985</v>
      </c>
    </row>
    <row r="694" ht="15.75" customHeight="1">
      <c r="A694" s="7" t="s">
        <v>4903</v>
      </c>
      <c r="B694" s="7" t="s">
        <v>4904</v>
      </c>
      <c r="C694" s="7" t="s">
        <v>4905</v>
      </c>
      <c r="D694" s="7" t="s">
        <v>4906</v>
      </c>
      <c r="J694" s="7" t="s">
        <v>4290</v>
      </c>
      <c r="K694" s="7" t="s">
        <v>4907</v>
      </c>
      <c r="M694" s="7" t="s">
        <v>36</v>
      </c>
      <c r="N694" s="7" t="s">
        <v>37</v>
      </c>
      <c r="O694" s="7" t="s">
        <v>815</v>
      </c>
      <c r="P694" s="7" t="s">
        <v>985</v>
      </c>
    </row>
    <row r="695" ht="15.75" customHeight="1">
      <c r="A695" s="7" t="s">
        <v>4908</v>
      </c>
      <c r="B695" s="7" t="s">
        <v>4909</v>
      </c>
      <c r="C695" s="7" t="s">
        <v>4910</v>
      </c>
      <c r="D695" s="7" t="s">
        <v>4911</v>
      </c>
      <c r="J695" s="7" t="s">
        <v>4912</v>
      </c>
      <c r="K695" s="7" t="s">
        <v>4913</v>
      </c>
      <c r="M695" s="7" t="s">
        <v>36</v>
      </c>
      <c r="N695" s="7" t="s">
        <v>37</v>
      </c>
      <c r="O695" s="7" t="s">
        <v>815</v>
      </c>
      <c r="P695" s="7" t="s">
        <v>985</v>
      </c>
    </row>
    <row r="696" ht="15.75" customHeight="1">
      <c r="A696" s="7" t="s">
        <v>4914</v>
      </c>
      <c r="B696" s="7" t="s">
        <v>4915</v>
      </c>
      <c r="C696" s="7" t="s">
        <v>4916</v>
      </c>
      <c r="D696" s="7" t="s">
        <v>4917</v>
      </c>
      <c r="J696" s="7" t="s">
        <v>4918</v>
      </c>
      <c r="K696" s="7" t="s">
        <v>4919</v>
      </c>
      <c r="M696" s="7" t="s">
        <v>36</v>
      </c>
      <c r="N696" s="7" t="s">
        <v>37</v>
      </c>
      <c r="O696" s="7" t="s">
        <v>815</v>
      </c>
      <c r="P696" s="7" t="s">
        <v>985</v>
      </c>
    </row>
    <row r="697" ht="15.75" customHeight="1">
      <c r="A697" s="7" t="s">
        <v>4920</v>
      </c>
      <c r="B697" s="7" t="s">
        <v>4921</v>
      </c>
      <c r="C697" s="7" t="s">
        <v>4922</v>
      </c>
      <c r="D697" s="7" t="s">
        <v>4923</v>
      </c>
      <c r="J697" s="7" t="s">
        <v>4924</v>
      </c>
      <c r="K697" s="7" t="s">
        <v>4925</v>
      </c>
      <c r="M697" s="7" t="s">
        <v>36</v>
      </c>
      <c r="N697" s="7" t="s">
        <v>372</v>
      </c>
      <c r="O697" s="7" t="s">
        <v>815</v>
      </c>
      <c r="P697" s="7" t="s">
        <v>985</v>
      </c>
    </row>
    <row r="698" ht="15.75" customHeight="1">
      <c r="A698" s="7" t="s">
        <v>4926</v>
      </c>
      <c r="B698" s="7" t="s">
        <v>4927</v>
      </c>
      <c r="C698" s="7" t="s">
        <v>4928</v>
      </c>
      <c r="D698" s="7" t="s">
        <v>4929</v>
      </c>
      <c r="J698" s="7" t="s">
        <v>4144</v>
      </c>
      <c r="K698" s="7" t="s">
        <v>4930</v>
      </c>
      <c r="M698" s="7" t="s">
        <v>36</v>
      </c>
      <c r="N698" s="7" t="s">
        <v>37</v>
      </c>
      <c r="O698" s="7" t="s">
        <v>815</v>
      </c>
      <c r="P698" s="7" t="s">
        <v>985</v>
      </c>
    </row>
    <row r="699" ht="15.75" customHeight="1">
      <c r="A699" s="7" t="s">
        <v>4931</v>
      </c>
      <c r="B699" s="7" t="s">
        <v>4932</v>
      </c>
      <c r="C699" s="7" t="s">
        <v>4933</v>
      </c>
      <c r="D699" s="7" t="s">
        <v>4934</v>
      </c>
      <c r="J699" s="7" t="s">
        <v>4935</v>
      </c>
      <c r="K699" s="7" t="s">
        <v>4936</v>
      </c>
      <c r="M699" s="7" t="s">
        <v>36</v>
      </c>
      <c r="N699" s="7" t="s">
        <v>37</v>
      </c>
      <c r="O699" s="7" t="s">
        <v>815</v>
      </c>
      <c r="P699" s="7" t="s">
        <v>985</v>
      </c>
    </row>
    <row r="700" ht="15.75" customHeight="1">
      <c r="A700" s="7" t="s">
        <v>4937</v>
      </c>
      <c r="B700" s="7" t="s">
        <v>4938</v>
      </c>
      <c r="C700" s="7" t="s">
        <v>4939</v>
      </c>
      <c r="D700" s="7" t="s">
        <v>4940</v>
      </c>
      <c r="J700" s="7" t="s">
        <v>3622</v>
      </c>
      <c r="K700" s="7" t="s">
        <v>4941</v>
      </c>
      <c r="M700" s="7" t="s">
        <v>36</v>
      </c>
      <c r="N700" s="7" t="s">
        <v>37</v>
      </c>
      <c r="O700" s="7" t="s">
        <v>815</v>
      </c>
      <c r="P700" s="7" t="s">
        <v>985</v>
      </c>
    </row>
    <row r="701" ht="15.75" customHeight="1">
      <c r="A701" s="7" t="s">
        <v>4942</v>
      </c>
      <c r="B701" s="7" t="s">
        <v>4943</v>
      </c>
      <c r="C701" s="7" t="s">
        <v>4944</v>
      </c>
      <c r="D701" s="7" t="s">
        <v>4945</v>
      </c>
      <c r="J701" s="7" t="s">
        <v>4849</v>
      </c>
      <c r="K701" s="7" t="s">
        <v>4946</v>
      </c>
      <c r="M701" s="7" t="s">
        <v>36</v>
      </c>
      <c r="N701" s="7" t="s">
        <v>37</v>
      </c>
      <c r="O701" s="7" t="s">
        <v>815</v>
      </c>
      <c r="P701" s="7" t="s">
        <v>985</v>
      </c>
    </row>
    <row r="702" ht="15.75" customHeight="1">
      <c r="A702" s="7" t="s">
        <v>4947</v>
      </c>
      <c r="B702" s="7" t="s">
        <v>4948</v>
      </c>
      <c r="C702" s="7" t="s">
        <v>4949</v>
      </c>
      <c r="D702" s="7" t="s">
        <v>4950</v>
      </c>
      <c r="J702" s="7" t="s">
        <v>4951</v>
      </c>
      <c r="K702" s="7" t="s">
        <v>4952</v>
      </c>
      <c r="M702" s="7" t="s">
        <v>36</v>
      </c>
      <c r="N702" s="7" t="s">
        <v>37</v>
      </c>
      <c r="O702" s="7" t="s">
        <v>815</v>
      </c>
      <c r="P702" s="7" t="s">
        <v>985</v>
      </c>
    </row>
    <row r="703" ht="15.75" customHeight="1">
      <c r="A703" s="7" t="s">
        <v>4953</v>
      </c>
      <c r="B703" s="7" t="s">
        <v>4954</v>
      </c>
      <c r="C703" s="7" t="s">
        <v>4955</v>
      </c>
      <c r="D703" s="7" t="s">
        <v>4956</v>
      </c>
      <c r="J703" s="7" t="s">
        <v>3861</v>
      </c>
      <c r="K703" s="7" t="s">
        <v>4957</v>
      </c>
      <c r="M703" s="7" t="s">
        <v>36</v>
      </c>
      <c r="N703" s="7" t="s">
        <v>37</v>
      </c>
      <c r="O703" s="7" t="s">
        <v>815</v>
      </c>
      <c r="P703" s="7" t="s">
        <v>985</v>
      </c>
    </row>
    <row r="704" ht="15.75" customHeight="1">
      <c r="A704" s="7" t="s">
        <v>4958</v>
      </c>
      <c r="B704" s="7" t="s">
        <v>4959</v>
      </c>
      <c r="C704" s="7" t="s">
        <v>4960</v>
      </c>
      <c r="D704" s="7" t="s">
        <v>4961</v>
      </c>
      <c r="J704" s="7" t="s">
        <v>4345</v>
      </c>
      <c r="K704" s="7" t="s">
        <v>4957</v>
      </c>
      <c r="M704" s="7" t="s">
        <v>36</v>
      </c>
      <c r="N704" s="7" t="s">
        <v>37</v>
      </c>
      <c r="O704" s="7" t="s">
        <v>815</v>
      </c>
      <c r="P704" s="7" t="s">
        <v>985</v>
      </c>
    </row>
    <row r="705" ht="15.75" customHeight="1">
      <c r="A705" s="7" t="s">
        <v>4962</v>
      </c>
      <c r="B705" s="7" t="s">
        <v>4963</v>
      </c>
      <c r="C705" s="7" t="s">
        <v>4964</v>
      </c>
      <c r="D705" s="7" t="s">
        <v>4965</v>
      </c>
      <c r="J705" s="7" t="s">
        <v>4966</v>
      </c>
      <c r="K705" s="7" t="s">
        <v>4967</v>
      </c>
      <c r="M705" s="7" t="s">
        <v>36</v>
      </c>
      <c r="N705" s="7" t="s">
        <v>37</v>
      </c>
      <c r="O705" s="7" t="s">
        <v>815</v>
      </c>
      <c r="P705" s="7" t="s">
        <v>985</v>
      </c>
    </row>
    <row r="706" ht="15.75" customHeight="1">
      <c r="A706" s="7" t="s">
        <v>4968</v>
      </c>
      <c r="B706" s="7" t="s">
        <v>4969</v>
      </c>
      <c r="C706" s="7" t="s">
        <v>4970</v>
      </c>
      <c r="D706" s="7" t="s">
        <v>4971</v>
      </c>
      <c r="J706" s="7" t="s">
        <v>4972</v>
      </c>
      <c r="K706" s="7" t="s">
        <v>4973</v>
      </c>
      <c r="M706" s="7" t="s">
        <v>36</v>
      </c>
      <c r="N706" s="7" t="s">
        <v>37</v>
      </c>
      <c r="O706" s="7" t="s">
        <v>815</v>
      </c>
      <c r="P706" s="7" t="s">
        <v>985</v>
      </c>
    </row>
    <row r="707" ht="15.75" customHeight="1">
      <c r="A707" s="7" t="s">
        <v>4974</v>
      </c>
      <c r="B707" s="7" t="s">
        <v>4975</v>
      </c>
      <c r="C707" s="7" t="s">
        <v>4976</v>
      </c>
      <c r="D707" s="7" t="s">
        <v>4977</v>
      </c>
      <c r="J707" s="7" t="s">
        <v>4978</v>
      </c>
      <c r="L707" s="9" t="s">
        <v>11</v>
      </c>
      <c r="M707" s="7" t="s">
        <v>36</v>
      </c>
      <c r="N707" s="7" t="s">
        <v>37</v>
      </c>
      <c r="O707" s="7" t="s">
        <v>815</v>
      </c>
      <c r="P707" s="7" t="s">
        <v>1135</v>
      </c>
    </row>
    <row r="708" ht="15.75" customHeight="1">
      <c r="A708" s="7" t="s">
        <v>4979</v>
      </c>
      <c r="B708" s="7" t="s">
        <v>4980</v>
      </c>
      <c r="C708" s="7" t="s">
        <v>4981</v>
      </c>
      <c r="D708" s="7" t="s">
        <v>4982</v>
      </c>
      <c r="J708" s="7" t="s">
        <v>4345</v>
      </c>
      <c r="K708" s="7" t="s">
        <v>4983</v>
      </c>
      <c r="L708" s="9" t="s">
        <v>11</v>
      </c>
      <c r="M708" s="7" t="s">
        <v>36</v>
      </c>
      <c r="N708" s="7" t="s">
        <v>37</v>
      </c>
      <c r="O708" s="7" t="s">
        <v>815</v>
      </c>
      <c r="P708" s="7" t="s">
        <v>1135</v>
      </c>
    </row>
    <row r="709" ht="15.75" customHeight="1">
      <c r="A709" s="7" t="s">
        <v>4984</v>
      </c>
      <c r="B709" s="7" t="s">
        <v>4985</v>
      </c>
      <c r="C709" s="7" t="s">
        <v>4986</v>
      </c>
      <c r="D709" s="7" t="s">
        <v>4987</v>
      </c>
      <c r="J709" s="7" t="s">
        <v>4988</v>
      </c>
      <c r="K709" s="7" t="s">
        <v>4989</v>
      </c>
      <c r="L709" s="9" t="s">
        <v>11</v>
      </c>
      <c r="M709" s="7" t="s">
        <v>36</v>
      </c>
      <c r="N709" s="7" t="s">
        <v>37</v>
      </c>
      <c r="O709" s="7" t="s">
        <v>815</v>
      </c>
      <c r="P709" s="7" t="s">
        <v>1135</v>
      </c>
    </row>
    <row r="710" ht="15.75" customHeight="1">
      <c r="A710" s="7" t="s">
        <v>4990</v>
      </c>
      <c r="B710" s="7" t="s">
        <v>4991</v>
      </c>
      <c r="C710" s="7" t="s">
        <v>4992</v>
      </c>
      <c r="D710" s="7" t="s">
        <v>4993</v>
      </c>
      <c r="J710" s="7" t="s">
        <v>4090</v>
      </c>
      <c r="K710" s="7" t="s">
        <v>4994</v>
      </c>
      <c r="L710" s="9" t="s">
        <v>11</v>
      </c>
      <c r="M710" s="7" t="s">
        <v>36</v>
      </c>
      <c r="N710" s="7" t="s">
        <v>37</v>
      </c>
      <c r="O710" s="7" t="s">
        <v>815</v>
      </c>
      <c r="P710" s="7" t="s">
        <v>1135</v>
      </c>
    </row>
    <row r="711" ht="15.75" customHeight="1">
      <c r="A711" s="7" t="s">
        <v>4995</v>
      </c>
      <c r="B711" s="7" t="s">
        <v>4996</v>
      </c>
      <c r="C711" s="7" t="s">
        <v>4997</v>
      </c>
      <c r="D711" s="7" t="s">
        <v>4998</v>
      </c>
      <c r="J711" s="7" t="s">
        <v>4999</v>
      </c>
      <c r="K711" s="7" t="s">
        <v>5000</v>
      </c>
      <c r="L711" s="9" t="s">
        <v>11</v>
      </c>
      <c r="M711" s="7" t="s">
        <v>36</v>
      </c>
      <c r="N711" s="7" t="s">
        <v>37</v>
      </c>
      <c r="O711" s="7" t="s">
        <v>815</v>
      </c>
      <c r="P711" s="7" t="s">
        <v>1135</v>
      </c>
    </row>
    <row r="712" ht="15.75" customHeight="1">
      <c r="A712" s="7" t="s">
        <v>5001</v>
      </c>
      <c r="B712" s="7" t="s">
        <v>5002</v>
      </c>
      <c r="C712" s="7" t="s">
        <v>5003</v>
      </c>
      <c r="D712" s="7" t="s">
        <v>5004</v>
      </c>
      <c r="J712" s="7" t="s">
        <v>5005</v>
      </c>
      <c r="K712" s="7" t="s">
        <v>3245</v>
      </c>
      <c r="L712" s="9" t="s">
        <v>11</v>
      </c>
      <c r="M712" s="7" t="s">
        <v>36</v>
      </c>
      <c r="N712" s="7" t="s">
        <v>37</v>
      </c>
      <c r="O712" s="7" t="s">
        <v>815</v>
      </c>
      <c r="P712" s="7" t="s">
        <v>1135</v>
      </c>
    </row>
    <row r="713" ht="15.75" customHeight="1">
      <c r="A713" s="7" t="s">
        <v>5006</v>
      </c>
      <c r="B713" s="7" t="s">
        <v>5007</v>
      </c>
      <c r="C713" s="7" t="s">
        <v>5008</v>
      </c>
      <c r="D713" s="7" t="s">
        <v>5009</v>
      </c>
      <c r="J713" s="7" t="s">
        <v>5010</v>
      </c>
      <c r="L713" s="9" t="s">
        <v>11</v>
      </c>
      <c r="M713" s="7" t="s">
        <v>36</v>
      </c>
      <c r="N713" s="7" t="s">
        <v>37</v>
      </c>
      <c r="O713" s="7" t="s">
        <v>815</v>
      </c>
      <c r="P713" s="7" t="s">
        <v>1291</v>
      </c>
    </row>
    <row r="714" ht="15.75" customHeight="1">
      <c r="A714" s="7" t="s">
        <v>5011</v>
      </c>
      <c r="B714" s="7" t="s">
        <v>5012</v>
      </c>
      <c r="C714" s="7" t="s">
        <v>5008</v>
      </c>
      <c r="D714" s="7" t="s">
        <v>5013</v>
      </c>
      <c r="J714" s="7" t="s">
        <v>5010</v>
      </c>
      <c r="L714" s="9" t="s">
        <v>11</v>
      </c>
      <c r="M714" s="7" t="s">
        <v>36</v>
      </c>
      <c r="N714" s="7" t="s">
        <v>37</v>
      </c>
      <c r="O714" s="7" t="s">
        <v>815</v>
      </c>
      <c r="P714" s="7" t="s">
        <v>1291</v>
      </c>
    </row>
    <row r="715" ht="15.75" customHeight="1">
      <c r="A715" s="7" t="s">
        <v>5014</v>
      </c>
      <c r="B715" s="7" t="s">
        <v>5015</v>
      </c>
      <c r="C715" s="7" t="s">
        <v>5008</v>
      </c>
      <c r="D715" s="7" t="s">
        <v>5016</v>
      </c>
      <c r="J715" s="7" t="s">
        <v>5010</v>
      </c>
      <c r="L715" s="9" t="s">
        <v>11</v>
      </c>
      <c r="M715" s="7" t="s">
        <v>36</v>
      </c>
      <c r="N715" s="7" t="s">
        <v>37</v>
      </c>
      <c r="O715" s="7" t="s">
        <v>815</v>
      </c>
      <c r="P715" s="7" t="s">
        <v>1291</v>
      </c>
    </row>
    <row r="716" ht="15.75" customHeight="1">
      <c r="A716" s="7" t="s">
        <v>5017</v>
      </c>
      <c r="B716" s="7" t="s">
        <v>5018</v>
      </c>
      <c r="C716" s="7" t="s">
        <v>5019</v>
      </c>
      <c r="D716" s="7" t="s">
        <v>5020</v>
      </c>
      <c r="J716" s="7" t="s">
        <v>5021</v>
      </c>
      <c r="K716" s="7" t="s">
        <v>5022</v>
      </c>
      <c r="L716" s="9" t="s">
        <v>11</v>
      </c>
      <c r="M716" s="7" t="s">
        <v>36</v>
      </c>
      <c r="N716" s="7" t="s">
        <v>372</v>
      </c>
      <c r="O716" s="7" t="s">
        <v>815</v>
      </c>
      <c r="P716" s="7" t="s">
        <v>1291</v>
      </c>
    </row>
    <row r="717" ht="15.75" customHeight="1">
      <c r="A717" s="7" t="s">
        <v>5023</v>
      </c>
      <c r="B717" s="7" t="s">
        <v>5024</v>
      </c>
      <c r="C717" s="7" t="s">
        <v>5019</v>
      </c>
      <c r="D717" s="7" t="s">
        <v>5025</v>
      </c>
      <c r="J717" s="7" t="s">
        <v>5021</v>
      </c>
      <c r="K717" s="7" t="s">
        <v>5022</v>
      </c>
      <c r="L717" s="9" t="s">
        <v>11</v>
      </c>
      <c r="M717" s="7" t="s">
        <v>36</v>
      </c>
      <c r="N717" s="7" t="s">
        <v>372</v>
      </c>
      <c r="O717" s="7" t="s">
        <v>815</v>
      </c>
      <c r="P717" s="7" t="s">
        <v>1291</v>
      </c>
    </row>
    <row r="718" ht="15.75" customHeight="1">
      <c r="A718" s="7" t="s">
        <v>5026</v>
      </c>
      <c r="B718" s="7" t="s">
        <v>5027</v>
      </c>
      <c r="C718" s="7" t="s">
        <v>5028</v>
      </c>
      <c r="D718" s="7" t="s">
        <v>5029</v>
      </c>
      <c r="J718" s="7" t="s">
        <v>5030</v>
      </c>
      <c r="L718" s="9" t="s">
        <v>10</v>
      </c>
      <c r="M718" s="7" t="s">
        <v>36</v>
      </c>
      <c r="N718" s="7" t="s">
        <v>1890</v>
      </c>
      <c r="O718" s="7" t="s">
        <v>815</v>
      </c>
      <c r="P718" s="7" t="s">
        <v>1291</v>
      </c>
    </row>
    <row r="719" ht="15.75" customHeight="1">
      <c r="A719" s="7" t="s">
        <v>5031</v>
      </c>
      <c r="B719" s="7" t="s">
        <v>5032</v>
      </c>
      <c r="C719" s="7" t="s">
        <v>5028</v>
      </c>
      <c r="D719" s="7" t="s">
        <v>5033</v>
      </c>
      <c r="J719" s="7" t="s">
        <v>5030</v>
      </c>
      <c r="L719" s="9" t="s">
        <v>10</v>
      </c>
      <c r="M719" s="7" t="s">
        <v>36</v>
      </c>
      <c r="N719" s="7" t="s">
        <v>1890</v>
      </c>
      <c r="O719" s="7" t="s">
        <v>815</v>
      </c>
      <c r="P719" s="7" t="s">
        <v>1291</v>
      </c>
    </row>
    <row r="720" ht="15.75" customHeight="1">
      <c r="A720" s="7" t="s">
        <v>5034</v>
      </c>
      <c r="B720" s="7" t="s">
        <v>5035</v>
      </c>
      <c r="C720" s="7" t="s">
        <v>5036</v>
      </c>
      <c r="D720" s="7" t="s">
        <v>5037</v>
      </c>
      <c r="J720" s="7" t="s">
        <v>5038</v>
      </c>
      <c r="K720" s="7" t="s">
        <v>5039</v>
      </c>
      <c r="L720" s="9" t="s">
        <v>11</v>
      </c>
      <c r="M720" s="7" t="s">
        <v>36</v>
      </c>
      <c r="N720" s="7" t="s">
        <v>37</v>
      </c>
      <c r="O720" s="7" t="s">
        <v>815</v>
      </c>
      <c r="P720" s="7" t="s">
        <v>1291</v>
      </c>
    </row>
    <row r="721" ht="15.75" customHeight="1">
      <c r="A721" s="7" t="s">
        <v>5040</v>
      </c>
      <c r="B721" s="7" t="s">
        <v>5041</v>
      </c>
      <c r="C721" s="7" t="s">
        <v>5042</v>
      </c>
      <c r="D721" s="7" t="s">
        <v>5043</v>
      </c>
      <c r="J721" s="7" t="s">
        <v>4090</v>
      </c>
      <c r="K721" s="7" t="s">
        <v>5044</v>
      </c>
      <c r="L721" s="9" t="s">
        <v>10</v>
      </c>
      <c r="M721" s="7" t="s">
        <v>36</v>
      </c>
      <c r="N721" s="7" t="s">
        <v>37</v>
      </c>
      <c r="O721" s="7" t="s">
        <v>815</v>
      </c>
      <c r="P721" s="7" t="s">
        <v>1291</v>
      </c>
    </row>
    <row r="722" ht="15.75" customHeight="1">
      <c r="A722" s="7" t="s">
        <v>5045</v>
      </c>
      <c r="B722" s="7" t="s">
        <v>5046</v>
      </c>
      <c r="C722" s="7" t="s">
        <v>5047</v>
      </c>
      <c r="D722" s="7" t="s">
        <v>5048</v>
      </c>
      <c r="F722" s="9" t="s">
        <v>5049</v>
      </c>
      <c r="G722" s="9" t="s">
        <v>5050</v>
      </c>
      <c r="J722" s="7" t="s">
        <v>4103</v>
      </c>
      <c r="K722" s="7" t="s">
        <v>2989</v>
      </c>
      <c r="L722" s="9" t="s">
        <v>231</v>
      </c>
      <c r="M722" s="7" t="s">
        <v>36</v>
      </c>
      <c r="N722" s="7" t="s">
        <v>37</v>
      </c>
      <c r="O722" s="7" t="s">
        <v>815</v>
      </c>
      <c r="P722" s="7" t="s">
        <v>1291</v>
      </c>
    </row>
    <row r="723" ht="15.75" customHeight="1">
      <c r="A723" s="7" t="s">
        <v>5051</v>
      </c>
      <c r="B723" s="7" t="s">
        <v>5052</v>
      </c>
      <c r="C723" s="7" t="s">
        <v>5053</v>
      </c>
      <c r="D723" s="7" t="s">
        <v>5054</v>
      </c>
      <c r="J723" s="7" t="s">
        <v>3950</v>
      </c>
      <c r="K723" s="7" t="s">
        <v>5055</v>
      </c>
      <c r="L723" s="9" t="s">
        <v>11</v>
      </c>
      <c r="M723" s="7" t="s">
        <v>36</v>
      </c>
      <c r="N723" s="7" t="s">
        <v>37</v>
      </c>
      <c r="O723" s="7" t="s">
        <v>815</v>
      </c>
      <c r="P723" s="7" t="s">
        <v>1291</v>
      </c>
    </row>
    <row r="724" ht="15.75" customHeight="1">
      <c r="A724" s="7" t="s">
        <v>5056</v>
      </c>
      <c r="B724" s="7" t="s">
        <v>5057</v>
      </c>
      <c r="C724" s="7" t="s">
        <v>5058</v>
      </c>
      <c r="D724" s="7" t="s">
        <v>5059</v>
      </c>
      <c r="J724" s="7" t="s">
        <v>5060</v>
      </c>
      <c r="K724" s="7" t="s">
        <v>5061</v>
      </c>
      <c r="L724" s="9" t="s">
        <v>13</v>
      </c>
      <c r="M724" s="7" t="s">
        <v>70</v>
      </c>
      <c r="N724" s="7" t="s">
        <v>71</v>
      </c>
      <c r="O724" s="7" t="s">
        <v>815</v>
      </c>
      <c r="P724" s="7" t="s">
        <v>1291</v>
      </c>
    </row>
    <row r="725" ht="15.75" customHeight="1">
      <c r="A725" s="7" t="s">
        <v>5062</v>
      </c>
      <c r="B725" s="7" t="s">
        <v>5063</v>
      </c>
      <c r="C725" s="7" t="s">
        <v>5064</v>
      </c>
      <c r="D725" s="7" t="s">
        <v>5065</v>
      </c>
      <c r="J725" s="7" t="s">
        <v>5066</v>
      </c>
      <c r="K725" s="7" t="s">
        <v>5061</v>
      </c>
      <c r="L725" s="9" t="s">
        <v>11</v>
      </c>
      <c r="M725" s="7" t="s">
        <v>70</v>
      </c>
      <c r="N725" s="7" t="s">
        <v>71</v>
      </c>
      <c r="O725" s="7" t="s">
        <v>815</v>
      </c>
      <c r="P725" s="7" t="s">
        <v>1291</v>
      </c>
    </row>
    <row r="726" ht="15.75" customHeight="1">
      <c r="A726" s="7" t="s">
        <v>5067</v>
      </c>
      <c r="B726" s="7" t="s">
        <v>5068</v>
      </c>
      <c r="C726" s="7" t="s">
        <v>5058</v>
      </c>
      <c r="D726" s="7" t="s">
        <v>5069</v>
      </c>
      <c r="J726" s="7" t="s">
        <v>5060</v>
      </c>
      <c r="K726" s="7" t="s">
        <v>5061</v>
      </c>
      <c r="L726" s="9" t="s">
        <v>11</v>
      </c>
      <c r="M726" s="7" t="s">
        <v>70</v>
      </c>
      <c r="N726" s="7" t="s">
        <v>71</v>
      </c>
      <c r="O726" s="7" t="s">
        <v>815</v>
      </c>
      <c r="P726" s="7" t="s">
        <v>1291</v>
      </c>
    </row>
    <row r="727" ht="15.75" customHeight="1">
      <c r="A727" s="7" t="s">
        <v>5070</v>
      </c>
      <c r="B727" s="7" t="s">
        <v>5071</v>
      </c>
      <c r="C727" s="7" t="s">
        <v>5064</v>
      </c>
      <c r="D727" s="7" t="s">
        <v>5072</v>
      </c>
      <c r="J727" s="7" t="s">
        <v>5066</v>
      </c>
      <c r="K727" s="7" t="s">
        <v>5061</v>
      </c>
      <c r="L727" s="9" t="s">
        <v>11</v>
      </c>
      <c r="M727" s="7" t="s">
        <v>70</v>
      </c>
      <c r="N727" s="7" t="s">
        <v>71</v>
      </c>
      <c r="O727" s="7" t="s">
        <v>815</v>
      </c>
      <c r="P727" s="7" t="s">
        <v>1291</v>
      </c>
    </row>
    <row r="728" ht="15.75" customHeight="1">
      <c r="A728" s="7" t="s">
        <v>5073</v>
      </c>
      <c r="B728" s="7" t="s">
        <v>5074</v>
      </c>
      <c r="C728" s="7" t="s">
        <v>5058</v>
      </c>
      <c r="D728" s="7" t="s">
        <v>5075</v>
      </c>
      <c r="J728" s="7" t="s">
        <v>5060</v>
      </c>
      <c r="K728" s="7" t="s">
        <v>5061</v>
      </c>
      <c r="L728" s="9" t="s">
        <v>13</v>
      </c>
      <c r="M728" s="7" t="s">
        <v>70</v>
      </c>
      <c r="N728" s="7" t="s">
        <v>71</v>
      </c>
      <c r="O728" s="7" t="s">
        <v>815</v>
      </c>
      <c r="P728" s="7" t="s">
        <v>1291</v>
      </c>
    </row>
    <row r="729" ht="15.75" customHeight="1">
      <c r="A729" s="7" t="s">
        <v>5076</v>
      </c>
      <c r="B729" s="7" t="s">
        <v>5077</v>
      </c>
      <c r="C729" s="7" t="s">
        <v>5064</v>
      </c>
      <c r="D729" s="7" t="s">
        <v>5078</v>
      </c>
      <c r="J729" s="7" t="s">
        <v>5066</v>
      </c>
      <c r="K729" s="7" t="s">
        <v>5061</v>
      </c>
      <c r="L729" s="9" t="s">
        <v>11</v>
      </c>
      <c r="M729" s="7" t="s">
        <v>70</v>
      </c>
      <c r="N729" s="7" t="s">
        <v>71</v>
      </c>
      <c r="O729" s="7" t="s">
        <v>815</v>
      </c>
      <c r="P729" s="7" t="s">
        <v>1291</v>
      </c>
    </row>
    <row r="730" ht="15.75" customHeight="1">
      <c r="A730" s="7" t="s">
        <v>5079</v>
      </c>
      <c r="B730" s="7" t="s">
        <v>5080</v>
      </c>
      <c r="C730" s="7" t="s">
        <v>5064</v>
      </c>
      <c r="D730" s="7" t="s">
        <v>5081</v>
      </c>
      <c r="J730" s="7" t="s">
        <v>5066</v>
      </c>
      <c r="K730" s="7" t="s">
        <v>5061</v>
      </c>
      <c r="L730" s="9" t="s">
        <v>11</v>
      </c>
      <c r="M730" s="7" t="s">
        <v>70</v>
      </c>
      <c r="N730" s="7" t="s">
        <v>71</v>
      </c>
      <c r="O730" s="7" t="s">
        <v>815</v>
      </c>
      <c r="P730" s="7" t="s">
        <v>1291</v>
      </c>
    </row>
    <row r="731" ht="15.75" customHeight="1">
      <c r="A731" s="7" t="s">
        <v>5082</v>
      </c>
      <c r="B731" s="7" t="s">
        <v>5083</v>
      </c>
      <c r="C731" s="7" t="s">
        <v>5084</v>
      </c>
      <c r="D731" s="7" t="s">
        <v>5085</v>
      </c>
      <c r="J731" s="7" t="s">
        <v>3622</v>
      </c>
      <c r="K731" s="7" t="s">
        <v>5086</v>
      </c>
      <c r="L731" s="9" t="s">
        <v>11</v>
      </c>
      <c r="M731" s="7" t="s">
        <v>36</v>
      </c>
      <c r="N731" s="7" t="s">
        <v>37</v>
      </c>
      <c r="O731" s="7" t="s">
        <v>815</v>
      </c>
      <c r="P731" s="7" t="s">
        <v>1291</v>
      </c>
    </row>
    <row r="732" ht="15.75" customHeight="1">
      <c r="A732" s="7" t="s">
        <v>5087</v>
      </c>
      <c r="B732" s="7" t="s">
        <v>5088</v>
      </c>
      <c r="C732" s="7" t="s">
        <v>5089</v>
      </c>
      <c r="D732" s="7" t="s">
        <v>5090</v>
      </c>
      <c r="J732" s="7" t="s">
        <v>4345</v>
      </c>
      <c r="K732" s="7" t="s">
        <v>5091</v>
      </c>
      <c r="L732" s="9" t="s">
        <v>11</v>
      </c>
      <c r="M732" s="7" t="s">
        <v>36</v>
      </c>
      <c r="N732" s="7" t="s">
        <v>37</v>
      </c>
      <c r="O732" s="7" t="s">
        <v>815</v>
      </c>
      <c r="P732" s="7" t="s">
        <v>1291</v>
      </c>
    </row>
    <row r="733" ht="15.75" customHeight="1">
      <c r="A733" s="7" t="s">
        <v>5092</v>
      </c>
      <c r="B733" s="7" t="s">
        <v>5093</v>
      </c>
      <c r="C733" s="7" t="s">
        <v>5094</v>
      </c>
      <c r="D733" s="7" t="s">
        <v>5095</v>
      </c>
      <c r="J733" s="7" t="s">
        <v>5096</v>
      </c>
      <c r="K733" s="7" t="s">
        <v>5097</v>
      </c>
      <c r="L733" s="9" t="s">
        <v>11</v>
      </c>
      <c r="M733" s="7" t="s">
        <v>36</v>
      </c>
      <c r="N733" s="7" t="s">
        <v>37</v>
      </c>
      <c r="O733" s="7" t="s">
        <v>815</v>
      </c>
      <c r="P733" s="7" t="s">
        <v>1291</v>
      </c>
    </row>
    <row r="734" ht="15.75" customHeight="1">
      <c r="A734" s="7" t="s">
        <v>5098</v>
      </c>
      <c r="B734" s="7" t="s">
        <v>5099</v>
      </c>
      <c r="C734" s="7" t="s">
        <v>5100</v>
      </c>
      <c r="D734" s="7" t="s">
        <v>5101</v>
      </c>
      <c r="J734" s="7" t="s">
        <v>4252</v>
      </c>
      <c r="K734" s="7" t="s">
        <v>5102</v>
      </c>
      <c r="L734" s="9" t="s">
        <v>11</v>
      </c>
      <c r="M734" s="7" t="s">
        <v>36</v>
      </c>
      <c r="N734" s="7" t="s">
        <v>37</v>
      </c>
      <c r="O734" s="7" t="s">
        <v>815</v>
      </c>
      <c r="P734" s="7" t="s">
        <v>1291</v>
      </c>
    </row>
    <row r="735" ht="15.75" customHeight="1">
      <c r="A735" s="7" t="s">
        <v>5103</v>
      </c>
      <c r="B735" s="7" t="s">
        <v>5104</v>
      </c>
      <c r="C735" s="7" t="s">
        <v>5105</v>
      </c>
      <c r="D735" s="7" t="s">
        <v>5106</v>
      </c>
      <c r="J735" s="7" t="s">
        <v>5107</v>
      </c>
      <c r="K735" s="7" t="s">
        <v>5108</v>
      </c>
      <c r="L735" s="9" t="s">
        <v>11</v>
      </c>
      <c r="M735" s="7" t="s">
        <v>36</v>
      </c>
      <c r="N735" s="7" t="s">
        <v>37</v>
      </c>
      <c r="O735" s="7" t="s">
        <v>815</v>
      </c>
      <c r="P735" s="7" t="s">
        <v>1291</v>
      </c>
    </row>
    <row r="736" ht="15.75" customHeight="1">
      <c r="A736" s="7" t="s">
        <v>5109</v>
      </c>
      <c r="B736" s="7" t="s">
        <v>5110</v>
      </c>
      <c r="C736" s="7" t="s">
        <v>5105</v>
      </c>
      <c r="D736" s="7" t="s">
        <v>5111</v>
      </c>
      <c r="J736" s="7" t="s">
        <v>5107</v>
      </c>
      <c r="K736" s="7" t="s">
        <v>5108</v>
      </c>
      <c r="L736" s="9" t="s">
        <v>11</v>
      </c>
      <c r="M736" s="7" t="s">
        <v>36</v>
      </c>
      <c r="N736" s="7" t="s">
        <v>37</v>
      </c>
      <c r="O736" s="7" t="s">
        <v>815</v>
      </c>
      <c r="P736" s="7" t="s">
        <v>1291</v>
      </c>
    </row>
    <row r="737" ht="15.75" customHeight="1">
      <c r="A737" s="7" t="s">
        <v>5112</v>
      </c>
      <c r="B737" s="7" t="s">
        <v>5113</v>
      </c>
      <c r="C737" s="7" t="s">
        <v>5114</v>
      </c>
      <c r="D737" s="7" t="s">
        <v>5115</v>
      </c>
      <c r="J737" s="7" t="s">
        <v>5116</v>
      </c>
      <c r="K737" s="7" t="s">
        <v>5117</v>
      </c>
      <c r="L737" s="9" t="s">
        <v>11</v>
      </c>
      <c r="M737" s="7" t="s">
        <v>36</v>
      </c>
      <c r="N737" s="7" t="s">
        <v>37</v>
      </c>
      <c r="O737" s="7" t="s">
        <v>815</v>
      </c>
      <c r="P737" s="7" t="s">
        <v>1291</v>
      </c>
    </row>
    <row r="738" ht="15.75" customHeight="1">
      <c r="A738" s="7" t="s">
        <v>5118</v>
      </c>
      <c r="B738" s="7" t="s">
        <v>5119</v>
      </c>
      <c r="C738" s="7" t="s">
        <v>5114</v>
      </c>
      <c r="D738" s="7" t="s">
        <v>5120</v>
      </c>
      <c r="J738" s="7" t="s">
        <v>5116</v>
      </c>
      <c r="K738" s="7" t="s">
        <v>5117</v>
      </c>
      <c r="L738" s="9" t="s">
        <v>11</v>
      </c>
      <c r="M738" s="7" t="s">
        <v>36</v>
      </c>
      <c r="N738" s="7" t="s">
        <v>37</v>
      </c>
      <c r="O738" s="7" t="s">
        <v>815</v>
      </c>
      <c r="P738" s="7" t="s">
        <v>1291</v>
      </c>
    </row>
    <row r="739" ht="15.75" customHeight="1">
      <c r="A739" s="7" t="s">
        <v>5121</v>
      </c>
      <c r="B739" s="7" t="s">
        <v>5122</v>
      </c>
      <c r="C739" s="7" t="s">
        <v>5114</v>
      </c>
      <c r="D739" s="7" t="s">
        <v>5123</v>
      </c>
      <c r="J739" s="7" t="s">
        <v>5116</v>
      </c>
      <c r="K739" s="7" t="s">
        <v>5117</v>
      </c>
      <c r="L739" s="9" t="s">
        <v>11</v>
      </c>
      <c r="M739" s="7" t="s">
        <v>36</v>
      </c>
      <c r="N739" s="7" t="s">
        <v>37</v>
      </c>
      <c r="O739" s="7" t="s">
        <v>815</v>
      </c>
      <c r="P739" s="7" t="s">
        <v>1291</v>
      </c>
    </row>
    <row r="740" ht="15.75" customHeight="1">
      <c r="A740" s="7" t="s">
        <v>5124</v>
      </c>
      <c r="B740" s="7" t="s">
        <v>5125</v>
      </c>
      <c r="C740" s="7" t="s">
        <v>5114</v>
      </c>
      <c r="D740" s="7" t="s">
        <v>5126</v>
      </c>
      <c r="J740" s="7" t="s">
        <v>5116</v>
      </c>
      <c r="K740" s="7" t="s">
        <v>5117</v>
      </c>
      <c r="L740" s="9" t="s">
        <v>11</v>
      </c>
      <c r="M740" s="7" t="s">
        <v>36</v>
      </c>
      <c r="N740" s="7" t="s">
        <v>37</v>
      </c>
      <c r="O740" s="7" t="s">
        <v>815</v>
      </c>
      <c r="P740" s="7" t="s">
        <v>1291</v>
      </c>
    </row>
    <row r="741" ht="15.75" customHeight="1">
      <c r="A741" s="7" t="s">
        <v>5127</v>
      </c>
      <c r="B741" s="7" t="s">
        <v>5128</v>
      </c>
      <c r="C741" s="7" t="s">
        <v>5129</v>
      </c>
      <c r="D741" s="7" t="s">
        <v>5130</v>
      </c>
      <c r="J741" s="7" t="s">
        <v>5131</v>
      </c>
      <c r="K741" s="7" t="s">
        <v>5132</v>
      </c>
      <c r="L741" s="9" t="s">
        <v>13</v>
      </c>
      <c r="M741" s="7" t="s">
        <v>70</v>
      </c>
      <c r="N741" s="7" t="s">
        <v>71</v>
      </c>
      <c r="O741" s="7" t="s">
        <v>815</v>
      </c>
      <c r="P741" s="7" t="s">
        <v>1291</v>
      </c>
    </row>
    <row r="742" ht="15.75" customHeight="1">
      <c r="A742" s="7" t="s">
        <v>5133</v>
      </c>
      <c r="B742" s="7" t="s">
        <v>5134</v>
      </c>
      <c r="C742" s="7" t="s">
        <v>5129</v>
      </c>
      <c r="D742" s="7" t="s">
        <v>5135</v>
      </c>
      <c r="E742" s="13" t="s">
        <v>5136</v>
      </c>
      <c r="J742" s="7" t="s">
        <v>5131</v>
      </c>
      <c r="K742" s="7" t="s">
        <v>5132</v>
      </c>
      <c r="L742" s="9" t="s">
        <v>11</v>
      </c>
      <c r="M742" s="7" t="s">
        <v>70</v>
      </c>
      <c r="N742" s="7" t="s">
        <v>71</v>
      </c>
      <c r="O742" s="7" t="s">
        <v>815</v>
      </c>
      <c r="P742" s="7" t="s">
        <v>1291</v>
      </c>
    </row>
    <row r="743" ht="15.75" customHeight="1">
      <c r="A743" s="7" t="s">
        <v>5137</v>
      </c>
      <c r="B743" s="7" t="s">
        <v>5138</v>
      </c>
      <c r="C743" s="7" t="s">
        <v>5129</v>
      </c>
      <c r="D743" s="7" t="s">
        <v>5139</v>
      </c>
      <c r="J743" s="7" t="s">
        <v>5131</v>
      </c>
      <c r="K743" s="7" t="s">
        <v>5132</v>
      </c>
      <c r="L743" s="9" t="s">
        <v>11</v>
      </c>
      <c r="M743" s="7" t="s">
        <v>70</v>
      </c>
      <c r="N743" s="7" t="s">
        <v>71</v>
      </c>
      <c r="O743" s="7" t="s">
        <v>815</v>
      </c>
      <c r="P743" s="7" t="s">
        <v>1291</v>
      </c>
    </row>
    <row r="744" ht="15.75" customHeight="1">
      <c r="A744" s="7" t="s">
        <v>5140</v>
      </c>
      <c r="B744" s="7" t="s">
        <v>5141</v>
      </c>
      <c r="C744" s="7" t="s">
        <v>5129</v>
      </c>
      <c r="D744" s="7" t="s">
        <v>5142</v>
      </c>
      <c r="J744" s="7" t="s">
        <v>5131</v>
      </c>
      <c r="K744" s="7" t="s">
        <v>5132</v>
      </c>
      <c r="L744" s="9" t="s">
        <v>11</v>
      </c>
      <c r="M744" s="7" t="s">
        <v>70</v>
      </c>
      <c r="N744" s="7" t="s">
        <v>71</v>
      </c>
      <c r="O744" s="7" t="s">
        <v>815</v>
      </c>
      <c r="P744" s="7" t="s">
        <v>1291</v>
      </c>
    </row>
    <row r="745" ht="15.75" customHeight="1">
      <c r="A745" s="7" t="s">
        <v>5143</v>
      </c>
      <c r="B745" s="7" t="s">
        <v>5144</v>
      </c>
      <c r="C745" s="7" t="s">
        <v>5129</v>
      </c>
      <c r="D745" s="7" t="s">
        <v>5145</v>
      </c>
      <c r="J745" s="7" t="s">
        <v>5131</v>
      </c>
      <c r="K745" s="7" t="s">
        <v>5132</v>
      </c>
      <c r="L745" s="9" t="s">
        <v>13</v>
      </c>
      <c r="M745" s="7" t="s">
        <v>70</v>
      </c>
      <c r="N745" s="7" t="s">
        <v>71</v>
      </c>
      <c r="O745" s="7" t="s">
        <v>815</v>
      </c>
      <c r="P745" s="7" t="s">
        <v>1291</v>
      </c>
    </row>
    <row r="746" ht="15.75" customHeight="1">
      <c r="A746" s="7" t="s">
        <v>5146</v>
      </c>
      <c r="B746" s="7" t="s">
        <v>5147</v>
      </c>
      <c r="C746" s="7" t="s">
        <v>5148</v>
      </c>
      <c r="D746" s="7" t="s">
        <v>5149</v>
      </c>
      <c r="J746" s="7" t="s">
        <v>4242</v>
      </c>
      <c r="K746" s="7" t="s">
        <v>3309</v>
      </c>
      <c r="L746" s="9" t="s">
        <v>11</v>
      </c>
      <c r="M746" s="7" t="s">
        <v>36</v>
      </c>
      <c r="N746" s="7" t="s">
        <v>37</v>
      </c>
      <c r="O746" s="7" t="s">
        <v>815</v>
      </c>
      <c r="P746" s="7" t="s">
        <v>1291</v>
      </c>
    </row>
    <row r="747" ht="15.75" customHeight="1">
      <c r="A747" s="7" t="s">
        <v>5150</v>
      </c>
      <c r="B747" s="7" t="s">
        <v>5151</v>
      </c>
      <c r="C747" s="7" t="s">
        <v>5152</v>
      </c>
      <c r="D747" s="7" t="s">
        <v>5153</v>
      </c>
      <c r="J747" s="7" t="s">
        <v>5154</v>
      </c>
      <c r="K747" s="7" t="s">
        <v>5155</v>
      </c>
      <c r="L747" s="9" t="s">
        <v>11</v>
      </c>
      <c r="M747" s="7" t="s">
        <v>36</v>
      </c>
      <c r="N747" s="7" t="s">
        <v>37</v>
      </c>
      <c r="O747" s="7" t="s">
        <v>815</v>
      </c>
      <c r="P747" s="7" t="s">
        <v>1291</v>
      </c>
    </row>
    <row r="748" ht="15.75" customHeight="1">
      <c r="A748" s="7" t="s">
        <v>5156</v>
      </c>
      <c r="B748" s="7" t="s">
        <v>5157</v>
      </c>
      <c r="C748" s="7" t="s">
        <v>5158</v>
      </c>
      <c r="D748" s="7" t="s">
        <v>5159</v>
      </c>
      <c r="J748" s="7" t="s">
        <v>4090</v>
      </c>
      <c r="K748" s="7" t="s">
        <v>5160</v>
      </c>
      <c r="L748" s="9" t="s">
        <v>11</v>
      </c>
      <c r="M748" s="7" t="s">
        <v>36</v>
      </c>
      <c r="N748" s="7" t="s">
        <v>37</v>
      </c>
      <c r="O748" s="7" t="s">
        <v>815</v>
      </c>
      <c r="P748" s="7" t="s">
        <v>1291</v>
      </c>
    </row>
    <row r="749" ht="15.75" customHeight="1">
      <c r="A749" s="7" t="s">
        <v>5161</v>
      </c>
      <c r="B749" s="7" t="s">
        <v>5162</v>
      </c>
      <c r="C749" s="7" t="s">
        <v>5163</v>
      </c>
      <c r="D749" s="7" t="s">
        <v>5164</v>
      </c>
      <c r="J749" s="7" t="s">
        <v>4389</v>
      </c>
      <c r="K749" s="7" t="s">
        <v>5165</v>
      </c>
      <c r="L749" s="9" t="s">
        <v>11</v>
      </c>
      <c r="M749" s="7" t="s">
        <v>36</v>
      </c>
      <c r="N749" s="7" t="s">
        <v>37</v>
      </c>
      <c r="O749" s="7" t="s">
        <v>815</v>
      </c>
      <c r="P749" s="7" t="s">
        <v>1291</v>
      </c>
    </row>
    <row r="750" ht="15.75" customHeight="1">
      <c r="A750" s="7" t="s">
        <v>5166</v>
      </c>
      <c r="B750" s="7" t="s">
        <v>5167</v>
      </c>
      <c r="C750" s="7" t="s">
        <v>5168</v>
      </c>
      <c r="D750" s="7" t="s">
        <v>5169</v>
      </c>
      <c r="J750" s="7" t="s">
        <v>5170</v>
      </c>
      <c r="K750" s="7" t="s">
        <v>5171</v>
      </c>
      <c r="L750" s="9" t="s">
        <v>11</v>
      </c>
      <c r="M750" s="7" t="s">
        <v>36</v>
      </c>
      <c r="N750" s="7" t="s">
        <v>37</v>
      </c>
      <c r="O750" s="7" t="s">
        <v>815</v>
      </c>
      <c r="P750" s="7" t="s">
        <v>1291</v>
      </c>
    </row>
    <row r="751" ht="15.75" customHeight="1">
      <c r="A751" s="7" t="s">
        <v>5172</v>
      </c>
      <c r="B751" s="7" t="s">
        <v>5173</v>
      </c>
      <c r="C751" s="7" t="s">
        <v>5168</v>
      </c>
      <c r="D751" s="7" t="s">
        <v>5174</v>
      </c>
      <c r="J751" s="7" t="s">
        <v>5170</v>
      </c>
      <c r="K751" s="7" t="s">
        <v>5171</v>
      </c>
      <c r="L751" s="9" t="s">
        <v>11</v>
      </c>
      <c r="M751" s="7" t="s">
        <v>36</v>
      </c>
      <c r="N751" s="7" t="s">
        <v>37</v>
      </c>
      <c r="O751" s="7" t="s">
        <v>815</v>
      </c>
      <c r="P751" s="7" t="s">
        <v>1291</v>
      </c>
    </row>
    <row r="752" ht="15.75" customHeight="1">
      <c r="A752" s="7" t="s">
        <v>5175</v>
      </c>
      <c r="B752" s="7" t="s">
        <v>5176</v>
      </c>
      <c r="C752" s="7" t="s">
        <v>5177</v>
      </c>
      <c r="D752" s="7" t="s">
        <v>5178</v>
      </c>
      <c r="J752" s="7" t="s">
        <v>5179</v>
      </c>
      <c r="K752" s="7" t="s">
        <v>5180</v>
      </c>
      <c r="L752" s="9" t="s">
        <v>11</v>
      </c>
      <c r="M752" s="7" t="s">
        <v>36</v>
      </c>
      <c r="N752" s="7" t="s">
        <v>37</v>
      </c>
      <c r="O752" s="7" t="s">
        <v>815</v>
      </c>
      <c r="P752" s="7" t="s">
        <v>1291</v>
      </c>
    </row>
    <row r="753" ht="15.75" customHeight="1">
      <c r="A753" s="7" t="s">
        <v>5181</v>
      </c>
      <c r="B753" s="7" t="s">
        <v>5182</v>
      </c>
      <c r="C753" s="7" t="s">
        <v>5183</v>
      </c>
      <c r="D753" s="7" t="s">
        <v>5184</v>
      </c>
      <c r="J753" s="7" t="s">
        <v>5185</v>
      </c>
      <c r="K753" s="7" t="s">
        <v>5186</v>
      </c>
      <c r="L753" s="9" t="s">
        <v>11</v>
      </c>
      <c r="M753" s="7" t="s">
        <v>36</v>
      </c>
      <c r="N753" s="7" t="s">
        <v>37</v>
      </c>
      <c r="O753" s="7" t="s">
        <v>815</v>
      </c>
      <c r="P753" s="7" t="s">
        <v>1291</v>
      </c>
    </row>
    <row r="754" ht="15.75" customHeight="1">
      <c r="A754" s="7" t="s">
        <v>5187</v>
      </c>
      <c r="B754" s="7" t="s">
        <v>5188</v>
      </c>
      <c r="C754" s="7" t="s">
        <v>5189</v>
      </c>
      <c r="D754" s="7" t="s">
        <v>5190</v>
      </c>
      <c r="J754" s="7" t="s">
        <v>5191</v>
      </c>
      <c r="K754" s="7" t="s">
        <v>5192</v>
      </c>
      <c r="L754" s="9" t="s">
        <v>11</v>
      </c>
      <c r="M754" s="7" t="s">
        <v>36</v>
      </c>
      <c r="N754" s="7" t="s">
        <v>37</v>
      </c>
      <c r="O754" s="7" t="s">
        <v>815</v>
      </c>
      <c r="P754" s="7" t="s">
        <v>1291</v>
      </c>
    </row>
    <row r="755" ht="15.75" customHeight="1">
      <c r="A755" s="7" t="s">
        <v>5193</v>
      </c>
      <c r="B755" s="7" t="s">
        <v>5194</v>
      </c>
      <c r="C755" s="7" t="s">
        <v>5195</v>
      </c>
      <c r="D755" s="7" t="s">
        <v>5196</v>
      </c>
      <c r="F755" s="9" t="s">
        <v>5197</v>
      </c>
      <c r="G755" s="9" t="s">
        <v>5198</v>
      </c>
      <c r="H755" s="9" t="s">
        <v>5199</v>
      </c>
      <c r="J755" s="7" t="s">
        <v>5200</v>
      </c>
      <c r="K755" s="7" t="s">
        <v>5201</v>
      </c>
      <c r="L755" s="9" t="s">
        <v>8</v>
      </c>
      <c r="M755" s="7" t="s">
        <v>36</v>
      </c>
      <c r="N755" s="7" t="s">
        <v>37</v>
      </c>
      <c r="O755" s="7" t="s">
        <v>815</v>
      </c>
      <c r="P755" s="7" t="s">
        <v>1291</v>
      </c>
    </row>
    <row r="756" ht="15.75" customHeight="1">
      <c r="A756" s="7" t="s">
        <v>5202</v>
      </c>
      <c r="B756" s="7" t="s">
        <v>5203</v>
      </c>
      <c r="C756" s="7" t="s">
        <v>5204</v>
      </c>
      <c r="D756" s="7" t="s">
        <v>5205</v>
      </c>
      <c r="J756" s="7" t="s">
        <v>4573</v>
      </c>
      <c r="K756" s="7" t="s">
        <v>5206</v>
      </c>
      <c r="L756" s="9" t="s">
        <v>11</v>
      </c>
      <c r="M756" s="7" t="s">
        <v>36</v>
      </c>
      <c r="N756" s="7" t="s">
        <v>37</v>
      </c>
      <c r="O756" s="7" t="s">
        <v>815</v>
      </c>
      <c r="P756" s="7" t="s">
        <v>1291</v>
      </c>
    </row>
    <row r="757" ht="15.75" customHeight="1">
      <c r="A757" s="7" t="s">
        <v>5207</v>
      </c>
      <c r="B757" s="7" t="s">
        <v>5208</v>
      </c>
      <c r="C757" s="7" t="s">
        <v>5209</v>
      </c>
      <c r="D757" s="7" t="s">
        <v>5210</v>
      </c>
      <c r="J757" s="7" t="s">
        <v>5211</v>
      </c>
      <c r="K757" s="7" t="s">
        <v>5212</v>
      </c>
      <c r="L757" s="9" t="s">
        <v>11</v>
      </c>
      <c r="M757" s="7" t="s">
        <v>36</v>
      </c>
      <c r="N757" s="7" t="s">
        <v>37</v>
      </c>
      <c r="O757" s="7" t="s">
        <v>815</v>
      </c>
      <c r="P757" s="7" t="s">
        <v>1291</v>
      </c>
    </row>
    <row r="758" ht="15.75" customHeight="1">
      <c r="A758" s="7" t="s">
        <v>5213</v>
      </c>
      <c r="B758" s="7" t="s">
        <v>5214</v>
      </c>
      <c r="C758" s="7" t="s">
        <v>5215</v>
      </c>
      <c r="D758" s="7" t="s">
        <v>5216</v>
      </c>
      <c r="J758" s="7" t="s">
        <v>5217</v>
      </c>
      <c r="K758" s="7" t="s">
        <v>5218</v>
      </c>
      <c r="L758" s="9" t="s">
        <v>11</v>
      </c>
      <c r="M758" s="7" t="s">
        <v>36</v>
      </c>
      <c r="N758" s="7" t="s">
        <v>37</v>
      </c>
      <c r="O758" s="7" t="s">
        <v>815</v>
      </c>
      <c r="P758" s="7" t="s">
        <v>1291</v>
      </c>
    </row>
    <row r="759" ht="15.75" customHeight="1">
      <c r="A759" s="7" t="s">
        <v>5219</v>
      </c>
      <c r="B759" s="7" t="s">
        <v>5220</v>
      </c>
      <c r="C759" s="7" t="s">
        <v>5221</v>
      </c>
      <c r="D759" s="7" t="s">
        <v>5222</v>
      </c>
      <c r="J759" s="7" t="s">
        <v>3639</v>
      </c>
      <c r="K759" s="7" t="s">
        <v>5223</v>
      </c>
      <c r="L759" s="9" t="s">
        <v>10</v>
      </c>
      <c r="M759" s="7" t="s">
        <v>36</v>
      </c>
      <c r="N759" s="7" t="s">
        <v>37</v>
      </c>
      <c r="O759" s="7" t="s">
        <v>815</v>
      </c>
      <c r="P759" s="7" t="s">
        <v>1291</v>
      </c>
    </row>
    <row r="760" ht="15.75" customHeight="1">
      <c r="A760" s="7" t="s">
        <v>5224</v>
      </c>
      <c r="B760" s="7" t="s">
        <v>5225</v>
      </c>
      <c r="C760" s="7" t="s">
        <v>5226</v>
      </c>
      <c r="D760" s="7" t="s">
        <v>5227</v>
      </c>
      <c r="F760" s="9" t="s">
        <v>5228</v>
      </c>
      <c r="G760" s="9" t="s">
        <v>5229</v>
      </c>
      <c r="J760" s="7" t="s">
        <v>5230</v>
      </c>
      <c r="K760" s="7" t="s">
        <v>5231</v>
      </c>
      <c r="L760" s="9" t="s">
        <v>231</v>
      </c>
      <c r="M760" s="7" t="s">
        <v>36</v>
      </c>
      <c r="N760" s="7" t="s">
        <v>37</v>
      </c>
      <c r="O760" s="7" t="s">
        <v>815</v>
      </c>
      <c r="P760" s="7" t="s">
        <v>1291</v>
      </c>
    </row>
    <row r="761" ht="15.75" customHeight="1">
      <c r="A761" s="7" t="s">
        <v>5232</v>
      </c>
      <c r="B761" s="7" t="s">
        <v>5233</v>
      </c>
      <c r="C761" s="7" t="s">
        <v>5234</v>
      </c>
      <c r="D761" s="7" t="s">
        <v>5235</v>
      </c>
      <c r="J761" s="7" t="s">
        <v>4358</v>
      </c>
      <c r="K761" s="7" t="s">
        <v>5236</v>
      </c>
      <c r="L761" s="9" t="s">
        <v>11</v>
      </c>
      <c r="M761" s="7" t="s">
        <v>36</v>
      </c>
      <c r="N761" s="7" t="s">
        <v>37</v>
      </c>
      <c r="O761" s="7" t="s">
        <v>815</v>
      </c>
      <c r="P761" s="7" t="s">
        <v>1291</v>
      </c>
    </row>
    <row r="762" ht="15.75" customHeight="1">
      <c r="A762" s="7" t="s">
        <v>5237</v>
      </c>
      <c r="B762" s="7" t="s">
        <v>5238</v>
      </c>
      <c r="C762" s="7" t="s">
        <v>5239</v>
      </c>
      <c r="D762" s="7" t="s">
        <v>5240</v>
      </c>
      <c r="J762" s="7" t="s">
        <v>5241</v>
      </c>
      <c r="K762" s="7" t="s">
        <v>5242</v>
      </c>
      <c r="L762" s="9" t="s">
        <v>11</v>
      </c>
      <c r="M762" s="7" t="s">
        <v>36</v>
      </c>
      <c r="N762" s="7" t="s">
        <v>37</v>
      </c>
      <c r="O762" s="7" t="s">
        <v>815</v>
      </c>
      <c r="P762" s="7" t="s">
        <v>1291</v>
      </c>
    </row>
    <row r="763" ht="15.75" customHeight="1">
      <c r="A763" s="7" t="s">
        <v>5243</v>
      </c>
      <c r="B763" s="7" t="s">
        <v>5244</v>
      </c>
      <c r="C763" s="7" t="s">
        <v>5245</v>
      </c>
      <c r="D763" s="7" t="s">
        <v>5246</v>
      </c>
      <c r="J763" s="7" t="s">
        <v>4410</v>
      </c>
      <c r="K763" s="7" t="s">
        <v>5247</v>
      </c>
      <c r="L763" s="9" t="s">
        <v>11</v>
      </c>
      <c r="M763" s="7" t="s">
        <v>36</v>
      </c>
      <c r="N763" s="7" t="s">
        <v>37</v>
      </c>
      <c r="O763" s="7" t="s">
        <v>815</v>
      </c>
      <c r="P763" s="7" t="s">
        <v>1291</v>
      </c>
      <c r="Q763" s="9" t="s">
        <v>5248</v>
      </c>
    </row>
    <row r="764" ht="15.75" customHeight="1">
      <c r="A764" s="7" t="s">
        <v>5249</v>
      </c>
      <c r="B764" s="7" t="s">
        <v>5250</v>
      </c>
      <c r="C764" s="7" t="s">
        <v>5251</v>
      </c>
      <c r="D764" s="7" t="s">
        <v>5252</v>
      </c>
      <c r="J764" s="7" t="s">
        <v>5253</v>
      </c>
      <c r="K764" s="7" t="s">
        <v>5254</v>
      </c>
      <c r="L764" s="9" t="s">
        <v>11</v>
      </c>
      <c r="M764" s="7" t="s">
        <v>36</v>
      </c>
      <c r="N764" s="7" t="s">
        <v>37</v>
      </c>
      <c r="O764" s="7" t="s">
        <v>815</v>
      </c>
      <c r="P764" s="7" t="s">
        <v>1291</v>
      </c>
    </row>
    <row r="765" ht="15.75" customHeight="1">
      <c r="A765" s="7" t="s">
        <v>5255</v>
      </c>
      <c r="B765" s="7" t="s">
        <v>5256</v>
      </c>
      <c r="C765" s="7" t="s">
        <v>5251</v>
      </c>
      <c r="D765" s="7" t="s">
        <v>5257</v>
      </c>
      <c r="J765" s="7" t="s">
        <v>5253</v>
      </c>
      <c r="K765" s="7" t="s">
        <v>5254</v>
      </c>
      <c r="L765" s="9" t="s">
        <v>11</v>
      </c>
      <c r="M765" s="7" t="s">
        <v>36</v>
      </c>
      <c r="N765" s="7" t="s">
        <v>37</v>
      </c>
      <c r="O765" s="7" t="s">
        <v>815</v>
      </c>
      <c r="P765" s="7" t="s">
        <v>1291</v>
      </c>
    </row>
    <row r="766" ht="15.75" customHeight="1">
      <c r="A766" s="7" t="s">
        <v>5258</v>
      </c>
      <c r="B766" s="7" t="s">
        <v>5259</v>
      </c>
      <c r="C766" s="7" t="s">
        <v>5260</v>
      </c>
      <c r="D766" s="7" t="s">
        <v>5261</v>
      </c>
      <c r="J766" s="7" t="s">
        <v>5262</v>
      </c>
      <c r="K766" s="7" t="s">
        <v>5263</v>
      </c>
      <c r="L766" s="9" t="s">
        <v>11</v>
      </c>
      <c r="M766" s="7" t="s">
        <v>36</v>
      </c>
      <c r="N766" s="7" t="s">
        <v>37</v>
      </c>
      <c r="O766" s="7" t="s">
        <v>815</v>
      </c>
      <c r="P766" s="7" t="s">
        <v>1291</v>
      </c>
      <c r="Q766" s="9" t="s">
        <v>5264</v>
      </c>
    </row>
    <row r="767" ht="15.75" customHeight="1">
      <c r="A767" s="7" t="s">
        <v>5265</v>
      </c>
      <c r="B767" s="7" t="s">
        <v>5266</v>
      </c>
      <c r="C767" s="7" t="s">
        <v>5267</v>
      </c>
      <c r="D767" s="7" t="s">
        <v>5268</v>
      </c>
      <c r="J767" s="7" t="s">
        <v>3639</v>
      </c>
      <c r="K767" s="7" t="s">
        <v>5269</v>
      </c>
      <c r="L767" s="9" t="s">
        <v>11</v>
      </c>
      <c r="M767" s="7" t="s">
        <v>36</v>
      </c>
      <c r="N767" s="7" t="s">
        <v>37</v>
      </c>
      <c r="O767" s="7" t="s">
        <v>815</v>
      </c>
      <c r="P767" s="7" t="s">
        <v>1291</v>
      </c>
    </row>
    <row r="768" ht="15.75" customHeight="1">
      <c r="A768" s="7" t="s">
        <v>5270</v>
      </c>
      <c r="B768" s="7" t="s">
        <v>5271</v>
      </c>
      <c r="C768" s="7" t="s">
        <v>5272</v>
      </c>
      <c r="D768" s="7" t="s">
        <v>5273</v>
      </c>
      <c r="J768" s="7" t="s">
        <v>4389</v>
      </c>
      <c r="K768" s="7" t="s">
        <v>5274</v>
      </c>
      <c r="L768" s="9" t="s">
        <v>11</v>
      </c>
      <c r="M768" s="7" t="s">
        <v>36</v>
      </c>
      <c r="N768" s="7" t="s">
        <v>37</v>
      </c>
      <c r="O768" s="7" t="s">
        <v>815</v>
      </c>
      <c r="P768" s="7" t="s">
        <v>1291</v>
      </c>
    </row>
    <row r="769" ht="15.75" customHeight="1">
      <c r="A769" s="7" t="s">
        <v>5275</v>
      </c>
      <c r="B769" s="7" t="s">
        <v>5276</v>
      </c>
      <c r="C769" s="7" t="s">
        <v>5277</v>
      </c>
      <c r="D769" s="7" t="s">
        <v>5278</v>
      </c>
      <c r="E769" s="9" t="s">
        <v>5279</v>
      </c>
      <c r="J769" s="7" t="s">
        <v>4578</v>
      </c>
      <c r="K769" s="7" t="s">
        <v>5280</v>
      </c>
      <c r="L769" s="9" t="s">
        <v>231</v>
      </c>
      <c r="M769" s="7" t="s">
        <v>36</v>
      </c>
      <c r="N769" s="7" t="s">
        <v>37</v>
      </c>
      <c r="O769" s="7" t="s">
        <v>815</v>
      </c>
      <c r="P769" s="7" t="s">
        <v>1291</v>
      </c>
    </row>
    <row r="770" ht="15.75" customHeight="1">
      <c r="A770" s="7" t="s">
        <v>5281</v>
      </c>
      <c r="B770" s="7" t="s">
        <v>5282</v>
      </c>
      <c r="C770" s="7" t="s">
        <v>5283</v>
      </c>
      <c r="D770" s="7" t="s">
        <v>5284</v>
      </c>
      <c r="G770" s="9" t="s">
        <v>5285</v>
      </c>
      <c r="J770" s="7" t="s">
        <v>4563</v>
      </c>
      <c r="K770" s="7" t="s">
        <v>5286</v>
      </c>
      <c r="L770" s="9" t="s">
        <v>231</v>
      </c>
      <c r="M770" s="7" t="s">
        <v>36</v>
      </c>
      <c r="N770" s="7" t="s">
        <v>37</v>
      </c>
      <c r="O770" s="7" t="s">
        <v>815</v>
      </c>
      <c r="P770" s="7" t="s">
        <v>1291</v>
      </c>
    </row>
    <row r="771" ht="15.75" customHeight="1">
      <c r="A771" s="7" t="s">
        <v>5287</v>
      </c>
      <c r="B771" s="7" t="s">
        <v>5288</v>
      </c>
      <c r="C771" s="7" t="s">
        <v>5289</v>
      </c>
      <c r="D771" s="7" t="s">
        <v>5290</v>
      </c>
      <c r="J771" s="7" t="s">
        <v>5291</v>
      </c>
      <c r="K771" s="7" t="s">
        <v>5292</v>
      </c>
      <c r="L771" s="9" t="s">
        <v>11</v>
      </c>
      <c r="M771" s="7" t="s">
        <v>36</v>
      </c>
      <c r="N771" s="7" t="s">
        <v>37</v>
      </c>
      <c r="O771" s="7" t="s">
        <v>815</v>
      </c>
      <c r="P771" s="7" t="s">
        <v>1291</v>
      </c>
      <c r="Q771" s="9" t="s">
        <v>5293</v>
      </c>
    </row>
    <row r="772" ht="15.75" customHeight="1">
      <c r="A772" s="7" t="s">
        <v>5294</v>
      </c>
      <c r="B772" s="7" t="s">
        <v>5295</v>
      </c>
      <c r="C772" s="7" t="s">
        <v>5289</v>
      </c>
      <c r="D772" s="7" t="s">
        <v>5296</v>
      </c>
      <c r="J772" s="7" t="s">
        <v>5291</v>
      </c>
      <c r="K772" s="7" t="s">
        <v>5292</v>
      </c>
      <c r="L772" s="9" t="s">
        <v>11</v>
      </c>
      <c r="M772" s="7" t="s">
        <v>36</v>
      </c>
      <c r="N772" s="7" t="s">
        <v>37</v>
      </c>
      <c r="O772" s="7" t="s">
        <v>815</v>
      </c>
      <c r="P772" s="7" t="s">
        <v>1291</v>
      </c>
      <c r="Q772" s="9" t="s">
        <v>5293</v>
      </c>
    </row>
    <row r="773" ht="15.75" customHeight="1">
      <c r="A773" s="7" t="s">
        <v>5297</v>
      </c>
      <c r="B773" s="7" t="s">
        <v>5298</v>
      </c>
      <c r="C773" s="7" t="s">
        <v>5299</v>
      </c>
      <c r="D773" s="7" t="s">
        <v>5300</v>
      </c>
      <c r="J773" s="7" t="s">
        <v>5301</v>
      </c>
      <c r="K773" s="7" t="s">
        <v>5302</v>
      </c>
      <c r="L773" s="9" t="s">
        <v>11</v>
      </c>
      <c r="M773" s="7" t="s">
        <v>36</v>
      </c>
      <c r="N773" s="7" t="s">
        <v>37</v>
      </c>
      <c r="O773" s="7" t="s">
        <v>815</v>
      </c>
      <c r="P773" s="7" t="s">
        <v>1291</v>
      </c>
    </row>
    <row r="774" ht="15.75" customHeight="1">
      <c r="A774" s="7" t="s">
        <v>5303</v>
      </c>
      <c r="B774" s="7" t="s">
        <v>5304</v>
      </c>
      <c r="C774" s="7" t="s">
        <v>5305</v>
      </c>
      <c r="D774" s="7" t="s">
        <v>5306</v>
      </c>
      <c r="J774" s="7" t="s">
        <v>5307</v>
      </c>
      <c r="K774" s="7" t="s">
        <v>5308</v>
      </c>
      <c r="L774" s="9" t="s">
        <v>11</v>
      </c>
      <c r="M774" s="7" t="s">
        <v>36</v>
      </c>
      <c r="N774" s="7" t="s">
        <v>37</v>
      </c>
      <c r="O774" s="7" t="s">
        <v>815</v>
      </c>
      <c r="P774" s="7" t="s">
        <v>1291</v>
      </c>
    </row>
    <row r="775" ht="15.75" customHeight="1">
      <c r="A775" s="7" t="s">
        <v>5309</v>
      </c>
      <c r="B775" s="7" t="s">
        <v>5310</v>
      </c>
      <c r="C775" s="7" t="s">
        <v>5311</v>
      </c>
      <c r="D775" s="7" t="s">
        <v>5312</v>
      </c>
      <c r="F775" s="9" t="s">
        <v>5313</v>
      </c>
      <c r="G775" s="9" t="s">
        <v>5314</v>
      </c>
      <c r="J775" s="7" t="s">
        <v>4636</v>
      </c>
      <c r="K775" s="7" t="s">
        <v>5315</v>
      </c>
      <c r="L775" s="9" t="s">
        <v>11</v>
      </c>
      <c r="M775" s="7" t="s">
        <v>36</v>
      </c>
      <c r="N775" s="7" t="s">
        <v>37</v>
      </c>
      <c r="O775" s="7" t="s">
        <v>815</v>
      </c>
      <c r="P775" s="7" t="s">
        <v>1291</v>
      </c>
    </row>
    <row r="776" ht="15.75" customHeight="1">
      <c r="A776" s="7" t="s">
        <v>5316</v>
      </c>
      <c r="B776" s="7" t="s">
        <v>5317</v>
      </c>
      <c r="C776" s="7" t="s">
        <v>5318</v>
      </c>
      <c r="D776" s="7" t="s">
        <v>5319</v>
      </c>
      <c r="F776" s="9" t="s">
        <v>5320</v>
      </c>
      <c r="G776" s="9" t="s">
        <v>5321</v>
      </c>
      <c r="J776" s="7" t="s">
        <v>4606</v>
      </c>
      <c r="K776" s="7" t="s">
        <v>5322</v>
      </c>
      <c r="L776" s="9" t="s">
        <v>231</v>
      </c>
      <c r="M776" s="7" t="s">
        <v>36</v>
      </c>
      <c r="N776" s="7" t="s">
        <v>37</v>
      </c>
      <c r="O776" s="7" t="s">
        <v>815</v>
      </c>
      <c r="P776" s="7" t="s">
        <v>1291</v>
      </c>
    </row>
    <row r="777" ht="15.75" customHeight="1">
      <c r="A777" s="7" t="s">
        <v>5323</v>
      </c>
      <c r="B777" s="7" t="s">
        <v>5324</v>
      </c>
      <c r="C777" s="7" t="s">
        <v>5325</v>
      </c>
      <c r="D777" s="7" t="s">
        <v>5326</v>
      </c>
      <c r="F777" s="9" t="s">
        <v>5327</v>
      </c>
      <c r="G777" s="9" t="s">
        <v>5328</v>
      </c>
      <c r="J777" s="7" t="s">
        <v>5329</v>
      </c>
      <c r="K777" s="7" t="s">
        <v>5330</v>
      </c>
      <c r="L777" s="9" t="s">
        <v>231</v>
      </c>
      <c r="M777" s="7" t="s">
        <v>36</v>
      </c>
      <c r="N777" s="7" t="s">
        <v>37</v>
      </c>
      <c r="O777" s="7" t="s">
        <v>815</v>
      </c>
      <c r="P777" s="7" t="s">
        <v>1291</v>
      </c>
    </row>
    <row r="778" ht="15.75" customHeight="1">
      <c r="A778" s="7" t="s">
        <v>5331</v>
      </c>
      <c r="B778" s="7" t="s">
        <v>5332</v>
      </c>
      <c r="C778" s="7" t="s">
        <v>5333</v>
      </c>
      <c r="D778" s="7" t="s">
        <v>5334</v>
      </c>
      <c r="J778" s="7" t="s">
        <v>5335</v>
      </c>
      <c r="K778" s="7" t="s">
        <v>5336</v>
      </c>
      <c r="L778" s="9" t="s">
        <v>11</v>
      </c>
      <c r="M778" s="7" t="s">
        <v>36</v>
      </c>
      <c r="N778" s="7" t="s">
        <v>37</v>
      </c>
      <c r="O778" s="7" t="s">
        <v>815</v>
      </c>
      <c r="P778" s="7" t="s">
        <v>1291</v>
      </c>
    </row>
    <row r="779" ht="15.75" customHeight="1">
      <c r="A779" s="7" t="s">
        <v>5337</v>
      </c>
      <c r="B779" s="7" t="s">
        <v>5338</v>
      </c>
      <c r="C779" s="7" t="s">
        <v>5339</v>
      </c>
      <c r="D779" s="7" t="s">
        <v>5340</v>
      </c>
      <c r="J779" s="7" t="s">
        <v>5341</v>
      </c>
      <c r="K779" s="7" t="s">
        <v>5342</v>
      </c>
      <c r="L779" s="9" t="s">
        <v>11</v>
      </c>
      <c r="M779" s="7" t="s">
        <v>36</v>
      </c>
      <c r="N779" s="7" t="s">
        <v>37</v>
      </c>
      <c r="O779" s="7" t="s">
        <v>815</v>
      </c>
      <c r="P779" s="7" t="s">
        <v>1291</v>
      </c>
    </row>
    <row r="780" ht="15.75" customHeight="1">
      <c r="A780" s="7" t="s">
        <v>5343</v>
      </c>
      <c r="B780" s="7" t="s">
        <v>5344</v>
      </c>
      <c r="C780" s="7" t="s">
        <v>5345</v>
      </c>
      <c r="D780" s="7" t="s">
        <v>5346</v>
      </c>
      <c r="J780" s="7" t="s">
        <v>5347</v>
      </c>
      <c r="K780" s="7" t="s">
        <v>5348</v>
      </c>
      <c r="L780" s="9" t="s">
        <v>11</v>
      </c>
      <c r="M780" s="7" t="s">
        <v>36</v>
      </c>
      <c r="N780" s="7" t="s">
        <v>37</v>
      </c>
      <c r="O780" s="7" t="s">
        <v>815</v>
      </c>
      <c r="P780" s="7" t="s">
        <v>1291</v>
      </c>
    </row>
    <row r="781" ht="15.75" customHeight="1">
      <c r="A781" s="7" t="s">
        <v>5349</v>
      </c>
      <c r="B781" s="7" t="s">
        <v>5350</v>
      </c>
      <c r="C781" s="7" t="s">
        <v>5351</v>
      </c>
      <c r="D781" s="7" t="s">
        <v>5352</v>
      </c>
      <c r="J781" s="7" t="s">
        <v>4231</v>
      </c>
      <c r="K781" s="7" t="s">
        <v>5353</v>
      </c>
      <c r="L781" s="9" t="s">
        <v>11</v>
      </c>
      <c r="M781" s="7" t="s">
        <v>36</v>
      </c>
      <c r="N781" s="7" t="s">
        <v>37</v>
      </c>
      <c r="O781" s="7" t="s">
        <v>815</v>
      </c>
      <c r="P781" s="7" t="s">
        <v>1291</v>
      </c>
    </row>
    <row r="782" ht="15.75" customHeight="1">
      <c r="A782" s="7" t="s">
        <v>5354</v>
      </c>
      <c r="B782" s="7" t="s">
        <v>5355</v>
      </c>
      <c r="C782" s="7" t="s">
        <v>5356</v>
      </c>
      <c r="D782" s="7" t="s">
        <v>5357</v>
      </c>
      <c r="J782" s="7" t="s">
        <v>5230</v>
      </c>
      <c r="K782" s="7" t="s">
        <v>5358</v>
      </c>
      <c r="L782" s="9" t="s">
        <v>11</v>
      </c>
      <c r="M782" s="7" t="s">
        <v>36</v>
      </c>
      <c r="N782" s="7" t="s">
        <v>37</v>
      </c>
      <c r="O782" s="7" t="s">
        <v>815</v>
      </c>
      <c r="P782" s="7" t="s">
        <v>1291</v>
      </c>
    </row>
    <row r="783" ht="15.75" customHeight="1">
      <c r="A783" s="7" t="s">
        <v>5359</v>
      </c>
      <c r="B783" s="7" t="s">
        <v>5360</v>
      </c>
      <c r="C783" s="7" t="s">
        <v>5361</v>
      </c>
      <c r="D783" s="7" t="s">
        <v>5362</v>
      </c>
      <c r="J783" s="7" t="s">
        <v>3516</v>
      </c>
      <c r="K783" s="7" t="s">
        <v>5363</v>
      </c>
      <c r="L783" s="9" t="s">
        <v>11</v>
      </c>
      <c r="M783" s="7" t="s">
        <v>36</v>
      </c>
      <c r="N783" s="7" t="s">
        <v>37</v>
      </c>
      <c r="O783" s="7" t="s">
        <v>815</v>
      </c>
      <c r="P783" s="7" t="s">
        <v>1291</v>
      </c>
    </row>
    <row r="784" ht="15.75" customHeight="1">
      <c r="A784" s="7" t="s">
        <v>5364</v>
      </c>
      <c r="B784" s="7" t="s">
        <v>5365</v>
      </c>
      <c r="C784" s="7" t="s">
        <v>5366</v>
      </c>
      <c r="D784" s="7" t="s">
        <v>5367</v>
      </c>
      <c r="F784" s="9" t="s">
        <v>5368</v>
      </c>
      <c r="G784" s="9" t="s">
        <v>5369</v>
      </c>
      <c r="J784" s="7" t="s">
        <v>4389</v>
      </c>
      <c r="K784" s="7" t="s">
        <v>5370</v>
      </c>
      <c r="L784" s="9" t="s">
        <v>231</v>
      </c>
      <c r="M784" s="7" t="s">
        <v>36</v>
      </c>
      <c r="N784" s="7" t="s">
        <v>37</v>
      </c>
      <c r="O784" s="7" t="s">
        <v>815</v>
      </c>
      <c r="P784" s="7" t="s">
        <v>1291</v>
      </c>
    </row>
    <row r="785" ht="15.75" customHeight="1">
      <c r="A785" s="7" t="s">
        <v>5371</v>
      </c>
      <c r="B785" s="7" t="s">
        <v>5372</v>
      </c>
      <c r="C785" s="7" t="s">
        <v>5373</v>
      </c>
      <c r="D785" s="7" t="s">
        <v>5374</v>
      </c>
      <c r="J785" s="7" t="s">
        <v>4636</v>
      </c>
      <c r="K785" s="7" t="s">
        <v>5375</v>
      </c>
      <c r="L785" s="9" t="s">
        <v>11</v>
      </c>
      <c r="M785" s="7" t="s">
        <v>36</v>
      </c>
      <c r="N785" s="7" t="s">
        <v>37</v>
      </c>
      <c r="O785" s="7" t="s">
        <v>815</v>
      </c>
      <c r="P785" s="7" t="s">
        <v>1291</v>
      </c>
    </row>
    <row r="786" ht="15.75" customHeight="1">
      <c r="A786" s="7" t="s">
        <v>5376</v>
      </c>
      <c r="B786" s="7" t="s">
        <v>5377</v>
      </c>
      <c r="C786" s="7" t="s">
        <v>5378</v>
      </c>
      <c r="D786" s="7" t="s">
        <v>5379</v>
      </c>
      <c r="J786" s="7" t="s">
        <v>5380</v>
      </c>
      <c r="K786" s="7" t="s">
        <v>5381</v>
      </c>
      <c r="L786" s="9" t="s">
        <v>11</v>
      </c>
      <c r="M786" s="7" t="s">
        <v>36</v>
      </c>
      <c r="N786" s="7" t="s">
        <v>37</v>
      </c>
      <c r="O786" s="7" t="s">
        <v>815</v>
      </c>
      <c r="P786" s="7" t="s">
        <v>1291</v>
      </c>
    </row>
    <row r="787" ht="15.75" customHeight="1">
      <c r="A787" s="7" t="s">
        <v>5382</v>
      </c>
      <c r="B787" s="7" t="s">
        <v>5383</v>
      </c>
      <c r="C787" s="7" t="s">
        <v>5384</v>
      </c>
      <c r="D787" s="7" t="s">
        <v>5385</v>
      </c>
      <c r="J787" s="7" t="s">
        <v>5386</v>
      </c>
      <c r="K787" s="7" t="s">
        <v>5387</v>
      </c>
      <c r="L787" s="9" t="s">
        <v>10</v>
      </c>
      <c r="M787" s="7" t="s">
        <v>36</v>
      </c>
      <c r="N787" s="7" t="s">
        <v>37</v>
      </c>
      <c r="O787" s="7" t="s">
        <v>815</v>
      </c>
      <c r="P787" s="7" t="s">
        <v>1291</v>
      </c>
    </row>
    <row r="788" ht="15.75" customHeight="1">
      <c r="A788" s="7" t="s">
        <v>5388</v>
      </c>
      <c r="B788" s="7" t="s">
        <v>5389</v>
      </c>
      <c r="C788" s="7" t="s">
        <v>5390</v>
      </c>
      <c r="D788" s="7" t="s">
        <v>5391</v>
      </c>
      <c r="J788" s="7" t="s">
        <v>5392</v>
      </c>
      <c r="K788" s="7" t="s">
        <v>5387</v>
      </c>
      <c r="L788" s="9" t="s">
        <v>11</v>
      </c>
      <c r="M788" s="7" t="s">
        <v>36</v>
      </c>
      <c r="N788" s="7" t="s">
        <v>37</v>
      </c>
      <c r="O788" s="7" t="s">
        <v>815</v>
      </c>
      <c r="P788" s="7" t="s">
        <v>1291</v>
      </c>
    </row>
    <row r="789" ht="15.75" customHeight="1">
      <c r="A789" s="7" t="s">
        <v>5393</v>
      </c>
      <c r="B789" s="7" t="s">
        <v>5394</v>
      </c>
      <c r="C789" s="7" t="s">
        <v>5395</v>
      </c>
      <c r="D789" s="7" t="s">
        <v>5396</v>
      </c>
      <c r="J789" s="7" t="s">
        <v>4242</v>
      </c>
      <c r="K789" s="7" t="s">
        <v>5397</v>
      </c>
      <c r="L789" s="9" t="s">
        <v>11</v>
      </c>
      <c r="M789" s="7" t="s">
        <v>36</v>
      </c>
      <c r="N789" s="7" t="s">
        <v>37</v>
      </c>
      <c r="O789" s="7" t="s">
        <v>815</v>
      </c>
      <c r="P789" s="7" t="s">
        <v>1291</v>
      </c>
    </row>
    <row r="790" ht="15.75" customHeight="1">
      <c r="A790" s="7" t="s">
        <v>5398</v>
      </c>
      <c r="B790" s="7" t="s">
        <v>5399</v>
      </c>
      <c r="C790" s="7" t="s">
        <v>5400</v>
      </c>
      <c r="D790" s="7" t="s">
        <v>5401</v>
      </c>
      <c r="G790" s="9" t="s">
        <v>5402</v>
      </c>
      <c r="J790" s="7" t="s">
        <v>5403</v>
      </c>
      <c r="K790" s="7" t="s">
        <v>3112</v>
      </c>
      <c r="L790" s="9" t="s">
        <v>8</v>
      </c>
      <c r="M790" s="7" t="s">
        <v>36</v>
      </c>
      <c r="N790" s="7" t="s">
        <v>37</v>
      </c>
      <c r="O790" s="7" t="s">
        <v>815</v>
      </c>
      <c r="P790" s="7" t="s">
        <v>1291</v>
      </c>
    </row>
    <row r="791" ht="15.75" customHeight="1">
      <c r="A791" s="7" t="s">
        <v>5404</v>
      </c>
      <c r="B791" s="7" t="s">
        <v>5405</v>
      </c>
      <c r="C791" s="7" t="s">
        <v>5400</v>
      </c>
      <c r="D791" s="7" t="s">
        <v>5406</v>
      </c>
      <c r="J791" s="7" t="s">
        <v>5403</v>
      </c>
      <c r="K791" s="7" t="s">
        <v>3112</v>
      </c>
      <c r="M791" s="7" t="s">
        <v>36</v>
      </c>
      <c r="N791" s="7" t="s">
        <v>37</v>
      </c>
      <c r="O791" s="7" t="s">
        <v>815</v>
      </c>
      <c r="P791" s="7" t="s">
        <v>1291</v>
      </c>
    </row>
    <row r="792" ht="15.75" customHeight="1">
      <c r="A792" s="7" t="s">
        <v>5407</v>
      </c>
      <c r="B792" s="7" t="s">
        <v>5408</v>
      </c>
      <c r="C792" s="7" t="s">
        <v>5409</v>
      </c>
      <c r="D792" s="7" t="s">
        <v>5410</v>
      </c>
      <c r="J792" s="7" t="s">
        <v>4563</v>
      </c>
      <c r="K792" s="7" t="s">
        <v>5411</v>
      </c>
      <c r="M792" s="7" t="s">
        <v>36</v>
      </c>
      <c r="N792" s="7" t="s">
        <v>37</v>
      </c>
      <c r="O792" s="7" t="s">
        <v>815</v>
      </c>
      <c r="P792" s="7" t="s">
        <v>1291</v>
      </c>
    </row>
    <row r="793" ht="15.75" customHeight="1">
      <c r="A793" s="7" t="s">
        <v>5412</v>
      </c>
      <c r="B793" s="7" t="s">
        <v>5413</v>
      </c>
      <c r="C793" s="7" t="s">
        <v>5414</v>
      </c>
      <c r="D793" s="7" t="s">
        <v>5415</v>
      </c>
      <c r="J793" s="7" t="s">
        <v>5416</v>
      </c>
      <c r="K793" s="7" t="s">
        <v>5417</v>
      </c>
      <c r="M793" s="7" t="s">
        <v>36</v>
      </c>
      <c r="N793" s="7" t="s">
        <v>37</v>
      </c>
      <c r="O793" s="7" t="s">
        <v>815</v>
      </c>
      <c r="P793" s="7" t="s">
        <v>1291</v>
      </c>
    </row>
    <row r="794" ht="15.75" customHeight="1">
      <c r="A794" s="7" t="s">
        <v>5418</v>
      </c>
      <c r="B794" s="7" t="s">
        <v>5419</v>
      </c>
      <c r="C794" s="7" t="s">
        <v>5420</v>
      </c>
      <c r="D794" s="7" t="s">
        <v>5421</v>
      </c>
      <c r="J794" s="7" t="s">
        <v>4103</v>
      </c>
      <c r="K794" s="7" t="s">
        <v>5422</v>
      </c>
      <c r="M794" s="7" t="s">
        <v>36</v>
      </c>
      <c r="N794" s="7" t="s">
        <v>37</v>
      </c>
      <c r="O794" s="7" t="s">
        <v>815</v>
      </c>
      <c r="P794" s="7" t="s">
        <v>1291</v>
      </c>
    </row>
    <row r="795" ht="15.75" customHeight="1">
      <c r="A795" s="7" t="s">
        <v>5423</v>
      </c>
      <c r="B795" s="7" t="s">
        <v>5424</v>
      </c>
      <c r="C795" s="7" t="s">
        <v>5425</v>
      </c>
      <c r="D795" s="7" t="s">
        <v>5426</v>
      </c>
      <c r="J795" s="7" t="s">
        <v>4516</v>
      </c>
      <c r="K795" s="7" t="s">
        <v>5427</v>
      </c>
      <c r="M795" s="7" t="s">
        <v>36</v>
      </c>
      <c r="N795" s="7" t="s">
        <v>37</v>
      </c>
      <c r="O795" s="7" t="s">
        <v>815</v>
      </c>
      <c r="P795" s="7" t="s">
        <v>1291</v>
      </c>
    </row>
    <row r="796" ht="15.75" customHeight="1">
      <c r="A796" s="7" t="s">
        <v>5428</v>
      </c>
      <c r="B796" s="7" t="s">
        <v>5429</v>
      </c>
      <c r="C796" s="7" t="s">
        <v>5430</v>
      </c>
      <c r="D796" s="7" t="s">
        <v>5431</v>
      </c>
      <c r="J796" s="7" t="s">
        <v>5432</v>
      </c>
      <c r="K796" s="7" t="s">
        <v>5433</v>
      </c>
      <c r="M796" s="7" t="s">
        <v>36</v>
      </c>
      <c r="N796" s="7" t="s">
        <v>37</v>
      </c>
      <c r="O796" s="7" t="s">
        <v>815</v>
      </c>
      <c r="P796" s="7" t="s">
        <v>1291</v>
      </c>
    </row>
    <row r="797" ht="15.75" customHeight="1">
      <c r="A797" s="7" t="s">
        <v>5434</v>
      </c>
      <c r="B797" s="7" t="s">
        <v>5435</v>
      </c>
      <c r="C797" s="7" t="s">
        <v>5436</v>
      </c>
      <c r="D797" s="7" t="s">
        <v>5437</v>
      </c>
      <c r="J797" s="7" t="s">
        <v>5438</v>
      </c>
      <c r="K797" s="7" t="s">
        <v>5439</v>
      </c>
      <c r="M797" s="7" t="s">
        <v>36</v>
      </c>
      <c r="N797" s="7" t="s">
        <v>37</v>
      </c>
      <c r="O797" s="7" t="s">
        <v>815</v>
      </c>
      <c r="P797" s="7" t="s">
        <v>1291</v>
      </c>
    </row>
    <row r="798" ht="15.75" customHeight="1">
      <c r="A798" s="7" t="s">
        <v>5440</v>
      </c>
      <c r="B798" s="7" t="s">
        <v>5441</v>
      </c>
      <c r="C798" s="7" t="s">
        <v>5442</v>
      </c>
      <c r="D798" s="7" t="s">
        <v>5443</v>
      </c>
      <c r="J798" s="7" t="s">
        <v>4563</v>
      </c>
      <c r="K798" s="7" t="s">
        <v>5444</v>
      </c>
      <c r="M798" s="7" t="s">
        <v>36</v>
      </c>
      <c r="N798" s="7" t="s">
        <v>37</v>
      </c>
      <c r="O798" s="7" t="s">
        <v>815</v>
      </c>
      <c r="P798" s="7" t="s">
        <v>1291</v>
      </c>
    </row>
    <row r="799" ht="15.75" customHeight="1">
      <c r="A799" s="7" t="s">
        <v>5445</v>
      </c>
      <c r="B799" s="7" t="s">
        <v>5446</v>
      </c>
      <c r="C799" s="7" t="s">
        <v>5447</v>
      </c>
      <c r="D799" s="7" t="s">
        <v>5448</v>
      </c>
      <c r="J799" s="7" t="s">
        <v>4636</v>
      </c>
      <c r="K799" s="7" t="s">
        <v>5449</v>
      </c>
      <c r="M799" s="7" t="s">
        <v>36</v>
      </c>
      <c r="N799" s="7" t="s">
        <v>37</v>
      </c>
      <c r="O799" s="7" t="s">
        <v>815</v>
      </c>
      <c r="P799" s="7" t="s">
        <v>1291</v>
      </c>
    </row>
    <row r="800" ht="15.75" customHeight="1">
      <c r="A800" s="7" t="s">
        <v>5450</v>
      </c>
      <c r="B800" s="7" t="s">
        <v>5451</v>
      </c>
      <c r="C800" s="7" t="s">
        <v>5452</v>
      </c>
      <c r="D800" s="7" t="s">
        <v>5453</v>
      </c>
      <c r="J800" s="7" t="s">
        <v>4636</v>
      </c>
      <c r="K800" s="7" t="s">
        <v>5449</v>
      </c>
      <c r="M800" s="7" t="s">
        <v>36</v>
      </c>
      <c r="N800" s="7" t="s">
        <v>37</v>
      </c>
      <c r="O800" s="7" t="s">
        <v>815</v>
      </c>
      <c r="P800" s="7" t="s">
        <v>1291</v>
      </c>
    </row>
    <row r="801" ht="15.75" customHeight="1">
      <c r="A801" s="7" t="s">
        <v>5454</v>
      </c>
      <c r="B801" s="7" t="s">
        <v>5455</v>
      </c>
      <c r="C801" s="7" t="s">
        <v>5456</v>
      </c>
      <c r="D801" s="7" t="s">
        <v>5457</v>
      </c>
      <c r="J801" s="7" t="s">
        <v>5458</v>
      </c>
      <c r="K801" s="7" t="s">
        <v>5459</v>
      </c>
      <c r="M801" s="7" t="s">
        <v>36</v>
      </c>
      <c r="N801" s="7" t="s">
        <v>37</v>
      </c>
      <c r="O801" s="7" t="s">
        <v>815</v>
      </c>
      <c r="P801" s="7" t="s">
        <v>1291</v>
      </c>
    </row>
    <row r="802" ht="15.75" customHeight="1">
      <c r="A802" s="7" t="s">
        <v>5460</v>
      </c>
      <c r="B802" s="7" t="s">
        <v>5461</v>
      </c>
      <c r="C802" s="7" t="s">
        <v>5462</v>
      </c>
      <c r="D802" s="7" t="s">
        <v>5463</v>
      </c>
      <c r="J802" s="7" t="s">
        <v>5464</v>
      </c>
      <c r="K802" s="7" t="s">
        <v>4126</v>
      </c>
      <c r="M802" s="7" t="s">
        <v>36</v>
      </c>
      <c r="N802" s="7" t="s">
        <v>37</v>
      </c>
      <c r="O802" s="7" t="s">
        <v>815</v>
      </c>
      <c r="P802" s="7" t="s">
        <v>1291</v>
      </c>
    </row>
    <row r="803" ht="15.75" customHeight="1">
      <c r="A803" s="7" t="s">
        <v>5465</v>
      </c>
      <c r="B803" s="7" t="s">
        <v>5466</v>
      </c>
      <c r="C803" s="7" t="s">
        <v>5467</v>
      </c>
      <c r="D803" s="7" t="s">
        <v>5468</v>
      </c>
      <c r="J803" s="7" t="s">
        <v>4578</v>
      </c>
      <c r="K803" s="7" t="s">
        <v>5469</v>
      </c>
      <c r="M803" s="7" t="s">
        <v>36</v>
      </c>
      <c r="N803" s="7" t="s">
        <v>37</v>
      </c>
      <c r="O803" s="7" t="s">
        <v>815</v>
      </c>
      <c r="P803" s="7" t="s">
        <v>1291</v>
      </c>
    </row>
    <row r="804" ht="15.75" customHeight="1">
      <c r="A804" s="7" t="s">
        <v>5470</v>
      </c>
      <c r="B804" s="7" t="s">
        <v>5471</v>
      </c>
      <c r="C804" s="7" t="s">
        <v>5472</v>
      </c>
      <c r="D804" s="7" t="s">
        <v>5473</v>
      </c>
      <c r="J804" s="7" t="s">
        <v>5474</v>
      </c>
      <c r="K804" s="7" t="s">
        <v>5475</v>
      </c>
      <c r="M804" s="7" t="s">
        <v>36</v>
      </c>
      <c r="N804" s="7" t="s">
        <v>37</v>
      </c>
      <c r="O804" s="7" t="s">
        <v>815</v>
      </c>
      <c r="P804" s="7" t="s">
        <v>1291</v>
      </c>
    </row>
    <row r="805" ht="15.75" customHeight="1">
      <c r="A805" s="7" t="s">
        <v>5476</v>
      </c>
      <c r="B805" s="7" t="s">
        <v>5477</v>
      </c>
      <c r="C805" s="7" t="s">
        <v>5478</v>
      </c>
      <c r="D805" s="7" t="s">
        <v>5479</v>
      </c>
      <c r="J805" s="7" t="s">
        <v>5480</v>
      </c>
      <c r="K805" s="7" t="s">
        <v>5481</v>
      </c>
      <c r="M805" s="7" t="s">
        <v>36</v>
      </c>
      <c r="N805" s="7" t="s">
        <v>37</v>
      </c>
      <c r="O805" s="7" t="s">
        <v>815</v>
      </c>
      <c r="P805" s="7" t="s">
        <v>1291</v>
      </c>
    </row>
    <row r="806" ht="15.75" customHeight="1">
      <c r="A806" s="7" t="s">
        <v>5482</v>
      </c>
      <c r="B806" s="7" t="s">
        <v>5483</v>
      </c>
      <c r="C806" s="7" t="s">
        <v>5484</v>
      </c>
      <c r="D806" s="7" t="s">
        <v>5485</v>
      </c>
      <c r="J806" s="7" t="s">
        <v>5486</v>
      </c>
      <c r="K806" s="7" t="s">
        <v>5487</v>
      </c>
      <c r="M806" s="7" t="s">
        <v>36</v>
      </c>
      <c r="N806" s="7" t="s">
        <v>37</v>
      </c>
      <c r="O806" s="7" t="s">
        <v>815</v>
      </c>
      <c r="P806" s="7" t="s">
        <v>1291</v>
      </c>
    </row>
    <row r="807" ht="15.75" customHeight="1">
      <c r="A807" s="7" t="s">
        <v>5488</v>
      </c>
      <c r="B807" s="7" t="s">
        <v>5489</v>
      </c>
      <c r="C807" s="7" t="s">
        <v>5484</v>
      </c>
      <c r="D807" s="7" t="s">
        <v>5490</v>
      </c>
      <c r="J807" s="7" t="s">
        <v>5486</v>
      </c>
      <c r="K807" s="7" t="s">
        <v>5487</v>
      </c>
      <c r="M807" s="7" t="s">
        <v>36</v>
      </c>
      <c r="N807" s="7" t="s">
        <v>37</v>
      </c>
      <c r="O807" s="7" t="s">
        <v>815</v>
      </c>
      <c r="P807" s="7" t="s">
        <v>1291</v>
      </c>
    </row>
    <row r="808" ht="15.75" customHeight="1">
      <c r="A808" s="7" t="s">
        <v>5491</v>
      </c>
      <c r="B808" s="7" t="s">
        <v>5492</v>
      </c>
      <c r="C808" s="7" t="s">
        <v>5493</v>
      </c>
      <c r="D808" s="7" t="s">
        <v>5494</v>
      </c>
      <c r="J808" s="7" t="s">
        <v>4727</v>
      </c>
      <c r="K808" s="7" t="s">
        <v>5495</v>
      </c>
      <c r="M808" s="7" t="s">
        <v>36</v>
      </c>
      <c r="N808" s="7" t="s">
        <v>37</v>
      </c>
      <c r="O808" s="7" t="s">
        <v>815</v>
      </c>
      <c r="P808" s="7" t="s">
        <v>1291</v>
      </c>
    </row>
    <row r="809" ht="15.75" customHeight="1">
      <c r="A809" s="7" t="s">
        <v>5496</v>
      </c>
      <c r="B809" s="7" t="s">
        <v>5497</v>
      </c>
      <c r="C809" s="7" t="s">
        <v>5498</v>
      </c>
      <c r="D809" s="7" t="s">
        <v>5499</v>
      </c>
      <c r="J809" s="7" t="s">
        <v>4242</v>
      </c>
      <c r="K809" s="7" t="s">
        <v>5500</v>
      </c>
      <c r="M809" s="7" t="s">
        <v>36</v>
      </c>
      <c r="N809" s="7" t="s">
        <v>37</v>
      </c>
      <c r="O809" s="7" t="s">
        <v>815</v>
      </c>
      <c r="P809" s="7" t="s">
        <v>1291</v>
      </c>
    </row>
    <row r="810" ht="15.75" customHeight="1">
      <c r="A810" s="7" t="s">
        <v>5501</v>
      </c>
      <c r="B810" s="7" t="s">
        <v>5502</v>
      </c>
      <c r="C810" s="7" t="s">
        <v>5503</v>
      </c>
      <c r="D810" s="7" t="s">
        <v>5504</v>
      </c>
      <c r="J810" s="7" t="s">
        <v>5505</v>
      </c>
      <c r="K810" s="7" t="s">
        <v>5506</v>
      </c>
      <c r="M810" s="7" t="s">
        <v>36</v>
      </c>
      <c r="N810" s="7" t="s">
        <v>37</v>
      </c>
      <c r="O810" s="7" t="s">
        <v>815</v>
      </c>
      <c r="P810" s="7" t="s">
        <v>1291</v>
      </c>
    </row>
    <row r="811" ht="15.75" customHeight="1">
      <c r="A811" s="7" t="s">
        <v>5507</v>
      </c>
      <c r="B811" s="7" t="s">
        <v>5508</v>
      </c>
      <c r="C811" s="7" t="s">
        <v>5509</v>
      </c>
      <c r="D811" s="7" t="s">
        <v>5510</v>
      </c>
      <c r="J811" s="7" t="s">
        <v>4103</v>
      </c>
      <c r="K811" s="7" t="s">
        <v>5511</v>
      </c>
      <c r="M811" s="7" t="s">
        <v>36</v>
      </c>
      <c r="N811" s="7" t="s">
        <v>37</v>
      </c>
      <c r="O811" s="7" t="s">
        <v>815</v>
      </c>
      <c r="P811" s="7" t="s">
        <v>1291</v>
      </c>
    </row>
    <row r="812" ht="15.75" customHeight="1">
      <c r="A812" s="7" t="s">
        <v>5512</v>
      </c>
      <c r="B812" s="7" t="s">
        <v>5513</v>
      </c>
      <c r="C812" s="7" t="s">
        <v>5514</v>
      </c>
      <c r="D812" s="7" t="s">
        <v>5515</v>
      </c>
      <c r="J812" s="7" t="s">
        <v>5516</v>
      </c>
      <c r="M812" s="7" t="s">
        <v>36</v>
      </c>
      <c r="N812" s="7" t="s">
        <v>37</v>
      </c>
      <c r="O812" s="7" t="s">
        <v>815</v>
      </c>
      <c r="P812" s="7" t="s">
        <v>1291</v>
      </c>
    </row>
    <row r="813" ht="15.75" customHeight="1">
      <c r="A813" s="7" t="s">
        <v>5517</v>
      </c>
      <c r="B813" s="7" t="s">
        <v>5518</v>
      </c>
      <c r="C813" s="7" t="s">
        <v>5519</v>
      </c>
      <c r="D813" s="7" t="s">
        <v>5520</v>
      </c>
      <c r="J813" s="7" t="s">
        <v>5521</v>
      </c>
      <c r="K813" s="7" t="s">
        <v>5522</v>
      </c>
      <c r="M813" s="7" t="s">
        <v>36</v>
      </c>
      <c r="N813" s="7" t="s">
        <v>37</v>
      </c>
      <c r="O813" s="7" t="s">
        <v>815</v>
      </c>
      <c r="P813" s="7" t="s">
        <v>1291</v>
      </c>
    </row>
    <row r="814" ht="15.75" customHeight="1">
      <c r="A814" s="7" t="s">
        <v>5523</v>
      </c>
      <c r="B814" s="7" t="s">
        <v>5524</v>
      </c>
      <c r="C814" s="7" t="s">
        <v>5525</v>
      </c>
      <c r="D814" s="7" t="s">
        <v>5526</v>
      </c>
      <c r="J814" s="7" t="s">
        <v>5527</v>
      </c>
      <c r="K814" s="7" t="s">
        <v>5528</v>
      </c>
      <c r="M814" s="7" t="s">
        <v>36</v>
      </c>
      <c r="N814" s="7" t="s">
        <v>37</v>
      </c>
      <c r="O814" s="7" t="s">
        <v>815</v>
      </c>
      <c r="P814" s="7" t="s">
        <v>1291</v>
      </c>
    </row>
    <row r="815" ht="15.75" customHeight="1">
      <c r="A815" s="7" t="s">
        <v>5529</v>
      </c>
      <c r="B815" s="7" t="s">
        <v>5530</v>
      </c>
      <c r="C815" s="7" t="s">
        <v>5531</v>
      </c>
      <c r="D815" s="7" t="s">
        <v>5532</v>
      </c>
      <c r="F815" s="9" t="s">
        <v>5533</v>
      </c>
      <c r="G815" s="9" t="s">
        <v>5534</v>
      </c>
      <c r="J815" s="7" t="s">
        <v>4751</v>
      </c>
      <c r="K815" s="7" t="s">
        <v>5535</v>
      </c>
      <c r="L815" s="9" t="s">
        <v>231</v>
      </c>
      <c r="M815" s="7" t="s">
        <v>70</v>
      </c>
      <c r="N815" s="7" t="s">
        <v>71</v>
      </c>
      <c r="O815" s="7" t="s">
        <v>815</v>
      </c>
      <c r="P815" s="7" t="s">
        <v>1291</v>
      </c>
    </row>
    <row r="816" ht="15.75" customHeight="1">
      <c r="A816" s="7" t="s">
        <v>5536</v>
      </c>
      <c r="B816" s="7" t="s">
        <v>5537</v>
      </c>
      <c r="C816" s="7" t="s">
        <v>5538</v>
      </c>
      <c r="D816" s="7" t="s">
        <v>5539</v>
      </c>
      <c r="J816" s="7" t="s">
        <v>5540</v>
      </c>
      <c r="K816" s="7" t="s">
        <v>5541</v>
      </c>
      <c r="M816" s="7" t="s">
        <v>36</v>
      </c>
      <c r="N816" s="7" t="s">
        <v>37</v>
      </c>
      <c r="O816" s="7" t="s">
        <v>815</v>
      </c>
      <c r="P816" s="7" t="s">
        <v>1291</v>
      </c>
    </row>
    <row r="817" ht="15.75" customHeight="1">
      <c r="A817" s="7" t="s">
        <v>5542</v>
      </c>
      <c r="B817" s="7" t="s">
        <v>5543</v>
      </c>
      <c r="C817" s="7" t="s">
        <v>5544</v>
      </c>
      <c r="D817" s="7" t="s">
        <v>5545</v>
      </c>
      <c r="J817" s="7" t="s">
        <v>3887</v>
      </c>
      <c r="K817" s="7" t="s">
        <v>5546</v>
      </c>
      <c r="M817" s="7" t="s">
        <v>36</v>
      </c>
      <c r="N817" s="7" t="s">
        <v>37</v>
      </c>
      <c r="O817" s="7" t="s">
        <v>815</v>
      </c>
      <c r="P817" s="7" t="s">
        <v>1291</v>
      </c>
    </row>
    <row r="818" ht="15.75" customHeight="1">
      <c r="A818" s="7" t="s">
        <v>5547</v>
      </c>
      <c r="B818" s="7" t="s">
        <v>5548</v>
      </c>
      <c r="C818" s="7" t="s">
        <v>5549</v>
      </c>
      <c r="D818" s="7" t="s">
        <v>5550</v>
      </c>
      <c r="F818" s="9" t="s">
        <v>5551</v>
      </c>
      <c r="G818" s="9" t="s">
        <v>5552</v>
      </c>
      <c r="J818" s="7" t="s">
        <v>4103</v>
      </c>
      <c r="K818" s="7" t="s">
        <v>5553</v>
      </c>
      <c r="L818" s="9" t="s">
        <v>231</v>
      </c>
      <c r="M818" s="7" t="s">
        <v>36</v>
      </c>
      <c r="N818" s="7" t="s">
        <v>372</v>
      </c>
      <c r="O818" s="7" t="s">
        <v>815</v>
      </c>
      <c r="P818" s="7" t="s">
        <v>1291</v>
      </c>
    </row>
    <row r="819" ht="15.75" customHeight="1">
      <c r="A819" s="7" t="s">
        <v>5554</v>
      </c>
      <c r="B819" s="7" t="s">
        <v>5555</v>
      </c>
      <c r="C819" s="7" t="s">
        <v>5556</v>
      </c>
      <c r="D819" s="7" t="s">
        <v>5557</v>
      </c>
      <c r="J819" s="7" t="s">
        <v>4199</v>
      </c>
      <c r="K819" s="7" t="s">
        <v>5558</v>
      </c>
      <c r="M819" s="7" t="s">
        <v>36</v>
      </c>
      <c r="N819" s="7" t="s">
        <v>37</v>
      </c>
      <c r="O819" s="7" t="s">
        <v>815</v>
      </c>
      <c r="P819" s="7" t="s">
        <v>1291</v>
      </c>
    </row>
    <row r="820" ht="15.75" customHeight="1">
      <c r="A820" s="7" t="s">
        <v>5559</v>
      </c>
      <c r="B820" s="7" t="s">
        <v>5560</v>
      </c>
      <c r="C820" s="7" t="s">
        <v>5561</v>
      </c>
      <c r="D820" s="7" t="s">
        <v>5562</v>
      </c>
      <c r="J820" s="7" t="s">
        <v>5563</v>
      </c>
      <c r="K820" s="7" t="s">
        <v>5564</v>
      </c>
      <c r="M820" s="7" t="s">
        <v>36</v>
      </c>
      <c r="N820" s="7" t="s">
        <v>37</v>
      </c>
      <c r="O820" s="7" t="s">
        <v>815</v>
      </c>
      <c r="P820" s="7" t="s">
        <v>1291</v>
      </c>
    </row>
    <row r="821" ht="15.75" customHeight="1">
      <c r="A821" s="7" t="s">
        <v>5565</v>
      </c>
      <c r="B821" s="7" t="s">
        <v>5566</v>
      </c>
      <c r="C821" s="7" t="s">
        <v>5561</v>
      </c>
      <c r="D821" s="7" t="s">
        <v>5567</v>
      </c>
      <c r="J821" s="7" t="s">
        <v>5563</v>
      </c>
      <c r="K821" s="7" t="s">
        <v>5564</v>
      </c>
      <c r="M821" s="7" t="s">
        <v>36</v>
      </c>
      <c r="N821" s="7" t="s">
        <v>37</v>
      </c>
      <c r="O821" s="7" t="s">
        <v>815</v>
      </c>
      <c r="P821" s="7" t="s">
        <v>1291</v>
      </c>
    </row>
    <row r="822" ht="15.75" customHeight="1">
      <c r="A822" s="7" t="s">
        <v>5568</v>
      </c>
      <c r="B822" s="7" t="s">
        <v>5569</v>
      </c>
      <c r="C822" s="7" t="s">
        <v>5570</v>
      </c>
      <c r="D822" s="7" t="s">
        <v>5571</v>
      </c>
      <c r="J822" s="7" t="s">
        <v>5572</v>
      </c>
      <c r="K822" s="7" t="s">
        <v>5573</v>
      </c>
      <c r="M822" s="7" t="s">
        <v>36</v>
      </c>
      <c r="N822" s="7" t="s">
        <v>37</v>
      </c>
      <c r="O822" s="7" t="s">
        <v>815</v>
      </c>
      <c r="P822" s="7" t="s">
        <v>1291</v>
      </c>
    </row>
    <row r="823" ht="15.75" customHeight="1">
      <c r="A823" s="7" t="s">
        <v>5574</v>
      </c>
      <c r="B823" s="7" t="s">
        <v>5575</v>
      </c>
      <c r="C823" s="7" t="s">
        <v>5576</v>
      </c>
      <c r="D823" s="7" t="s">
        <v>5577</v>
      </c>
      <c r="J823" s="7" t="s">
        <v>5230</v>
      </c>
      <c r="K823" s="7" t="s">
        <v>5475</v>
      </c>
      <c r="M823" s="7" t="s">
        <v>36</v>
      </c>
      <c r="N823" s="7" t="s">
        <v>37</v>
      </c>
      <c r="O823" s="7" t="s">
        <v>815</v>
      </c>
      <c r="P823" s="7" t="s">
        <v>1291</v>
      </c>
    </row>
    <row r="824" ht="15.75" customHeight="1">
      <c r="A824" s="7" t="s">
        <v>5578</v>
      </c>
      <c r="B824" s="7" t="s">
        <v>5579</v>
      </c>
      <c r="C824" s="7" t="s">
        <v>5580</v>
      </c>
      <c r="D824" s="7" t="s">
        <v>5581</v>
      </c>
      <c r="J824" s="7" t="s">
        <v>5582</v>
      </c>
      <c r="K824" s="7" t="s">
        <v>5583</v>
      </c>
      <c r="M824" s="7" t="s">
        <v>36</v>
      </c>
      <c r="N824" s="7" t="s">
        <v>37</v>
      </c>
      <c r="O824" s="7" t="s">
        <v>815</v>
      </c>
      <c r="P824" s="7" t="s">
        <v>1291</v>
      </c>
    </row>
    <row r="825" ht="15.75" customHeight="1">
      <c r="A825" s="7" t="s">
        <v>5584</v>
      </c>
      <c r="B825" s="7" t="s">
        <v>5585</v>
      </c>
      <c r="C825" s="7" t="s">
        <v>5586</v>
      </c>
      <c r="D825" s="7" t="s">
        <v>5587</v>
      </c>
      <c r="J825" s="7" t="s">
        <v>5262</v>
      </c>
      <c r="K825" s="7" t="s">
        <v>5588</v>
      </c>
      <c r="L825" s="9" t="s">
        <v>11</v>
      </c>
      <c r="M825" s="7" t="s">
        <v>70</v>
      </c>
      <c r="N825" s="7" t="s">
        <v>71</v>
      </c>
      <c r="O825" s="7" t="s">
        <v>815</v>
      </c>
      <c r="P825" s="7" t="s">
        <v>1291</v>
      </c>
    </row>
    <row r="826" ht="15.75" customHeight="1">
      <c r="A826" s="7" t="s">
        <v>5589</v>
      </c>
      <c r="B826" s="7" t="s">
        <v>5590</v>
      </c>
      <c r="C826" s="7" t="s">
        <v>5591</v>
      </c>
      <c r="D826" s="7" t="s">
        <v>5592</v>
      </c>
      <c r="J826" s="7" t="s">
        <v>4351</v>
      </c>
      <c r="K826" s="7" t="s">
        <v>5593</v>
      </c>
      <c r="M826" s="7" t="s">
        <v>36</v>
      </c>
      <c r="N826" s="7" t="s">
        <v>37</v>
      </c>
      <c r="O826" s="7" t="s">
        <v>815</v>
      </c>
      <c r="P826" s="7" t="s">
        <v>1291</v>
      </c>
    </row>
    <row r="827" ht="15.75" customHeight="1">
      <c r="A827" s="7" t="s">
        <v>5594</v>
      </c>
      <c r="B827" s="7" t="s">
        <v>5595</v>
      </c>
      <c r="C827" s="7" t="s">
        <v>5596</v>
      </c>
      <c r="D827" s="7" t="s">
        <v>5597</v>
      </c>
      <c r="J827" s="7" t="s">
        <v>3922</v>
      </c>
      <c r="K827" s="7" t="s">
        <v>5598</v>
      </c>
      <c r="M827" s="7" t="s">
        <v>36</v>
      </c>
      <c r="N827" s="7" t="s">
        <v>37</v>
      </c>
      <c r="O827" s="7" t="s">
        <v>815</v>
      </c>
      <c r="P827" s="7" t="s">
        <v>1291</v>
      </c>
    </row>
    <row r="828" ht="15.75" customHeight="1">
      <c r="A828" s="7" t="s">
        <v>5599</v>
      </c>
      <c r="B828" s="7" t="s">
        <v>5600</v>
      </c>
      <c r="C828" s="7" t="s">
        <v>5601</v>
      </c>
      <c r="D828" s="7" t="s">
        <v>5602</v>
      </c>
      <c r="J828" s="7" t="s">
        <v>5603</v>
      </c>
      <c r="K828" s="7" t="s">
        <v>5604</v>
      </c>
      <c r="M828" s="7" t="s">
        <v>36</v>
      </c>
      <c r="N828" s="7" t="s">
        <v>37</v>
      </c>
      <c r="O828" s="7" t="s">
        <v>815</v>
      </c>
      <c r="P828" s="7" t="s">
        <v>1463</v>
      </c>
    </row>
    <row r="829" ht="15.75" customHeight="1">
      <c r="A829" s="7" t="s">
        <v>5605</v>
      </c>
      <c r="B829" s="7" t="s">
        <v>5606</v>
      </c>
      <c r="C829" s="7" t="s">
        <v>5607</v>
      </c>
      <c r="D829" s="7" t="s">
        <v>5608</v>
      </c>
      <c r="J829" s="7" t="s">
        <v>4231</v>
      </c>
      <c r="K829" s="7" t="s">
        <v>5609</v>
      </c>
      <c r="M829" s="7" t="s">
        <v>36</v>
      </c>
      <c r="N829" s="7" t="s">
        <v>5610</v>
      </c>
      <c r="O829" s="7" t="s">
        <v>815</v>
      </c>
      <c r="P829" s="7" t="s">
        <v>1463</v>
      </c>
    </row>
    <row r="830" ht="15.75" customHeight="1">
      <c r="A830" s="7" t="s">
        <v>5611</v>
      </c>
      <c r="B830" s="7" t="s">
        <v>5612</v>
      </c>
      <c r="C830" s="7" t="s">
        <v>5613</v>
      </c>
      <c r="D830" s="7" t="s">
        <v>5614</v>
      </c>
      <c r="J830" s="7" t="s">
        <v>5615</v>
      </c>
      <c r="M830" s="7" t="s">
        <v>36</v>
      </c>
      <c r="N830" s="7" t="s">
        <v>5610</v>
      </c>
      <c r="O830" s="7" t="s">
        <v>815</v>
      </c>
      <c r="P830" s="7" t="s">
        <v>1463</v>
      </c>
    </row>
    <row r="831" ht="15.75" customHeight="1">
      <c r="A831" s="7" t="s">
        <v>5616</v>
      </c>
      <c r="B831" s="7" t="s">
        <v>5617</v>
      </c>
      <c r="C831" s="7" t="s">
        <v>5613</v>
      </c>
      <c r="D831" s="7" t="s">
        <v>5618</v>
      </c>
      <c r="J831" s="7" t="s">
        <v>5615</v>
      </c>
      <c r="M831" s="7" t="s">
        <v>36</v>
      </c>
      <c r="N831" s="7" t="s">
        <v>5610</v>
      </c>
      <c r="O831" s="7" t="s">
        <v>815</v>
      </c>
      <c r="P831" s="7" t="s">
        <v>1463</v>
      </c>
    </row>
    <row r="832" ht="15.75" customHeight="1">
      <c r="A832" s="7" t="s">
        <v>5619</v>
      </c>
      <c r="B832" s="7" t="s">
        <v>5620</v>
      </c>
      <c r="C832" s="7" t="s">
        <v>5613</v>
      </c>
      <c r="D832" s="7" t="s">
        <v>5621</v>
      </c>
      <c r="J832" s="7" t="s">
        <v>5622</v>
      </c>
      <c r="M832" s="7" t="s">
        <v>36</v>
      </c>
      <c r="N832" s="7" t="s">
        <v>5610</v>
      </c>
      <c r="O832" s="7" t="s">
        <v>815</v>
      </c>
      <c r="P832" s="7" t="s">
        <v>1463</v>
      </c>
    </row>
    <row r="833" ht="15.75" customHeight="1">
      <c r="A833" s="7" t="s">
        <v>5623</v>
      </c>
      <c r="B833" s="7" t="s">
        <v>5624</v>
      </c>
      <c r="C833" s="7" t="s">
        <v>5613</v>
      </c>
      <c r="D833" s="7" t="s">
        <v>5625</v>
      </c>
      <c r="J833" s="7" t="s">
        <v>5622</v>
      </c>
      <c r="M833" s="7" t="s">
        <v>36</v>
      </c>
      <c r="N833" s="7" t="s">
        <v>5610</v>
      </c>
      <c r="O833" s="7" t="s">
        <v>815</v>
      </c>
      <c r="P833" s="7" t="s">
        <v>1463</v>
      </c>
    </row>
    <row r="834" ht="15.75" customHeight="1">
      <c r="A834" s="7" t="s">
        <v>5626</v>
      </c>
      <c r="B834" s="7" t="s">
        <v>5627</v>
      </c>
      <c r="C834" s="7" t="s">
        <v>5613</v>
      </c>
      <c r="D834" s="7" t="s">
        <v>5628</v>
      </c>
      <c r="J834" s="7" t="s">
        <v>5629</v>
      </c>
      <c r="M834" s="7" t="s">
        <v>36</v>
      </c>
      <c r="N834" s="7" t="s">
        <v>5610</v>
      </c>
      <c r="O834" s="7" t="s">
        <v>815</v>
      </c>
      <c r="P834" s="7" t="s">
        <v>1463</v>
      </c>
    </row>
    <row r="835" ht="15.75" customHeight="1">
      <c r="A835" s="7" t="s">
        <v>5630</v>
      </c>
      <c r="B835" s="7" t="s">
        <v>5631</v>
      </c>
      <c r="C835" s="7" t="s">
        <v>5632</v>
      </c>
      <c r="D835" s="7" t="s">
        <v>5633</v>
      </c>
      <c r="J835" s="7" t="s">
        <v>5634</v>
      </c>
      <c r="M835" s="7" t="s">
        <v>36</v>
      </c>
      <c r="N835" s="7" t="s">
        <v>5610</v>
      </c>
      <c r="O835" s="7" t="s">
        <v>815</v>
      </c>
      <c r="P835" s="7" t="s">
        <v>1463</v>
      </c>
    </row>
    <row r="836" ht="15.75" customHeight="1">
      <c r="A836" s="7" t="s">
        <v>5635</v>
      </c>
      <c r="B836" s="7" t="s">
        <v>5636</v>
      </c>
      <c r="C836" s="7" t="s">
        <v>5632</v>
      </c>
      <c r="D836" s="7" t="s">
        <v>5637</v>
      </c>
      <c r="J836" s="7" t="s">
        <v>5634</v>
      </c>
      <c r="M836" s="7" t="s">
        <v>36</v>
      </c>
      <c r="N836" s="7" t="s">
        <v>5610</v>
      </c>
      <c r="O836" s="7" t="s">
        <v>815</v>
      </c>
      <c r="P836" s="7" t="s">
        <v>1463</v>
      </c>
    </row>
    <row r="837" ht="15.75" customHeight="1">
      <c r="A837" s="7" t="s">
        <v>5638</v>
      </c>
      <c r="B837" s="7" t="s">
        <v>5639</v>
      </c>
      <c r="C837" s="7" t="s">
        <v>5640</v>
      </c>
      <c r="D837" s="7" t="s">
        <v>5641</v>
      </c>
      <c r="J837" s="7" t="s">
        <v>5642</v>
      </c>
      <c r="M837" s="7" t="s">
        <v>36</v>
      </c>
      <c r="N837" s="7" t="s">
        <v>5610</v>
      </c>
      <c r="O837" s="7" t="s">
        <v>815</v>
      </c>
      <c r="P837" s="7" t="s">
        <v>1463</v>
      </c>
    </row>
    <row r="838" ht="15.75" customHeight="1">
      <c r="A838" s="7" t="s">
        <v>5643</v>
      </c>
      <c r="B838" s="7" t="s">
        <v>5644</v>
      </c>
      <c r="C838" s="7" t="s">
        <v>5640</v>
      </c>
      <c r="D838" s="7" t="s">
        <v>5645</v>
      </c>
      <c r="J838" s="7" t="s">
        <v>5642</v>
      </c>
      <c r="M838" s="7" t="s">
        <v>36</v>
      </c>
      <c r="N838" s="7" t="s">
        <v>5610</v>
      </c>
      <c r="O838" s="7" t="s">
        <v>815</v>
      </c>
      <c r="P838" s="7" t="s">
        <v>1463</v>
      </c>
    </row>
    <row r="839" ht="15.75" customHeight="1">
      <c r="A839" s="7" t="s">
        <v>5646</v>
      </c>
      <c r="B839" s="7" t="s">
        <v>5647</v>
      </c>
      <c r="C839" s="7" t="s">
        <v>5648</v>
      </c>
      <c r="D839" s="7" t="s">
        <v>5649</v>
      </c>
      <c r="J839" s="7" t="s">
        <v>5650</v>
      </c>
      <c r="M839" s="7" t="s">
        <v>36</v>
      </c>
      <c r="N839" s="7" t="s">
        <v>5610</v>
      </c>
      <c r="O839" s="7" t="s">
        <v>815</v>
      </c>
      <c r="P839" s="7" t="s">
        <v>1463</v>
      </c>
    </row>
    <row r="840" ht="15.75" customHeight="1">
      <c r="A840" s="7" t="s">
        <v>5651</v>
      </c>
      <c r="B840" s="7" t="s">
        <v>5652</v>
      </c>
      <c r="C840" s="7" t="s">
        <v>5648</v>
      </c>
      <c r="D840" s="7" t="s">
        <v>5653</v>
      </c>
      <c r="J840" s="7" t="s">
        <v>5650</v>
      </c>
      <c r="M840" s="7" t="s">
        <v>36</v>
      </c>
      <c r="N840" s="7" t="s">
        <v>5610</v>
      </c>
      <c r="O840" s="7" t="s">
        <v>815</v>
      </c>
      <c r="P840" s="7" t="s">
        <v>1463</v>
      </c>
    </row>
    <row r="841" ht="15.75" customHeight="1">
      <c r="A841" s="7" t="s">
        <v>5654</v>
      </c>
      <c r="B841" s="7" t="s">
        <v>5655</v>
      </c>
      <c r="C841" s="7" t="s">
        <v>5648</v>
      </c>
      <c r="D841" s="7" t="s">
        <v>5656</v>
      </c>
      <c r="J841" s="7" t="s">
        <v>5650</v>
      </c>
      <c r="M841" s="7" t="s">
        <v>36</v>
      </c>
      <c r="N841" s="7" t="s">
        <v>5610</v>
      </c>
      <c r="O841" s="7" t="s">
        <v>815</v>
      </c>
      <c r="P841" s="7" t="s">
        <v>1463</v>
      </c>
    </row>
    <row r="842" ht="15.75" customHeight="1">
      <c r="A842" s="7" t="s">
        <v>5657</v>
      </c>
      <c r="B842" s="7" t="s">
        <v>5658</v>
      </c>
      <c r="C842" s="7" t="s">
        <v>5648</v>
      </c>
      <c r="D842" s="7" t="s">
        <v>5659</v>
      </c>
      <c r="J842" s="7" t="s">
        <v>5650</v>
      </c>
      <c r="M842" s="7" t="s">
        <v>36</v>
      </c>
      <c r="N842" s="7" t="s">
        <v>5610</v>
      </c>
      <c r="O842" s="7" t="s">
        <v>815</v>
      </c>
      <c r="P842" s="7" t="s">
        <v>1463</v>
      </c>
    </row>
    <row r="843" ht="15.75" customHeight="1">
      <c r="A843" s="7" t="s">
        <v>5660</v>
      </c>
      <c r="B843" s="7" t="s">
        <v>5661</v>
      </c>
      <c r="C843" s="7" t="s">
        <v>5662</v>
      </c>
      <c r="D843" s="7" t="s">
        <v>5663</v>
      </c>
      <c r="J843" s="7" t="s">
        <v>5664</v>
      </c>
      <c r="M843" s="7" t="s">
        <v>36</v>
      </c>
      <c r="N843" s="7" t="s">
        <v>5610</v>
      </c>
      <c r="O843" s="7" t="s">
        <v>815</v>
      </c>
      <c r="P843" s="7" t="s">
        <v>1463</v>
      </c>
    </row>
    <row r="844" ht="15.75" customHeight="1">
      <c r="A844" s="7" t="s">
        <v>5665</v>
      </c>
      <c r="B844" s="7" t="s">
        <v>5666</v>
      </c>
      <c r="C844" s="7" t="s">
        <v>5662</v>
      </c>
      <c r="D844" s="7" t="s">
        <v>5667</v>
      </c>
      <c r="J844" s="7" t="s">
        <v>5664</v>
      </c>
      <c r="M844" s="7" t="s">
        <v>36</v>
      </c>
      <c r="N844" s="7" t="s">
        <v>5610</v>
      </c>
      <c r="O844" s="7" t="s">
        <v>815</v>
      </c>
      <c r="P844" s="7" t="s">
        <v>1463</v>
      </c>
    </row>
    <row r="845" ht="15.75" customHeight="1">
      <c r="A845" s="7" t="s">
        <v>5668</v>
      </c>
      <c r="B845" s="7" t="s">
        <v>5669</v>
      </c>
      <c r="C845" s="7" t="s">
        <v>5613</v>
      </c>
      <c r="D845" s="7" t="s">
        <v>5670</v>
      </c>
      <c r="J845" s="7" t="s">
        <v>5671</v>
      </c>
      <c r="M845" s="7" t="s">
        <v>36</v>
      </c>
      <c r="N845" s="7" t="s">
        <v>5610</v>
      </c>
      <c r="O845" s="7" t="s">
        <v>815</v>
      </c>
      <c r="P845" s="7" t="s">
        <v>1463</v>
      </c>
    </row>
    <row r="846" ht="15.75" customHeight="1">
      <c r="A846" s="7" t="s">
        <v>5672</v>
      </c>
      <c r="B846" s="7" t="s">
        <v>5673</v>
      </c>
      <c r="C846" s="7" t="s">
        <v>5613</v>
      </c>
      <c r="D846" s="7" t="s">
        <v>5674</v>
      </c>
      <c r="J846" s="7" t="s">
        <v>5675</v>
      </c>
      <c r="M846" s="7" t="s">
        <v>36</v>
      </c>
      <c r="N846" s="7" t="s">
        <v>5610</v>
      </c>
      <c r="O846" s="7" t="s">
        <v>815</v>
      </c>
      <c r="P846" s="7" t="s">
        <v>1463</v>
      </c>
    </row>
    <row r="847" ht="15.75" customHeight="1">
      <c r="A847" s="7" t="s">
        <v>5676</v>
      </c>
      <c r="B847" s="7" t="s">
        <v>5677</v>
      </c>
      <c r="C847" s="7" t="s">
        <v>5613</v>
      </c>
      <c r="D847" s="7" t="s">
        <v>5678</v>
      </c>
      <c r="J847" s="7" t="s">
        <v>5675</v>
      </c>
      <c r="M847" s="7" t="s">
        <v>36</v>
      </c>
      <c r="N847" s="7" t="s">
        <v>5610</v>
      </c>
      <c r="O847" s="7" t="s">
        <v>815</v>
      </c>
      <c r="P847" s="7" t="s">
        <v>1463</v>
      </c>
    </row>
    <row r="848" ht="15.75" customHeight="1">
      <c r="A848" s="7" t="s">
        <v>5679</v>
      </c>
      <c r="B848" s="7" t="s">
        <v>5680</v>
      </c>
      <c r="C848" s="7" t="s">
        <v>5613</v>
      </c>
      <c r="D848" s="7" t="s">
        <v>5681</v>
      </c>
      <c r="J848" s="7" t="s">
        <v>5675</v>
      </c>
      <c r="M848" s="7" t="s">
        <v>36</v>
      </c>
      <c r="N848" s="7" t="s">
        <v>5610</v>
      </c>
      <c r="O848" s="7" t="s">
        <v>815</v>
      </c>
      <c r="P848" s="7" t="s">
        <v>1463</v>
      </c>
    </row>
    <row r="849" ht="15.75" customHeight="1">
      <c r="A849" s="7" t="s">
        <v>5682</v>
      </c>
      <c r="B849" s="7" t="s">
        <v>5683</v>
      </c>
      <c r="C849" s="7" t="s">
        <v>5613</v>
      </c>
      <c r="D849" s="7" t="s">
        <v>5684</v>
      </c>
      <c r="J849" s="7" t="s">
        <v>5675</v>
      </c>
      <c r="M849" s="7" t="s">
        <v>36</v>
      </c>
      <c r="N849" s="7" t="s">
        <v>5610</v>
      </c>
      <c r="O849" s="7" t="s">
        <v>815</v>
      </c>
      <c r="P849" s="7" t="s">
        <v>1463</v>
      </c>
    </row>
    <row r="850" ht="15.75" customHeight="1">
      <c r="A850" s="7" t="s">
        <v>5685</v>
      </c>
      <c r="B850" s="7" t="s">
        <v>5686</v>
      </c>
      <c r="C850" s="7" t="s">
        <v>5613</v>
      </c>
      <c r="D850" s="7" t="s">
        <v>5687</v>
      </c>
      <c r="J850" s="7" t="s">
        <v>5675</v>
      </c>
      <c r="M850" s="7" t="s">
        <v>36</v>
      </c>
      <c r="N850" s="7" t="s">
        <v>5610</v>
      </c>
      <c r="O850" s="7" t="s">
        <v>815</v>
      </c>
      <c r="P850" s="7" t="s">
        <v>1463</v>
      </c>
    </row>
    <row r="851" ht="15.75" customHeight="1">
      <c r="A851" s="7" t="s">
        <v>5688</v>
      </c>
      <c r="B851" s="7" t="s">
        <v>5689</v>
      </c>
      <c r="C851" s="7" t="s">
        <v>5690</v>
      </c>
      <c r="D851" s="7" t="s">
        <v>5691</v>
      </c>
      <c r="J851" s="7" t="s">
        <v>5692</v>
      </c>
      <c r="M851" s="7" t="s">
        <v>36</v>
      </c>
      <c r="N851" s="7" t="s">
        <v>5610</v>
      </c>
      <c r="O851" s="7" t="s">
        <v>815</v>
      </c>
      <c r="P851" s="7" t="s">
        <v>1463</v>
      </c>
    </row>
    <row r="852" ht="15.75" customHeight="1">
      <c r="A852" s="7" t="s">
        <v>5693</v>
      </c>
      <c r="B852" s="7" t="s">
        <v>5694</v>
      </c>
      <c r="C852" s="7" t="s">
        <v>5695</v>
      </c>
      <c r="D852" s="7" t="s">
        <v>5696</v>
      </c>
      <c r="J852" s="7" t="s">
        <v>4410</v>
      </c>
      <c r="M852" s="7" t="s">
        <v>36</v>
      </c>
      <c r="N852" s="7" t="s">
        <v>5610</v>
      </c>
      <c r="O852" s="7" t="s">
        <v>815</v>
      </c>
      <c r="P852" s="7" t="s">
        <v>1463</v>
      </c>
    </row>
    <row r="853" ht="15.75" customHeight="1">
      <c r="A853" s="7" t="s">
        <v>5697</v>
      </c>
      <c r="B853" s="7" t="s">
        <v>5698</v>
      </c>
      <c r="C853" s="7" t="s">
        <v>5699</v>
      </c>
      <c r="D853" s="7" t="s">
        <v>5700</v>
      </c>
      <c r="J853" s="7" t="s">
        <v>4410</v>
      </c>
      <c r="M853" s="7" t="s">
        <v>36</v>
      </c>
      <c r="N853" s="7" t="s">
        <v>5610</v>
      </c>
      <c r="O853" s="7" t="s">
        <v>815</v>
      </c>
      <c r="P853" s="7" t="s">
        <v>1463</v>
      </c>
    </row>
    <row r="854" ht="15.75" customHeight="1">
      <c r="A854" s="7" t="s">
        <v>5701</v>
      </c>
      <c r="B854" s="7" t="s">
        <v>5702</v>
      </c>
      <c r="C854" s="7" t="s">
        <v>5703</v>
      </c>
      <c r="D854" s="7" t="s">
        <v>5704</v>
      </c>
      <c r="J854" s="7" t="s">
        <v>5705</v>
      </c>
      <c r="M854" s="7" t="s">
        <v>36</v>
      </c>
      <c r="N854" s="7" t="s">
        <v>5610</v>
      </c>
      <c r="O854" s="7" t="s">
        <v>815</v>
      </c>
      <c r="P854" s="7" t="s">
        <v>1463</v>
      </c>
    </row>
    <row r="855" ht="15.75" customHeight="1">
      <c r="A855" s="7" t="s">
        <v>5706</v>
      </c>
      <c r="B855" s="7" t="s">
        <v>5707</v>
      </c>
      <c r="C855" s="7" t="s">
        <v>5708</v>
      </c>
      <c r="D855" s="7" t="s">
        <v>5709</v>
      </c>
      <c r="J855" s="7" t="s">
        <v>5710</v>
      </c>
      <c r="M855" s="7" t="s">
        <v>36</v>
      </c>
      <c r="N855" s="7" t="s">
        <v>372</v>
      </c>
      <c r="O855" s="7" t="s">
        <v>815</v>
      </c>
      <c r="P855" s="7" t="s">
        <v>1463</v>
      </c>
    </row>
    <row r="856" ht="15.75" customHeight="1">
      <c r="A856" s="7" t="s">
        <v>5711</v>
      </c>
      <c r="B856" s="7" t="s">
        <v>5712</v>
      </c>
      <c r="C856" s="7" t="s">
        <v>5708</v>
      </c>
      <c r="D856" s="7" t="s">
        <v>5713</v>
      </c>
      <c r="J856" s="7" t="s">
        <v>5710</v>
      </c>
      <c r="M856" s="7" t="s">
        <v>36</v>
      </c>
      <c r="N856" s="7" t="s">
        <v>372</v>
      </c>
      <c r="O856" s="7" t="s">
        <v>815</v>
      </c>
      <c r="P856" s="7" t="s">
        <v>1463</v>
      </c>
    </row>
    <row r="857" ht="15.75" customHeight="1">
      <c r="A857" s="7" t="s">
        <v>5714</v>
      </c>
      <c r="B857" s="7" t="s">
        <v>5715</v>
      </c>
      <c r="C857" s="7" t="s">
        <v>5708</v>
      </c>
      <c r="D857" s="7" t="s">
        <v>5716</v>
      </c>
      <c r="J857" s="7" t="s">
        <v>5710</v>
      </c>
      <c r="M857" s="7" t="s">
        <v>36</v>
      </c>
      <c r="N857" s="7" t="s">
        <v>372</v>
      </c>
      <c r="O857" s="7" t="s">
        <v>815</v>
      </c>
      <c r="P857" s="7" t="s">
        <v>1463</v>
      </c>
    </row>
    <row r="858" ht="15.75" customHeight="1">
      <c r="A858" s="7" t="s">
        <v>5717</v>
      </c>
      <c r="B858" s="7" t="s">
        <v>5718</v>
      </c>
      <c r="C858" s="7" t="s">
        <v>5719</v>
      </c>
      <c r="D858" s="7" t="s">
        <v>5720</v>
      </c>
      <c r="J858" s="7" t="s">
        <v>3940</v>
      </c>
      <c r="K858" s="7" t="s">
        <v>2989</v>
      </c>
      <c r="L858" s="9" t="s">
        <v>11</v>
      </c>
      <c r="M858" s="7" t="s">
        <v>36</v>
      </c>
      <c r="N858" s="7" t="s">
        <v>37</v>
      </c>
      <c r="O858" s="7" t="s">
        <v>815</v>
      </c>
      <c r="P858" s="7" t="s">
        <v>1463</v>
      </c>
    </row>
    <row r="859" ht="15.75" customHeight="1">
      <c r="A859" s="7" t="s">
        <v>5721</v>
      </c>
      <c r="B859" s="7" t="s">
        <v>5722</v>
      </c>
      <c r="C859" s="7" t="s">
        <v>5723</v>
      </c>
      <c r="D859" s="7" t="s">
        <v>5724</v>
      </c>
      <c r="J859" s="7" t="s">
        <v>4358</v>
      </c>
      <c r="K859" s="7" t="s">
        <v>5725</v>
      </c>
      <c r="L859" s="9" t="s">
        <v>11</v>
      </c>
      <c r="M859" s="7" t="s">
        <v>36</v>
      </c>
      <c r="N859" s="7" t="s">
        <v>37</v>
      </c>
      <c r="O859" s="7" t="s">
        <v>815</v>
      </c>
      <c r="P859" s="7" t="s">
        <v>1463</v>
      </c>
    </row>
    <row r="860" ht="15.75" customHeight="1">
      <c r="A860" s="7" t="s">
        <v>5726</v>
      </c>
      <c r="B860" s="7" t="s">
        <v>5727</v>
      </c>
      <c r="C860" s="7" t="s">
        <v>5728</v>
      </c>
      <c r="D860" s="7" t="s">
        <v>5729</v>
      </c>
      <c r="J860" s="7" t="s">
        <v>5730</v>
      </c>
      <c r="L860" s="9" t="s">
        <v>11</v>
      </c>
      <c r="M860" s="7" t="s">
        <v>36</v>
      </c>
      <c r="N860" s="7" t="s">
        <v>37</v>
      </c>
      <c r="O860" s="7" t="s">
        <v>815</v>
      </c>
      <c r="P860" s="7" t="s">
        <v>1463</v>
      </c>
    </row>
    <row r="861" ht="15.75" customHeight="1">
      <c r="A861" s="7" t="s">
        <v>5731</v>
      </c>
      <c r="B861" s="7" t="s">
        <v>5732</v>
      </c>
      <c r="C861" s="7" t="s">
        <v>5728</v>
      </c>
      <c r="D861" s="7" t="s">
        <v>5733</v>
      </c>
      <c r="J861" s="7" t="s">
        <v>5730</v>
      </c>
      <c r="L861" s="9" t="s">
        <v>11</v>
      </c>
      <c r="M861" s="7" t="s">
        <v>36</v>
      </c>
      <c r="N861" s="7" t="s">
        <v>37</v>
      </c>
      <c r="O861" s="7" t="s">
        <v>815</v>
      </c>
      <c r="P861" s="7" t="s">
        <v>1463</v>
      </c>
    </row>
    <row r="862" ht="15.75" customHeight="1">
      <c r="A862" s="7" t="s">
        <v>5734</v>
      </c>
      <c r="B862" s="7" t="s">
        <v>5735</v>
      </c>
      <c r="C862" s="7" t="s">
        <v>5736</v>
      </c>
      <c r="D862" s="7" t="s">
        <v>5737</v>
      </c>
      <c r="J862" s="7" t="s">
        <v>3516</v>
      </c>
      <c r="K862" s="7" t="s">
        <v>5738</v>
      </c>
      <c r="L862" s="9" t="s">
        <v>11</v>
      </c>
      <c r="M862" s="7" t="s">
        <v>36</v>
      </c>
      <c r="N862" s="7" t="s">
        <v>37</v>
      </c>
      <c r="O862" s="7" t="s">
        <v>815</v>
      </c>
      <c r="P862" s="7" t="s">
        <v>1463</v>
      </c>
    </row>
    <row r="863" ht="15.75" customHeight="1">
      <c r="A863" s="7" t="s">
        <v>5739</v>
      </c>
      <c r="B863" s="7" t="s">
        <v>5740</v>
      </c>
      <c r="C863" s="7" t="s">
        <v>5741</v>
      </c>
      <c r="D863" s="7" t="s">
        <v>5742</v>
      </c>
      <c r="J863" s="7" t="s">
        <v>5743</v>
      </c>
      <c r="K863" s="7" t="s">
        <v>5744</v>
      </c>
      <c r="L863" s="9" t="s">
        <v>11</v>
      </c>
      <c r="M863" s="7" t="s">
        <v>36</v>
      </c>
      <c r="N863" s="7" t="s">
        <v>37</v>
      </c>
      <c r="O863" s="7" t="s">
        <v>815</v>
      </c>
      <c r="P863" s="7" t="s">
        <v>1463</v>
      </c>
    </row>
    <row r="864" ht="15.75" customHeight="1">
      <c r="A864" s="7" t="s">
        <v>5745</v>
      </c>
      <c r="B864" s="7" t="s">
        <v>5746</v>
      </c>
      <c r="C864" s="7" t="s">
        <v>5747</v>
      </c>
      <c r="D864" s="7" t="s">
        <v>5748</v>
      </c>
      <c r="J864" s="7" t="s">
        <v>5749</v>
      </c>
      <c r="K864" s="7" t="s">
        <v>5750</v>
      </c>
      <c r="L864" s="9" t="s">
        <v>11</v>
      </c>
      <c r="M864" s="7" t="s">
        <v>36</v>
      </c>
      <c r="N864" s="7" t="s">
        <v>37</v>
      </c>
      <c r="O864" s="7" t="s">
        <v>815</v>
      </c>
      <c r="P864" s="7" t="s">
        <v>1463</v>
      </c>
    </row>
    <row r="865" ht="15.75" customHeight="1">
      <c r="A865" s="7" t="s">
        <v>5751</v>
      </c>
      <c r="B865" s="7" t="s">
        <v>5752</v>
      </c>
      <c r="C865" s="7" t="s">
        <v>5747</v>
      </c>
      <c r="D865" s="7" t="s">
        <v>5753</v>
      </c>
      <c r="J865" s="7" t="s">
        <v>5749</v>
      </c>
      <c r="K865" s="7" t="s">
        <v>5750</v>
      </c>
      <c r="L865" s="9" t="s">
        <v>11</v>
      </c>
      <c r="M865" s="7" t="s">
        <v>36</v>
      </c>
      <c r="N865" s="7" t="s">
        <v>37</v>
      </c>
      <c r="O865" s="7" t="s">
        <v>815</v>
      </c>
      <c r="P865" s="7" t="s">
        <v>1463</v>
      </c>
    </row>
    <row r="866" ht="15.75" customHeight="1">
      <c r="A866" s="7" t="s">
        <v>5754</v>
      </c>
      <c r="B866" s="7" t="s">
        <v>5755</v>
      </c>
      <c r="C866" s="7" t="s">
        <v>5747</v>
      </c>
      <c r="D866" s="7" t="s">
        <v>5756</v>
      </c>
      <c r="J866" s="7" t="s">
        <v>5749</v>
      </c>
      <c r="K866" s="7" t="s">
        <v>5750</v>
      </c>
      <c r="L866" s="9" t="s">
        <v>11</v>
      </c>
      <c r="M866" s="7" t="s">
        <v>36</v>
      </c>
      <c r="N866" s="7" t="s">
        <v>37</v>
      </c>
      <c r="O866" s="7" t="s">
        <v>815</v>
      </c>
      <c r="P866" s="7" t="s">
        <v>1463</v>
      </c>
    </row>
    <row r="867" ht="15.75" customHeight="1">
      <c r="A867" s="7" t="s">
        <v>5757</v>
      </c>
      <c r="B867" s="7" t="s">
        <v>5758</v>
      </c>
      <c r="C867" s="7" t="s">
        <v>5747</v>
      </c>
      <c r="D867" s="7" t="s">
        <v>5759</v>
      </c>
      <c r="J867" s="7" t="s">
        <v>5749</v>
      </c>
      <c r="K867" s="7" t="s">
        <v>5750</v>
      </c>
      <c r="L867" s="9" t="s">
        <v>11</v>
      </c>
      <c r="M867" s="7" t="s">
        <v>36</v>
      </c>
      <c r="N867" s="7" t="s">
        <v>37</v>
      </c>
      <c r="O867" s="7" t="s">
        <v>815</v>
      </c>
      <c r="P867" s="7" t="s">
        <v>1463</v>
      </c>
    </row>
    <row r="868" ht="15.75" customHeight="1">
      <c r="A868" s="7" t="s">
        <v>5760</v>
      </c>
      <c r="B868" s="7" t="s">
        <v>5761</v>
      </c>
      <c r="C868" s="7" t="s">
        <v>5762</v>
      </c>
      <c r="D868" s="7" t="s">
        <v>5763</v>
      </c>
      <c r="J868" s="7" t="s">
        <v>4820</v>
      </c>
      <c r="K868" s="7" t="s">
        <v>5764</v>
      </c>
      <c r="L868" s="9" t="s">
        <v>11</v>
      </c>
      <c r="M868" s="7" t="s">
        <v>36</v>
      </c>
      <c r="N868" s="7" t="s">
        <v>37</v>
      </c>
      <c r="O868" s="7" t="s">
        <v>815</v>
      </c>
      <c r="P868" s="7" t="s">
        <v>1463</v>
      </c>
    </row>
    <row r="869" ht="15.75" customHeight="1">
      <c r="A869" s="7" t="s">
        <v>5765</v>
      </c>
      <c r="B869" s="7" t="s">
        <v>5766</v>
      </c>
      <c r="C869" s="7" t="s">
        <v>5767</v>
      </c>
      <c r="D869" s="7" t="s">
        <v>5768</v>
      </c>
      <c r="J869" s="7" t="s">
        <v>5769</v>
      </c>
      <c r="K869" s="7" t="s">
        <v>5770</v>
      </c>
      <c r="L869" s="9" t="s">
        <v>11</v>
      </c>
      <c r="M869" s="7" t="s">
        <v>36</v>
      </c>
      <c r="N869" s="7" t="s">
        <v>37</v>
      </c>
      <c r="O869" s="7" t="s">
        <v>815</v>
      </c>
      <c r="P869" s="7" t="s">
        <v>1463</v>
      </c>
    </row>
    <row r="870" ht="15.75" customHeight="1">
      <c r="A870" s="7" t="s">
        <v>5771</v>
      </c>
      <c r="B870" s="7" t="s">
        <v>5772</v>
      </c>
      <c r="C870" s="7" t="s">
        <v>5773</v>
      </c>
      <c r="D870" s="7" t="s">
        <v>5774</v>
      </c>
      <c r="J870" s="7" t="s">
        <v>5775</v>
      </c>
      <c r="K870" s="7" t="s">
        <v>5776</v>
      </c>
      <c r="M870" s="7" t="s">
        <v>36</v>
      </c>
      <c r="N870" s="7" t="s">
        <v>37</v>
      </c>
      <c r="O870" s="7" t="s">
        <v>815</v>
      </c>
      <c r="P870" s="7" t="s">
        <v>1463</v>
      </c>
    </row>
    <row r="871" ht="15.75" customHeight="1">
      <c r="A871" s="7" t="s">
        <v>5777</v>
      </c>
      <c r="B871" s="7" t="s">
        <v>5778</v>
      </c>
      <c r="C871" s="7" t="s">
        <v>5779</v>
      </c>
      <c r="D871" s="7" t="s">
        <v>5780</v>
      </c>
      <c r="J871" s="7" t="s">
        <v>5781</v>
      </c>
      <c r="K871" s="7" t="s">
        <v>5782</v>
      </c>
      <c r="L871" s="9" t="s">
        <v>11</v>
      </c>
      <c r="M871" s="7" t="s">
        <v>36</v>
      </c>
      <c r="N871" s="7" t="s">
        <v>37</v>
      </c>
      <c r="O871" s="7" t="s">
        <v>815</v>
      </c>
      <c r="P871" s="7" t="s">
        <v>1463</v>
      </c>
    </row>
    <row r="872" ht="15.75" customHeight="1">
      <c r="A872" s="7" t="s">
        <v>5783</v>
      </c>
      <c r="B872" s="7" t="s">
        <v>5784</v>
      </c>
      <c r="C872" s="7" t="s">
        <v>5785</v>
      </c>
      <c r="D872" s="7" t="s">
        <v>5786</v>
      </c>
      <c r="J872" s="7" t="s">
        <v>3516</v>
      </c>
      <c r="K872" s="7" t="s">
        <v>5787</v>
      </c>
      <c r="L872" s="9" t="s">
        <v>11</v>
      </c>
      <c r="M872" s="7" t="s">
        <v>36</v>
      </c>
      <c r="N872" s="7" t="s">
        <v>37</v>
      </c>
      <c r="O872" s="7" t="s">
        <v>815</v>
      </c>
      <c r="P872" s="7" t="s">
        <v>1463</v>
      </c>
    </row>
    <row r="873" ht="15.75" customHeight="1">
      <c r="A873" s="7" t="s">
        <v>5788</v>
      </c>
      <c r="B873" s="7" t="s">
        <v>5789</v>
      </c>
      <c r="C873" s="7" t="s">
        <v>5790</v>
      </c>
      <c r="D873" s="7" t="s">
        <v>5791</v>
      </c>
      <c r="J873" s="7" t="s">
        <v>5521</v>
      </c>
      <c r="K873" s="7" t="s">
        <v>5792</v>
      </c>
      <c r="L873" s="9" t="s">
        <v>11</v>
      </c>
      <c r="M873" s="7" t="s">
        <v>36</v>
      </c>
      <c r="N873" s="7" t="s">
        <v>37</v>
      </c>
      <c r="O873" s="7" t="s">
        <v>815</v>
      </c>
      <c r="P873" s="7" t="s">
        <v>1463</v>
      </c>
    </row>
    <row r="874" ht="15.75" customHeight="1">
      <c r="A874" s="7" t="s">
        <v>5793</v>
      </c>
      <c r="B874" s="7" t="s">
        <v>5794</v>
      </c>
      <c r="C874" s="7" t="s">
        <v>5795</v>
      </c>
      <c r="D874" s="7" t="s">
        <v>5796</v>
      </c>
      <c r="F874" s="9" t="s">
        <v>5797</v>
      </c>
      <c r="G874" s="9" t="s">
        <v>5798</v>
      </c>
      <c r="J874" s="7" t="s">
        <v>4358</v>
      </c>
      <c r="K874" s="7" t="s">
        <v>5799</v>
      </c>
      <c r="L874" s="9" t="s">
        <v>231</v>
      </c>
      <c r="M874" s="7" t="s">
        <v>36</v>
      </c>
      <c r="N874" s="7" t="s">
        <v>37</v>
      </c>
      <c r="O874" s="7" t="s">
        <v>815</v>
      </c>
      <c r="P874" s="7" t="s">
        <v>1463</v>
      </c>
    </row>
    <row r="875" ht="15.75" customHeight="1">
      <c r="A875" s="7" t="s">
        <v>5800</v>
      </c>
      <c r="B875" s="7" t="s">
        <v>5801</v>
      </c>
      <c r="C875" s="7" t="s">
        <v>5802</v>
      </c>
      <c r="D875" s="7" t="s">
        <v>5803</v>
      </c>
      <c r="J875" s="7" t="s">
        <v>4191</v>
      </c>
      <c r="K875" s="7" t="s">
        <v>5804</v>
      </c>
      <c r="L875" s="9" t="s">
        <v>11</v>
      </c>
      <c r="M875" s="7" t="s">
        <v>36</v>
      </c>
      <c r="N875" s="7" t="s">
        <v>37</v>
      </c>
      <c r="O875" s="7" t="s">
        <v>815</v>
      </c>
      <c r="P875" s="7" t="s">
        <v>1463</v>
      </c>
    </row>
    <row r="876" ht="15.75" customHeight="1">
      <c r="A876" s="7" t="s">
        <v>5805</v>
      </c>
      <c r="B876" s="7" t="s">
        <v>5806</v>
      </c>
      <c r="C876" s="7" t="s">
        <v>5807</v>
      </c>
      <c r="D876" s="7" t="s">
        <v>5808</v>
      </c>
      <c r="J876" s="7" t="s">
        <v>5005</v>
      </c>
      <c r="K876" s="7" t="s">
        <v>5809</v>
      </c>
      <c r="L876" s="9" t="s">
        <v>11</v>
      </c>
      <c r="M876" s="7" t="s">
        <v>36</v>
      </c>
      <c r="N876" s="7" t="s">
        <v>37</v>
      </c>
      <c r="O876" s="7" t="s">
        <v>815</v>
      </c>
      <c r="P876" s="7" t="s">
        <v>1463</v>
      </c>
    </row>
    <row r="877" ht="15.75" customHeight="1">
      <c r="A877" s="7" t="s">
        <v>5810</v>
      </c>
      <c r="B877" s="7" t="s">
        <v>5811</v>
      </c>
      <c r="C877" s="7" t="s">
        <v>5812</v>
      </c>
      <c r="D877" s="7" t="s">
        <v>5813</v>
      </c>
      <c r="J877" s="7" t="s">
        <v>4358</v>
      </c>
      <c r="K877" s="7" t="s">
        <v>5814</v>
      </c>
      <c r="L877" s="9" t="s">
        <v>11</v>
      </c>
      <c r="M877" s="7" t="s">
        <v>36</v>
      </c>
      <c r="N877" s="7" t="s">
        <v>37</v>
      </c>
      <c r="O877" s="7" t="s">
        <v>815</v>
      </c>
      <c r="P877" s="7" t="s">
        <v>1463</v>
      </c>
    </row>
    <row r="878" ht="15.75" customHeight="1">
      <c r="A878" s="7" t="s">
        <v>5815</v>
      </c>
      <c r="B878" s="7" t="s">
        <v>5816</v>
      </c>
      <c r="C878" s="7" t="s">
        <v>5817</v>
      </c>
      <c r="D878" s="7" t="s">
        <v>5818</v>
      </c>
      <c r="E878" s="9"/>
      <c r="F878" s="9" t="s">
        <v>5819</v>
      </c>
      <c r="G878" s="9" t="s">
        <v>5820</v>
      </c>
      <c r="J878" s="7" t="s">
        <v>3639</v>
      </c>
      <c r="K878" s="7" t="s">
        <v>5821</v>
      </c>
      <c r="L878" s="9" t="s">
        <v>231</v>
      </c>
      <c r="M878" s="7" t="s">
        <v>36</v>
      </c>
      <c r="N878" s="7" t="s">
        <v>37</v>
      </c>
      <c r="O878" s="7" t="s">
        <v>815</v>
      </c>
      <c r="P878" s="7" t="s">
        <v>1463</v>
      </c>
    </row>
    <row r="879" ht="15.75" customHeight="1">
      <c r="A879" s="7" t="s">
        <v>5822</v>
      </c>
      <c r="B879" s="7" t="s">
        <v>5823</v>
      </c>
      <c r="C879" s="7" t="s">
        <v>5824</v>
      </c>
      <c r="D879" s="7" t="s">
        <v>5825</v>
      </c>
      <c r="J879" s="7" t="s">
        <v>5826</v>
      </c>
      <c r="K879" s="7" t="s">
        <v>1783</v>
      </c>
      <c r="L879" s="9" t="s">
        <v>11</v>
      </c>
      <c r="M879" s="7" t="s">
        <v>36</v>
      </c>
      <c r="N879" s="7" t="s">
        <v>37</v>
      </c>
      <c r="O879" s="7" t="s">
        <v>815</v>
      </c>
      <c r="P879" s="7" t="s">
        <v>1463</v>
      </c>
    </row>
    <row r="880" ht="15.75" customHeight="1">
      <c r="A880" s="7" t="s">
        <v>5827</v>
      </c>
      <c r="B880" s="7" t="s">
        <v>5828</v>
      </c>
      <c r="C880" s="7" t="s">
        <v>5829</v>
      </c>
      <c r="D880" s="7" t="s">
        <v>5830</v>
      </c>
      <c r="J880" s="7" t="s">
        <v>4144</v>
      </c>
      <c r="K880" s="7" t="s">
        <v>5831</v>
      </c>
      <c r="L880" s="9" t="s">
        <v>11</v>
      </c>
      <c r="M880" s="7" t="s">
        <v>36</v>
      </c>
      <c r="N880" s="7" t="s">
        <v>37</v>
      </c>
      <c r="O880" s="7" t="s">
        <v>815</v>
      </c>
      <c r="P880" s="7" t="s">
        <v>1463</v>
      </c>
    </row>
    <row r="881" ht="15.75" customHeight="1">
      <c r="A881" s="7" t="s">
        <v>5832</v>
      </c>
      <c r="B881" s="7" t="s">
        <v>5833</v>
      </c>
      <c r="C881" s="7" t="s">
        <v>5834</v>
      </c>
      <c r="D881" s="7" t="s">
        <v>5835</v>
      </c>
      <c r="F881" s="9" t="s">
        <v>5836</v>
      </c>
      <c r="G881" s="9" t="s">
        <v>5837</v>
      </c>
      <c r="H881" s="9" t="s">
        <v>5838</v>
      </c>
      <c r="J881" s="7" t="s">
        <v>5730</v>
      </c>
      <c r="K881" s="7" t="s">
        <v>5839</v>
      </c>
      <c r="L881" s="9" t="s">
        <v>231</v>
      </c>
      <c r="M881" s="7" t="s">
        <v>70</v>
      </c>
      <c r="N881" s="7" t="s">
        <v>71</v>
      </c>
      <c r="O881" s="7" t="s">
        <v>815</v>
      </c>
      <c r="P881" s="7" t="s">
        <v>1463</v>
      </c>
      <c r="Q881" s="9" t="s">
        <v>5840</v>
      </c>
      <c r="R881" s="9"/>
    </row>
    <row r="882" ht="15.75" customHeight="1">
      <c r="A882" s="7" t="s">
        <v>5841</v>
      </c>
      <c r="B882" s="7" t="s">
        <v>5842</v>
      </c>
      <c r="C882" s="7" t="s">
        <v>5843</v>
      </c>
      <c r="D882" s="7" t="s">
        <v>5844</v>
      </c>
      <c r="F882" s="9" t="s">
        <v>5845</v>
      </c>
      <c r="G882" s="9" t="s">
        <v>5846</v>
      </c>
      <c r="H882" s="9" t="s">
        <v>5847</v>
      </c>
      <c r="J882" s="7" t="s">
        <v>3922</v>
      </c>
      <c r="K882" s="7" t="s">
        <v>5848</v>
      </c>
      <c r="L882" s="9" t="s">
        <v>231</v>
      </c>
      <c r="M882" s="7" t="s">
        <v>36</v>
      </c>
      <c r="N882" s="7" t="s">
        <v>37</v>
      </c>
      <c r="O882" s="7" t="s">
        <v>815</v>
      </c>
      <c r="P882" s="7" t="s">
        <v>1463</v>
      </c>
    </row>
    <row r="883" ht="15.75" customHeight="1">
      <c r="A883" s="7" t="s">
        <v>5849</v>
      </c>
      <c r="B883" s="7" t="s">
        <v>5850</v>
      </c>
      <c r="C883" s="7" t="s">
        <v>5851</v>
      </c>
      <c r="D883" s="7" t="s">
        <v>5852</v>
      </c>
      <c r="J883" s="7" t="s">
        <v>5853</v>
      </c>
      <c r="L883" s="9" t="s">
        <v>11</v>
      </c>
      <c r="M883" s="7" t="s">
        <v>36</v>
      </c>
      <c r="N883" s="7" t="s">
        <v>37</v>
      </c>
      <c r="O883" s="7" t="s">
        <v>815</v>
      </c>
      <c r="P883" s="7" t="s">
        <v>1463</v>
      </c>
    </row>
    <row r="884" ht="15.75" customHeight="1">
      <c r="A884" s="7" t="s">
        <v>5854</v>
      </c>
      <c r="B884" s="7" t="s">
        <v>5855</v>
      </c>
      <c r="C884" s="7" t="s">
        <v>5851</v>
      </c>
      <c r="D884" s="7" t="s">
        <v>5856</v>
      </c>
      <c r="J884" s="7" t="s">
        <v>5853</v>
      </c>
      <c r="L884" s="9" t="s">
        <v>11</v>
      </c>
      <c r="M884" s="7" t="s">
        <v>36</v>
      </c>
      <c r="N884" s="7" t="s">
        <v>37</v>
      </c>
      <c r="O884" s="7" t="s">
        <v>815</v>
      </c>
      <c r="P884" s="7" t="s">
        <v>1463</v>
      </c>
    </row>
    <row r="885" ht="15.75" customHeight="1">
      <c r="A885" s="7" t="s">
        <v>5857</v>
      </c>
      <c r="B885" s="7" t="s">
        <v>5858</v>
      </c>
      <c r="C885" s="7" t="s">
        <v>5851</v>
      </c>
      <c r="D885" s="7" t="s">
        <v>5859</v>
      </c>
      <c r="J885" s="7" t="s">
        <v>5853</v>
      </c>
      <c r="L885" s="9" t="s">
        <v>11</v>
      </c>
      <c r="M885" s="7" t="s">
        <v>36</v>
      </c>
      <c r="N885" s="7" t="s">
        <v>37</v>
      </c>
      <c r="O885" s="7" t="s">
        <v>815</v>
      </c>
      <c r="P885" s="7" t="s">
        <v>1463</v>
      </c>
    </row>
    <row r="886" ht="15.75" customHeight="1">
      <c r="A886" s="7" t="s">
        <v>5860</v>
      </c>
      <c r="B886" s="7" t="s">
        <v>5861</v>
      </c>
      <c r="C886" s="7" t="s">
        <v>5862</v>
      </c>
      <c r="D886" s="7" t="s">
        <v>5863</v>
      </c>
      <c r="J886" s="7" t="s">
        <v>5864</v>
      </c>
      <c r="K886" s="7" t="s">
        <v>5865</v>
      </c>
      <c r="M886" s="7" t="s">
        <v>70</v>
      </c>
      <c r="N886" s="7" t="s">
        <v>5866</v>
      </c>
      <c r="O886" s="7" t="s">
        <v>815</v>
      </c>
      <c r="P886" s="7" t="s">
        <v>1616</v>
      </c>
    </row>
    <row r="887" ht="15.75" customHeight="1">
      <c r="A887" s="7" t="s">
        <v>5867</v>
      </c>
      <c r="B887" s="7" t="s">
        <v>5868</v>
      </c>
      <c r="C887" s="7" t="s">
        <v>5862</v>
      </c>
      <c r="D887" s="7" t="s">
        <v>5869</v>
      </c>
      <c r="J887" s="7" t="s">
        <v>5864</v>
      </c>
      <c r="K887" s="7" t="s">
        <v>5865</v>
      </c>
      <c r="M887" s="7" t="s">
        <v>70</v>
      </c>
      <c r="N887" s="7" t="s">
        <v>5866</v>
      </c>
      <c r="O887" s="7" t="s">
        <v>815</v>
      </c>
      <c r="P887" s="7" t="s">
        <v>1616</v>
      </c>
    </row>
    <row r="888" ht="15.75" customHeight="1">
      <c r="A888" s="7" t="s">
        <v>5870</v>
      </c>
      <c r="B888" s="7" t="s">
        <v>5871</v>
      </c>
      <c r="C888" s="7" t="s">
        <v>5872</v>
      </c>
      <c r="D888" s="7" t="s">
        <v>5873</v>
      </c>
      <c r="J888" s="7" t="s">
        <v>5874</v>
      </c>
      <c r="K888" s="7" t="s">
        <v>5875</v>
      </c>
      <c r="L888" s="9" t="s">
        <v>11</v>
      </c>
      <c r="M888" s="7" t="s">
        <v>70</v>
      </c>
      <c r="N888" s="7" t="s">
        <v>71</v>
      </c>
      <c r="O888" s="7" t="s">
        <v>815</v>
      </c>
      <c r="P888" s="7" t="s">
        <v>1616</v>
      </c>
    </row>
    <row r="889" ht="15.75" customHeight="1">
      <c r="A889" s="7" t="s">
        <v>5876</v>
      </c>
      <c r="B889" s="7" t="s">
        <v>5877</v>
      </c>
      <c r="C889" s="7" t="s">
        <v>5878</v>
      </c>
      <c r="D889" s="7" t="s">
        <v>5879</v>
      </c>
      <c r="J889" s="7" t="s">
        <v>4563</v>
      </c>
      <c r="K889" s="7" t="s">
        <v>5880</v>
      </c>
      <c r="L889" s="9" t="s">
        <v>11</v>
      </c>
      <c r="M889" s="7" t="s">
        <v>70</v>
      </c>
      <c r="N889" s="7" t="s">
        <v>71</v>
      </c>
      <c r="O889" s="7" t="s">
        <v>815</v>
      </c>
      <c r="P889" s="7" t="s">
        <v>1616</v>
      </c>
    </row>
    <row r="890" ht="15.75" customHeight="1">
      <c r="A890" s="7" t="s">
        <v>5881</v>
      </c>
      <c r="B890" s="7" t="s">
        <v>5882</v>
      </c>
      <c r="C890" s="7" t="s">
        <v>5883</v>
      </c>
      <c r="D890" s="7" t="s">
        <v>5884</v>
      </c>
      <c r="J890" s="7" t="s">
        <v>4745</v>
      </c>
      <c r="K890" s="7" t="s">
        <v>5885</v>
      </c>
      <c r="L890" s="9" t="s">
        <v>11</v>
      </c>
      <c r="M890" s="7" t="s">
        <v>70</v>
      </c>
      <c r="N890" s="7" t="s">
        <v>71</v>
      </c>
      <c r="O890" s="7" t="s">
        <v>815</v>
      </c>
      <c r="P890" s="7" t="s">
        <v>1616</v>
      </c>
    </row>
    <row r="891" ht="15.75" customHeight="1">
      <c r="A891" s="7" t="s">
        <v>5886</v>
      </c>
      <c r="B891" s="7" t="s">
        <v>5887</v>
      </c>
      <c r="C891" s="7" t="s">
        <v>5888</v>
      </c>
      <c r="D891" s="7" t="s">
        <v>5889</v>
      </c>
      <c r="J891" s="7" t="s">
        <v>3516</v>
      </c>
      <c r="K891" s="7" t="s">
        <v>5890</v>
      </c>
      <c r="L891" s="9" t="s">
        <v>11</v>
      </c>
      <c r="M891" s="7" t="s">
        <v>70</v>
      </c>
      <c r="N891" s="7" t="s">
        <v>71</v>
      </c>
      <c r="O891" s="7" t="s">
        <v>815</v>
      </c>
      <c r="P891" s="7" t="s">
        <v>1616</v>
      </c>
    </row>
    <row r="892" ht="15.75" customHeight="1">
      <c r="A892" s="7" t="s">
        <v>5891</v>
      </c>
      <c r="B892" s="7" t="s">
        <v>5892</v>
      </c>
      <c r="C892" s="7" t="s">
        <v>5893</v>
      </c>
      <c r="D892" s="7" t="s">
        <v>5894</v>
      </c>
      <c r="J892" s="7" t="s">
        <v>5895</v>
      </c>
      <c r="K892" s="7" t="s">
        <v>5896</v>
      </c>
      <c r="L892" s="9" t="s">
        <v>11</v>
      </c>
      <c r="M892" s="7" t="s">
        <v>70</v>
      </c>
      <c r="N892" s="7" t="s">
        <v>71</v>
      </c>
      <c r="O892" s="7" t="s">
        <v>815</v>
      </c>
      <c r="P892" s="7" t="s">
        <v>1616</v>
      </c>
    </row>
    <row r="893" ht="15.75" customHeight="1">
      <c r="A893" s="7" t="s">
        <v>5897</v>
      </c>
      <c r="B893" s="7" t="s">
        <v>5898</v>
      </c>
      <c r="C893" s="7" t="s">
        <v>5899</v>
      </c>
      <c r="D893" s="7" t="s">
        <v>5900</v>
      </c>
      <c r="J893" s="7" t="s">
        <v>3516</v>
      </c>
      <c r="K893" s="7" t="s">
        <v>5901</v>
      </c>
      <c r="M893" s="7" t="s">
        <v>70</v>
      </c>
      <c r="N893" s="7" t="s">
        <v>71</v>
      </c>
      <c r="O893" s="7" t="s">
        <v>815</v>
      </c>
      <c r="P893" s="7" t="s">
        <v>1751</v>
      </c>
    </row>
    <row r="894" ht="15.75" customHeight="1">
      <c r="A894" s="7" t="s">
        <v>5902</v>
      </c>
      <c r="B894" s="7" t="s">
        <v>5903</v>
      </c>
      <c r="C894" s="7" t="s">
        <v>5904</v>
      </c>
      <c r="D894" s="7" t="s">
        <v>5905</v>
      </c>
      <c r="F894" s="9" t="s">
        <v>5906</v>
      </c>
      <c r="J894" s="7" t="s">
        <v>3516</v>
      </c>
      <c r="K894" s="7" t="s">
        <v>5907</v>
      </c>
      <c r="L894" s="9" t="s">
        <v>11</v>
      </c>
      <c r="M894" s="7" t="s">
        <v>70</v>
      </c>
      <c r="N894" s="7" t="s">
        <v>71</v>
      </c>
      <c r="O894" s="7" t="s">
        <v>815</v>
      </c>
      <c r="P894" s="7" t="s">
        <v>1751</v>
      </c>
    </row>
    <row r="895" ht="15.75" customHeight="1">
      <c r="A895" s="7" t="s">
        <v>5908</v>
      </c>
      <c r="B895" s="7" t="s">
        <v>5909</v>
      </c>
      <c r="C895" s="7" t="s">
        <v>5910</v>
      </c>
      <c r="D895" s="7" t="s">
        <v>5911</v>
      </c>
      <c r="F895" s="9" t="s">
        <v>5912</v>
      </c>
      <c r="G895" s="9" t="s">
        <v>5913</v>
      </c>
      <c r="J895" s="7" t="s">
        <v>5914</v>
      </c>
      <c r="K895" s="7" t="s">
        <v>5915</v>
      </c>
      <c r="L895" s="9" t="s">
        <v>11</v>
      </c>
      <c r="M895" s="7" t="s">
        <v>70</v>
      </c>
      <c r="N895" s="7" t="s">
        <v>3009</v>
      </c>
      <c r="O895" s="7" t="s">
        <v>815</v>
      </c>
      <c r="P895" s="7" t="s">
        <v>1751</v>
      </c>
    </row>
    <row r="896" ht="15.75" customHeight="1">
      <c r="A896" s="7" t="s">
        <v>5916</v>
      </c>
      <c r="B896" s="7" t="s">
        <v>5917</v>
      </c>
      <c r="C896" s="7" t="s">
        <v>5918</v>
      </c>
      <c r="D896" s="7" t="s">
        <v>5919</v>
      </c>
      <c r="F896" s="9" t="s">
        <v>5920</v>
      </c>
      <c r="G896" s="9" t="s">
        <v>5921</v>
      </c>
      <c r="J896" s="7" t="s">
        <v>4103</v>
      </c>
      <c r="K896" s="7" t="s">
        <v>5922</v>
      </c>
      <c r="L896" s="9" t="s">
        <v>11</v>
      </c>
      <c r="M896" s="7" t="s">
        <v>70</v>
      </c>
      <c r="N896" s="7" t="s">
        <v>3009</v>
      </c>
      <c r="O896" s="7" t="s">
        <v>815</v>
      </c>
      <c r="P896" s="7" t="s">
        <v>1751</v>
      </c>
      <c r="Q896" s="9" t="s">
        <v>5923</v>
      </c>
      <c r="R896" s="9"/>
    </row>
    <row r="897" ht="15.75" customHeight="1">
      <c r="A897" s="7" t="s">
        <v>5924</v>
      </c>
      <c r="B897" s="7" t="s">
        <v>5925</v>
      </c>
      <c r="C897" s="7" t="s">
        <v>5926</v>
      </c>
      <c r="D897" s="7" t="s">
        <v>5927</v>
      </c>
      <c r="F897" s="9" t="s">
        <v>5928</v>
      </c>
      <c r="J897" s="7" t="s">
        <v>3639</v>
      </c>
      <c r="K897" s="7" t="s">
        <v>5929</v>
      </c>
      <c r="L897" s="9" t="s">
        <v>11</v>
      </c>
      <c r="M897" s="7" t="s">
        <v>70</v>
      </c>
      <c r="N897" s="7" t="s">
        <v>71</v>
      </c>
      <c r="O897" s="7" t="s">
        <v>815</v>
      </c>
      <c r="P897" s="7" t="s">
        <v>1751</v>
      </c>
    </row>
    <row r="898" ht="15.75" customHeight="1">
      <c r="A898" s="7" t="s">
        <v>5930</v>
      </c>
      <c r="B898" s="7" t="s">
        <v>5931</v>
      </c>
      <c r="C898" s="7" t="s">
        <v>5932</v>
      </c>
      <c r="D898" s="7" t="s">
        <v>5933</v>
      </c>
      <c r="E898" s="9" t="s">
        <v>5934</v>
      </c>
      <c r="F898" s="9" t="s">
        <v>5935</v>
      </c>
      <c r="G898" s="9" t="s">
        <v>5936</v>
      </c>
      <c r="J898" s="7" t="s">
        <v>3940</v>
      </c>
      <c r="K898" s="7" t="s">
        <v>5937</v>
      </c>
      <c r="L898" s="9" t="s">
        <v>231</v>
      </c>
      <c r="M898" s="7" t="s">
        <v>70</v>
      </c>
      <c r="N898" s="7" t="s">
        <v>71</v>
      </c>
      <c r="O898" s="7" t="s">
        <v>815</v>
      </c>
      <c r="P898" s="7" t="s">
        <v>1751</v>
      </c>
      <c r="Q898" s="9" t="s">
        <v>5938</v>
      </c>
      <c r="R898" s="9"/>
    </row>
    <row r="899" ht="15.75" customHeight="1">
      <c r="A899" s="7" t="s">
        <v>5939</v>
      </c>
      <c r="B899" s="7" t="s">
        <v>5940</v>
      </c>
      <c r="C899" s="7" t="s">
        <v>5941</v>
      </c>
      <c r="D899" s="7" t="s">
        <v>5942</v>
      </c>
      <c r="E899" s="9" t="s">
        <v>5943</v>
      </c>
      <c r="F899" s="9" t="s">
        <v>5944</v>
      </c>
      <c r="G899" s="9" t="s">
        <v>5945</v>
      </c>
      <c r="J899" s="7" t="s">
        <v>5005</v>
      </c>
      <c r="K899" s="7" t="s">
        <v>5946</v>
      </c>
      <c r="L899" s="9" t="s">
        <v>231</v>
      </c>
      <c r="M899" s="7" t="s">
        <v>70</v>
      </c>
      <c r="N899" s="7" t="s">
        <v>71</v>
      </c>
      <c r="O899" s="7" t="s">
        <v>815</v>
      </c>
      <c r="P899" s="7" t="s">
        <v>1751</v>
      </c>
      <c r="Q899" s="9" t="s">
        <v>5947</v>
      </c>
      <c r="R899" s="9"/>
    </row>
    <row r="900" ht="15.75" customHeight="1">
      <c r="A900" s="7" t="s">
        <v>5948</v>
      </c>
      <c r="B900" s="7" t="s">
        <v>5949</v>
      </c>
      <c r="C900" s="7" t="s">
        <v>5950</v>
      </c>
      <c r="D900" s="7" t="s">
        <v>5951</v>
      </c>
      <c r="E900" s="9" t="s">
        <v>5952</v>
      </c>
      <c r="F900" s="9" t="s">
        <v>5953</v>
      </c>
      <c r="J900" s="7" t="s">
        <v>5521</v>
      </c>
      <c r="K900" s="7" t="s">
        <v>5954</v>
      </c>
      <c r="L900" s="9" t="s">
        <v>11</v>
      </c>
      <c r="M900" s="7" t="s">
        <v>70</v>
      </c>
      <c r="N900" s="7" t="s">
        <v>3009</v>
      </c>
      <c r="O900" s="7" t="s">
        <v>815</v>
      </c>
      <c r="P900" s="7" t="s">
        <v>1751</v>
      </c>
    </row>
    <row r="901" ht="15.75" customHeight="1">
      <c r="A901" s="7" t="s">
        <v>5955</v>
      </c>
      <c r="B901" s="7" t="s">
        <v>5956</v>
      </c>
      <c r="C901" s="7" t="s">
        <v>5957</v>
      </c>
      <c r="D901" s="7" t="s">
        <v>5958</v>
      </c>
      <c r="J901" s="7" t="s">
        <v>5959</v>
      </c>
      <c r="K901" s="7" t="s">
        <v>5960</v>
      </c>
      <c r="M901" s="7" t="s">
        <v>70</v>
      </c>
      <c r="N901" s="7" t="s">
        <v>196</v>
      </c>
      <c r="O901" s="7" t="s">
        <v>815</v>
      </c>
      <c r="P901" s="7" t="s">
        <v>1751</v>
      </c>
    </row>
    <row r="902" ht="15.75" customHeight="1">
      <c r="A902" s="7" t="s">
        <v>5961</v>
      </c>
      <c r="B902" s="7" t="s">
        <v>5962</v>
      </c>
      <c r="C902" s="7" t="s">
        <v>5963</v>
      </c>
      <c r="D902" s="7" t="s">
        <v>5964</v>
      </c>
      <c r="J902" s="7" t="s">
        <v>4231</v>
      </c>
      <c r="K902" s="7" t="s">
        <v>5965</v>
      </c>
      <c r="L902" s="9" t="s">
        <v>11</v>
      </c>
      <c r="M902" s="7" t="s">
        <v>70</v>
      </c>
      <c r="N902" s="7" t="s">
        <v>71</v>
      </c>
      <c r="O902" s="7" t="s">
        <v>815</v>
      </c>
      <c r="P902" s="7" t="s">
        <v>1751</v>
      </c>
    </row>
    <row r="903" ht="15.75" customHeight="1">
      <c r="A903" s="7" t="s">
        <v>5966</v>
      </c>
      <c r="B903" s="7" t="s">
        <v>5967</v>
      </c>
      <c r="C903" s="7" t="s">
        <v>5968</v>
      </c>
      <c r="D903" s="7" t="s">
        <v>5969</v>
      </c>
      <c r="J903" s="7" t="s">
        <v>5970</v>
      </c>
      <c r="K903" s="7" t="s">
        <v>5971</v>
      </c>
      <c r="L903" s="9" t="s">
        <v>11</v>
      </c>
      <c r="M903" s="7" t="s">
        <v>70</v>
      </c>
      <c r="N903" s="7" t="s">
        <v>71</v>
      </c>
      <c r="O903" s="7" t="s">
        <v>815</v>
      </c>
      <c r="P903" s="7" t="s">
        <v>1751</v>
      </c>
    </row>
    <row r="904" ht="15.75" customHeight="1">
      <c r="A904" s="7" t="s">
        <v>5972</v>
      </c>
      <c r="B904" s="7" t="s">
        <v>5973</v>
      </c>
      <c r="C904" s="7" t="s">
        <v>5968</v>
      </c>
      <c r="D904" s="7" t="s">
        <v>5974</v>
      </c>
      <c r="J904" s="7" t="s">
        <v>5970</v>
      </c>
      <c r="K904" s="7" t="s">
        <v>5971</v>
      </c>
      <c r="L904" s="9" t="s">
        <v>11</v>
      </c>
      <c r="M904" s="7" t="s">
        <v>70</v>
      </c>
      <c r="N904" s="7" t="s">
        <v>71</v>
      </c>
      <c r="O904" s="7" t="s">
        <v>815</v>
      </c>
      <c r="P904" s="7" t="s">
        <v>1751</v>
      </c>
    </row>
    <row r="905" ht="15.75" customHeight="1">
      <c r="A905" s="7" t="s">
        <v>5975</v>
      </c>
      <c r="B905" s="7" t="s">
        <v>5976</v>
      </c>
      <c r="C905" s="7" t="s">
        <v>5968</v>
      </c>
      <c r="D905" s="7" t="s">
        <v>5977</v>
      </c>
      <c r="J905" s="7" t="s">
        <v>5970</v>
      </c>
      <c r="K905" s="7" t="s">
        <v>5971</v>
      </c>
      <c r="L905" s="9" t="s">
        <v>11</v>
      </c>
      <c r="M905" s="7" t="s">
        <v>70</v>
      </c>
      <c r="N905" s="7" t="s">
        <v>71</v>
      </c>
      <c r="O905" s="7" t="s">
        <v>815</v>
      </c>
      <c r="P905" s="7" t="s">
        <v>1751</v>
      </c>
    </row>
    <row r="906" ht="15.75" customHeight="1">
      <c r="A906" s="7" t="s">
        <v>5978</v>
      </c>
      <c r="B906" s="7" t="s">
        <v>5979</v>
      </c>
      <c r="C906" s="7" t="s">
        <v>5980</v>
      </c>
      <c r="D906" s="7" t="s">
        <v>5981</v>
      </c>
      <c r="J906" s="7" t="s">
        <v>4611</v>
      </c>
      <c r="K906" s="7" t="s">
        <v>5971</v>
      </c>
      <c r="L906" s="9" t="s">
        <v>11</v>
      </c>
      <c r="M906" s="7" t="s">
        <v>70</v>
      </c>
      <c r="N906" s="7" t="s">
        <v>71</v>
      </c>
      <c r="O906" s="7" t="s">
        <v>815</v>
      </c>
      <c r="P906" s="7" t="s">
        <v>1751</v>
      </c>
    </row>
    <row r="907" ht="15.75" customHeight="1">
      <c r="A907" s="7" t="s">
        <v>5982</v>
      </c>
      <c r="B907" s="7" t="s">
        <v>5983</v>
      </c>
      <c r="C907" s="7" t="s">
        <v>5984</v>
      </c>
      <c r="D907" s="7" t="s">
        <v>5985</v>
      </c>
      <c r="J907" s="7" t="s">
        <v>4578</v>
      </c>
      <c r="K907" s="7" t="s">
        <v>5986</v>
      </c>
      <c r="L907" s="9" t="s">
        <v>11</v>
      </c>
      <c r="M907" s="7" t="s">
        <v>70</v>
      </c>
      <c r="N907" s="7" t="s">
        <v>71</v>
      </c>
      <c r="O907" s="7" t="s">
        <v>815</v>
      </c>
      <c r="P907" s="7" t="s">
        <v>1751</v>
      </c>
    </row>
    <row r="908" ht="15.75" customHeight="1">
      <c r="A908" s="7" t="s">
        <v>5987</v>
      </c>
      <c r="B908" s="7" t="s">
        <v>5988</v>
      </c>
      <c r="C908" s="7" t="s">
        <v>5989</v>
      </c>
      <c r="D908" s="7" t="s">
        <v>5990</v>
      </c>
      <c r="J908" s="7" t="s">
        <v>5991</v>
      </c>
      <c r="K908" s="7" t="s">
        <v>5992</v>
      </c>
      <c r="M908" s="7" t="s">
        <v>70</v>
      </c>
      <c r="N908" s="7" t="s">
        <v>3009</v>
      </c>
      <c r="O908" s="7" t="s">
        <v>815</v>
      </c>
      <c r="P908" s="7" t="s">
        <v>1751</v>
      </c>
    </row>
    <row r="909" ht="15.75" customHeight="1">
      <c r="A909" s="7" t="s">
        <v>5993</v>
      </c>
      <c r="B909" s="7" t="s">
        <v>5994</v>
      </c>
      <c r="C909" s="7" t="s">
        <v>5989</v>
      </c>
      <c r="D909" s="7" t="s">
        <v>5995</v>
      </c>
      <c r="J909" s="7" t="s">
        <v>5991</v>
      </c>
      <c r="K909" s="7" t="s">
        <v>5992</v>
      </c>
      <c r="M909" s="7" t="s">
        <v>70</v>
      </c>
      <c r="N909" s="7" t="s">
        <v>3009</v>
      </c>
      <c r="O909" s="7" t="s">
        <v>815</v>
      </c>
      <c r="P909" s="7" t="s">
        <v>1751</v>
      </c>
    </row>
    <row r="910" ht="15.75" customHeight="1">
      <c r="A910" s="7" t="s">
        <v>5996</v>
      </c>
      <c r="B910" s="7" t="s">
        <v>5997</v>
      </c>
      <c r="C910" s="7" t="s">
        <v>5998</v>
      </c>
      <c r="D910" s="7" t="s">
        <v>5999</v>
      </c>
      <c r="J910" s="7" t="s">
        <v>3595</v>
      </c>
      <c r="K910" s="7" t="s">
        <v>6000</v>
      </c>
      <c r="M910" s="7" t="s">
        <v>70</v>
      </c>
      <c r="N910" s="7" t="s">
        <v>6001</v>
      </c>
      <c r="O910" s="7" t="s">
        <v>815</v>
      </c>
      <c r="P910" s="7" t="s">
        <v>1751</v>
      </c>
    </row>
    <row r="911" ht="15.75" customHeight="1">
      <c r="A911" s="7" t="s">
        <v>6002</v>
      </c>
      <c r="B911" s="7" t="s">
        <v>6003</v>
      </c>
      <c r="C911" s="7" t="s">
        <v>6004</v>
      </c>
      <c r="D911" s="7" t="s">
        <v>6005</v>
      </c>
      <c r="J911" s="7" t="s">
        <v>4611</v>
      </c>
      <c r="K911" s="7" t="s">
        <v>6006</v>
      </c>
      <c r="M911" s="7" t="s">
        <v>70</v>
      </c>
      <c r="N911" s="7" t="s">
        <v>6001</v>
      </c>
      <c r="O911" s="7" t="s">
        <v>815</v>
      </c>
      <c r="P911" s="7" t="s">
        <v>1751</v>
      </c>
    </row>
    <row r="912" ht="15.75" customHeight="1">
      <c r="A912" s="7" t="s">
        <v>6007</v>
      </c>
      <c r="B912" s="7" t="s">
        <v>6008</v>
      </c>
      <c r="C912" s="7" t="s">
        <v>6009</v>
      </c>
      <c r="D912" s="7" t="s">
        <v>6010</v>
      </c>
      <c r="F912" s="9" t="s">
        <v>6011</v>
      </c>
      <c r="G912" s="9" t="s">
        <v>6012</v>
      </c>
      <c r="H912" s="9" t="s">
        <v>6013</v>
      </c>
      <c r="I912" s="9" t="s">
        <v>6014</v>
      </c>
      <c r="J912" s="7" t="s">
        <v>6015</v>
      </c>
      <c r="K912" s="7" t="s">
        <v>6016</v>
      </c>
      <c r="L912" s="9" t="s">
        <v>231</v>
      </c>
      <c r="M912" s="7" t="s">
        <v>70</v>
      </c>
      <c r="N912" s="7" t="s">
        <v>71</v>
      </c>
      <c r="O912" s="7" t="s">
        <v>815</v>
      </c>
      <c r="P912" s="7" t="s">
        <v>1751</v>
      </c>
    </row>
    <row r="913" ht="15.75" customHeight="1">
      <c r="A913" s="7" t="s">
        <v>6017</v>
      </c>
      <c r="B913" s="7" t="s">
        <v>6018</v>
      </c>
      <c r="C913" s="7" t="s">
        <v>6019</v>
      </c>
      <c r="D913" s="7" t="s">
        <v>6020</v>
      </c>
      <c r="G913" s="9" t="s">
        <v>6021</v>
      </c>
      <c r="J913" s="7" t="s">
        <v>4471</v>
      </c>
      <c r="K913" s="7" t="s">
        <v>6022</v>
      </c>
      <c r="L913" s="9" t="s">
        <v>11</v>
      </c>
      <c r="M913" s="7" t="s">
        <v>70</v>
      </c>
      <c r="N913" s="7" t="s">
        <v>71</v>
      </c>
      <c r="O913" s="7" t="s">
        <v>815</v>
      </c>
      <c r="P913" s="7" t="s">
        <v>1751</v>
      </c>
      <c r="R913" s="9" t="b">
        <v>1</v>
      </c>
    </row>
    <row r="914" ht="15.75" customHeight="1">
      <c r="A914" s="7" t="s">
        <v>6023</v>
      </c>
      <c r="B914" s="7" t="s">
        <v>6024</v>
      </c>
      <c r="C914" s="7" t="s">
        <v>6025</v>
      </c>
      <c r="D914" s="7" t="s">
        <v>6026</v>
      </c>
      <c r="F914" s="9" t="s">
        <v>6027</v>
      </c>
      <c r="G914" s="9" t="s">
        <v>6028</v>
      </c>
      <c r="H914" s="9" t="s">
        <v>6029</v>
      </c>
      <c r="I914" s="9" t="s">
        <v>6030</v>
      </c>
      <c r="J914" s="7" t="s">
        <v>6031</v>
      </c>
      <c r="K914" s="7" t="s">
        <v>6032</v>
      </c>
      <c r="L914" s="9" t="s">
        <v>231</v>
      </c>
      <c r="M914" s="7" t="s">
        <v>70</v>
      </c>
      <c r="N914" s="7" t="s">
        <v>71</v>
      </c>
      <c r="O914" s="7" t="s">
        <v>815</v>
      </c>
      <c r="P914" s="7" t="s">
        <v>1751</v>
      </c>
    </row>
    <row r="915" ht="15.75" customHeight="1">
      <c r="A915" s="7" t="s">
        <v>6033</v>
      </c>
      <c r="B915" s="7" t="s">
        <v>6034</v>
      </c>
      <c r="C915" s="7" t="s">
        <v>6035</v>
      </c>
      <c r="D915" s="7" t="s">
        <v>6036</v>
      </c>
      <c r="J915" s="7" t="s">
        <v>4951</v>
      </c>
      <c r="M915" s="7" t="s">
        <v>70</v>
      </c>
      <c r="N915" s="7" t="s">
        <v>6001</v>
      </c>
      <c r="O915" s="7" t="s">
        <v>815</v>
      </c>
      <c r="P915" s="7" t="s">
        <v>1751</v>
      </c>
    </row>
    <row r="916" ht="15.75" customHeight="1">
      <c r="A916" s="7" t="s">
        <v>6037</v>
      </c>
      <c r="B916" s="7" t="s">
        <v>6038</v>
      </c>
      <c r="C916" s="7" t="s">
        <v>6035</v>
      </c>
      <c r="D916" s="7" t="s">
        <v>6039</v>
      </c>
      <c r="J916" s="7" t="s">
        <v>4951</v>
      </c>
      <c r="M916" s="7" t="s">
        <v>70</v>
      </c>
      <c r="N916" s="7" t="s">
        <v>6001</v>
      </c>
      <c r="O916" s="7" t="s">
        <v>815</v>
      </c>
      <c r="P916" s="7" t="s">
        <v>1751</v>
      </c>
    </row>
    <row r="917" ht="15.75" customHeight="1">
      <c r="A917" s="7" t="s">
        <v>6040</v>
      </c>
      <c r="B917" s="7" t="s">
        <v>6041</v>
      </c>
      <c r="C917" s="7" t="s">
        <v>6035</v>
      </c>
      <c r="D917" s="7" t="s">
        <v>6042</v>
      </c>
      <c r="J917" s="7" t="s">
        <v>4951</v>
      </c>
      <c r="M917" s="7" t="s">
        <v>70</v>
      </c>
      <c r="N917" s="7" t="s">
        <v>6001</v>
      </c>
      <c r="O917" s="7" t="s">
        <v>815</v>
      </c>
      <c r="P917" s="7" t="s">
        <v>1751</v>
      </c>
    </row>
    <row r="918" ht="15.75" customHeight="1">
      <c r="A918" s="7" t="s">
        <v>6043</v>
      </c>
      <c r="B918" s="7" t="s">
        <v>6044</v>
      </c>
      <c r="C918" s="7" t="s">
        <v>6045</v>
      </c>
      <c r="J918" s="7" t="s">
        <v>6046</v>
      </c>
      <c r="L918" s="9" t="s">
        <v>11</v>
      </c>
      <c r="M918" s="7" t="s">
        <v>70</v>
      </c>
      <c r="N918" s="7" t="s">
        <v>71</v>
      </c>
      <c r="O918" s="7" t="s">
        <v>815</v>
      </c>
      <c r="P918" s="7" t="s">
        <v>1751</v>
      </c>
    </row>
    <row r="919" ht="15.75" customHeight="1">
      <c r="A919" s="7" t="s">
        <v>6047</v>
      </c>
      <c r="B919" s="7" t="s">
        <v>6048</v>
      </c>
      <c r="C919" s="7" t="s">
        <v>6049</v>
      </c>
      <c r="D919" s="7" t="s">
        <v>6050</v>
      </c>
      <c r="J919" s="7" t="s">
        <v>6051</v>
      </c>
      <c r="K919" s="7" t="s">
        <v>6052</v>
      </c>
      <c r="M919" s="7" t="s">
        <v>70</v>
      </c>
      <c r="N919" s="7" t="s">
        <v>6001</v>
      </c>
      <c r="O919" s="7" t="s">
        <v>815</v>
      </c>
      <c r="P919" s="7" t="s">
        <v>1751</v>
      </c>
    </row>
    <row r="920" ht="15.75" customHeight="1">
      <c r="A920" s="7" t="s">
        <v>6053</v>
      </c>
      <c r="B920" s="7" t="s">
        <v>6054</v>
      </c>
      <c r="C920" s="7" t="s">
        <v>6049</v>
      </c>
      <c r="D920" s="7" t="s">
        <v>6055</v>
      </c>
      <c r="J920" s="7" t="s">
        <v>6051</v>
      </c>
      <c r="K920" s="7" t="s">
        <v>6052</v>
      </c>
      <c r="M920" s="7" t="s">
        <v>70</v>
      </c>
      <c r="N920" s="7" t="s">
        <v>6001</v>
      </c>
      <c r="O920" s="7" t="s">
        <v>815</v>
      </c>
      <c r="P920" s="7" t="s">
        <v>1751</v>
      </c>
    </row>
    <row r="921" ht="15.75" customHeight="1">
      <c r="A921" s="7" t="s">
        <v>6056</v>
      </c>
      <c r="B921" s="7" t="s">
        <v>6057</v>
      </c>
      <c r="C921" s="7" t="s">
        <v>6049</v>
      </c>
      <c r="D921" s="7" t="s">
        <v>6058</v>
      </c>
      <c r="J921" s="7" t="s">
        <v>6051</v>
      </c>
      <c r="K921" s="7" t="s">
        <v>6052</v>
      </c>
      <c r="M921" s="7" t="s">
        <v>70</v>
      </c>
      <c r="N921" s="7" t="s">
        <v>6001</v>
      </c>
      <c r="O921" s="7" t="s">
        <v>815</v>
      </c>
      <c r="P921" s="7" t="s">
        <v>1751</v>
      </c>
    </row>
    <row r="922" ht="15.75" customHeight="1">
      <c r="A922" s="7" t="s">
        <v>6059</v>
      </c>
      <c r="B922" s="7" t="s">
        <v>6060</v>
      </c>
      <c r="C922" s="7" t="s">
        <v>6061</v>
      </c>
      <c r="D922" s="7" t="s">
        <v>6062</v>
      </c>
      <c r="J922" s="7" t="s">
        <v>5230</v>
      </c>
      <c r="K922" s="7" t="s">
        <v>6063</v>
      </c>
      <c r="M922" s="7" t="s">
        <v>70</v>
      </c>
      <c r="N922" s="7" t="s">
        <v>5866</v>
      </c>
      <c r="O922" s="7" t="s">
        <v>815</v>
      </c>
      <c r="P922" s="7" t="s">
        <v>1751</v>
      </c>
    </row>
    <row r="923" ht="15.75" customHeight="1">
      <c r="A923" s="7" t="s">
        <v>6064</v>
      </c>
      <c r="B923" s="7" t="s">
        <v>6065</v>
      </c>
      <c r="C923" s="7" t="s">
        <v>6066</v>
      </c>
      <c r="D923" s="7" t="s">
        <v>6067</v>
      </c>
      <c r="J923" s="7" t="s">
        <v>5211</v>
      </c>
      <c r="K923" s="7" t="s">
        <v>6068</v>
      </c>
      <c r="M923" s="7" t="s">
        <v>70</v>
      </c>
      <c r="N923" s="7" t="s">
        <v>3009</v>
      </c>
      <c r="O923" s="7" t="s">
        <v>815</v>
      </c>
      <c r="P923" s="7" t="s">
        <v>1751</v>
      </c>
    </row>
    <row r="924" ht="15.75" customHeight="1">
      <c r="A924" s="7" t="s">
        <v>6069</v>
      </c>
      <c r="B924" s="7" t="s">
        <v>6070</v>
      </c>
      <c r="C924" s="7" t="s">
        <v>6071</v>
      </c>
      <c r="D924" s="7" t="s">
        <v>6072</v>
      </c>
      <c r="J924" s="7" t="s">
        <v>4351</v>
      </c>
      <c r="K924" s="7" t="s">
        <v>6073</v>
      </c>
      <c r="M924" s="7" t="s">
        <v>70</v>
      </c>
      <c r="N924" s="7" t="s">
        <v>3009</v>
      </c>
      <c r="O924" s="7" t="s">
        <v>815</v>
      </c>
      <c r="P924" s="7" t="s">
        <v>1751</v>
      </c>
    </row>
    <row r="925" ht="15.75" customHeight="1">
      <c r="A925" s="7" t="s">
        <v>6074</v>
      </c>
      <c r="B925" s="7" t="s">
        <v>6075</v>
      </c>
      <c r="C925" s="7" t="s">
        <v>6076</v>
      </c>
      <c r="D925" s="7" t="s">
        <v>6077</v>
      </c>
      <c r="J925" s="7" t="s">
        <v>4611</v>
      </c>
      <c r="K925" s="7" t="s">
        <v>6078</v>
      </c>
      <c r="L925" s="9" t="s">
        <v>11</v>
      </c>
      <c r="M925" s="7" t="s">
        <v>70</v>
      </c>
      <c r="N925" s="7" t="s">
        <v>3009</v>
      </c>
      <c r="O925" s="7" t="s">
        <v>815</v>
      </c>
      <c r="P925" s="7" t="s">
        <v>1751</v>
      </c>
    </row>
    <row r="926" ht="15.75" customHeight="1">
      <c r="A926" s="7" t="s">
        <v>6079</v>
      </c>
      <c r="B926" s="7" t="s">
        <v>6080</v>
      </c>
      <c r="C926" s="7" t="s">
        <v>6081</v>
      </c>
      <c r="D926" s="7" t="s">
        <v>6082</v>
      </c>
      <c r="J926" s="7" t="s">
        <v>4389</v>
      </c>
      <c r="K926" s="7" t="s">
        <v>6083</v>
      </c>
      <c r="L926" s="9" t="s">
        <v>11</v>
      </c>
      <c r="M926" s="7" t="s">
        <v>70</v>
      </c>
      <c r="N926" s="7" t="s">
        <v>71</v>
      </c>
      <c r="O926" s="7" t="s">
        <v>815</v>
      </c>
      <c r="P926" s="7" t="s">
        <v>1751</v>
      </c>
    </row>
    <row r="927" ht="15.75" customHeight="1">
      <c r="A927" s="7" t="s">
        <v>6084</v>
      </c>
      <c r="B927" s="7" t="s">
        <v>6085</v>
      </c>
      <c r="C927" s="7" t="s">
        <v>6086</v>
      </c>
      <c r="D927" s="7" t="s">
        <v>6087</v>
      </c>
      <c r="J927" s="7" t="s">
        <v>5179</v>
      </c>
      <c r="K927" s="7" t="s">
        <v>6088</v>
      </c>
      <c r="L927" s="9" t="s">
        <v>11</v>
      </c>
      <c r="M927" s="7" t="s">
        <v>70</v>
      </c>
      <c r="N927" s="7" t="s">
        <v>71</v>
      </c>
      <c r="O927" s="7" t="s">
        <v>815</v>
      </c>
      <c r="P927" s="7" t="s">
        <v>1751</v>
      </c>
    </row>
    <row r="928" ht="15.75" customHeight="1">
      <c r="A928" s="7" t="s">
        <v>6089</v>
      </c>
      <c r="B928" s="7" t="s">
        <v>6090</v>
      </c>
      <c r="C928" s="7" t="s">
        <v>6091</v>
      </c>
      <c r="D928" s="7" t="s">
        <v>6092</v>
      </c>
      <c r="J928" s="7" t="s">
        <v>5005</v>
      </c>
      <c r="K928" s="7" t="s">
        <v>6093</v>
      </c>
      <c r="L928" s="9" t="s">
        <v>11</v>
      </c>
      <c r="M928" s="7" t="s">
        <v>70</v>
      </c>
      <c r="N928" s="7" t="s">
        <v>71</v>
      </c>
      <c r="O928" s="7" t="s">
        <v>815</v>
      </c>
      <c r="P928" s="7" t="s">
        <v>1751</v>
      </c>
    </row>
    <row r="929" ht="15.75" customHeight="1">
      <c r="A929" s="7" t="s">
        <v>6094</v>
      </c>
      <c r="B929" s="7" t="s">
        <v>6095</v>
      </c>
      <c r="C929" s="7" t="s">
        <v>6096</v>
      </c>
      <c r="D929" s="7" t="s">
        <v>6097</v>
      </c>
      <c r="J929" s="7" t="s">
        <v>6098</v>
      </c>
      <c r="K929" s="7" t="s">
        <v>6099</v>
      </c>
      <c r="L929" s="9" t="s">
        <v>11</v>
      </c>
      <c r="M929" s="7" t="s">
        <v>70</v>
      </c>
      <c r="N929" s="7" t="s">
        <v>71</v>
      </c>
      <c r="O929" s="7" t="s">
        <v>815</v>
      </c>
      <c r="P929" s="7" t="s">
        <v>1751</v>
      </c>
    </row>
    <row r="930" ht="15.75" customHeight="1">
      <c r="A930" s="7" t="s">
        <v>6100</v>
      </c>
      <c r="B930" s="7" t="s">
        <v>6101</v>
      </c>
      <c r="C930" s="7" t="s">
        <v>6102</v>
      </c>
      <c r="D930" s="7" t="s">
        <v>6103</v>
      </c>
      <c r="J930" s="7" t="s">
        <v>6104</v>
      </c>
      <c r="L930" s="9" t="s">
        <v>10</v>
      </c>
      <c r="M930" s="7" t="s">
        <v>70</v>
      </c>
      <c r="N930" s="7" t="s">
        <v>196</v>
      </c>
      <c r="O930" s="7" t="s">
        <v>815</v>
      </c>
      <c r="P930" s="7" t="s">
        <v>1899</v>
      </c>
    </row>
    <row r="931" ht="15.75" customHeight="1">
      <c r="A931" s="7" t="s">
        <v>6105</v>
      </c>
      <c r="B931" s="7" t="s">
        <v>6106</v>
      </c>
      <c r="C931" s="7" t="s">
        <v>6107</v>
      </c>
      <c r="D931" s="7" t="s">
        <v>6108</v>
      </c>
      <c r="J931" s="7" t="s">
        <v>5060</v>
      </c>
      <c r="K931" s="7" t="s">
        <v>6109</v>
      </c>
      <c r="L931" s="9" t="s">
        <v>11</v>
      </c>
      <c r="M931" s="7" t="s">
        <v>70</v>
      </c>
      <c r="N931" s="7" t="s">
        <v>196</v>
      </c>
      <c r="O931" s="7" t="s">
        <v>815</v>
      </c>
      <c r="P931" s="7" t="s">
        <v>1899</v>
      </c>
    </row>
    <row r="932" ht="15.75" customHeight="1">
      <c r="A932" s="7" t="s">
        <v>6110</v>
      </c>
      <c r="B932" s="7" t="s">
        <v>6111</v>
      </c>
      <c r="C932" s="7" t="s">
        <v>6112</v>
      </c>
      <c r="D932" s="7" t="s">
        <v>6113</v>
      </c>
      <c r="J932" s="7" t="s">
        <v>6114</v>
      </c>
      <c r="K932" s="7" t="s">
        <v>6115</v>
      </c>
      <c r="L932" s="9" t="s">
        <v>11</v>
      </c>
      <c r="M932" s="7" t="s">
        <v>70</v>
      </c>
      <c r="N932" s="7" t="s">
        <v>6001</v>
      </c>
      <c r="O932" s="7" t="s">
        <v>815</v>
      </c>
      <c r="P932" s="7" t="s">
        <v>1899</v>
      </c>
    </row>
    <row r="933" ht="15.75" customHeight="1">
      <c r="A933" s="7" t="s">
        <v>6116</v>
      </c>
      <c r="B933" s="7" t="s">
        <v>6117</v>
      </c>
      <c r="C933" s="7" t="s">
        <v>6118</v>
      </c>
      <c r="D933" s="7" t="s">
        <v>6119</v>
      </c>
      <c r="E933" s="9"/>
      <c r="F933" s="9" t="s">
        <v>6120</v>
      </c>
      <c r="G933" s="9" t="s">
        <v>6121</v>
      </c>
      <c r="H933" s="9" t="s">
        <v>6122</v>
      </c>
      <c r="I933" s="9" t="s">
        <v>6123</v>
      </c>
      <c r="J933" s="7" t="s">
        <v>6124</v>
      </c>
      <c r="K933" s="7" t="s">
        <v>6125</v>
      </c>
      <c r="L933" s="9" t="s">
        <v>231</v>
      </c>
      <c r="M933" s="7" t="s">
        <v>70</v>
      </c>
      <c r="N933" s="7" t="s">
        <v>71</v>
      </c>
      <c r="O933" s="7" t="s">
        <v>815</v>
      </c>
      <c r="P933" s="7" t="s">
        <v>1899</v>
      </c>
      <c r="Q933" s="9" t="s">
        <v>6126</v>
      </c>
      <c r="R933" s="9"/>
    </row>
    <row r="934" ht="15.75" customHeight="1">
      <c r="A934" s="7" t="s">
        <v>6127</v>
      </c>
      <c r="B934" s="7" t="s">
        <v>6128</v>
      </c>
      <c r="C934" s="7" t="s">
        <v>6129</v>
      </c>
      <c r="D934" s="7" t="s">
        <v>6130</v>
      </c>
      <c r="J934" s="7" t="s">
        <v>6131</v>
      </c>
      <c r="K934" s="7" t="s">
        <v>6132</v>
      </c>
      <c r="L934" s="9" t="s">
        <v>11</v>
      </c>
      <c r="M934" s="7" t="s">
        <v>70</v>
      </c>
      <c r="N934" s="7" t="s">
        <v>71</v>
      </c>
      <c r="O934" s="7" t="s">
        <v>815</v>
      </c>
      <c r="P934" s="7" t="s">
        <v>1899</v>
      </c>
    </row>
    <row r="935" ht="15.75" customHeight="1">
      <c r="A935" s="7" t="s">
        <v>6133</v>
      </c>
      <c r="B935" s="7" t="s">
        <v>6134</v>
      </c>
      <c r="C935" s="7" t="s">
        <v>6135</v>
      </c>
      <c r="D935" s="7" t="s">
        <v>6136</v>
      </c>
      <c r="J935" s="7" t="s">
        <v>4516</v>
      </c>
      <c r="K935" s="7" t="s">
        <v>6137</v>
      </c>
      <c r="L935" s="9" t="s">
        <v>11</v>
      </c>
      <c r="M935" s="7" t="s">
        <v>70</v>
      </c>
      <c r="N935" s="7" t="s">
        <v>3009</v>
      </c>
      <c r="O935" s="7" t="s">
        <v>815</v>
      </c>
      <c r="P935" s="7" t="s">
        <v>1899</v>
      </c>
      <c r="Q935" s="9"/>
      <c r="R935" s="9"/>
    </row>
    <row r="936" ht="15.75" customHeight="1">
      <c r="A936" s="7" t="s">
        <v>6138</v>
      </c>
      <c r="B936" s="7" t="s">
        <v>6139</v>
      </c>
      <c r="C936" s="7" t="s">
        <v>6140</v>
      </c>
      <c r="D936" s="7" t="s">
        <v>6141</v>
      </c>
      <c r="J936" s="7" t="s">
        <v>6142</v>
      </c>
      <c r="K936" s="7" t="s">
        <v>6143</v>
      </c>
      <c r="L936" s="9" t="s">
        <v>11</v>
      </c>
      <c r="M936" s="7" t="s">
        <v>70</v>
      </c>
      <c r="N936" s="7" t="s">
        <v>71</v>
      </c>
      <c r="O936" s="7" t="s">
        <v>815</v>
      </c>
      <c r="P936" s="7" t="s">
        <v>1899</v>
      </c>
    </row>
    <row r="937" ht="15.75" customHeight="1">
      <c r="A937" s="7" t="s">
        <v>6144</v>
      </c>
      <c r="B937" s="7" t="s">
        <v>6145</v>
      </c>
      <c r="C937" s="7" t="s">
        <v>6146</v>
      </c>
      <c r="D937" s="7" t="s">
        <v>6147</v>
      </c>
      <c r="J937" s="7" t="s">
        <v>6148</v>
      </c>
      <c r="K937" s="7" t="s">
        <v>3026</v>
      </c>
      <c r="L937" s="9" t="s">
        <v>11</v>
      </c>
      <c r="M937" s="7" t="s">
        <v>70</v>
      </c>
      <c r="N937" s="7" t="s">
        <v>71</v>
      </c>
      <c r="O937" s="7" t="s">
        <v>815</v>
      </c>
      <c r="P937" s="7" t="s">
        <v>1899</v>
      </c>
    </row>
    <row r="938" ht="15.75" customHeight="1">
      <c r="A938" s="7" t="s">
        <v>6149</v>
      </c>
      <c r="B938" s="7" t="s">
        <v>6150</v>
      </c>
      <c r="C938" s="7" t="s">
        <v>6151</v>
      </c>
      <c r="D938" s="7" t="s">
        <v>6152</v>
      </c>
      <c r="J938" s="7" t="s">
        <v>5692</v>
      </c>
      <c r="K938" s="7" t="s">
        <v>6153</v>
      </c>
      <c r="L938" s="9" t="s">
        <v>11</v>
      </c>
      <c r="M938" s="7" t="s">
        <v>70</v>
      </c>
      <c r="N938" s="7" t="s">
        <v>71</v>
      </c>
      <c r="O938" s="7" t="s">
        <v>815</v>
      </c>
      <c r="P938" s="7" t="s">
        <v>1899</v>
      </c>
    </row>
    <row r="939" ht="15.75" customHeight="1">
      <c r="A939" s="7" t="s">
        <v>6154</v>
      </c>
      <c r="B939" s="7" t="s">
        <v>6155</v>
      </c>
      <c r="C939" s="7" t="s">
        <v>6156</v>
      </c>
      <c r="D939" s="7" t="s">
        <v>6157</v>
      </c>
      <c r="J939" s="7" t="s">
        <v>4103</v>
      </c>
      <c r="K939" s="7" t="s">
        <v>6158</v>
      </c>
      <c r="L939" s="9" t="s">
        <v>11</v>
      </c>
      <c r="M939" s="7" t="s">
        <v>70</v>
      </c>
      <c r="N939" s="7" t="s">
        <v>71</v>
      </c>
      <c r="O939" s="7" t="s">
        <v>815</v>
      </c>
      <c r="P939" s="7" t="s">
        <v>1899</v>
      </c>
    </row>
    <row r="940" ht="15.75" customHeight="1">
      <c r="A940" s="7" t="s">
        <v>6159</v>
      </c>
      <c r="B940" s="7" t="s">
        <v>6160</v>
      </c>
      <c r="C940" s="7" t="s">
        <v>6161</v>
      </c>
      <c r="D940" s="7" t="s">
        <v>6162</v>
      </c>
      <c r="J940" s="7" t="s">
        <v>4573</v>
      </c>
      <c r="K940" s="7" t="s">
        <v>6163</v>
      </c>
      <c r="L940" s="9" t="s">
        <v>11</v>
      </c>
      <c r="M940" s="7" t="s">
        <v>70</v>
      </c>
      <c r="N940" s="7" t="s">
        <v>71</v>
      </c>
      <c r="O940" s="7" t="s">
        <v>815</v>
      </c>
      <c r="P940" s="7" t="s">
        <v>1899</v>
      </c>
    </row>
    <row r="941" ht="15.75" customHeight="1">
      <c r="A941" s="7" t="s">
        <v>6164</v>
      </c>
      <c r="B941" s="7" t="s">
        <v>6165</v>
      </c>
      <c r="C941" s="7" t="s">
        <v>6166</v>
      </c>
      <c r="D941" s="7" t="s">
        <v>6167</v>
      </c>
      <c r="J941" s="7" t="s">
        <v>4516</v>
      </c>
      <c r="K941" s="7" t="s">
        <v>6168</v>
      </c>
      <c r="L941" s="9" t="s">
        <v>11</v>
      </c>
      <c r="M941" s="7" t="s">
        <v>70</v>
      </c>
      <c r="N941" s="7" t="s">
        <v>3009</v>
      </c>
      <c r="O941" s="7" t="s">
        <v>815</v>
      </c>
      <c r="P941" s="7" t="s">
        <v>1899</v>
      </c>
    </row>
    <row r="942" ht="15.75" customHeight="1">
      <c r="A942" s="7" t="s">
        <v>6169</v>
      </c>
      <c r="B942" s="7" t="s">
        <v>6170</v>
      </c>
      <c r="C942" s="7" t="s">
        <v>6171</v>
      </c>
      <c r="D942" s="7" t="s">
        <v>6172</v>
      </c>
      <c r="J942" s="7" t="s">
        <v>3680</v>
      </c>
      <c r="M942" s="7" t="s">
        <v>36</v>
      </c>
      <c r="N942" s="7" t="s">
        <v>37</v>
      </c>
      <c r="O942" s="7" t="s">
        <v>815</v>
      </c>
      <c r="P942" s="7" t="s">
        <v>1899</v>
      </c>
    </row>
    <row r="943" ht="15.75" customHeight="1">
      <c r="A943" s="7" t="s">
        <v>6173</v>
      </c>
      <c r="B943" s="7" t="s">
        <v>6174</v>
      </c>
      <c r="C943" s="7" t="s">
        <v>6175</v>
      </c>
      <c r="D943" s="7" t="s">
        <v>6176</v>
      </c>
      <c r="J943" s="7" t="s">
        <v>4358</v>
      </c>
      <c r="K943" s="7" t="s">
        <v>6177</v>
      </c>
      <c r="L943" s="9" t="s">
        <v>11</v>
      </c>
      <c r="M943" s="7" t="s">
        <v>70</v>
      </c>
      <c r="N943" s="7" t="s">
        <v>3009</v>
      </c>
      <c r="O943" s="7" t="s">
        <v>815</v>
      </c>
      <c r="P943" s="7" t="s">
        <v>1899</v>
      </c>
    </row>
    <row r="944" ht="15.75" customHeight="1">
      <c r="A944" s="7" t="s">
        <v>6178</v>
      </c>
      <c r="B944" s="7" t="s">
        <v>6179</v>
      </c>
      <c r="C944" s="7" t="s">
        <v>6180</v>
      </c>
      <c r="D944" s="7" t="s">
        <v>6181</v>
      </c>
      <c r="F944" s="9" t="s">
        <v>6182</v>
      </c>
      <c r="G944" s="9" t="s">
        <v>6183</v>
      </c>
      <c r="H944" s="9" t="s">
        <v>6184</v>
      </c>
      <c r="J944" s="7" t="s">
        <v>6185</v>
      </c>
      <c r="K944" s="7" t="s">
        <v>6186</v>
      </c>
      <c r="L944" s="9" t="s">
        <v>231</v>
      </c>
      <c r="M944" s="7" t="s">
        <v>70</v>
      </c>
      <c r="N944" s="7" t="s">
        <v>3009</v>
      </c>
      <c r="O944" s="7" t="s">
        <v>815</v>
      </c>
      <c r="P944" s="7" t="s">
        <v>1899</v>
      </c>
    </row>
    <row r="945" ht="15.75" customHeight="1">
      <c r="A945" s="7" t="s">
        <v>6187</v>
      </c>
      <c r="B945" s="7" t="s">
        <v>6188</v>
      </c>
      <c r="C945" s="7" t="s">
        <v>6189</v>
      </c>
      <c r="D945" s="7" t="s">
        <v>6190</v>
      </c>
      <c r="F945" s="9" t="s">
        <v>6191</v>
      </c>
      <c r="G945" s="9" t="s">
        <v>6192</v>
      </c>
      <c r="H945" s="9" t="s">
        <v>6193</v>
      </c>
      <c r="J945" s="7" t="s">
        <v>6194</v>
      </c>
      <c r="K945" s="7" t="s">
        <v>6186</v>
      </c>
      <c r="L945" s="9" t="s">
        <v>231</v>
      </c>
      <c r="M945" s="7" t="s">
        <v>70</v>
      </c>
      <c r="N945" s="7" t="s">
        <v>3009</v>
      </c>
      <c r="O945" s="7" t="s">
        <v>815</v>
      </c>
      <c r="P945" s="7" t="s">
        <v>1899</v>
      </c>
    </row>
    <row r="946" ht="15.75" customHeight="1">
      <c r="A946" s="7" t="s">
        <v>6195</v>
      </c>
      <c r="B946" s="7" t="s">
        <v>6196</v>
      </c>
      <c r="C946" s="7" t="s">
        <v>6197</v>
      </c>
      <c r="D946" s="7" t="s">
        <v>6198</v>
      </c>
      <c r="J946" s="7" t="s">
        <v>6199</v>
      </c>
      <c r="K946" s="7" t="s">
        <v>6186</v>
      </c>
      <c r="L946" s="9" t="s">
        <v>11</v>
      </c>
      <c r="M946" s="7" t="s">
        <v>70</v>
      </c>
      <c r="N946" s="7" t="s">
        <v>71</v>
      </c>
      <c r="O946" s="7" t="s">
        <v>815</v>
      </c>
      <c r="P946" s="7" t="s">
        <v>1899</v>
      </c>
    </row>
    <row r="947" ht="15.75" customHeight="1">
      <c r="A947" s="7" t="s">
        <v>6200</v>
      </c>
      <c r="B947" s="7" t="s">
        <v>6201</v>
      </c>
      <c r="C947" s="7" t="s">
        <v>6202</v>
      </c>
      <c r="D947" s="7" t="s">
        <v>6203</v>
      </c>
      <c r="J947" s="7" t="s">
        <v>6204</v>
      </c>
      <c r="K947" s="7" t="s">
        <v>6205</v>
      </c>
      <c r="L947" s="9" t="s">
        <v>11</v>
      </c>
      <c r="M947" s="7" t="s">
        <v>70</v>
      </c>
      <c r="N947" s="7" t="s">
        <v>71</v>
      </c>
      <c r="O947" s="7" t="s">
        <v>815</v>
      </c>
      <c r="P947" s="7" t="s">
        <v>1899</v>
      </c>
    </row>
    <row r="948" ht="15.75" customHeight="1">
      <c r="A948" s="7" t="s">
        <v>6206</v>
      </c>
      <c r="B948" s="7" t="s">
        <v>6207</v>
      </c>
      <c r="C948" s="7" t="s">
        <v>6208</v>
      </c>
      <c r="D948" s="7" t="s">
        <v>6209</v>
      </c>
      <c r="J948" s="7" t="s">
        <v>3879</v>
      </c>
      <c r="L948" s="9" t="s">
        <v>11</v>
      </c>
      <c r="M948" s="7" t="s">
        <v>70</v>
      </c>
      <c r="N948" s="7" t="s">
        <v>71</v>
      </c>
      <c r="O948" s="7" t="s">
        <v>815</v>
      </c>
      <c r="P948" s="7" t="s">
        <v>1899</v>
      </c>
    </row>
    <row r="949" ht="15.75" customHeight="1">
      <c r="A949" s="7" t="s">
        <v>6210</v>
      </c>
      <c r="B949" s="7" t="s">
        <v>6211</v>
      </c>
      <c r="C949" s="7" t="s">
        <v>6212</v>
      </c>
      <c r="D949" s="7" t="s">
        <v>6213</v>
      </c>
      <c r="J949" s="7" t="s">
        <v>4351</v>
      </c>
      <c r="K949" s="7" t="s">
        <v>6214</v>
      </c>
      <c r="L949" s="9" t="s">
        <v>11</v>
      </c>
      <c r="M949" s="7" t="s">
        <v>70</v>
      </c>
      <c r="N949" s="7" t="s">
        <v>71</v>
      </c>
      <c r="O949" s="7" t="s">
        <v>815</v>
      </c>
      <c r="P949" s="7" t="s">
        <v>1899</v>
      </c>
    </row>
    <row r="950" ht="15.75" customHeight="1">
      <c r="A950" s="7" t="s">
        <v>6215</v>
      </c>
      <c r="B950" s="7" t="s">
        <v>6216</v>
      </c>
      <c r="C950" s="7" t="s">
        <v>6217</v>
      </c>
      <c r="D950" s="7" t="s">
        <v>6218</v>
      </c>
      <c r="J950" s="7" t="s">
        <v>6219</v>
      </c>
      <c r="K950" s="7" t="s">
        <v>6220</v>
      </c>
      <c r="L950" s="9" t="s">
        <v>11</v>
      </c>
      <c r="M950" s="7" t="s">
        <v>70</v>
      </c>
      <c r="N950" s="7" t="s">
        <v>71</v>
      </c>
      <c r="O950" s="7" t="s">
        <v>815</v>
      </c>
      <c r="P950" s="7" t="s">
        <v>1899</v>
      </c>
    </row>
    <row r="951" ht="15.75" customHeight="1">
      <c r="A951" s="7" t="s">
        <v>6221</v>
      </c>
      <c r="B951" s="7" t="s">
        <v>6222</v>
      </c>
      <c r="C951" s="7" t="s">
        <v>6223</v>
      </c>
      <c r="D951" s="7" t="s">
        <v>6224</v>
      </c>
      <c r="E951" s="9" t="s">
        <v>6225</v>
      </c>
      <c r="J951" s="7" t="s">
        <v>4820</v>
      </c>
      <c r="K951" s="7" t="s">
        <v>6226</v>
      </c>
      <c r="L951" s="9" t="s">
        <v>11</v>
      </c>
      <c r="M951" s="7" t="s">
        <v>70</v>
      </c>
      <c r="N951" s="7" t="s">
        <v>71</v>
      </c>
      <c r="O951" s="7" t="s">
        <v>815</v>
      </c>
      <c r="P951" s="7" t="s">
        <v>1899</v>
      </c>
    </row>
    <row r="952" ht="15.75" customHeight="1">
      <c r="A952" s="7" t="s">
        <v>6227</v>
      </c>
      <c r="B952" s="7" t="s">
        <v>6228</v>
      </c>
      <c r="C952" s="7" t="s">
        <v>6229</v>
      </c>
      <c r="D952" s="7" t="s">
        <v>6230</v>
      </c>
      <c r="G952" s="9" t="s">
        <v>6231</v>
      </c>
      <c r="J952" s="7" t="s">
        <v>6232</v>
      </c>
      <c r="L952" s="9" t="s">
        <v>11</v>
      </c>
      <c r="M952" s="7" t="s">
        <v>70</v>
      </c>
      <c r="N952" s="7" t="s">
        <v>71</v>
      </c>
      <c r="O952" s="7" t="s">
        <v>815</v>
      </c>
      <c r="P952" s="7" t="s">
        <v>1899</v>
      </c>
    </row>
    <row r="953" ht="15.75" customHeight="1">
      <c r="A953" s="7" t="s">
        <v>6233</v>
      </c>
      <c r="B953" s="7" t="s">
        <v>6234</v>
      </c>
      <c r="C953" s="7" t="s">
        <v>6235</v>
      </c>
      <c r="D953" s="7" t="s">
        <v>6236</v>
      </c>
      <c r="J953" s="7" t="s">
        <v>3680</v>
      </c>
      <c r="K953" s="7" t="s">
        <v>6237</v>
      </c>
      <c r="L953" s="9" t="s">
        <v>10</v>
      </c>
      <c r="M953" s="7" t="s">
        <v>70</v>
      </c>
      <c r="N953" s="7" t="s">
        <v>71</v>
      </c>
      <c r="O953" s="7" t="s">
        <v>815</v>
      </c>
      <c r="P953" s="7" t="s">
        <v>1899</v>
      </c>
    </row>
    <row r="954" ht="15.75" customHeight="1">
      <c r="A954" s="7" t="s">
        <v>6238</v>
      </c>
      <c r="B954" s="7" t="s">
        <v>6239</v>
      </c>
      <c r="C954" s="7" t="s">
        <v>6240</v>
      </c>
      <c r="D954" s="7" t="s">
        <v>6241</v>
      </c>
      <c r="J954" s="7" t="s">
        <v>6242</v>
      </c>
      <c r="K954" s="7" t="s">
        <v>6243</v>
      </c>
      <c r="L954" s="9" t="s">
        <v>11</v>
      </c>
      <c r="M954" s="7" t="s">
        <v>70</v>
      </c>
      <c r="N954" s="7" t="s">
        <v>71</v>
      </c>
      <c r="O954" s="7" t="s">
        <v>815</v>
      </c>
      <c r="P954" s="7" t="s">
        <v>1899</v>
      </c>
    </row>
    <row r="955" ht="15.75" customHeight="1">
      <c r="A955" s="7" t="s">
        <v>6244</v>
      </c>
      <c r="B955" s="7" t="s">
        <v>6245</v>
      </c>
      <c r="C955" s="7" t="s">
        <v>6240</v>
      </c>
      <c r="D955" s="7" t="s">
        <v>6246</v>
      </c>
      <c r="J955" s="7" t="s">
        <v>6242</v>
      </c>
      <c r="K955" s="7" t="s">
        <v>6243</v>
      </c>
      <c r="L955" s="9" t="s">
        <v>11</v>
      </c>
      <c r="M955" s="7" t="s">
        <v>70</v>
      </c>
      <c r="N955" s="7" t="s">
        <v>71</v>
      </c>
      <c r="O955" s="7" t="s">
        <v>815</v>
      </c>
      <c r="P955" s="7" t="s">
        <v>1899</v>
      </c>
    </row>
    <row r="956" ht="15.75" customHeight="1">
      <c r="A956" s="7" t="s">
        <v>6247</v>
      </c>
      <c r="B956" s="7" t="s">
        <v>6248</v>
      </c>
      <c r="C956" s="7" t="s">
        <v>6249</v>
      </c>
      <c r="D956" s="7" t="s">
        <v>6250</v>
      </c>
      <c r="E956" s="9" t="s">
        <v>6251</v>
      </c>
      <c r="J956" s="7" t="s">
        <v>6252</v>
      </c>
      <c r="K956" s="7" t="s">
        <v>6253</v>
      </c>
      <c r="L956" s="9" t="s">
        <v>11</v>
      </c>
      <c r="M956" s="7" t="s">
        <v>70</v>
      </c>
      <c r="N956" s="7" t="s">
        <v>71</v>
      </c>
      <c r="O956" s="7" t="s">
        <v>815</v>
      </c>
      <c r="P956" s="7" t="s">
        <v>1899</v>
      </c>
    </row>
    <row r="957" ht="15.75" customHeight="1">
      <c r="A957" s="7" t="s">
        <v>6254</v>
      </c>
      <c r="B957" s="7" t="s">
        <v>6255</v>
      </c>
      <c r="C957" s="7" t="s">
        <v>6249</v>
      </c>
      <c r="D957" s="7" t="s">
        <v>6256</v>
      </c>
      <c r="E957" s="9" t="s">
        <v>6251</v>
      </c>
      <c r="J957" s="7" t="s">
        <v>6252</v>
      </c>
      <c r="K957" s="7" t="s">
        <v>6253</v>
      </c>
      <c r="L957" s="9" t="s">
        <v>11</v>
      </c>
      <c r="M957" s="7" t="s">
        <v>70</v>
      </c>
      <c r="N957" s="7" t="s">
        <v>71</v>
      </c>
      <c r="O957" s="7" t="s">
        <v>815</v>
      </c>
      <c r="P957" s="7" t="s">
        <v>1899</v>
      </c>
    </row>
    <row r="958" ht="15.75" customHeight="1">
      <c r="A958" s="7" t="s">
        <v>6257</v>
      </c>
      <c r="B958" s="7" t="s">
        <v>6258</v>
      </c>
      <c r="C958" s="7" t="s">
        <v>6259</v>
      </c>
      <c r="D958" s="7" t="s">
        <v>6260</v>
      </c>
      <c r="J958" s="7" t="s">
        <v>4144</v>
      </c>
      <c r="K958" s="7" t="s">
        <v>6253</v>
      </c>
      <c r="L958" s="9" t="s">
        <v>11</v>
      </c>
      <c r="M958" s="7" t="s">
        <v>70</v>
      </c>
      <c r="N958" s="7" t="s">
        <v>71</v>
      </c>
      <c r="O958" s="7" t="s">
        <v>815</v>
      </c>
      <c r="P958" s="7" t="s">
        <v>1899</v>
      </c>
    </row>
    <row r="959" ht="15.75" customHeight="1">
      <c r="A959" s="7" t="s">
        <v>6261</v>
      </c>
      <c r="B959" s="7" t="s">
        <v>6262</v>
      </c>
      <c r="C959" s="7" t="s">
        <v>6263</v>
      </c>
      <c r="D959" s="7" t="s">
        <v>6264</v>
      </c>
      <c r="J959" s="7" t="s">
        <v>4231</v>
      </c>
      <c r="K959" s="7" t="s">
        <v>6265</v>
      </c>
      <c r="L959" s="9" t="s">
        <v>11</v>
      </c>
      <c r="M959" s="7" t="s">
        <v>70</v>
      </c>
      <c r="N959" s="7" t="s">
        <v>3009</v>
      </c>
      <c r="O959" s="7" t="s">
        <v>815</v>
      </c>
      <c r="P959" s="7" t="s">
        <v>1899</v>
      </c>
    </row>
    <row r="960" ht="15.75" customHeight="1">
      <c r="A960" s="7" t="s">
        <v>6266</v>
      </c>
      <c r="B960" s="7" t="s">
        <v>6267</v>
      </c>
      <c r="C960" s="7" t="s">
        <v>6268</v>
      </c>
      <c r="D960" s="7" t="s">
        <v>6269</v>
      </c>
      <c r="J960" s="7" t="s">
        <v>4410</v>
      </c>
      <c r="K960" s="7" t="s">
        <v>6270</v>
      </c>
      <c r="L960" s="9" t="s">
        <v>11</v>
      </c>
      <c r="M960" s="7" t="s">
        <v>70</v>
      </c>
      <c r="N960" s="7" t="s">
        <v>3009</v>
      </c>
      <c r="O960" s="7" t="s">
        <v>815</v>
      </c>
      <c r="P960" s="7" t="s">
        <v>1899</v>
      </c>
    </row>
    <row r="961" ht="15.75" customHeight="1">
      <c r="A961" s="7" t="s">
        <v>6271</v>
      </c>
      <c r="B961" s="7" t="s">
        <v>6272</v>
      </c>
      <c r="C961" s="7" t="s">
        <v>6273</v>
      </c>
      <c r="D961" s="7" t="s">
        <v>6274</v>
      </c>
      <c r="E961" s="9" t="s">
        <v>6275</v>
      </c>
      <c r="F961" s="9" t="s">
        <v>6276</v>
      </c>
      <c r="J961" s="7" t="s">
        <v>4351</v>
      </c>
      <c r="K961" s="7" t="s">
        <v>6277</v>
      </c>
      <c r="L961" s="9" t="s">
        <v>10</v>
      </c>
      <c r="M961" s="7" t="s">
        <v>70</v>
      </c>
      <c r="N961" s="7" t="s">
        <v>3009</v>
      </c>
      <c r="O961" s="7" t="s">
        <v>815</v>
      </c>
      <c r="P961" s="7" t="s">
        <v>1899</v>
      </c>
    </row>
    <row r="962" ht="15.75" customHeight="1">
      <c r="A962" s="7" t="s">
        <v>6278</v>
      </c>
      <c r="B962" s="7" t="s">
        <v>6279</v>
      </c>
      <c r="C962" s="7" t="s">
        <v>6280</v>
      </c>
      <c r="D962" s="7" t="s">
        <v>6281</v>
      </c>
      <c r="J962" s="7" t="s">
        <v>4144</v>
      </c>
      <c r="K962" s="7" t="s">
        <v>4126</v>
      </c>
      <c r="L962" s="9" t="s">
        <v>11</v>
      </c>
      <c r="M962" s="7" t="s">
        <v>70</v>
      </c>
      <c r="N962" s="7" t="s">
        <v>71</v>
      </c>
      <c r="O962" s="7" t="s">
        <v>815</v>
      </c>
      <c r="P962" s="7" t="s">
        <v>1899</v>
      </c>
    </row>
    <row r="963" ht="15.75" customHeight="1">
      <c r="A963" s="7" t="s">
        <v>6282</v>
      </c>
      <c r="B963" s="7" t="s">
        <v>6283</v>
      </c>
      <c r="C963" s="7" t="s">
        <v>6284</v>
      </c>
      <c r="D963" s="7" t="s">
        <v>6285</v>
      </c>
      <c r="J963" s="7" t="s">
        <v>6286</v>
      </c>
      <c r="K963" s="7" t="s">
        <v>6287</v>
      </c>
      <c r="L963" s="9" t="s">
        <v>10</v>
      </c>
      <c r="M963" s="7" t="s">
        <v>70</v>
      </c>
      <c r="N963" s="7" t="s">
        <v>71</v>
      </c>
      <c r="O963" s="7" t="s">
        <v>815</v>
      </c>
      <c r="P963" s="7" t="s">
        <v>1899</v>
      </c>
    </row>
    <row r="964" ht="15.75" customHeight="1">
      <c r="A964" s="7" t="s">
        <v>6288</v>
      </c>
      <c r="B964" s="7" t="s">
        <v>6289</v>
      </c>
      <c r="C964" s="7" t="s">
        <v>6290</v>
      </c>
      <c r="D964" s="7" t="s">
        <v>6291</v>
      </c>
      <c r="J964" s="7" t="s">
        <v>4351</v>
      </c>
      <c r="K964" s="7" t="s">
        <v>6292</v>
      </c>
      <c r="L964" s="9" t="s">
        <v>10</v>
      </c>
      <c r="M964" s="7" t="s">
        <v>70</v>
      </c>
      <c r="N964" s="7" t="s">
        <v>71</v>
      </c>
      <c r="O964" s="7" t="s">
        <v>815</v>
      </c>
      <c r="P964" s="7" t="s">
        <v>1899</v>
      </c>
    </row>
    <row r="965" ht="15.75" customHeight="1">
      <c r="A965" s="7" t="s">
        <v>6293</v>
      </c>
      <c r="B965" s="7" t="s">
        <v>6294</v>
      </c>
      <c r="C965" s="7" t="s">
        <v>6295</v>
      </c>
      <c r="D965" s="7" t="s">
        <v>6296</v>
      </c>
      <c r="E965" s="9" t="s">
        <v>6297</v>
      </c>
      <c r="J965" s="7" t="s">
        <v>4606</v>
      </c>
      <c r="K965" s="7" t="s">
        <v>6298</v>
      </c>
      <c r="L965" s="9" t="s">
        <v>11</v>
      </c>
      <c r="M965" s="7" t="s">
        <v>70</v>
      </c>
      <c r="N965" s="7" t="s">
        <v>71</v>
      </c>
      <c r="O965" s="7" t="s">
        <v>815</v>
      </c>
      <c r="P965" s="7" t="s">
        <v>1899</v>
      </c>
    </row>
    <row r="966" ht="15.75" customHeight="1">
      <c r="A966" s="7" t="s">
        <v>6299</v>
      </c>
      <c r="B966" s="7" t="s">
        <v>6300</v>
      </c>
      <c r="C966" s="7" t="s">
        <v>6301</v>
      </c>
      <c r="D966" s="7" t="s">
        <v>6302</v>
      </c>
      <c r="J966" s="7" t="s">
        <v>3887</v>
      </c>
      <c r="K966" s="7" t="s">
        <v>6303</v>
      </c>
      <c r="L966" s="9" t="s">
        <v>11</v>
      </c>
      <c r="M966" s="7" t="s">
        <v>70</v>
      </c>
      <c r="N966" s="7" t="s">
        <v>71</v>
      </c>
      <c r="O966" s="7" t="s">
        <v>815</v>
      </c>
      <c r="P966" s="7" t="s">
        <v>1899</v>
      </c>
    </row>
    <row r="967" ht="15.75" customHeight="1">
      <c r="A967" s="7" t="s">
        <v>6304</v>
      </c>
      <c r="B967" s="7" t="s">
        <v>6305</v>
      </c>
      <c r="C967" s="7" t="s">
        <v>6306</v>
      </c>
      <c r="D967" s="7" t="s">
        <v>6307</v>
      </c>
      <c r="E967" s="9" t="s">
        <v>6308</v>
      </c>
      <c r="J967" s="7" t="s">
        <v>6309</v>
      </c>
      <c r="K967" s="7" t="s">
        <v>6310</v>
      </c>
      <c r="L967" s="9" t="s">
        <v>11</v>
      </c>
      <c r="M967" s="7" t="s">
        <v>70</v>
      </c>
      <c r="N967" s="7" t="s">
        <v>3009</v>
      </c>
      <c r="O967" s="7" t="s">
        <v>815</v>
      </c>
      <c r="P967" s="7" t="s">
        <v>1899</v>
      </c>
    </row>
    <row r="968" ht="15.75" customHeight="1">
      <c r="A968" s="7" t="s">
        <v>6311</v>
      </c>
      <c r="B968" s="7" t="s">
        <v>6312</v>
      </c>
      <c r="C968" s="7" t="s">
        <v>6313</v>
      </c>
      <c r="D968" s="7" t="s">
        <v>6314</v>
      </c>
      <c r="J968" s="7" t="s">
        <v>6315</v>
      </c>
      <c r="K968" s="7" t="s">
        <v>6316</v>
      </c>
      <c r="L968" s="9" t="s">
        <v>11</v>
      </c>
      <c r="M968" s="7" t="s">
        <v>70</v>
      </c>
      <c r="N968" s="7" t="s">
        <v>71</v>
      </c>
      <c r="O968" s="7" t="s">
        <v>815</v>
      </c>
      <c r="P968" s="7" t="s">
        <v>1899</v>
      </c>
    </row>
    <row r="969" ht="15.75" customHeight="1">
      <c r="A969" s="7" t="s">
        <v>6317</v>
      </c>
      <c r="B969" s="7" t="s">
        <v>6318</v>
      </c>
      <c r="C969" s="7" t="s">
        <v>6319</v>
      </c>
      <c r="D969" s="7" t="s">
        <v>6320</v>
      </c>
      <c r="E969" s="9" t="s">
        <v>6321</v>
      </c>
      <c r="F969" s="9" t="s">
        <v>6322</v>
      </c>
      <c r="J969" s="7" t="s">
        <v>6323</v>
      </c>
      <c r="K969" s="7" t="s">
        <v>6324</v>
      </c>
      <c r="L969" s="9" t="s">
        <v>10</v>
      </c>
      <c r="M969" s="7" t="s">
        <v>70</v>
      </c>
      <c r="N969" s="7" t="s">
        <v>71</v>
      </c>
      <c r="O969" s="7" t="s">
        <v>815</v>
      </c>
      <c r="P969" s="7" t="s">
        <v>1899</v>
      </c>
    </row>
    <row r="970" ht="15.75" customHeight="1">
      <c r="A970" s="7" t="s">
        <v>6325</v>
      </c>
      <c r="B970" s="7" t="s">
        <v>6326</v>
      </c>
      <c r="C970" s="7" t="s">
        <v>6327</v>
      </c>
      <c r="D970" s="7" t="s">
        <v>6328</v>
      </c>
      <c r="J970" s="7" t="s">
        <v>6329</v>
      </c>
      <c r="K970" s="7" t="s">
        <v>6324</v>
      </c>
      <c r="L970" s="9" t="s">
        <v>10</v>
      </c>
      <c r="M970" s="7" t="s">
        <v>70</v>
      </c>
      <c r="N970" s="7" t="s">
        <v>71</v>
      </c>
      <c r="O970" s="7" t="s">
        <v>815</v>
      </c>
      <c r="P970" s="7" t="s">
        <v>1899</v>
      </c>
    </row>
    <row r="971" ht="15.75" customHeight="1">
      <c r="A971" s="7" t="s">
        <v>6330</v>
      </c>
      <c r="B971" s="7" t="s">
        <v>6331</v>
      </c>
      <c r="C971" s="7" t="s">
        <v>6332</v>
      </c>
      <c r="D971" s="7" t="s">
        <v>6333</v>
      </c>
      <c r="J971" s="7" t="s">
        <v>4792</v>
      </c>
      <c r="K971" s="7" t="s">
        <v>6334</v>
      </c>
      <c r="M971" s="7" t="s">
        <v>36</v>
      </c>
      <c r="N971" s="7" t="s">
        <v>372</v>
      </c>
      <c r="O971" s="7" t="s">
        <v>815</v>
      </c>
      <c r="P971" s="7" t="s">
        <v>1899</v>
      </c>
    </row>
    <row r="972" ht="15.75" customHeight="1">
      <c r="A972" s="7" t="s">
        <v>6335</v>
      </c>
      <c r="B972" s="7" t="s">
        <v>6336</v>
      </c>
      <c r="C972" s="7" t="s">
        <v>6332</v>
      </c>
      <c r="D972" s="7" t="s">
        <v>6337</v>
      </c>
      <c r="J972" s="7" t="s">
        <v>4792</v>
      </c>
      <c r="K972" s="7" t="s">
        <v>6334</v>
      </c>
      <c r="M972" s="7" t="s">
        <v>36</v>
      </c>
      <c r="N972" s="7" t="s">
        <v>372</v>
      </c>
      <c r="O972" s="7" t="s">
        <v>815</v>
      </c>
      <c r="P972" s="7" t="s">
        <v>1899</v>
      </c>
    </row>
    <row r="973" ht="15.75" customHeight="1">
      <c r="A973" s="7" t="s">
        <v>6338</v>
      </c>
      <c r="B973" s="7" t="s">
        <v>6339</v>
      </c>
      <c r="C973" s="7" t="s">
        <v>6332</v>
      </c>
      <c r="D973" s="7" t="s">
        <v>6340</v>
      </c>
      <c r="J973" s="7" t="s">
        <v>4792</v>
      </c>
      <c r="K973" s="7" t="s">
        <v>6334</v>
      </c>
      <c r="M973" s="7" t="s">
        <v>36</v>
      </c>
      <c r="N973" s="7" t="s">
        <v>372</v>
      </c>
      <c r="O973" s="7" t="s">
        <v>815</v>
      </c>
      <c r="P973" s="7" t="s">
        <v>1899</v>
      </c>
    </row>
    <row r="974" ht="15.75" customHeight="1">
      <c r="A974" s="7" t="s">
        <v>6341</v>
      </c>
      <c r="B974" s="7" t="s">
        <v>6342</v>
      </c>
      <c r="C974" s="7" t="s">
        <v>6332</v>
      </c>
      <c r="D974" s="7" t="s">
        <v>6343</v>
      </c>
      <c r="J974" s="7" t="s">
        <v>4792</v>
      </c>
      <c r="K974" s="7" t="s">
        <v>6334</v>
      </c>
      <c r="M974" s="7" t="s">
        <v>36</v>
      </c>
      <c r="N974" s="7" t="s">
        <v>372</v>
      </c>
      <c r="O974" s="7" t="s">
        <v>815</v>
      </c>
      <c r="P974" s="7" t="s">
        <v>1899</v>
      </c>
    </row>
    <row r="975" ht="15.75" customHeight="1">
      <c r="A975" s="7" t="s">
        <v>6344</v>
      </c>
      <c r="B975" s="7" t="s">
        <v>6345</v>
      </c>
      <c r="C975" s="7" t="s">
        <v>6332</v>
      </c>
      <c r="D975" s="7" t="s">
        <v>6346</v>
      </c>
      <c r="J975" s="7" t="s">
        <v>4792</v>
      </c>
      <c r="K975" s="7" t="s">
        <v>6334</v>
      </c>
      <c r="M975" s="7" t="s">
        <v>36</v>
      </c>
      <c r="N975" s="7" t="s">
        <v>372</v>
      </c>
      <c r="O975" s="7" t="s">
        <v>815</v>
      </c>
      <c r="P975" s="7" t="s">
        <v>1899</v>
      </c>
    </row>
    <row r="976" ht="15.75" customHeight="1">
      <c r="A976" s="7" t="s">
        <v>6347</v>
      </c>
      <c r="B976" s="7" t="s">
        <v>6348</v>
      </c>
      <c r="C976" s="7" t="s">
        <v>6332</v>
      </c>
      <c r="D976" s="7" t="s">
        <v>6349</v>
      </c>
      <c r="J976" s="7" t="s">
        <v>4792</v>
      </c>
      <c r="K976" s="7" t="s">
        <v>6334</v>
      </c>
      <c r="M976" s="7" t="s">
        <v>36</v>
      </c>
      <c r="N976" s="7" t="s">
        <v>372</v>
      </c>
      <c r="O976" s="7" t="s">
        <v>815</v>
      </c>
      <c r="P976" s="7" t="s">
        <v>1899</v>
      </c>
    </row>
    <row r="977" ht="15.75" customHeight="1">
      <c r="A977" s="7" t="s">
        <v>6350</v>
      </c>
      <c r="B977" s="7" t="s">
        <v>6351</v>
      </c>
      <c r="C977" s="7" t="s">
        <v>6332</v>
      </c>
      <c r="D977" s="7" t="s">
        <v>6352</v>
      </c>
      <c r="J977" s="7" t="s">
        <v>4792</v>
      </c>
      <c r="K977" s="7" t="s">
        <v>6334</v>
      </c>
      <c r="M977" s="7" t="s">
        <v>36</v>
      </c>
      <c r="N977" s="7" t="s">
        <v>372</v>
      </c>
      <c r="O977" s="7" t="s">
        <v>815</v>
      </c>
      <c r="P977" s="7" t="s">
        <v>1899</v>
      </c>
    </row>
    <row r="978" ht="15.75" customHeight="1">
      <c r="A978" s="7" t="s">
        <v>6353</v>
      </c>
      <c r="B978" s="7" t="s">
        <v>6354</v>
      </c>
      <c r="C978" s="7" t="s">
        <v>6355</v>
      </c>
      <c r="D978" s="7" t="s">
        <v>6356</v>
      </c>
      <c r="J978" s="7" t="s">
        <v>6357</v>
      </c>
      <c r="K978" s="7" t="s">
        <v>2989</v>
      </c>
      <c r="M978" s="7" t="s">
        <v>36</v>
      </c>
      <c r="N978" s="7" t="s">
        <v>37</v>
      </c>
      <c r="O978" s="7" t="s">
        <v>815</v>
      </c>
      <c r="P978" s="7" t="s">
        <v>1899</v>
      </c>
    </row>
    <row r="979" ht="15.75" customHeight="1">
      <c r="A979" s="7" t="s">
        <v>6358</v>
      </c>
      <c r="B979" s="7" t="s">
        <v>6359</v>
      </c>
      <c r="C979" s="7" t="s">
        <v>6360</v>
      </c>
      <c r="D979" s="7" t="s">
        <v>6361</v>
      </c>
      <c r="J979" s="7" t="s">
        <v>5179</v>
      </c>
      <c r="L979" s="9" t="s">
        <v>11</v>
      </c>
      <c r="M979" s="7" t="s">
        <v>70</v>
      </c>
      <c r="N979" s="7" t="s">
        <v>71</v>
      </c>
      <c r="O979" s="7" t="s">
        <v>815</v>
      </c>
      <c r="P979" s="7" t="s">
        <v>1899</v>
      </c>
    </row>
    <row r="980" ht="15.75" customHeight="1">
      <c r="A980" s="7" t="s">
        <v>6362</v>
      </c>
      <c r="B980" s="7" t="s">
        <v>6363</v>
      </c>
      <c r="C980" s="7" t="s">
        <v>6364</v>
      </c>
      <c r="D980" s="7" t="s">
        <v>6365</v>
      </c>
      <c r="J980" s="7" t="s">
        <v>3595</v>
      </c>
      <c r="K980" s="7" t="s">
        <v>6366</v>
      </c>
      <c r="M980" s="7" t="s">
        <v>36</v>
      </c>
      <c r="N980" s="7" t="s">
        <v>37</v>
      </c>
      <c r="O980" s="7" t="s">
        <v>815</v>
      </c>
      <c r="P980" s="7" t="s">
        <v>1899</v>
      </c>
    </row>
    <row r="981" ht="15.75" customHeight="1">
      <c r="A981" s="7" t="s">
        <v>6367</v>
      </c>
      <c r="B981" s="7" t="s">
        <v>6368</v>
      </c>
      <c r="C981" s="7" t="s">
        <v>6369</v>
      </c>
      <c r="D981" s="7" t="s">
        <v>6370</v>
      </c>
      <c r="J981" s="7" t="s">
        <v>6371</v>
      </c>
      <c r="K981" s="7" t="s">
        <v>6372</v>
      </c>
      <c r="M981" s="7" t="s">
        <v>36</v>
      </c>
      <c r="N981" s="7" t="s">
        <v>37</v>
      </c>
      <c r="O981" s="7" t="s">
        <v>815</v>
      </c>
      <c r="P981" s="7" t="s">
        <v>1899</v>
      </c>
    </row>
    <row r="982" ht="15.75" customHeight="1">
      <c r="A982" s="7" t="s">
        <v>6373</v>
      </c>
      <c r="B982" s="7" t="s">
        <v>6374</v>
      </c>
      <c r="C982" s="7" t="s">
        <v>6375</v>
      </c>
      <c r="D982" s="7" t="s">
        <v>6376</v>
      </c>
      <c r="J982" s="7" t="s">
        <v>3879</v>
      </c>
      <c r="K982" s="7" t="s">
        <v>6377</v>
      </c>
      <c r="M982" s="7" t="s">
        <v>36</v>
      </c>
      <c r="N982" s="7" t="s">
        <v>37</v>
      </c>
      <c r="O982" s="7" t="s">
        <v>815</v>
      </c>
      <c r="P982" s="7" t="s">
        <v>1899</v>
      </c>
    </row>
    <row r="983" ht="15.75" customHeight="1">
      <c r="A983" s="7" t="s">
        <v>6378</v>
      </c>
      <c r="B983" s="7" t="s">
        <v>6379</v>
      </c>
      <c r="C983" s="7" t="s">
        <v>6380</v>
      </c>
      <c r="D983" s="7" t="s">
        <v>6381</v>
      </c>
      <c r="J983" s="7" t="s">
        <v>3516</v>
      </c>
      <c r="K983" s="7" t="s">
        <v>6382</v>
      </c>
      <c r="M983" s="7" t="s">
        <v>36</v>
      </c>
      <c r="N983" s="7" t="s">
        <v>37</v>
      </c>
      <c r="O983" s="7" t="s">
        <v>815</v>
      </c>
      <c r="P983" s="7" t="s">
        <v>1899</v>
      </c>
    </row>
    <row r="984" ht="15.75" customHeight="1">
      <c r="A984" s="7" t="s">
        <v>6383</v>
      </c>
      <c r="B984" s="7" t="s">
        <v>6384</v>
      </c>
      <c r="C984" s="7" t="s">
        <v>6385</v>
      </c>
      <c r="D984" s="7" t="s">
        <v>6386</v>
      </c>
      <c r="J984" s="7" t="s">
        <v>4516</v>
      </c>
      <c r="K984" s="7" t="s">
        <v>6387</v>
      </c>
      <c r="M984" s="7" t="s">
        <v>36</v>
      </c>
      <c r="N984" s="7" t="s">
        <v>37</v>
      </c>
      <c r="O984" s="7" t="s">
        <v>815</v>
      </c>
      <c r="P984" s="7" t="s">
        <v>1899</v>
      </c>
    </row>
    <row r="985" ht="15.75" customHeight="1">
      <c r="A985" s="7" t="s">
        <v>6388</v>
      </c>
      <c r="B985" s="7" t="s">
        <v>6389</v>
      </c>
      <c r="C985" s="7" t="s">
        <v>6390</v>
      </c>
      <c r="D985" s="7" t="s">
        <v>6391</v>
      </c>
      <c r="J985" s="7" t="s">
        <v>5211</v>
      </c>
      <c r="K985" s="7" t="s">
        <v>6392</v>
      </c>
      <c r="M985" s="7" t="s">
        <v>36</v>
      </c>
      <c r="N985" s="7" t="s">
        <v>37</v>
      </c>
      <c r="O985" s="7" t="s">
        <v>815</v>
      </c>
      <c r="P985" s="7" t="s">
        <v>1899</v>
      </c>
    </row>
    <row r="986" ht="15.75" customHeight="1">
      <c r="A986" s="7" t="s">
        <v>6393</v>
      </c>
      <c r="B986" s="7" t="s">
        <v>6394</v>
      </c>
      <c r="C986" s="7" t="s">
        <v>6395</v>
      </c>
      <c r="D986" s="7" t="s">
        <v>6396</v>
      </c>
      <c r="J986" s="7" t="s">
        <v>4516</v>
      </c>
      <c r="K986" s="7" t="s">
        <v>6397</v>
      </c>
      <c r="M986" s="7" t="s">
        <v>36</v>
      </c>
      <c r="N986" s="7" t="s">
        <v>37</v>
      </c>
      <c r="O986" s="7" t="s">
        <v>815</v>
      </c>
      <c r="P986" s="7" t="s">
        <v>1899</v>
      </c>
    </row>
    <row r="987" ht="15.75" customHeight="1">
      <c r="A987" s="7" t="s">
        <v>6398</v>
      </c>
      <c r="B987" s="7" t="s">
        <v>6399</v>
      </c>
      <c r="C987" s="7" t="s">
        <v>6400</v>
      </c>
      <c r="D987" s="7" t="s">
        <v>6401</v>
      </c>
      <c r="J987" s="7" t="s">
        <v>6402</v>
      </c>
      <c r="K987" s="7" t="s">
        <v>6403</v>
      </c>
      <c r="M987" s="7" t="s">
        <v>36</v>
      </c>
      <c r="N987" s="7" t="s">
        <v>37</v>
      </c>
      <c r="O987" s="7" t="s">
        <v>815</v>
      </c>
      <c r="P987" s="7" t="s">
        <v>1899</v>
      </c>
    </row>
    <row r="988" ht="15.75" customHeight="1">
      <c r="A988" s="7" t="s">
        <v>6404</v>
      </c>
      <c r="B988" s="7" t="s">
        <v>6405</v>
      </c>
      <c r="C988" s="7" t="s">
        <v>6406</v>
      </c>
      <c r="D988" s="7" t="s">
        <v>6407</v>
      </c>
      <c r="J988" s="7" t="s">
        <v>4351</v>
      </c>
      <c r="K988" s="7" t="s">
        <v>6397</v>
      </c>
      <c r="M988" s="7" t="s">
        <v>36</v>
      </c>
      <c r="N988" s="7" t="s">
        <v>37</v>
      </c>
      <c r="O988" s="7" t="s">
        <v>815</v>
      </c>
      <c r="P988" s="7" t="s">
        <v>1899</v>
      </c>
    </row>
    <row r="989" ht="15.75" customHeight="1">
      <c r="A989" s="7" t="s">
        <v>6408</v>
      </c>
      <c r="B989" s="7" t="s">
        <v>6409</v>
      </c>
      <c r="C989" s="7" t="s">
        <v>6410</v>
      </c>
      <c r="D989" s="7" t="s">
        <v>6411</v>
      </c>
      <c r="J989" s="7" t="s">
        <v>4271</v>
      </c>
      <c r="K989" s="7" t="s">
        <v>6412</v>
      </c>
      <c r="M989" s="7" t="s">
        <v>36</v>
      </c>
      <c r="N989" s="7" t="s">
        <v>37</v>
      </c>
      <c r="O989" s="7" t="s">
        <v>815</v>
      </c>
      <c r="P989" s="7" t="s">
        <v>1899</v>
      </c>
    </row>
    <row r="990" ht="15.75" customHeight="1">
      <c r="A990" s="7" t="s">
        <v>6413</v>
      </c>
      <c r="B990" s="7" t="s">
        <v>6414</v>
      </c>
      <c r="C990" s="7" t="s">
        <v>6415</v>
      </c>
      <c r="D990" s="7" t="s">
        <v>6416</v>
      </c>
      <c r="J990" s="7" t="s">
        <v>4242</v>
      </c>
      <c r="K990" s="7" t="s">
        <v>6412</v>
      </c>
      <c r="M990" s="7" t="s">
        <v>36</v>
      </c>
      <c r="N990" s="7" t="s">
        <v>37</v>
      </c>
      <c r="O990" s="7" t="s">
        <v>815</v>
      </c>
      <c r="P990" s="7" t="s">
        <v>1899</v>
      </c>
    </row>
    <row r="991" ht="15.75" customHeight="1">
      <c r="A991" s="7" t="s">
        <v>6417</v>
      </c>
      <c r="B991" s="7" t="s">
        <v>6418</v>
      </c>
      <c r="C991" s="7" t="s">
        <v>6419</v>
      </c>
      <c r="D991" s="7" t="s">
        <v>6420</v>
      </c>
      <c r="J991" s="7" t="s">
        <v>6421</v>
      </c>
      <c r="K991" s="7" t="s">
        <v>6382</v>
      </c>
      <c r="M991" s="7" t="s">
        <v>36</v>
      </c>
      <c r="N991" s="7" t="s">
        <v>37</v>
      </c>
      <c r="O991" s="7" t="s">
        <v>815</v>
      </c>
      <c r="P991" s="7" t="s">
        <v>1899</v>
      </c>
    </row>
    <row r="992" ht="15.75" customHeight="1">
      <c r="A992" s="7" t="s">
        <v>6422</v>
      </c>
      <c r="B992" s="7" t="s">
        <v>6423</v>
      </c>
      <c r="C992" s="7" t="s">
        <v>6424</v>
      </c>
      <c r="D992" s="7" t="s">
        <v>6425</v>
      </c>
      <c r="J992" s="7" t="s">
        <v>3661</v>
      </c>
      <c r="K992" s="7" t="s">
        <v>6426</v>
      </c>
      <c r="M992" s="7" t="s">
        <v>36</v>
      </c>
      <c r="N992" s="7" t="s">
        <v>37</v>
      </c>
      <c r="O992" s="7" t="s">
        <v>815</v>
      </c>
      <c r="P992" s="7" t="s">
        <v>1899</v>
      </c>
    </row>
    <row r="993" ht="15.75" customHeight="1">
      <c r="A993" s="7" t="s">
        <v>6427</v>
      </c>
      <c r="B993" s="7" t="s">
        <v>6428</v>
      </c>
      <c r="C993" s="7" t="s">
        <v>6429</v>
      </c>
      <c r="D993" s="7" t="s">
        <v>6430</v>
      </c>
      <c r="J993" s="7" t="s">
        <v>5329</v>
      </c>
      <c r="K993" s="7" t="s">
        <v>6431</v>
      </c>
      <c r="M993" s="7" t="s">
        <v>36</v>
      </c>
      <c r="N993" s="7" t="s">
        <v>37</v>
      </c>
      <c r="O993" s="7" t="s">
        <v>815</v>
      </c>
      <c r="P993" s="7" t="s">
        <v>1899</v>
      </c>
    </row>
    <row r="994" ht="15.75" customHeight="1">
      <c r="A994" s="7" t="s">
        <v>6432</v>
      </c>
      <c r="B994" s="7" t="s">
        <v>6433</v>
      </c>
      <c r="C994" s="7" t="s">
        <v>6434</v>
      </c>
      <c r="D994" s="7" t="s">
        <v>6435</v>
      </c>
      <c r="J994" s="7" t="s">
        <v>6436</v>
      </c>
      <c r="K994" s="7" t="s">
        <v>6437</v>
      </c>
      <c r="M994" s="7" t="s">
        <v>36</v>
      </c>
      <c r="N994" s="7" t="s">
        <v>37</v>
      </c>
      <c r="O994" s="7" t="s">
        <v>815</v>
      </c>
      <c r="P994" s="7" t="s">
        <v>1899</v>
      </c>
    </row>
    <row r="995" ht="15.75" customHeight="1">
      <c r="A995" s="7" t="s">
        <v>6438</v>
      </c>
      <c r="B995" s="7" t="s">
        <v>6439</v>
      </c>
      <c r="C995" s="7" t="s">
        <v>6434</v>
      </c>
      <c r="D995" s="7" t="s">
        <v>6440</v>
      </c>
      <c r="J995" s="7" t="s">
        <v>6436</v>
      </c>
      <c r="K995" s="7" t="s">
        <v>6437</v>
      </c>
      <c r="M995" s="7" t="s">
        <v>36</v>
      </c>
      <c r="N995" s="7" t="s">
        <v>37</v>
      </c>
      <c r="O995" s="7" t="s">
        <v>815</v>
      </c>
      <c r="P995" s="7" t="s">
        <v>1899</v>
      </c>
    </row>
    <row r="996" ht="15.75" customHeight="1">
      <c r="A996" s="7" t="s">
        <v>6441</v>
      </c>
      <c r="B996" s="7" t="s">
        <v>6442</v>
      </c>
      <c r="C996" s="7" t="s">
        <v>6443</v>
      </c>
      <c r="D996" s="7" t="s">
        <v>6444</v>
      </c>
      <c r="J996" s="7" t="s">
        <v>4563</v>
      </c>
      <c r="K996" s="7" t="s">
        <v>6445</v>
      </c>
      <c r="M996" s="7" t="s">
        <v>36</v>
      </c>
      <c r="N996" s="7" t="s">
        <v>37</v>
      </c>
      <c r="O996" s="7" t="s">
        <v>815</v>
      </c>
      <c r="P996" s="7" t="s">
        <v>1899</v>
      </c>
    </row>
    <row r="997" ht="15.75" customHeight="1">
      <c r="A997" s="7" t="s">
        <v>6446</v>
      </c>
      <c r="B997" s="7" t="s">
        <v>6447</v>
      </c>
      <c r="C997" s="7" t="s">
        <v>6448</v>
      </c>
      <c r="D997" s="7" t="s">
        <v>6449</v>
      </c>
      <c r="J997" s="7" t="s">
        <v>4103</v>
      </c>
      <c r="K997" s="7" t="s">
        <v>6450</v>
      </c>
      <c r="M997" s="7" t="s">
        <v>36</v>
      </c>
      <c r="N997" s="7" t="s">
        <v>37</v>
      </c>
      <c r="O997" s="7" t="s">
        <v>815</v>
      </c>
      <c r="P997" s="7" t="s">
        <v>1899</v>
      </c>
    </row>
    <row r="998" ht="15.75" customHeight="1">
      <c r="A998" s="7" t="s">
        <v>6451</v>
      </c>
      <c r="B998" s="7" t="s">
        <v>6452</v>
      </c>
      <c r="C998" s="7" t="s">
        <v>6453</v>
      </c>
      <c r="D998" s="7" t="s">
        <v>6454</v>
      </c>
      <c r="J998" s="7" t="s">
        <v>5179</v>
      </c>
      <c r="K998" s="7" t="s">
        <v>6455</v>
      </c>
      <c r="M998" s="7" t="s">
        <v>36</v>
      </c>
      <c r="N998" s="7" t="s">
        <v>37</v>
      </c>
      <c r="O998" s="7" t="s">
        <v>815</v>
      </c>
      <c r="P998" s="7" t="s">
        <v>1899</v>
      </c>
    </row>
    <row r="999" ht="15.75" customHeight="1">
      <c r="A999" s="7" t="s">
        <v>6456</v>
      </c>
      <c r="B999" s="7" t="s">
        <v>6457</v>
      </c>
      <c r="C999" s="7" t="s">
        <v>6458</v>
      </c>
      <c r="D999" s="7" t="s">
        <v>6459</v>
      </c>
      <c r="J999" s="7" t="s">
        <v>5179</v>
      </c>
      <c r="K999" s="7" t="s">
        <v>6460</v>
      </c>
      <c r="M999" s="7" t="s">
        <v>36</v>
      </c>
      <c r="N999" s="7" t="s">
        <v>37</v>
      </c>
      <c r="O999" s="7" t="s">
        <v>815</v>
      </c>
      <c r="P999" s="7" t="s">
        <v>1899</v>
      </c>
    </row>
    <row r="1000" ht="15.75" customHeight="1">
      <c r="A1000" s="7" t="s">
        <v>6461</v>
      </c>
      <c r="B1000" s="7" t="s">
        <v>6462</v>
      </c>
      <c r="C1000" s="7" t="s">
        <v>6463</v>
      </c>
      <c r="D1000" s="7" t="s">
        <v>6464</v>
      </c>
      <c r="J1000" s="7" t="s">
        <v>3887</v>
      </c>
      <c r="K1000" s="7" t="s">
        <v>6465</v>
      </c>
      <c r="M1000" s="7" t="s">
        <v>36</v>
      </c>
      <c r="N1000" s="7" t="s">
        <v>37</v>
      </c>
      <c r="O1000" s="7" t="s">
        <v>815</v>
      </c>
      <c r="P1000" s="7" t="s">
        <v>1899</v>
      </c>
    </row>
    <row r="1001" ht="15.75" customHeight="1">
      <c r="A1001" s="7" t="s">
        <v>6466</v>
      </c>
      <c r="B1001" s="7" t="s">
        <v>6467</v>
      </c>
      <c r="C1001" s="7" t="s">
        <v>6468</v>
      </c>
      <c r="D1001" s="7" t="s">
        <v>6469</v>
      </c>
      <c r="J1001" s="7" t="s">
        <v>4252</v>
      </c>
      <c r="K1001" s="7" t="s">
        <v>6470</v>
      </c>
      <c r="M1001" s="7" t="s">
        <v>36</v>
      </c>
      <c r="N1001" s="7" t="s">
        <v>37</v>
      </c>
      <c r="O1001" s="7" t="s">
        <v>815</v>
      </c>
      <c r="P1001" s="7" t="s">
        <v>1899</v>
      </c>
    </row>
    <row r="1002" ht="15.75" customHeight="1">
      <c r="A1002" s="7" t="s">
        <v>6471</v>
      </c>
      <c r="B1002" s="7" t="s">
        <v>6472</v>
      </c>
      <c r="C1002" s="7" t="s">
        <v>6473</v>
      </c>
      <c r="D1002" s="7" t="s">
        <v>6474</v>
      </c>
      <c r="J1002" s="7" t="s">
        <v>4103</v>
      </c>
      <c r="K1002" s="7" t="s">
        <v>6475</v>
      </c>
      <c r="M1002" s="7" t="s">
        <v>36</v>
      </c>
      <c r="N1002" s="7" t="s">
        <v>37</v>
      </c>
      <c r="O1002" s="7" t="s">
        <v>815</v>
      </c>
      <c r="P1002" s="7" t="s">
        <v>1899</v>
      </c>
    </row>
    <row r="1003" ht="15.75" customHeight="1">
      <c r="A1003" s="7" t="s">
        <v>6476</v>
      </c>
      <c r="B1003" s="7" t="s">
        <v>6477</v>
      </c>
      <c r="C1003" s="7" t="s">
        <v>6478</v>
      </c>
      <c r="D1003" s="7" t="s">
        <v>6479</v>
      </c>
      <c r="J1003" s="7" t="s">
        <v>5005</v>
      </c>
      <c r="K1003" s="7" t="s">
        <v>6480</v>
      </c>
      <c r="M1003" s="7" t="s">
        <v>36</v>
      </c>
      <c r="N1003" s="7" t="s">
        <v>37</v>
      </c>
      <c r="O1003" s="7" t="s">
        <v>815</v>
      </c>
      <c r="P1003" s="7" t="s">
        <v>1899</v>
      </c>
    </row>
    <row r="1004" ht="15.75" customHeight="1">
      <c r="A1004" s="7" t="s">
        <v>6481</v>
      </c>
      <c r="B1004" s="7" t="s">
        <v>6482</v>
      </c>
      <c r="C1004" s="7" t="s">
        <v>6483</v>
      </c>
      <c r="D1004" s="7" t="s">
        <v>6484</v>
      </c>
      <c r="J1004" s="7" t="s">
        <v>4144</v>
      </c>
      <c r="K1004" s="7" t="s">
        <v>6485</v>
      </c>
      <c r="M1004" s="7" t="s">
        <v>36</v>
      </c>
      <c r="N1004" s="7" t="s">
        <v>37</v>
      </c>
      <c r="O1004" s="7" t="s">
        <v>815</v>
      </c>
      <c r="P1004" s="7" t="s">
        <v>1899</v>
      </c>
    </row>
    <row r="1005" ht="15.75" customHeight="1">
      <c r="A1005" s="7" t="s">
        <v>6486</v>
      </c>
      <c r="B1005" s="7" t="s">
        <v>6487</v>
      </c>
      <c r="C1005" s="7" t="s">
        <v>6488</v>
      </c>
      <c r="D1005" s="7" t="s">
        <v>6489</v>
      </c>
      <c r="J1005" s="7" t="s">
        <v>3887</v>
      </c>
      <c r="K1005" s="7" t="s">
        <v>6490</v>
      </c>
      <c r="M1005" s="7" t="s">
        <v>36</v>
      </c>
      <c r="N1005" s="7" t="s">
        <v>37</v>
      </c>
      <c r="O1005" s="7" t="s">
        <v>815</v>
      </c>
      <c r="P1005" s="7" t="s">
        <v>1899</v>
      </c>
    </row>
    <row r="1006" ht="15.75" customHeight="1">
      <c r="A1006" s="7" t="s">
        <v>6491</v>
      </c>
      <c r="B1006" s="7" t="s">
        <v>6492</v>
      </c>
      <c r="C1006" s="7" t="s">
        <v>6493</v>
      </c>
      <c r="D1006" s="7" t="s">
        <v>6494</v>
      </c>
      <c r="J1006" s="7" t="s">
        <v>4563</v>
      </c>
      <c r="K1006" s="7" t="s">
        <v>6495</v>
      </c>
      <c r="M1006" s="7" t="s">
        <v>36</v>
      </c>
      <c r="N1006" s="7" t="s">
        <v>37</v>
      </c>
      <c r="O1006" s="7" t="s">
        <v>815</v>
      </c>
      <c r="P1006" s="7" t="s">
        <v>1899</v>
      </c>
    </row>
    <row r="1007" ht="15.75" customHeight="1">
      <c r="A1007" s="7" t="s">
        <v>6496</v>
      </c>
      <c r="B1007" s="7" t="s">
        <v>6497</v>
      </c>
      <c r="C1007" s="7" t="s">
        <v>6498</v>
      </c>
      <c r="D1007" s="7" t="s">
        <v>6499</v>
      </c>
      <c r="J1007" s="7" t="s">
        <v>3861</v>
      </c>
      <c r="K1007" s="7" t="s">
        <v>6500</v>
      </c>
      <c r="M1007" s="7" t="s">
        <v>36</v>
      </c>
      <c r="N1007" s="7" t="s">
        <v>37</v>
      </c>
      <c r="O1007" s="7" t="s">
        <v>815</v>
      </c>
      <c r="P1007" s="7" t="s">
        <v>1899</v>
      </c>
    </row>
    <row r="1008" ht="15.75" customHeight="1">
      <c r="A1008" s="7" t="s">
        <v>6501</v>
      </c>
      <c r="B1008" s="7" t="s">
        <v>6502</v>
      </c>
      <c r="C1008" s="7" t="s">
        <v>6503</v>
      </c>
      <c r="D1008" s="7" t="s">
        <v>6504</v>
      </c>
      <c r="J1008" s="7" t="s">
        <v>4144</v>
      </c>
      <c r="K1008" s="7" t="s">
        <v>6505</v>
      </c>
      <c r="L1008" s="9" t="s">
        <v>11</v>
      </c>
      <c r="M1008" s="7" t="s">
        <v>70</v>
      </c>
      <c r="N1008" s="7" t="s">
        <v>71</v>
      </c>
      <c r="O1008" s="7" t="s">
        <v>815</v>
      </c>
      <c r="P1008" s="7" t="s">
        <v>1899</v>
      </c>
    </row>
    <row r="1009" ht="15.75" customHeight="1">
      <c r="A1009" s="7" t="s">
        <v>6506</v>
      </c>
      <c r="B1009" s="7" t="s">
        <v>6507</v>
      </c>
      <c r="C1009" s="7" t="s">
        <v>6508</v>
      </c>
      <c r="D1009" s="7" t="s">
        <v>6509</v>
      </c>
      <c r="J1009" s="7" t="s">
        <v>3516</v>
      </c>
      <c r="K1009" s="7" t="s">
        <v>6510</v>
      </c>
      <c r="M1009" s="7" t="s">
        <v>36</v>
      </c>
      <c r="N1009" s="7" t="s">
        <v>37</v>
      </c>
      <c r="O1009" s="7" t="s">
        <v>815</v>
      </c>
      <c r="P1009" s="7" t="s">
        <v>1899</v>
      </c>
    </row>
    <row r="1010" ht="15.75" customHeight="1">
      <c r="A1010" s="7" t="s">
        <v>6511</v>
      </c>
      <c r="B1010" s="7" t="s">
        <v>6512</v>
      </c>
      <c r="C1010" s="7" t="s">
        <v>6513</v>
      </c>
      <c r="D1010" s="7" t="s">
        <v>6514</v>
      </c>
      <c r="J1010" s="7" t="s">
        <v>4199</v>
      </c>
      <c r="K1010" s="7" t="s">
        <v>6515</v>
      </c>
      <c r="M1010" s="7" t="s">
        <v>36</v>
      </c>
      <c r="N1010" s="7" t="s">
        <v>37</v>
      </c>
      <c r="O1010" s="7" t="s">
        <v>815</v>
      </c>
      <c r="P1010" s="7" t="s">
        <v>1899</v>
      </c>
    </row>
    <row r="1011" ht="15.75" customHeight="1">
      <c r="A1011" s="7" t="s">
        <v>6516</v>
      </c>
      <c r="B1011" s="7" t="s">
        <v>6517</v>
      </c>
      <c r="C1011" s="7" t="s">
        <v>6518</v>
      </c>
      <c r="D1011" s="7" t="s">
        <v>6519</v>
      </c>
      <c r="J1011" s="7" t="s">
        <v>4221</v>
      </c>
      <c r="K1011" s="7" t="s">
        <v>6377</v>
      </c>
      <c r="M1011" s="7" t="s">
        <v>36</v>
      </c>
      <c r="N1011" s="7" t="s">
        <v>37</v>
      </c>
      <c r="O1011" s="7" t="s">
        <v>815</v>
      </c>
      <c r="P1011" s="7" t="s">
        <v>1899</v>
      </c>
    </row>
    <row r="1012" ht="15.75" customHeight="1">
      <c r="A1012" s="7" t="s">
        <v>6520</v>
      </c>
      <c r="B1012" s="7" t="s">
        <v>6521</v>
      </c>
      <c r="C1012" s="7" t="s">
        <v>6522</v>
      </c>
      <c r="D1012" s="7" t="s">
        <v>6523</v>
      </c>
      <c r="F1012" s="9" t="s">
        <v>6524</v>
      </c>
      <c r="G1012" s="9" t="s">
        <v>6525</v>
      </c>
      <c r="J1012" s="7" t="s">
        <v>4739</v>
      </c>
      <c r="K1012" s="7" t="s">
        <v>6526</v>
      </c>
      <c r="L1012" s="9" t="s">
        <v>11</v>
      </c>
      <c r="M1012" s="7" t="s">
        <v>70</v>
      </c>
      <c r="N1012" s="7" t="s">
        <v>71</v>
      </c>
      <c r="O1012" s="7" t="s">
        <v>815</v>
      </c>
      <c r="P1012" s="7" t="s">
        <v>1899</v>
      </c>
    </row>
    <row r="1013" ht="15.75" customHeight="1">
      <c r="A1013" s="7" t="s">
        <v>6527</v>
      </c>
      <c r="B1013" s="7" t="s">
        <v>6528</v>
      </c>
      <c r="C1013" s="7" t="s">
        <v>6529</v>
      </c>
      <c r="D1013" s="7" t="s">
        <v>6530</v>
      </c>
      <c r="J1013" s="7" t="s">
        <v>6531</v>
      </c>
      <c r="K1013" s="7" t="s">
        <v>6532</v>
      </c>
      <c r="L1013" s="9" t="s">
        <v>11</v>
      </c>
      <c r="M1013" s="7" t="s">
        <v>70</v>
      </c>
      <c r="N1013" s="7" t="s">
        <v>5866</v>
      </c>
      <c r="O1013" s="7" t="s">
        <v>815</v>
      </c>
      <c r="P1013" s="7" t="s">
        <v>1899</v>
      </c>
    </row>
    <row r="1014" ht="15.75" customHeight="1">
      <c r="A1014" s="7" t="s">
        <v>6533</v>
      </c>
      <c r="B1014" s="7" t="s">
        <v>6534</v>
      </c>
      <c r="C1014" s="7" t="s">
        <v>6535</v>
      </c>
      <c r="D1014" s="7" t="s">
        <v>6536</v>
      </c>
      <c r="J1014" s="7" t="s">
        <v>4290</v>
      </c>
      <c r="K1014" s="7" t="s">
        <v>6537</v>
      </c>
      <c r="M1014" s="7" t="s">
        <v>36</v>
      </c>
      <c r="N1014" s="7" t="s">
        <v>37</v>
      </c>
      <c r="O1014" s="7" t="s">
        <v>815</v>
      </c>
      <c r="P1014" s="7" t="s">
        <v>1899</v>
      </c>
    </row>
    <row r="1015" ht="15.75" customHeight="1">
      <c r="A1015" s="7" t="s">
        <v>6538</v>
      </c>
      <c r="B1015" s="7" t="s">
        <v>6539</v>
      </c>
      <c r="C1015" s="7" t="s">
        <v>6540</v>
      </c>
      <c r="D1015" s="7" t="s">
        <v>6541</v>
      </c>
      <c r="J1015" s="7" t="s">
        <v>6542</v>
      </c>
      <c r="K1015" s="7" t="s">
        <v>6543</v>
      </c>
      <c r="M1015" s="7" t="s">
        <v>36</v>
      </c>
      <c r="N1015" s="7" t="s">
        <v>37</v>
      </c>
      <c r="O1015" s="7" t="s">
        <v>815</v>
      </c>
      <c r="P1015" s="7" t="s">
        <v>1899</v>
      </c>
    </row>
    <row r="1016" ht="15.75" customHeight="1">
      <c r="A1016" s="7" t="s">
        <v>6544</v>
      </c>
      <c r="B1016" s="7" t="s">
        <v>6545</v>
      </c>
      <c r="C1016" s="7" t="s">
        <v>6546</v>
      </c>
      <c r="D1016" s="7" t="s">
        <v>6547</v>
      </c>
      <c r="J1016" s="7" t="s">
        <v>6548</v>
      </c>
      <c r="K1016" s="7" t="s">
        <v>6549</v>
      </c>
      <c r="M1016" s="7" t="s">
        <v>36</v>
      </c>
      <c r="N1016" s="7" t="s">
        <v>37</v>
      </c>
      <c r="O1016" s="7" t="s">
        <v>815</v>
      </c>
      <c r="P1016" s="7" t="s">
        <v>1899</v>
      </c>
    </row>
    <row r="1017" ht="15.75" customHeight="1">
      <c r="A1017" s="7" t="s">
        <v>6550</v>
      </c>
      <c r="B1017" s="7" t="s">
        <v>6551</v>
      </c>
      <c r="C1017" s="7" t="s">
        <v>6546</v>
      </c>
      <c r="D1017" s="7" t="s">
        <v>6552</v>
      </c>
      <c r="J1017" s="7" t="s">
        <v>6548</v>
      </c>
      <c r="K1017" s="7" t="s">
        <v>6549</v>
      </c>
      <c r="M1017" s="7" t="s">
        <v>36</v>
      </c>
      <c r="N1017" s="7" t="s">
        <v>37</v>
      </c>
      <c r="O1017" s="7" t="s">
        <v>815</v>
      </c>
      <c r="P1017" s="7" t="s">
        <v>1899</v>
      </c>
    </row>
    <row r="1018" ht="15.75" customHeight="1">
      <c r="A1018" s="7" t="s">
        <v>6553</v>
      </c>
      <c r="B1018" s="7" t="s">
        <v>6554</v>
      </c>
      <c r="C1018" s="7" t="s">
        <v>6555</v>
      </c>
      <c r="D1018" s="7" t="s">
        <v>6556</v>
      </c>
      <c r="J1018" s="7" t="s">
        <v>4410</v>
      </c>
      <c r="K1018" s="7" t="s">
        <v>6557</v>
      </c>
      <c r="M1018" s="7" t="s">
        <v>36</v>
      </c>
      <c r="N1018" s="7" t="s">
        <v>37</v>
      </c>
      <c r="O1018" s="7" t="s">
        <v>815</v>
      </c>
      <c r="P1018" s="7" t="s">
        <v>1899</v>
      </c>
    </row>
    <row r="1019" ht="15.75" customHeight="1">
      <c r="A1019" s="7" t="s">
        <v>6558</v>
      </c>
      <c r="B1019" s="7" t="s">
        <v>6559</v>
      </c>
      <c r="C1019" s="7" t="s">
        <v>6560</v>
      </c>
      <c r="D1019" s="7" t="s">
        <v>6561</v>
      </c>
      <c r="F1019" s="9" t="s">
        <v>6562</v>
      </c>
      <c r="G1019" s="9" t="s">
        <v>6563</v>
      </c>
      <c r="J1019" s="7" t="s">
        <v>4242</v>
      </c>
      <c r="K1019" s="7" t="s">
        <v>6564</v>
      </c>
      <c r="L1019" s="9" t="s">
        <v>11</v>
      </c>
      <c r="M1019" s="7" t="s">
        <v>70</v>
      </c>
      <c r="N1019" s="7" t="s">
        <v>71</v>
      </c>
      <c r="O1019" s="7" t="s">
        <v>815</v>
      </c>
      <c r="P1019" s="7" t="s">
        <v>1899</v>
      </c>
    </row>
    <row r="1020" ht="15.75" customHeight="1">
      <c r="A1020" s="7" t="s">
        <v>6565</v>
      </c>
      <c r="B1020" s="7" t="s">
        <v>6566</v>
      </c>
      <c r="C1020" s="7" t="s">
        <v>6567</v>
      </c>
      <c r="D1020" s="7" t="s">
        <v>6568</v>
      </c>
      <c r="J1020" s="7" t="s">
        <v>6569</v>
      </c>
      <c r="K1020" s="7" t="s">
        <v>6570</v>
      </c>
      <c r="M1020" s="7" t="s">
        <v>36</v>
      </c>
      <c r="N1020" s="7" t="s">
        <v>37</v>
      </c>
      <c r="O1020" s="7" t="s">
        <v>815</v>
      </c>
      <c r="P1020" s="7" t="s">
        <v>1899</v>
      </c>
    </row>
    <row r="1021" ht="15.75" customHeight="1">
      <c r="A1021" s="7" t="s">
        <v>6571</v>
      </c>
      <c r="B1021" s="7" t="s">
        <v>6572</v>
      </c>
      <c r="C1021" s="7" t="s">
        <v>6573</v>
      </c>
      <c r="D1021" s="7" t="s">
        <v>6574</v>
      </c>
      <c r="J1021" s="7" t="s">
        <v>4103</v>
      </c>
      <c r="K1021" s="7" t="s">
        <v>6575</v>
      </c>
      <c r="M1021" s="7" t="s">
        <v>36</v>
      </c>
      <c r="N1021" s="7" t="s">
        <v>37</v>
      </c>
      <c r="O1021" s="7" t="s">
        <v>815</v>
      </c>
      <c r="P1021" s="7" t="s">
        <v>1899</v>
      </c>
    </row>
    <row r="1022" ht="15.75" customHeight="1">
      <c r="A1022" s="7" t="s">
        <v>6576</v>
      </c>
      <c r="B1022" s="7" t="s">
        <v>6577</v>
      </c>
      <c r="C1022" s="7" t="s">
        <v>6578</v>
      </c>
      <c r="D1022" s="7" t="s">
        <v>6579</v>
      </c>
      <c r="J1022" s="7" t="s">
        <v>4199</v>
      </c>
      <c r="K1022" s="7" t="s">
        <v>6580</v>
      </c>
      <c r="L1022" s="9" t="s">
        <v>10</v>
      </c>
      <c r="M1022" s="7" t="s">
        <v>70</v>
      </c>
      <c r="N1022" s="7" t="s">
        <v>6001</v>
      </c>
      <c r="O1022" s="7" t="s">
        <v>815</v>
      </c>
      <c r="P1022" s="7" t="s">
        <v>1899</v>
      </c>
    </row>
    <row r="1023" ht="15.75" customHeight="1">
      <c r="A1023" s="7" t="s">
        <v>6581</v>
      </c>
      <c r="B1023" s="7" t="s">
        <v>6582</v>
      </c>
      <c r="C1023" s="7" t="s">
        <v>6583</v>
      </c>
      <c r="D1023" s="7" t="s">
        <v>6584</v>
      </c>
      <c r="J1023" s="7" t="s">
        <v>6585</v>
      </c>
      <c r="K1023" s="7" t="s">
        <v>6586</v>
      </c>
      <c r="M1023" s="7" t="s">
        <v>36</v>
      </c>
      <c r="N1023" s="7" t="s">
        <v>37</v>
      </c>
      <c r="O1023" s="7" t="s">
        <v>815</v>
      </c>
      <c r="P1023" s="7" t="s">
        <v>1899</v>
      </c>
    </row>
    <row r="1024" ht="15.75" customHeight="1">
      <c r="A1024" s="7" t="s">
        <v>6587</v>
      </c>
      <c r="B1024" s="7" t="s">
        <v>6588</v>
      </c>
      <c r="C1024" s="7" t="s">
        <v>6589</v>
      </c>
      <c r="D1024" s="7" t="s">
        <v>6590</v>
      </c>
      <c r="J1024" s="7" t="s">
        <v>4242</v>
      </c>
      <c r="K1024" s="7" t="s">
        <v>6591</v>
      </c>
      <c r="L1024" s="9" t="s">
        <v>10</v>
      </c>
      <c r="M1024" s="7" t="s">
        <v>70</v>
      </c>
      <c r="N1024" s="7" t="s">
        <v>71</v>
      </c>
      <c r="O1024" s="7" t="s">
        <v>815</v>
      </c>
      <c r="P1024" s="7" t="s">
        <v>1899</v>
      </c>
    </row>
    <row r="1025" ht="15.75" customHeight="1">
      <c r="A1025" s="7" t="s">
        <v>6592</v>
      </c>
      <c r="B1025" s="7" t="s">
        <v>6593</v>
      </c>
      <c r="C1025" s="7" t="s">
        <v>6594</v>
      </c>
      <c r="D1025" s="7" t="s">
        <v>6595</v>
      </c>
      <c r="J1025" s="7" t="s">
        <v>4547</v>
      </c>
      <c r="K1025" s="7" t="s">
        <v>6596</v>
      </c>
      <c r="M1025" s="7" t="s">
        <v>36</v>
      </c>
      <c r="N1025" s="7" t="s">
        <v>37</v>
      </c>
      <c r="O1025" s="7" t="s">
        <v>815</v>
      </c>
      <c r="P1025" s="7" t="s">
        <v>1899</v>
      </c>
    </row>
    <row r="1026" ht="15.75" customHeight="1">
      <c r="A1026" s="7" t="s">
        <v>6597</v>
      </c>
      <c r="B1026" s="7" t="s">
        <v>6598</v>
      </c>
      <c r="C1026" s="7" t="s">
        <v>6599</v>
      </c>
      <c r="D1026" s="7" t="s">
        <v>6600</v>
      </c>
      <c r="J1026" s="7" t="s">
        <v>4611</v>
      </c>
      <c r="K1026" s="7" t="s">
        <v>6601</v>
      </c>
      <c r="L1026" s="9" t="s">
        <v>11</v>
      </c>
      <c r="M1026" s="7" t="s">
        <v>36</v>
      </c>
      <c r="N1026" s="7" t="s">
        <v>37</v>
      </c>
      <c r="O1026" s="7" t="s">
        <v>815</v>
      </c>
      <c r="P1026" s="7" t="s">
        <v>2039</v>
      </c>
    </row>
    <row r="1027" ht="15.75" customHeight="1">
      <c r="A1027" s="7" t="s">
        <v>6602</v>
      </c>
      <c r="B1027" s="7" t="s">
        <v>6603</v>
      </c>
      <c r="C1027" s="7" t="s">
        <v>6604</v>
      </c>
      <c r="D1027" s="7" t="s">
        <v>6605</v>
      </c>
      <c r="J1027" s="7" t="s">
        <v>6606</v>
      </c>
      <c r="K1027" s="7" t="s">
        <v>6607</v>
      </c>
      <c r="L1027" s="9" t="s">
        <v>11</v>
      </c>
      <c r="M1027" s="7" t="s">
        <v>36</v>
      </c>
      <c r="N1027" s="7" t="s">
        <v>37</v>
      </c>
      <c r="O1027" s="7" t="s">
        <v>815</v>
      </c>
      <c r="P1027" s="7" t="s">
        <v>2039</v>
      </c>
    </row>
    <row r="1028" ht="15.75" customHeight="1">
      <c r="A1028" s="7" t="s">
        <v>6608</v>
      </c>
      <c r="B1028" s="7" t="s">
        <v>6609</v>
      </c>
      <c r="C1028" s="7" t="s">
        <v>6610</v>
      </c>
      <c r="D1028" s="7" t="s">
        <v>6611</v>
      </c>
      <c r="J1028" s="7" t="s">
        <v>4647</v>
      </c>
      <c r="K1028" s="7" t="s">
        <v>6612</v>
      </c>
      <c r="L1028" s="9" t="s">
        <v>11</v>
      </c>
      <c r="M1028" s="7" t="s">
        <v>36</v>
      </c>
      <c r="N1028" s="7" t="s">
        <v>37</v>
      </c>
      <c r="O1028" s="7" t="s">
        <v>815</v>
      </c>
      <c r="P1028" s="7" t="s">
        <v>2039</v>
      </c>
    </row>
    <row r="1029" ht="15.75" customHeight="1">
      <c r="A1029" s="7" t="s">
        <v>6613</v>
      </c>
      <c r="B1029" s="7" t="s">
        <v>6614</v>
      </c>
      <c r="C1029" s="7" t="s">
        <v>6615</v>
      </c>
      <c r="D1029" s="7" t="s">
        <v>6616</v>
      </c>
      <c r="J1029" s="7" t="s">
        <v>6617</v>
      </c>
      <c r="K1029" s="7" t="s">
        <v>6618</v>
      </c>
      <c r="L1029" s="9" t="s">
        <v>11</v>
      </c>
      <c r="M1029" s="7" t="s">
        <v>36</v>
      </c>
      <c r="N1029" s="7" t="s">
        <v>37</v>
      </c>
      <c r="O1029" s="7" t="s">
        <v>815</v>
      </c>
      <c r="P1029" s="7" t="s">
        <v>2039</v>
      </c>
    </row>
    <row r="1030" ht="15.75" customHeight="1">
      <c r="A1030" s="7" t="s">
        <v>6619</v>
      </c>
      <c r="B1030" s="7" t="s">
        <v>6620</v>
      </c>
      <c r="C1030" s="7" t="s">
        <v>6615</v>
      </c>
      <c r="D1030" s="7" t="s">
        <v>6621</v>
      </c>
      <c r="J1030" s="7" t="s">
        <v>6617</v>
      </c>
      <c r="K1030" s="7" t="s">
        <v>6618</v>
      </c>
      <c r="L1030" s="9" t="s">
        <v>11</v>
      </c>
      <c r="M1030" s="7" t="s">
        <v>36</v>
      </c>
      <c r="N1030" s="7" t="s">
        <v>37</v>
      </c>
      <c r="O1030" s="7" t="s">
        <v>815</v>
      </c>
      <c r="P1030" s="7" t="s">
        <v>2039</v>
      </c>
    </row>
    <row r="1031" ht="15.75" customHeight="1">
      <c r="A1031" s="7" t="s">
        <v>6622</v>
      </c>
      <c r="B1031" s="7" t="s">
        <v>6623</v>
      </c>
      <c r="C1031" s="7" t="s">
        <v>6615</v>
      </c>
      <c r="D1031" s="7" t="s">
        <v>6624</v>
      </c>
      <c r="J1031" s="7" t="s">
        <v>6617</v>
      </c>
      <c r="K1031" s="7" t="s">
        <v>6618</v>
      </c>
      <c r="L1031" s="9" t="s">
        <v>11</v>
      </c>
      <c r="M1031" s="7" t="s">
        <v>36</v>
      </c>
      <c r="N1031" s="7" t="s">
        <v>37</v>
      </c>
      <c r="O1031" s="7" t="s">
        <v>815</v>
      </c>
      <c r="P1031" s="7" t="s">
        <v>2039</v>
      </c>
    </row>
    <row r="1032" ht="15.75" customHeight="1">
      <c r="A1032" s="7" t="s">
        <v>6625</v>
      </c>
      <c r="B1032" s="7" t="s">
        <v>6626</v>
      </c>
      <c r="C1032" s="7" t="s">
        <v>6615</v>
      </c>
      <c r="D1032" s="7" t="s">
        <v>6627</v>
      </c>
      <c r="J1032" s="7" t="s">
        <v>6617</v>
      </c>
      <c r="K1032" s="7" t="s">
        <v>6618</v>
      </c>
      <c r="L1032" s="9" t="s">
        <v>11</v>
      </c>
      <c r="M1032" s="7" t="s">
        <v>36</v>
      </c>
      <c r="N1032" s="7" t="s">
        <v>37</v>
      </c>
      <c r="O1032" s="7" t="s">
        <v>815</v>
      </c>
      <c r="P1032" s="7" t="s">
        <v>2039</v>
      </c>
    </row>
    <row r="1033" ht="15.75" customHeight="1">
      <c r="A1033" s="7" t="s">
        <v>6628</v>
      </c>
      <c r="B1033" s="7" t="s">
        <v>6629</v>
      </c>
      <c r="C1033" s="7" t="s">
        <v>6630</v>
      </c>
      <c r="D1033" s="7" t="s">
        <v>6631</v>
      </c>
      <c r="J1033" s="7" t="s">
        <v>4389</v>
      </c>
      <c r="K1033" s="7" t="s">
        <v>6632</v>
      </c>
      <c r="L1033" s="9" t="s">
        <v>11</v>
      </c>
      <c r="M1033" s="7" t="s">
        <v>36</v>
      </c>
      <c r="N1033" s="7" t="s">
        <v>37</v>
      </c>
      <c r="O1033" s="7" t="s">
        <v>815</v>
      </c>
      <c r="P1033" s="7" t="s">
        <v>2039</v>
      </c>
    </row>
    <row r="1034" ht="15.75" customHeight="1">
      <c r="A1034" s="7" t="s">
        <v>6633</v>
      </c>
      <c r="B1034" s="7" t="s">
        <v>6634</v>
      </c>
      <c r="C1034" s="7" t="s">
        <v>6635</v>
      </c>
      <c r="D1034" s="7" t="s">
        <v>6636</v>
      </c>
      <c r="J1034" s="7" t="s">
        <v>3639</v>
      </c>
      <c r="K1034" s="7" t="s">
        <v>6637</v>
      </c>
      <c r="L1034" s="9" t="s">
        <v>10</v>
      </c>
      <c r="M1034" s="7" t="s">
        <v>70</v>
      </c>
      <c r="N1034" s="7" t="s">
        <v>71</v>
      </c>
      <c r="O1034" s="7" t="s">
        <v>815</v>
      </c>
      <c r="P1034" s="7" t="s">
        <v>2039</v>
      </c>
    </row>
    <row r="1035" ht="15.75" customHeight="1">
      <c r="A1035" s="7" t="s">
        <v>6638</v>
      </c>
      <c r="B1035" s="7" t="s">
        <v>6639</v>
      </c>
      <c r="C1035" s="7" t="s">
        <v>6640</v>
      </c>
      <c r="D1035" s="7" t="s">
        <v>6641</v>
      </c>
      <c r="J1035" s="7" t="s">
        <v>3879</v>
      </c>
      <c r="K1035" s="7" t="s">
        <v>6642</v>
      </c>
      <c r="M1035" s="7" t="s">
        <v>36</v>
      </c>
      <c r="N1035" s="7" t="s">
        <v>37</v>
      </c>
      <c r="O1035" s="7" t="s">
        <v>815</v>
      </c>
      <c r="P1035" s="7" t="s">
        <v>2125</v>
      </c>
    </row>
    <row r="1036" ht="15.75" customHeight="1">
      <c r="A1036" s="7" t="s">
        <v>6643</v>
      </c>
      <c r="B1036" s="7" t="s">
        <v>6644</v>
      </c>
      <c r="C1036" s="7" t="s">
        <v>6645</v>
      </c>
      <c r="D1036" s="7" t="s">
        <v>6646</v>
      </c>
      <c r="J1036" s="7" t="s">
        <v>4103</v>
      </c>
      <c r="K1036" s="7" t="s">
        <v>6647</v>
      </c>
      <c r="L1036" s="9" t="s">
        <v>11</v>
      </c>
      <c r="M1036" s="7" t="s">
        <v>36</v>
      </c>
      <c r="N1036" s="7" t="s">
        <v>37</v>
      </c>
      <c r="O1036" s="7" t="s">
        <v>815</v>
      </c>
      <c r="P1036" s="7" t="s">
        <v>2125</v>
      </c>
    </row>
    <row r="1037" ht="15.75" customHeight="1">
      <c r="A1037" s="7" t="s">
        <v>6648</v>
      </c>
      <c r="B1037" s="7" t="s">
        <v>6649</v>
      </c>
      <c r="C1037" s="7" t="s">
        <v>6650</v>
      </c>
      <c r="D1037" s="7" t="s">
        <v>6651</v>
      </c>
      <c r="J1037" s="7" t="s">
        <v>4721</v>
      </c>
      <c r="K1037" s="7" t="s">
        <v>6652</v>
      </c>
      <c r="L1037" s="9" t="s">
        <v>11</v>
      </c>
      <c r="M1037" s="7" t="s">
        <v>36</v>
      </c>
      <c r="N1037" s="7" t="s">
        <v>37</v>
      </c>
      <c r="O1037" s="7" t="s">
        <v>815</v>
      </c>
      <c r="P1037" s="7" t="s">
        <v>2125</v>
      </c>
    </row>
    <row r="1038" ht="15.75" customHeight="1">
      <c r="A1038" s="7" t="s">
        <v>6653</v>
      </c>
      <c r="B1038" s="7" t="s">
        <v>6654</v>
      </c>
      <c r="C1038" s="7" t="s">
        <v>6655</v>
      </c>
      <c r="D1038" s="7" t="s">
        <v>6656</v>
      </c>
      <c r="J1038" s="7" t="s">
        <v>6657</v>
      </c>
      <c r="K1038" s="7" t="s">
        <v>6658</v>
      </c>
      <c r="L1038" s="9" t="s">
        <v>11</v>
      </c>
      <c r="M1038" s="7" t="s">
        <v>36</v>
      </c>
      <c r="N1038" s="7" t="s">
        <v>37</v>
      </c>
      <c r="O1038" s="7" t="s">
        <v>815</v>
      </c>
      <c r="P1038" s="7" t="s">
        <v>2125</v>
      </c>
    </row>
    <row r="1039" ht="15.75" customHeight="1">
      <c r="A1039" s="7" t="s">
        <v>6659</v>
      </c>
      <c r="B1039" s="7" t="s">
        <v>6660</v>
      </c>
      <c r="C1039" s="7" t="s">
        <v>6661</v>
      </c>
      <c r="D1039" s="7" t="s">
        <v>6662</v>
      </c>
      <c r="F1039" s="9" t="s">
        <v>6663</v>
      </c>
      <c r="G1039" s="9" t="s">
        <v>6664</v>
      </c>
      <c r="J1039" s="7" t="s">
        <v>3887</v>
      </c>
      <c r="K1039" s="7" t="s">
        <v>6665</v>
      </c>
      <c r="L1039" s="9" t="s">
        <v>231</v>
      </c>
      <c r="M1039" s="7" t="s">
        <v>36</v>
      </c>
      <c r="N1039" s="7" t="s">
        <v>37</v>
      </c>
      <c r="O1039" s="7" t="s">
        <v>815</v>
      </c>
      <c r="P1039" s="7" t="s">
        <v>2125</v>
      </c>
    </row>
    <row r="1040" ht="15.75" customHeight="1">
      <c r="A1040" s="7" t="s">
        <v>6666</v>
      </c>
      <c r="B1040" s="7" t="s">
        <v>6667</v>
      </c>
      <c r="C1040" s="7" t="s">
        <v>6668</v>
      </c>
      <c r="D1040" s="7" t="s">
        <v>6669</v>
      </c>
      <c r="J1040" s="7" t="s">
        <v>4327</v>
      </c>
      <c r="K1040" s="7" t="s">
        <v>6670</v>
      </c>
      <c r="L1040" s="9" t="s">
        <v>11</v>
      </c>
      <c r="M1040" s="7" t="s">
        <v>36</v>
      </c>
      <c r="N1040" s="7" t="s">
        <v>37</v>
      </c>
      <c r="O1040" s="7" t="s">
        <v>815</v>
      </c>
      <c r="P1040" s="7" t="s">
        <v>2125</v>
      </c>
    </row>
    <row r="1041" ht="15.75" customHeight="1">
      <c r="A1041" s="7" t="s">
        <v>6671</v>
      </c>
      <c r="B1041" s="7" t="s">
        <v>6672</v>
      </c>
      <c r="C1041" s="7" t="s">
        <v>6673</v>
      </c>
      <c r="D1041" s="7" t="s">
        <v>6674</v>
      </c>
      <c r="J1041" s="7" t="s">
        <v>5005</v>
      </c>
      <c r="K1041" s="7" t="s">
        <v>6675</v>
      </c>
      <c r="L1041" s="9" t="s">
        <v>11</v>
      </c>
      <c r="M1041" s="7" t="s">
        <v>36</v>
      </c>
      <c r="N1041" s="7" t="s">
        <v>37</v>
      </c>
      <c r="O1041" s="7" t="s">
        <v>815</v>
      </c>
      <c r="P1041" s="7" t="s">
        <v>2125</v>
      </c>
    </row>
    <row r="1042" ht="15.75" customHeight="1">
      <c r="A1042" s="7" t="s">
        <v>6676</v>
      </c>
      <c r="B1042" s="7" t="s">
        <v>6677</v>
      </c>
      <c r="C1042" s="7" t="s">
        <v>6678</v>
      </c>
      <c r="D1042" s="7" t="s">
        <v>6679</v>
      </c>
      <c r="J1042" s="7" t="s">
        <v>4144</v>
      </c>
      <c r="K1042" s="7" t="s">
        <v>6665</v>
      </c>
      <c r="L1042" s="9" t="s">
        <v>11</v>
      </c>
      <c r="M1042" s="7" t="s">
        <v>36</v>
      </c>
      <c r="N1042" s="7" t="s">
        <v>37</v>
      </c>
      <c r="O1042" s="7" t="s">
        <v>815</v>
      </c>
      <c r="P1042" s="7" t="s">
        <v>2125</v>
      </c>
    </row>
    <row r="1043" ht="15.75" customHeight="1">
      <c r="A1043" s="7" t="s">
        <v>6680</v>
      </c>
      <c r="B1043" s="7" t="s">
        <v>6681</v>
      </c>
      <c r="C1043" s="7" t="s">
        <v>6682</v>
      </c>
      <c r="D1043" s="7" t="s">
        <v>6683</v>
      </c>
      <c r="F1043" s="9" t="s">
        <v>6684</v>
      </c>
      <c r="G1043" s="9" t="s">
        <v>6685</v>
      </c>
      <c r="J1043" s="7" t="s">
        <v>4144</v>
      </c>
      <c r="K1043" s="7" t="s">
        <v>6686</v>
      </c>
      <c r="L1043" s="9" t="s">
        <v>231</v>
      </c>
      <c r="M1043" s="7" t="s">
        <v>36</v>
      </c>
      <c r="N1043" s="7" t="s">
        <v>37</v>
      </c>
      <c r="O1043" s="7" t="s">
        <v>815</v>
      </c>
      <c r="P1043" s="7" t="s">
        <v>2125</v>
      </c>
    </row>
    <row r="1044" ht="15.75" customHeight="1">
      <c r="A1044" s="7" t="s">
        <v>6687</v>
      </c>
      <c r="B1044" s="7" t="s">
        <v>6688</v>
      </c>
      <c r="C1044" s="7" t="s">
        <v>6689</v>
      </c>
      <c r="D1044" s="7" t="s">
        <v>6690</v>
      </c>
      <c r="J1044" s="7" t="s">
        <v>6691</v>
      </c>
      <c r="K1044" s="7" t="s">
        <v>6692</v>
      </c>
      <c r="L1044" s="9" t="s">
        <v>11</v>
      </c>
      <c r="M1044" s="7" t="s">
        <v>36</v>
      </c>
      <c r="N1044" s="7" t="s">
        <v>37</v>
      </c>
      <c r="O1044" s="7" t="s">
        <v>815</v>
      </c>
      <c r="P1044" s="7" t="s">
        <v>2125</v>
      </c>
    </row>
    <row r="1045" ht="15.75" customHeight="1">
      <c r="A1045" s="7" t="s">
        <v>6693</v>
      </c>
      <c r="B1045" s="7" t="s">
        <v>6694</v>
      </c>
      <c r="C1045" s="7" t="s">
        <v>6695</v>
      </c>
      <c r="D1045" s="7" t="s">
        <v>6696</v>
      </c>
      <c r="F1045" s="9" t="s">
        <v>6697</v>
      </c>
      <c r="G1045" s="9" t="s">
        <v>6698</v>
      </c>
      <c r="J1045" s="7" t="s">
        <v>4389</v>
      </c>
      <c r="K1045" s="7" t="s">
        <v>6699</v>
      </c>
      <c r="L1045" s="9" t="s">
        <v>231</v>
      </c>
      <c r="M1045" s="7" t="s">
        <v>36</v>
      </c>
      <c r="N1045" s="7" t="s">
        <v>37</v>
      </c>
      <c r="O1045" s="7" t="s">
        <v>815</v>
      </c>
      <c r="P1045" s="7" t="s">
        <v>2125</v>
      </c>
    </row>
    <row r="1046" ht="15.75" customHeight="1">
      <c r="A1046" s="7" t="s">
        <v>6700</v>
      </c>
      <c r="B1046" s="7" t="s">
        <v>6701</v>
      </c>
      <c r="C1046" s="7" t="s">
        <v>6702</v>
      </c>
      <c r="D1046" s="7" t="s">
        <v>6703</v>
      </c>
      <c r="J1046" s="7" t="s">
        <v>6704</v>
      </c>
      <c r="K1046" s="7" t="s">
        <v>6705</v>
      </c>
      <c r="L1046" s="9" t="s">
        <v>11</v>
      </c>
      <c r="M1046" s="7" t="s">
        <v>36</v>
      </c>
      <c r="N1046" s="7" t="s">
        <v>37</v>
      </c>
      <c r="O1046" s="7" t="s">
        <v>815</v>
      </c>
      <c r="P1046" s="7" t="s">
        <v>2125</v>
      </c>
    </row>
    <row r="1047" ht="15.75" customHeight="1">
      <c r="A1047" s="7" t="s">
        <v>6706</v>
      </c>
      <c r="B1047" s="7" t="s">
        <v>6707</v>
      </c>
      <c r="C1047" s="7" t="s">
        <v>6708</v>
      </c>
      <c r="D1047" s="7" t="s">
        <v>6709</v>
      </c>
      <c r="E1047" s="9" t="s">
        <v>6710</v>
      </c>
      <c r="F1047" s="9" t="s">
        <v>6711</v>
      </c>
      <c r="G1047" s="9" t="s">
        <v>6712</v>
      </c>
      <c r="J1047" s="7" t="s">
        <v>6713</v>
      </c>
      <c r="K1047" s="7" t="s">
        <v>6714</v>
      </c>
      <c r="L1047" s="9" t="s">
        <v>11</v>
      </c>
      <c r="M1047" s="7" t="s">
        <v>36</v>
      </c>
      <c r="N1047" s="7" t="s">
        <v>37</v>
      </c>
      <c r="O1047" s="7" t="s">
        <v>815</v>
      </c>
      <c r="P1047" s="7" t="s">
        <v>2125</v>
      </c>
      <c r="R1047" s="9" t="b">
        <v>1</v>
      </c>
    </row>
    <row r="1048" ht="15.75" customHeight="1">
      <c r="A1048" s="7" t="s">
        <v>6715</v>
      </c>
      <c r="B1048" s="7" t="s">
        <v>6716</v>
      </c>
      <c r="C1048" s="7" t="s">
        <v>6717</v>
      </c>
      <c r="D1048" s="7" t="s">
        <v>6718</v>
      </c>
      <c r="J1048" s="7" t="s">
        <v>6719</v>
      </c>
      <c r="K1048" s="7" t="s">
        <v>6720</v>
      </c>
      <c r="L1048" s="9" t="s">
        <v>11</v>
      </c>
      <c r="M1048" s="7" t="s">
        <v>36</v>
      </c>
      <c r="N1048" s="7" t="s">
        <v>37</v>
      </c>
      <c r="O1048" s="7" t="s">
        <v>815</v>
      </c>
      <c r="P1048" s="7" t="s">
        <v>2125</v>
      </c>
    </row>
    <row r="1049" ht="15.75" customHeight="1">
      <c r="A1049" s="7" t="s">
        <v>6721</v>
      </c>
      <c r="B1049" s="7" t="s">
        <v>6722</v>
      </c>
      <c r="C1049" s="7" t="s">
        <v>6723</v>
      </c>
      <c r="D1049" s="7" t="s">
        <v>6724</v>
      </c>
      <c r="J1049" s="7" t="s">
        <v>4745</v>
      </c>
      <c r="K1049" s="7" t="s">
        <v>6725</v>
      </c>
      <c r="M1049" s="7" t="s">
        <v>36</v>
      </c>
      <c r="N1049" s="7" t="s">
        <v>372</v>
      </c>
      <c r="O1049" s="7" t="s">
        <v>815</v>
      </c>
      <c r="P1049" s="7" t="s">
        <v>2125</v>
      </c>
    </row>
    <row r="1050" ht="15.75" customHeight="1">
      <c r="A1050" s="7" t="s">
        <v>6726</v>
      </c>
      <c r="B1050" s="7" t="s">
        <v>6727</v>
      </c>
      <c r="C1050" s="7" t="s">
        <v>6728</v>
      </c>
      <c r="D1050" s="7" t="s">
        <v>6729</v>
      </c>
      <c r="J1050" s="7" t="s">
        <v>4526</v>
      </c>
      <c r="M1050" s="7" t="s">
        <v>36</v>
      </c>
      <c r="N1050" s="7" t="s">
        <v>372</v>
      </c>
      <c r="O1050" s="7" t="s">
        <v>815</v>
      </c>
      <c r="P1050" s="7" t="s">
        <v>2125</v>
      </c>
    </row>
    <row r="1051" ht="15.75" customHeight="1">
      <c r="A1051" s="7" t="s">
        <v>6730</v>
      </c>
      <c r="B1051" s="7" t="s">
        <v>6731</v>
      </c>
      <c r="C1051" s="7" t="s">
        <v>6732</v>
      </c>
      <c r="D1051" s="7" t="s">
        <v>6733</v>
      </c>
      <c r="J1051" s="7" t="s">
        <v>6734</v>
      </c>
      <c r="L1051" s="9" t="s">
        <v>11</v>
      </c>
      <c r="M1051" s="7" t="s">
        <v>36</v>
      </c>
      <c r="N1051" s="7" t="s">
        <v>37</v>
      </c>
      <c r="O1051" s="7" t="s">
        <v>815</v>
      </c>
      <c r="P1051" s="7" t="s">
        <v>2125</v>
      </c>
    </row>
    <row r="1052" ht="15.75" customHeight="1">
      <c r="A1052" s="7" t="s">
        <v>6735</v>
      </c>
      <c r="B1052" s="7" t="s">
        <v>6736</v>
      </c>
      <c r="C1052" s="7" t="s">
        <v>6737</v>
      </c>
      <c r="D1052" s="7" t="s">
        <v>6738</v>
      </c>
      <c r="J1052" s="7" t="s">
        <v>3639</v>
      </c>
      <c r="K1052" s="7" t="s">
        <v>6739</v>
      </c>
      <c r="L1052" s="9" t="s">
        <v>11</v>
      </c>
      <c r="M1052" s="7" t="s">
        <v>36</v>
      </c>
      <c r="N1052" s="7" t="s">
        <v>37</v>
      </c>
      <c r="O1052" s="7" t="s">
        <v>815</v>
      </c>
      <c r="P1052" s="7" t="s">
        <v>2215</v>
      </c>
    </row>
    <row r="1053" ht="15.75" customHeight="1">
      <c r="A1053" s="7" t="s">
        <v>6740</v>
      </c>
      <c r="B1053" s="7" t="s">
        <v>6741</v>
      </c>
      <c r="C1053" s="7" t="s">
        <v>6742</v>
      </c>
      <c r="D1053" s="7" t="s">
        <v>6743</v>
      </c>
      <c r="E1053" s="9" t="s">
        <v>6744</v>
      </c>
      <c r="J1053" s="7" t="s">
        <v>4820</v>
      </c>
      <c r="K1053" s="7" t="s">
        <v>6745</v>
      </c>
      <c r="L1053" s="9" t="s">
        <v>11</v>
      </c>
      <c r="M1053" s="7" t="s">
        <v>36</v>
      </c>
      <c r="N1053" s="7" t="s">
        <v>37</v>
      </c>
      <c r="O1053" s="7" t="s">
        <v>815</v>
      </c>
      <c r="P1053" s="7" t="s">
        <v>2215</v>
      </c>
      <c r="R1053" s="9" t="b">
        <v>0</v>
      </c>
    </row>
    <row r="1054" ht="15.75" customHeight="1">
      <c r="A1054" s="7" t="s">
        <v>6746</v>
      </c>
      <c r="B1054" s="7" t="s">
        <v>6747</v>
      </c>
      <c r="C1054" s="7" t="s">
        <v>6748</v>
      </c>
      <c r="D1054" s="7" t="s">
        <v>6749</v>
      </c>
      <c r="E1054" s="9" t="s">
        <v>6750</v>
      </c>
      <c r="F1054" s="9" t="s">
        <v>6751</v>
      </c>
      <c r="G1054" s="9" t="s">
        <v>6752</v>
      </c>
      <c r="J1054" s="7" t="s">
        <v>4820</v>
      </c>
      <c r="L1054" s="9" t="s">
        <v>231</v>
      </c>
      <c r="M1054" s="7" t="s">
        <v>36</v>
      </c>
      <c r="N1054" s="7" t="s">
        <v>37</v>
      </c>
      <c r="O1054" s="7" t="s">
        <v>815</v>
      </c>
      <c r="P1054" s="7" t="s">
        <v>2215</v>
      </c>
    </row>
    <row r="1055" ht="15.75" customHeight="1">
      <c r="A1055" s="7" t="s">
        <v>6753</v>
      </c>
      <c r="B1055" s="7" t="s">
        <v>6754</v>
      </c>
      <c r="C1055" s="7" t="s">
        <v>6755</v>
      </c>
      <c r="D1055" s="7" t="s">
        <v>6756</v>
      </c>
      <c r="J1055" s="7" t="s">
        <v>5211</v>
      </c>
      <c r="K1055" s="7" t="s">
        <v>6757</v>
      </c>
      <c r="L1055" s="9" t="s">
        <v>11</v>
      </c>
      <c r="M1055" s="7" t="s">
        <v>36</v>
      </c>
      <c r="N1055" s="7" t="s">
        <v>37</v>
      </c>
      <c r="O1055" s="7" t="s">
        <v>815</v>
      </c>
      <c r="P1055" s="7" t="s">
        <v>2215</v>
      </c>
    </row>
    <row r="1056" ht="15.75" customHeight="1">
      <c r="A1056" s="7" t="s">
        <v>6758</v>
      </c>
      <c r="B1056" s="7" t="s">
        <v>6759</v>
      </c>
      <c r="C1056" s="7" t="s">
        <v>6760</v>
      </c>
      <c r="D1056" s="7" t="s">
        <v>6761</v>
      </c>
      <c r="J1056" s="7" t="s">
        <v>4449</v>
      </c>
      <c r="K1056" s="7" t="s">
        <v>6762</v>
      </c>
      <c r="L1056" s="9" t="s">
        <v>11</v>
      </c>
      <c r="M1056" s="7" t="s">
        <v>36</v>
      </c>
      <c r="N1056" s="7" t="s">
        <v>37</v>
      </c>
      <c r="O1056" s="7" t="s">
        <v>815</v>
      </c>
      <c r="P1056" s="7" t="s">
        <v>2215</v>
      </c>
    </row>
    <row r="1057" ht="15.75" customHeight="1">
      <c r="A1057" s="7" t="s">
        <v>6763</v>
      </c>
      <c r="B1057" s="7" t="s">
        <v>6764</v>
      </c>
      <c r="C1057" s="7" t="s">
        <v>6765</v>
      </c>
      <c r="D1057" s="7" t="s">
        <v>6766</v>
      </c>
      <c r="J1057" s="7" t="s">
        <v>4134</v>
      </c>
      <c r="K1057" s="7" t="s">
        <v>6767</v>
      </c>
      <c r="L1057" s="9" t="s">
        <v>11</v>
      </c>
      <c r="M1057" s="7" t="s">
        <v>36</v>
      </c>
      <c r="N1057" s="7" t="s">
        <v>37</v>
      </c>
      <c r="O1057" s="7" t="s">
        <v>815</v>
      </c>
      <c r="P1057" s="7" t="s">
        <v>2215</v>
      </c>
    </row>
    <row r="1058" ht="15.75" customHeight="1">
      <c r="A1058" s="7" t="s">
        <v>6768</v>
      </c>
      <c r="B1058" s="7" t="s">
        <v>6769</v>
      </c>
      <c r="C1058" s="7" t="s">
        <v>6770</v>
      </c>
      <c r="D1058" s="7" t="s">
        <v>6771</v>
      </c>
      <c r="J1058" s="7" t="s">
        <v>6772</v>
      </c>
      <c r="K1058" s="7" t="s">
        <v>6773</v>
      </c>
      <c r="L1058" s="9" t="s">
        <v>11</v>
      </c>
      <c r="M1058" s="7" t="s">
        <v>36</v>
      </c>
      <c r="N1058" s="7" t="s">
        <v>37</v>
      </c>
      <c r="O1058" s="7" t="s">
        <v>815</v>
      </c>
      <c r="P1058" s="7" t="s">
        <v>2215</v>
      </c>
    </row>
    <row r="1059" ht="15.75" customHeight="1">
      <c r="A1059" s="7" t="s">
        <v>6774</v>
      </c>
      <c r="B1059" s="7" t="s">
        <v>6775</v>
      </c>
      <c r="C1059" s="7" t="s">
        <v>6776</v>
      </c>
      <c r="D1059" s="7" t="s">
        <v>6777</v>
      </c>
      <c r="J1059" s="7" t="s">
        <v>4820</v>
      </c>
      <c r="K1059" s="7" t="s">
        <v>6778</v>
      </c>
      <c r="L1059" s="9" t="s">
        <v>11</v>
      </c>
      <c r="M1059" s="7" t="s">
        <v>36</v>
      </c>
      <c r="N1059" s="7" t="s">
        <v>37</v>
      </c>
      <c r="O1059" s="7" t="s">
        <v>815</v>
      </c>
      <c r="P1059" s="7" t="s">
        <v>2215</v>
      </c>
    </row>
    <row r="1060" ht="15.75" customHeight="1">
      <c r="A1060" s="7" t="s">
        <v>6779</v>
      </c>
      <c r="B1060" s="7" t="s">
        <v>6780</v>
      </c>
      <c r="C1060" s="7" t="s">
        <v>6781</v>
      </c>
      <c r="J1060" s="7" t="s">
        <v>6542</v>
      </c>
      <c r="K1060" s="7" t="s">
        <v>6782</v>
      </c>
      <c r="L1060" s="9" t="s">
        <v>11</v>
      </c>
      <c r="M1060" s="7" t="s">
        <v>36</v>
      </c>
      <c r="N1060" s="7" t="s">
        <v>37</v>
      </c>
      <c r="O1060" s="7" t="s">
        <v>815</v>
      </c>
      <c r="P1060" s="7" t="s">
        <v>2215</v>
      </c>
    </row>
    <row r="1061" ht="15.75" customHeight="1">
      <c r="A1061" s="7" t="s">
        <v>6783</v>
      </c>
      <c r="B1061" s="7" t="s">
        <v>6784</v>
      </c>
      <c r="C1061" s="7" t="s">
        <v>6785</v>
      </c>
      <c r="D1061" s="7" t="s">
        <v>6786</v>
      </c>
      <c r="F1061" s="9" t="s">
        <v>6787</v>
      </c>
      <c r="G1061" s="9" t="s">
        <v>6788</v>
      </c>
      <c r="J1061" s="7" t="s">
        <v>4103</v>
      </c>
      <c r="K1061" s="7" t="s">
        <v>6789</v>
      </c>
      <c r="L1061" s="9" t="s">
        <v>231</v>
      </c>
      <c r="M1061" s="7" t="s">
        <v>36</v>
      </c>
      <c r="N1061" s="7" t="s">
        <v>37</v>
      </c>
      <c r="O1061" s="7" t="s">
        <v>815</v>
      </c>
      <c r="P1061" s="7" t="s">
        <v>2215</v>
      </c>
    </row>
    <row r="1062" ht="15.75" customHeight="1">
      <c r="A1062" s="7" t="s">
        <v>6790</v>
      </c>
      <c r="B1062" s="7" t="s">
        <v>6791</v>
      </c>
      <c r="C1062" s="7" t="s">
        <v>6792</v>
      </c>
      <c r="D1062" s="7" t="s">
        <v>6793</v>
      </c>
      <c r="J1062" s="7" t="s">
        <v>4337</v>
      </c>
      <c r="K1062" s="7" t="s">
        <v>6794</v>
      </c>
      <c r="L1062" s="9" t="s">
        <v>11</v>
      </c>
      <c r="M1062" s="7" t="s">
        <v>36</v>
      </c>
      <c r="N1062" s="7" t="s">
        <v>37</v>
      </c>
      <c r="O1062" s="7" t="s">
        <v>815</v>
      </c>
      <c r="P1062" s="7" t="s">
        <v>2215</v>
      </c>
    </row>
    <row r="1063" ht="15.75" customHeight="1">
      <c r="A1063" s="7" t="s">
        <v>6795</v>
      </c>
      <c r="B1063" s="7" t="s">
        <v>6796</v>
      </c>
      <c r="C1063" s="7" t="s">
        <v>6797</v>
      </c>
      <c r="D1063" s="7" t="s">
        <v>6798</v>
      </c>
      <c r="F1063" s="9" t="s">
        <v>6799</v>
      </c>
      <c r="G1063" s="9" t="s">
        <v>6800</v>
      </c>
      <c r="H1063" s="9" t="s">
        <v>6801</v>
      </c>
      <c r="J1063" s="7" t="s">
        <v>3950</v>
      </c>
      <c r="K1063" s="7" t="s">
        <v>6802</v>
      </c>
      <c r="L1063" s="9" t="s">
        <v>231</v>
      </c>
      <c r="M1063" s="7" t="s">
        <v>36</v>
      </c>
      <c r="N1063" s="7" t="s">
        <v>37</v>
      </c>
      <c r="O1063" s="7" t="s">
        <v>815</v>
      </c>
      <c r="P1063" s="7" t="s">
        <v>2215</v>
      </c>
    </row>
    <row r="1064" ht="15.75" customHeight="1">
      <c r="A1064" s="7" t="s">
        <v>6803</v>
      </c>
      <c r="B1064" s="7" t="s">
        <v>6804</v>
      </c>
      <c r="C1064" s="7" t="s">
        <v>6805</v>
      </c>
      <c r="D1064" s="7" t="s">
        <v>6806</v>
      </c>
      <c r="J1064" s="7" t="s">
        <v>4191</v>
      </c>
      <c r="K1064" s="7" t="s">
        <v>6807</v>
      </c>
      <c r="L1064" s="9" t="s">
        <v>11</v>
      </c>
      <c r="M1064" s="7" t="s">
        <v>36</v>
      </c>
      <c r="N1064" s="7" t="s">
        <v>37</v>
      </c>
      <c r="O1064" s="7" t="s">
        <v>815</v>
      </c>
      <c r="P1064" s="7" t="s">
        <v>2215</v>
      </c>
    </row>
    <row r="1065" ht="15.75" customHeight="1">
      <c r="A1065" s="7" t="s">
        <v>6808</v>
      </c>
      <c r="B1065" s="7" t="s">
        <v>6809</v>
      </c>
      <c r="C1065" s="7" t="s">
        <v>6810</v>
      </c>
      <c r="D1065" s="7" t="s">
        <v>6811</v>
      </c>
      <c r="F1065" s="9" t="s">
        <v>6812</v>
      </c>
      <c r="G1065" s="9" t="s">
        <v>6813</v>
      </c>
      <c r="H1065" s="9"/>
      <c r="J1065" s="7" t="s">
        <v>4191</v>
      </c>
      <c r="K1065" s="7" t="s">
        <v>3439</v>
      </c>
      <c r="L1065" s="9" t="s">
        <v>231</v>
      </c>
      <c r="M1065" s="7" t="s">
        <v>36</v>
      </c>
      <c r="N1065" s="7" t="s">
        <v>37</v>
      </c>
      <c r="O1065" s="7" t="s">
        <v>815</v>
      </c>
      <c r="P1065" s="7" t="s">
        <v>2215</v>
      </c>
    </row>
    <row r="1066" ht="15.75" customHeight="1">
      <c r="A1066" s="7" t="s">
        <v>6814</v>
      </c>
      <c r="B1066" s="7" t="s">
        <v>6815</v>
      </c>
      <c r="C1066" s="7" t="s">
        <v>6816</v>
      </c>
      <c r="D1066" s="7" t="s">
        <v>6817</v>
      </c>
      <c r="J1066" s="7" t="s">
        <v>4440</v>
      </c>
      <c r="K1066" s="7" t="s">
        <v>6818</v>
      </c>
      <c r="L1066" s="9" t="s">
        <v>11</v>
      </c>
      <c r="M1066" s="7" t="s">
        <v>36</v>
      </c>
      <c r="N1066" s="7" t="s">
        <v>37</v>
      </c>
      <c r="O1066" s="7" t="s">
        <v>815</v>
      </c>
      <c r="P1066" s="7" t="s">
        <v>2215</v>
      </c>
    </row>
    <row r="1067" ht="15.75" customHeight="1">
      <c r="A1067" s="7" t="s">
        <v>6819</v>
      </c>
      <c r="B1067" s="7" t="s">
        <v>6820</v>
      </c>
      <c r="C1067" s="7" t="s">
        <v>6821</v>
      </c>
      <c r="D1067" s="7" t="s">
        <v>6822</v>
      </c>
      <c r="J1067" s="7" t="s">
        <v>4252</v>
      </c>
      <c r="K1067" s="7" t="s">
        <v>6823</v>
      </c>
      <c r="L1067" s="9" t="s">
        <v>11</v>
      </c>
      <c r="M1067" s="7" t="s">
        <v>36</v>
      </c>
      <c r="N1067" s="7" t="s">
        <v>37</v>
      </c>
      <c r="O1067" s="7" t="s">
        <v>815</v>
      </c>
      <c r="P1067" s="7" t="s">
        <v>2215</v>
      </c>
    </row>
    <row r="1068" ht="15.75" customHeight="1">
      <c r="A1068" s="7" t="s">
        <v>6824</v>
      </c>
      <c r="B1068" s="7" t="s">
        <v>6825</v>
      </c>
      <c r="C1068" s="7" t="s">
        <v>6826</v>
      </c>
      <c r="D1068" s="7" t="s">
        <v>6827</v>
      </c>
      <c r="J1068" s="7" t="s">
        <v>4636</v>
      </c>
      <c r="K1068" s="7" t="s">
        <v>6828</v>
      </c>
      <c r="L1068" s="9" t="s">
        <v>11</v>
      </c>
      <c r="M1068" s="7" t="s">
        <v>36</v>
      </c>
      <c r="N1068" s="7" t="s">
        <v>37</v>
      </c>
      <c r="O1068" s="7" t="s">
        <v>815</v>
      </c>
      <c r="P1068" s="7" t="s">
        <v>2215</v>
      </c>
    </row>
    <row r="1069" ht="15.75" customHeight="1">
      <c r="A1069" s="7" t="s">
        <v>6829</v>
      </c>
      <c r="B1069" s="7" t="s">
        <v>6830</v>
      </c>
      <c r="C1069" s="7" t="s">
        <v>6831</v>
      </c>
      <c r="D1069" s="7" t="s">
        <v>6832</v>
      </c>
      <c r="J1069" s="7" t="s">
        <v>6833</v>
      </c>
      <c r="K1069" s="7" t="s">
        <v>6834</v>
      </c>
      <c r="L1069" s="9" t="s">
        <v>11</v>
      </c>
      <c r="M1069" s="7" t="s">
        <v>36</v>
      </c>
      <c r="N1069" s="7" t="s">
        <v>37</v>
      </c>
      <c r="O1069" s="7" t="s">
        <v>815</v>
      </c>
      <c r="P1069" s="7" t="s">
        <v>2215</v>
      </c>
    </row>
    <row r="1070" ht="15.75" customHeight="1">
      <c r="A1070" s="7" t="s">
        <v>6835</v>
      </c>
      <c r="B1070" s="7" t="s">
        <v>6836</v>
      </c>
      <c r="C1070" s="7" t="s">
        <v>6837</v>
      </c>
      <c r="D1070" s="7" t="s">
        <v>6838</v>
      </c>
      <c r="J1070" s="7" t="s">
        <v>4090</v>
      </c>
      <c r="K1070" s="7" t="s">
        <v>6839</v>
      </c>
      <c r="L1070" s="9" t="s">
        <v>10</v>
      </c>
      <c r="M1070" s="7" t="s">
        <v>36</v>
      </c>
      <c r="N1070" s="7" t="s">
        <v>37</v>
      </c>
      <c r="O1070" s="7" t="s">
        <v>815</v>
      </c>
      <c r="P1070" s="7" t="s">
        <v>2316</v>
      </c>
    </row>
    <row r="1071" ht="15.75" customHeight="1">
      <c r="A1071" s="7" t="s">
        <v>6840</v>
      </c>
      <c r="B1071" s="7" t="s">
        <v>6841</v>
      </c>
      <c r="C1071" s="7" t="s">
        <v>6842</v>
      </c>
      <c r="D1071" s="7" t="s">
        <v>6843</v>
      </c>
      <c r="J1071" s="7" t="s">
        <v>4242</v>
      </c>
      <c r="K1071" s="7" t="s">
        <v>6844</v>
      </c>
      <c r="L1071" s="9" t="s">
        <v>10</v>
      </c>
      <c r="M1071" s="7" t="s">
        <v>36</v>
      </c>
      <c r="N1071" s="7" t="s">
        <v>37</v>
      </c>
      <c r="O1071" s="7" t="s">
        <v>815</v>
      </c>
      <c r="P1071" s="7" t="s">
        <v>2316</v>
      </c>
    </row>
    <row r="1072" ht="15.75" customHeight="1">
      <c r="A1072" s="7" t="s">
        <v>6845</v>
      </c>
      <c r="B1072" s="7" t="s">
        <v>6846</v>
      </c>
      <c r="C1072" s="7" t="s">
        <v>6847</v>
      </c>
      <c r="D1072" s="7" t="s">
        <v>6848</v>
      </c>
      <c r="F1072" s="9" t="s">
        <v>6849</v>
      </c>
      <c r="G1072" s="9" t="s">
        <v>6850</v>
      </c>
      <c r="J1072" s="7" t="s">
        <v>6851</v>
      </c>
      <c r="K1072" s="7" t="s">
        <v>6852</v>
      </c>
      <c r="L1072" s="9" t="s">
        <v>231</v>
      </c>
      <c r="M1072" s="7" t="s">
        <v>36</v>
      </c>
      <c r="N1072" s="7" t="s">
        <v>37</v>
      </c>
      <c r="O1072" s="7" t="s">
        <v>815</v>
      </c>
      <c r="P1072" s="7" t="s">
        <v>2405</v>
      </c>
      <c r="Q1072" s="9" t="s">
        <v>6853</v>
      </c>
    </row>
    <row r="1073" ht="15.75" customHeight="1">
      <c r="A1073" s="7" t="s">
        <v>6854</v>
      </c>
      <c r="B1073" s="7" t="s">
        <v>6855</v>
      </c>
      <c r="C1073" s="7" t="s">
        <v>6847</v>
      </c>
      <c r="D1073" s="7" t="s">
        <v>6856</v>
      </c>
      <c r="J1073" s="7" t="s">
        <v>6851</v>
      </c>
      <c r="K1073" s="7" t="s">
        <v>6852</v>
      </c>
      <c r="L1073" s="9" t="s">
        <v>231</v>
      </c>
      <c r="M1073" s="7" t="s">
        <v>36</v>
      </c>
      <c r="N1073" s="7" t="s">
        <v>37</v>
      </c>
      <c r="O1073" s="7" t="s">
        <v>815</v>
      </c>
      <c r="P1073" s="7" t="s">
        <v>2405</v>
      </c>
      <c r="Q1073" s="9" t="s">
        <v>6853</v>
      </c>
    </row>
    <row r="1074" ht="15.75" customHeight="1">
      <c r="A1074" s="7" t="s">
        <v>6857</v>
      </c>
      <c r="B1074" s="7" t="s">
        <v>6858</v>
      </c>
      <c r="C1074" s="7" t="s">
        <v>6847</v>
      </c>
      <c r="D1074" s="7" t="s">
        <v>6859</v>
      </c>
      <c r="J1074" s="7" t="s">
        <v>6851</v>
      </c>
      <c r="K1074" s="7" t="s">
        <v>6852</v>
      </c>
      <c r="L1074" s="9" t="s">
        <v>231</v>
      </c>
      <c r="M1074" s="7" t="s">
        <v>36</v>
      </c>
      <c r="N1074" s="7" t="s">
        <v>37</v>
      </c>
      <c r="O1074" s="7" t="s">
        <v>815</v>
      </c>
      <c r="P1074" s="7" t="s">
        <v>2405</v>
      </c>
      <c r="Q1074" s="9" t="s">
        <v>6853</v>
      </c>
    </row>
    <row r="1075" ht="15.75" customHeight="1">
      <c r="A1075" s="7" t="s">
        <v>6860</v>
      </c>
      <c r="B1075" s="7" t="s">
        <v>6861</v>
      </c>
      <c r="C1075" s="7" t="s">
        <v>6847</v>
      </c>
      <c r="D1075" s="7" t="s">
        <v>6862</v>
      </c>
      <c r="J1075" s="7" t="s">
        <v>6851</v>
      </c>
      <c r="K1075" s="7" t="s">
        <v>6852</v>
      </c>
      <c r="L1075" s="9" t="s">
        <v>231</v>
      </c>
      <c r="M1075" s="7" t="s">
        <v>36</v>
      </c>
      <c r="N1075" s="7" t="s">
        <v>37</v>
      </c>
      <c r="O1075" s="7" t="s">
        <v>815</v>
      </c>
      <c r="P1075" s="7" t="s">
        <v>2405</v>
      </c>
      <c r="Q1075" s="9" t="s">
        <v>6853</v>
      </c>
    </row>
    <row r="1076" ht="15.75" customHeight="1">
      <c r="A1076" s="7" t="s">
        <v>6863</v>
      </c>
      <c r="B1076" s="7" t="s">
        <v>6864</v>
      </c>
      <c r="C1076" s="7" t="s">
        <v>6847</v>
      </c>
      <c r="D1076" s="7" t="s">
        <v>6865</v>
      </c>
      <c r="J1076" s="7" t="s">
        <v>6851</v>
      </c>
      <c r="K1076" s="7" t="s">
        <v>6852</v>
      </c>
      <c r="L1076" s="9" t="s">
        <v>231</v>
      </c>
      <c r="M1076" s="7" t="s">
        <v>36</v>
      </c>
      <c r="N1076" s="7" t="s">
        <v>37</v>
      </c>
      <c r="O1076" s="7" t="s">
        <v>815</v>
      </c>
      <c r="P1076" s="7" t="s">
        <v>2405</v>
      </c>
      <c r="Q1076" s="9" t="s">
        <v>6853</v>
      </c>
    </row>
    <row r="1077" ht="15.75" customHeight="1">
      <c r="A1077" s="7" t="s">
        <v>6866</v>
      </c>
      <c r="B1077" s="7" t="s">
        <v>6867</v>
      </c>
      <c r="C1077" s="7" t="s">
        <v>6868</v>
      </c>
      <c r="D1077" s="7" t="s">
        <v>6869</v>
      </c>
      <c r="J1077" s="7" t="s">
        <v>5438</v>
      </c>
      <c r="K1077" s="7" t="s">
        <v>6870</v>
      </c>
      <c r="L1077" s="9" t="s">
        <v>11</v>
      </c>
      <c r="M1077" s="7" t="s">
        <v>36</v>
      </c>
      <c r="N1077" s="7" t="s">
        <v>37</v>
      </c>
      <c r="O1077" s="7" t="s">
        <v>815</v>
      </c>
      <c r="P1077" s="7" t="s">
        <v>2405</v>
      </c>
    </row>
    <row r="1078" ht="15.75" customHeight="1">
      <c r="A1078" s="7" t="s">
        <v>6871</v>
      </c>
      <c r="B1078" s="7" t="s">
        <v>6872</v>
      </c>
      <c r="C1078" s="7" t="s">
        <v>6873</v>
      </c>
      <c r="D1078" s="7" t="s">
        <v>6874</v>
      </c>
      <c r="J1078" s="7" t="s">
        <v>4345</v>
      </c>
      <c r="K1078" s="7" t="s">
        <v>6875</v>
      </c>
      <c r="L1078" s="9" t="s">
        <v>11</v>
      </c>
      <c r="M1078" s="7" t="s">
        <v>36</v>
      </c>
      <c r="N1078" s="7" t="s">
        <v>37</v>
      </c>
      <c r="O1078" s="7" t="s">
        <v>815</v>
      </c>
      <c r="P1078" s="7" t="s">
        <v>2405</v>
      </c>
    </row>
    <row r="1079" ht="15.75" customHeight="1">
      <c r="A1079" s="7" t="s">
        <v>6876</v>
      </c>
      <c r="B1079" s="7" t="s">
        <v>6877</v>
      </c>
      <c r="C1079" s="7" t="s">
        <v>6878</v>
      </c>
      <c r="D1079" s="7" t="s">
        <v>6879</v>
      </c>
      <c r="J1079" s="7" t="s">
        <v>4449</v>
      </c>
      <c r="K1079" s="7" t="s">
        <v>6880</v>
      </c>
      <c r="L1079" s="9" t="s">
        <v>10</v>
      </c>
      <c r="M1079" s="7" t="s">
        <v>36</v>
      </c>
      <c r="N1079" s="7" t="s">
        <v>37</v>
      </c>
      <c r="O1079" s="7" t="s">
        <v>815</v>
      </c>
      <c r="P1079" s="7" t="s">
        <v>2405</v>
      </c>
      <c r="R1079" s="9" t="b">
        <v>0</v>
      </c>
    </row>
    <row r="1080" ht="15.75" customHeight="1">
      <c r="A1080" s="7" t="s">
        <v>6881</v>
      </c>
      <c r="B1080" s="7" t="s">
        <v>6882</v>
      </c>
      <c r="C1080" s="7" t="s">
        <v>6883</v>
      </c>
      <c r="D1080" s="7" t="s">
        <v>6884</v>
      </c>
      <c r="J1080" s="7" t="s">
        <v>5005</v>
      </c>
      <c r="K1080" s="7" t="s">
        <v>6885</v>
      </c>
      <c r="L1080" s="9" t="s">
        <v>11</v>
      </c>
      <c r="M1080" s="7" t="s">
        <v>36</v>
      </c>
      <c r="N1080" s="7" t="s">
        <v>37</v>
      </c>
      <c r="O1080" s="7" t="s">
        <v>815</v>
      </c>
      <c r="P1080" s="7" t="s">
        <v>2405</v>
      </c>
    </row>
    <row r="1081" ht="15.75" customHeight="1">
      <c r="A1081" s="7" t="s">
        <v>6886</v>
      </c>
      <c r="B1081" s="7" t="s">
        <v>6887</v>
      </c>
      <c r="C1081" s="7" t="s">
        <v>6888</v>
      </c>
      <c r="D1081" s="7" t="s">
        <v>6889</v>
      </c>
      <c r="J1081" s="7" t="s">
        <v>4563</v>
      </c>
      <c r="K1081" s="7" t="s">
        <v>6890</v>
      </c>
      <c r="L1081" s="9" t="s">
        <v>11</v>
      </c>
      <c r="M1081" s="7" t="s">
        <v>36</v>
      </c>
      <c r="N1081" s="7" t="s">
        <v>37</v>
      </c>
      <c r="O1081" s="7" t="s">
        <v>815</v>
      </c>
      <c r="P1081" s="7" t="s">
        <v>2405</v>
      </c>
    </row>
    <row r="1082" ht="15.75" customHeight="1">
      <c r="A1082" s="7" t="s">
        <v>6891</v>
      </c>
      <c r="B1082" s="7" t="s">
        <v>6892</v>
      </c>
      <c r="C1082" s="7" t="s">
        <v>6893</v>
      </c>
      <c r="D1082" s="7" t="s">
        <v>6894</v>
      </c>
      <c r="J1082" s="7" t="s">
        <v>6895</v>
      </c>
      <c r="K1082" s="7" t="s">
        <v>6896</v>
      </c>
      <c r="L1082" s="9" t="s">
        <v>231</v>
      </c>
      <c r="M1082" s="7" t="s">
        <v>36</v>
      </c>
      <c r="N1082" s="7" t="s">
        <v>37</v>
      </c>
      <c r="O1082" s="7" t="s">
        <v>815</v>
      </c>
      <c r="P1082" s="7" t="s">
        <v>2405</v>
      </c>
      <c r="Q1082" s="9" t="s">
        <v>6897</v>
      </c>
    </row>
    <row r="1083" ht="15.75" customHeight="1">
      <c r="A1083" s="7" t="s">
        <v>6898</v>
      </c>
      <c r="B1083" s="7" t="s">
        <v>6899</v>
      </c>
      <c r="C1083" s="7" t="s">
        <v>6900</v>
      </c>
      <c r="D1083" s="7" t="s">
        <v>6901</v>
      </c>
      <c r="J1083" s="7" t="s">
        <v>4745</v>
      </c>
      <c r="K1083" s="7" t="s">
        <v>6902</v>
      </c>
      <c r="L1083" s="9" t="s">
        <v>11</v>
      </c>
      <c r="M1083" s="7" t="s">
        <v>36</v>
      </c>
      <c r="N1083" s="7" t="s">
        <v>37</v>
      </c>
      <c r="O1083" s="7" t="s">
        <v>815</v>
      </c>
      <c r="P1083" s="7" t="s">
        <v>2405</v>
      </c>
    </row>
    <row r="1084" ht="15.75" customHeight="1">
      <c r="A1084" s="7" t="s">
        <v>6903</v>
      </c>
      <c r="B1084" s="7" t="s">
        <v>6904</v>
      </c>
      <c r="C1084" s="7" t="s">
        <v>6900</v>
      </c>
      <c r="D1084" s="7" t="s">
        <v>6905</v>
      </c>
      <c r="J1084" s="7" t="s">
        <v>4745</v>
      </c>
      <c r="K1084" s="7" t="s">
        <v>6902</v>
      </c>
      <c r="L1084" s="9" t="s">
        <v>11</v>
      </c>
      <c r="M1084" s="7" t="s">
        <v>36</v>
      </c>
      <c r="N1084" s="7" t="s">
        <v>37</v>
      </c>
      <c r="O1084" s="7" t="s">
        <v>815</v>
      </c>
      <c r="P1084" s="7" t="s">
        <v>2405</v>
      </c>
    </row>
    <row r="1085" ht="15.75" customHeight="1">
      <c r="A1085" s="7" t="s">
        <v>6906</v>
      </c>
      <c r="B1085" s="7" t="s">
        <v>6907</v>
      </c>
      <c r="C1085" s="7" t="s">
        <v>6900</v>
      </c>
      <c r="D1085" s="7" t="s">
        <v>6908</v>
      </c>
      <c r="J1085" s="7" t="s">
        <v>4745</v>
      </c>
      <c r="K1085" s="7" t="s">
        <v>6902</v>
      </c>
      <c r="L1085" s="9" t="s">
        <v>11</v>
      </c>
      <c r="M1085" s="7" t="s">
        <v>36</v>
      </c>
      <c r="N1085" s="7" t="s">
        <v>37</v>
      </c>
      <c r="O1085" s="7" t="s">
        <v>815</v>
      </c>
      <c r="P1085" s="7" t="s">
        <v>2405</v>
      </c>
    </row>
    <row r="1086" ht="15.75" customHeight="1">
      <c r="A1086" s="7" t="s">
        <v>6909</v>
      </c>
      <c r="B1086" s="7" t="s">
        <v>6910</v>
      </c>
      <c r="C1086" s="7" t="s">
        <v>6911</v>
      </c>
      <c r="D1086" s="7" t="s">
        <v>6912</v>
      </c>
      <c r="E1086" s="9" t="s">
        <v>6913</v>
      </c>
      <c r="F1086" s="9" t="s">
        <v>6914</v>
      </c>
      <c r="G1086" s="9" t="s">
        <v>6914</v>
      </c>
      <c r="J1086" s="7" t="s">
        <v>6915</v>
      </c>
      <c r="K1086" s="7" t="s">
        <v>4352</v>
      </c>
      <c r="L1086" s="9" t="s">
        <v>231</v>
      </c>
      <c r="M1086" s="7" t="s">
        <v>36</v>
      </c>
      <c r="N1086" s="7" t="s">
        <v>37</v>
      </c>
      <c r="O1086" s="7" t="s">
        <v>815</v>
      </c>
      <c r="P1086" s="7" t="s">
        <v>2405</v>
      </c>
    </row>
    <row r="1087" ht="15.75" customHeight="1">
      <c r="A1087" s="7" t="s">
        <v>6916</v>
      </c>
      <c r="B1087" s="7" t="s">
        <v>6917</v>
      </c>
      <c r="C1087" s="7" t="s">
        <v>6911</v>
      </c>
      <c r="D1087" s="7" t="s">
        <v>6918</v>
      </c>
      <c r="E1087" s="9" t="s">
        <v>6919</v>
      </c>
      <c r="F1087" s="9" t="s">
        <v>6914</v>
      </c>
      <c r="G1087" s="9" t="s">
        <v>6914</v>
      </c>
      <c r="J1087" s="7" t="s">
        <v>6915</v>
      </c>
      <c r="K1087" s="7" t="s">
        <v>4352</v>
      </c>
      <c r="L1087" s="9" t="s">
        <v>231</v>
      </c>
      <c r="M1087" s="7" t="s">
        <v>36</v>
      </c>
      <c r="N1087" s="7" t="s">
        <v>37</v>
      </c>
      <c r="O1087" s="7" t="s">
        <v>815</v>
      </c>
      <c r="P1087" s="7" t="s">
        <v>2405</v>
      </c>
    </row>
    <row r="1088" ht="15.75" customHeight="1">
      <c r="A1088" s="7" t="s">
        <v>6920</v>
      </c>
      <c r="B1088" s="7" t="s">
        <v>6921</v>
      </c>
      <c r="C1088" s="7" t="s">
        <v>6922</v>
      </c>
      <c r="D1088" s="7" t="s">
        <v>6923</v>
      </c>
      <c r="E1088" s="9" t="s">
        <v>6924</v>
      </c>
      <c r="F1088" s="9" t="s">
        <v>6914</v>
      </c>
      <c r="G1088" s="9" t="s">
        <v>6914</v>
      </c>
      <c r="J1088" s="7" t="s">
        <v>4337</v>
      </c>
      <c r="K1088" s="7" t="s">
        <v>6925</v>
      </c>
      <c r="L1088" s="9" t="s">
        <v>231</v>
      </c>
      <c r="M1088" s="7" t="s">
        <v>36</v>
      </c>
      <c r="N1088" s="7" t="s">
        <v>37</v>
      </c>
      <c r="O1088" s="7" t="s">
        <v>815</v>
      </c>
      <c r="P1088" s="7" t="s">
        <v>2405</v>
      </c>
    </row>
    <row r="1089" ht="15.75" customHeight="1">
      <c r="A1089" s="7" t="s">
        <v>6926</v>
      </c>
      <c r="B1089" s="7" t="s">
        <v>6927</v>
      </c>
      <c r="C1089" s="7" t="s">
        <v>6928</v>
      </c>
      <c r="D1089" s="7" t="s">
        <v>6929</v>
      </c>
      <c r="J1089" s="7" t="s">
        <v>4199</v>
      </c>
      <c r="K1089" s="7" t="s">
        <v>6490</v>
      </c>
      <c r="L1089" s="9" t="s">
        <v>11</v>
      </c>
      <c r="M1089" s="7" t="s">
        <v>36</v>
      </c>
      <c r="N1089" s="7" t="s">
        <v>37</v>
      </c>
      <c r="O1089" s="7" t="s">
        <v>815</v>
      </c>
      <c r="P1089" s="7" t="s">
        <v>2405</v>
      </c>
    </row>
    <row r="1090" ht="15.75" customHeight="1">
      <c r="A1090" s="7" t="s">
        <v>6930</v>
      </c>
      <c r="B1090" s="7" t="s">
        <v>6931</v>
      </c>
      <c r="C1090" s="7" t="s">
        <v>6932</v>
      </c>
      <c r="D1090" s="7" t="s">
        <v>6933</v>
      </c>
      <c r="J1090" s="7" t="s">
        <v>6934</v>
      </c>
      <c r="K1090" s="7" t="s">
        <v>6935</v>
      </c>
      <c r="L1090" s="9" t="s">
        <v>11</v>
      </c>
      <c r="M1090" s="7" t="s">
        <v>36</v>
      </c>
      <c r="N1090" s="7" t="s">
        <v>37</v>
      </c>
      <c r="O1090" s="7" t="s">
        <v>815</v>
      </c>
      <c r="P1090" s="7" t="s">
        <v>2405</v>
      </c>
    </row>
    <row r="1091" ht="15.75" customHeight="1">
      <c r="A1091" s="7" t="s">
        <v>6936</v>
      </c>
      <c r="B1091" s="7" t="s">
        <v>6937</v>
      </c>
      <c r="C1091" s="7" t="s">
        <v>6938</v>
      </c>
      <c r="D1091" s="7" t="s">
        <v>6939</v>
      </c>
      <c r="J1091" s="7" t="s">
        <v>4611</v>
      </c>
      <c r="K1091" s="7" t="s">
        <v>6940</v>
      </c>
      <c r="M1091" s="7" t="s">
        <v>36</v>
      </c>
      <c r="N1091" s="7" t="s">
        <v>37</v>
      </c>
      <c r="O1091" s="7" t="s">
        <v>815</v>
      </c>
      <c r="P1091" s="7" t="s">
        <v>2405</v>
      </c>
    </row>
    <row r="1092" ht="15.75" customHeight="1">
      <c r="A1092" s="7" t="s">
        <v>6941</v>
      </c>
      <c r="B1092" s="7" t="s">
        <v>6942</v>
      </c>
      <c r="C1092" s="7" t="s">
        <v>6943</v>
      </c>
      <c r="D1092" s="7" t="s">
        <v>6944</v>
      </c>
      <c r="J1092" s="7" t="s">
        <v>4144</v>
      </c>
      <c r="K1092" s="7" t="s">
        <v>6945</v>
      </c>
      <c r="M1092" s="7" t="s">
        <v>36</v>
      </c>
      <c r="N1092" s="7" t="s">
        <v>37</v>
      </c>
      <c r="O1092" s="7" t="s">
        <v>815</v>
      </c>
      <c r="P1092" s="7" t="s">
        <v>2405</v>
      </c>
    </row>
    <row r="1093" ht="15.75" customHeight="1">
      <c r="A1093" s="7" t="s">
        <v>6946</v>
      </c>
      <c r="B1093" s="7" t="s">
        <v>6947</v>
      </c>
      <c r="C1093" s="7" t="s">
        <v>6948</v>
      </c>
      <c r="D1093" s="7" t="s">
        <v>6949</v>
      </c>
      <c r="J1093" s="7" t="s">
        <v>6950</v>
      </c>
      <c r="K1093" s="7" t="s">
        <v>6951</v>
      </c>
      <c r="L1093" s="9" t="s">
        <v>11</v>
      </c>
      <c r="M1093" s="7" t="s">
        <v>70</v>
      </c>
      <c r="N1093" s="7" t="s">
        <v>71</v>
      </c>
      <c r="O1093" s="7" t="s">
        <v>815</v>
      </c>
      <c r="P1093" s="7" t="s">
        <v>2405</v>
      </c>
    </row>
    <row r="1094" ht="15.75" customHeight="1">
      <c r="A1094" s="7" t="s">
        <v>6952</v>
      </c>
      <c r="B1094" s="7" t="s">
        <v>6953</v>
      </c>
      <c r="C1094" s="7" t="s">
        <v>6954</v>
      </c>
      <c r="D1094" s="7" t="s">
        <v>6955</v>
      </c>
      <c r="J1094" s="7" t="s">
        <v>4834</v>
      </c>
      <c r="K1094" s="7" t="s">
        <v>6956</v>
      </c>
      <c r="M1094" s="7" t="s">
        <v>36</v>
      </c>
      <c r="N1094" s="7" t="s">
        <v>37</v>
      </c>
      <c r="O1094" s="7" t="s">
        <v>815</v>
      </c>
      <c r="P1094" s="7" t="s">
        <v>2405</v>
      </c>
    </row>
    <row r="1095" ht="15.75" customHeight="1">
      <c r="A1095" s="7" t="s">
        <v>6957</v>
      </c>
      <c r="B1095" s="7" t="s">
        <v>6958</v>
      </c>
      <c r="C1095" s="7" t="s">
        <v>6959</v>
      </c>
      <c r="D1095" s="7" t="s">
        <v>6960</v>
      </c>
      <c r="J1095" s="7" t="s">
        <v>4389</v>
      </c>
      <c r="K1095" s="7" t="s">
        <v>6945</v>
      </c>
      <c r="M1095" s="7" t="s">
        <v>36</v>
      </c>
      <c r="N1095" s="7" t="s">
        <v>37</v>
      </c>
      <c r="O1095" s="7" t="s">
        <v>815</v>
      </c>
      <c r="P1095" s="7" t="s">
        <v>2405</v>
      </c>
    </row>
    <row r="1096" ht="15.75" customHeight="1">
      <c r="A1096" s="7" t="s">
        <v>6961</v>
      </c>
      <c r="B1096" s="7" t="s">
        <v>6962</v>
      </c>
      <c r="C1096" s="7" t="s">
        <v>6963</v>
      </c>
      <c r="D1096" s="7" t="s">
        <v>6964</v>
      </c>
      <c r="J1096" s="7" t="s">
        <v>4103</v>
      </c>
      <c r="K1096" s="7" t="s">
        <v>6965</v>
      </c>
      <c r="M1096" s="7" t="s">
        <v>36</v>
      </c>
      <c r="N1096" s="7" t="s">
        <v>37</v>
      </c>
      <c r="O1096" s="7" t="s">
        <v>815</v>
      </c>
      <c r="P1096" s="7" t="s">
        <v>2405</v>
      </c>
    </row>
    <row r="1097" ht="15.75" customHeight="1">
      <c r="A1097" s="7" t="s">
        <v>6966</v>
      </c>
      <c r="B1097" s="7" t="s">
        <v>6967</v>
      </c>
      <c r="C1097" s="7" t="s">
        <v>6968</v>
      </c>
      <c r="D1097" s="7" t="s">
        <v>6969</v>
      </c>
      <c r="J1097" s="7" t="s">
        <v>5730</v>
      </c>
      <c r="K1097" s="7" t="s">
        <v>2989</v>
      </c>
      <c r="L1097" s="9" t="s">
        <v>10</v>
      </c>
      <c r="M1097" s="7" t="s">
        <v>36</v>
      </c>
      <c r="N1097" s="7" t="s">
        <v>37</v>
      </c>
      <c r="O1097" s="7" t="s">
        <v>815</v>
      </c>
      <c r="P1097" s="7" t="s">
        <v>2504</v>
      </c>
    </row>
    <row r="1098" ht="15.75" customHeight="1">
      <c r="A1098" s="7" t="s">
        <v>6970</v>
      </c>
      <c r="B1098" s="7" t="s">
        <v>6971</v>
      </c>
      <c r="C1098" s="7" t="s">
        <v>6972</v>
      </c>
      <c r="D1098" s="7" t="s">
        <v>6973</v>
      </c>
      <c r="J1098" s="7" t="s">
        <v>3733</v>
      </c>
      <c r="K1098" s="7" t="s">
        <v>2989</v>
      </c>
      <c r="L1098" s="9" t="s">
        <v>10</v>
      </c>
      <c r="M1098" s="7" t="s">
        <v>36</v>
      </c>
      <c r="N1098" s="7" t="s">
        <v>37</v>
      </c>
      <c r="O1098" s="7" t="s">
        <v>815</v>
      </c>
      <c r="P1098" s="7" t="s">
        <v>2504</v>
      </c>
    </row>
    <row r="1099" ht="15.75" customHeight="1">
      <c r="A1099" s="7" t="s">
        <v>6974</v>
      </c>
      <c r="B1099" s="7" t="s">
        <v>6975</v>
      </c>
      <c r="C1099" s="7" t="s">
        <v>6976</v>
      </c>
      <c r="D1099" s="7" t="s">
        <v>6977</v>
      </c>
      <c r="J1099" s="7" t="s">
        <v>5211</v>
      </c>
      <c r="K1099" s="7" t="s">
        <v>6978</v>
      </c>
      <c r="L1099" s="9" t="s">
        <v>10</v>
      </c>
      <c r="M1099" s="7" t="s">
        <v>36</v>
      </c>
      <c r="N1099" s="7" t="s">
        <v>37</v>
      </c>
      <c r="O1099" s="7" t="s">
        <v>815</v>
      </c>
      <c r="P1099" s="7" t="s">
        <v>2504</v>
      </c>
    </row>
    <row r="1100" ht="15.75" customHeight="1">
      <c r="A1100" s="7" t="s">
        <v>6979</v>
      </c>
      <c r="B1100" s="7" t="s">
        <v>6980</v>
      </c>
      <c r="C1100" s="7" t="s">
        <v>6981</v>
      </c>
      <c r="D1100" s="7" t="s">
        <v>6982</v>
      </c>
      <c r="J1100" s="7" t="s">
        <v>4351</v>
      </c>
      <c r="K1100" s="7" t="s">
        <v>6983</v>
      </c>
      <c r="L1100" s="9" t="s">
        <v>10</v>
      </c>
      <c r="M1100" s="7" t="s">
        <v>36</v>
      </c>
      <c r="N1100" s="7" t="s">
        <v>37</v>
      </c>
      <c r="O1100" s="7" t="s">
        <v>815</v>
      </c>
      <c r="P1100" s="7" t="s">
        <v>2504</v>
      </c>
    </row>
    <row r="1101" ht="15.75" customHeight="1">
      <c r="A1101" s="7" t="s">
        <v>6984</v>
      </c>
      <c r="B1101" s="7" t="s">
        <v>6985</v>
      </c>
      <c r="C1101" s="7" t="s">
        <v>6986</v>
      </c>
      <c r="D1101" s="7" t="s">
        <v>6987</v>
      </c>
      <c r="J1101" s="7" t="s">
        <v>5458</v>
      </c>
      <c r="K1101" s="7" t="s">
        <v>6988</v>
      </c>
      <c r="M1101" s="7" t="s">
        <v>36</v>
      </c>
      <c r="N1101" s="7" t="s">
        <v>372</v>
      </c>
      <c r="O1101" s="7" t="s">
        <v>815</v>
      </c>
      <c r="P1101" s="7" t="s">
        <v>2504</v>
      </c>
    </row>
    <row r="1102" ht="15.75" customHeight="1">
      <c r="A1102" s="7" t="s">
        <v>6989</v>
      </c>
      <c r="B1102" s="7" t="s">
        <v>6990</v>
      </c>
      <c r="C1102" s="7" t="s">
        <v>6991</v>
      </c>
      <c r="D1102" s="7" t="s">
        <v>6992</v>
      </c>
      <c r="J1102" s="7" t="s">
        <v>3950</v>
      </c>
      <c r="K1102" s="7" t="s">
        <v>6993</v>
      </c>
      <c r="L1102" s="9" t="s">
        <v>10</v>
      </c>
      <c r="M1102" s="7" t="s">
        <v>36</v>
      </c>
      <c r="N1102" s="7" t="s">
        <v>37</v>
      </c>
      <c r="O1102" s="7" t="s">
        <v>815</v>
      </c>
      <c r="P1102" s="7" t="s">
        <v>2582</v>
      </c>
    </row>
    <row r="1103" ht="15.75" customHeight="1">
      <c r="A1103" s="7" t="s">
        <v>6994</v>
      </c>
      <c r="B1103" s="7" t="s">
        <v>6995</v>
      </c>
      <c r="C1103" s="7" t="s">
        <v>6996</v>
      </c>
      <c r="D1103" s="7" t="s">
        <v>6997</v>
      </c>
      <c r="J1103" s="7" t="s">
        <v>5005</v>
      </c>
      <c r="K1103" s="7" t="s">
        <v>6998</v>
      </c>
      <c r="L1103" s="9" t="s">
        <v>10</v>
      </c>
      <c r="M1103" s="7" t="s">
        <v>36</v>
      </c>
      <c r="N1103" s="7" t="s">
        <v>37</v>
      </c>
      <c r="O1103" s="7" t="s">
        <v>815</v>
      </c>
      <c r="P1103" s="7" t="s">
        <v>2582</v>
      </c>
    </row>
    <row r="1104" ht="15.75" customHeight="1">
      <c r="A1104" s="7" t="s">
        <v>6999</v>
      </c>
      <c r="B1104" s="7" t="s">
        <v>7000</v>
      </c>
      <c r="C1104" s="7" t="s">
        <v>7001</v>
      </c>
      <c r="D1104" s="7" t="s">
        <v>7002</v>
      </c>
      <c r="J1104" s="7" t="s">
        <v>7003</v>
      </c>
      <c r="L1104" s="9" t="s">
        <v>10</v>
      </c>
      <c r="M1104" s="7" t="s">
        <v>36</v>
      </c>
      <c r="N1104" s="7" t="s">
        <v>37</v>
      </c>
      <c r="O1104" s="7" t="s">
        <v>815</v>
      </c>
      <c r="P1104" s="7" t="s">
        <v>2582</v>
      </c>
    </row>
    <row r="1105" ht="15.75" customHeight="1">
      <c r="A1105" s="7" t="s">
        <v>7004</v>
      </c>
      <c r="B1105" s="7" t="s">
        <v>7005</v>
      </c>
      <c r="C1105" s="7" t="s">
        <v>7006</v>
      </c>
      <c r="D1105" s="7" t="s">
        <v>7007</v>
      </c>
      <c r="J1105" s="7" t="s">
        <v>4271</v>
      </c>
      <c r="K1105" s="7" t="s">
        <v>7008</v>
      </c>
      <c r="L1105" s="9" t="s">
        <v>10</v>
      </c>
      <c r="M1105" s="7" t="s">
        <v>36</v>
      </c>
      <c r="N1105" s="7" t="s">
        <v>37</v>
      </c>
      <c r="O1105" s="7" t="s">
        <v>815</v>
      </c>
      <c r="P1105" s="7" t="s">
        <v>2582</v>
      </c>
    </row>
    <row r="1106" ht="15.75" customHeight="1">
      <c r="A1106" s="7" t="s">
        <v>7009</v>
      </c>
      <c r="B1106" s="7" t="s">
        <v>7010</v>
      </c>
      <c r="C1106" s="7" t="s">
        <v>7011</v>
      </c>
      <c r="D1106" s="7" t="s">
        <v>7012</v>
      </c>
      <c r="J1106" s="7" t="s">
        <v>5521</v>
      </c>
      <c r="K1106" s="7" t="s">
        <v>7013</v>
      </c>
      <c r="L1106" s="9" t="s">
        <v>10</v>
      </c>
      <c r="M1106" s="7" t="s">
        <v>36</v>
      </c>
      <c r="N1106" s="7" t="s">
        <v>37</v>
      </c>
      <c r="O1106" s="7" t="s">
        <v>815</v>
      </c>
      <c r="P1106" s="7" t="s">
        <v>2582</v>
      </c>
    </row>
    <row r="1107" ht="15.75" customHeight="1">
      <c r="A1107" s="7" t="s">
        <v>7014</v>
      </c>
      <c r="B1107" s="7" t="s">
        <v>7015</v>
      </c>
      <c r="C1107" s="7" t="s">
        <v>7016</v>
      </c>
      <c r="D1107" s="7" t="s">
        <v>7017</v>
      </c>
      <c r="F1107" s="9" t="s">
        <v>7018</v>
      </c>
      <c r="G1107" s="9" t="s">
        <v>7019</v>
      </c>
      <c r="J1107" s="7" t="s">
        <v>4252</v>
      </c>
      <c r="K1107" s="7" t="s">
        <v>2989</v>
      </c>
      <c r="L1107" s="9" t="s">
        <v>11</v>
      </c>
      <c r="M1107" s="7" t="s">
        <v>70</v>
      </c>
      <c r="N1107" s="7" t="s">
        <v>71</v>
      </c>
      <c r="O1107" s="7" t="s">
        <v>815</v>
      </c>
      <c r="P1107" s="7" t="s">
        <v>2582</v>
      </c>
      <c r="Q1107" s="9" t="s">
        <v>7020</v>
      </c>
      <c r="R1107" s="9"/>
    </row>
    <row r="1108" ht="15.75" customHeight="1">
      <c r="A1108" s="7" t="s">
        <v>7021</v>
      </c>
      <c r="B1108" s="7" t="s">
        <v>7022</v>
      </c>
      <c r="C1108" s="7" t="s">
        <v>7023</v>
      </c>
      <c r="D1108" s="7" t="s">
        <v>7024</v>
      </c>
      <c r="F1108" s="9" t="s">
        <v>7025</v>
      </c>
      <c r="G1108" s="9" t="s">
        <v>7026</v>
      </c>
      <c r="H1108" s="9" t="s">
        <v>7027</v>
      </c>
      <c r="I1108" s="9" t="s">
        <v>7028</v>
      </c>
      <c r="J1108" s="7" t="s">
        <v>4449</v>
      </c>
      <c r="K1108" s="7" t="s">
        <v>7029</v>
      </c>
      <c r="L1108" s="9" t="s">
        <v>231</v>
      </c>
      <c r="M1108" s="7" t="s">
        <v>36</v>
      </c>
      <c r="N1108" s="7" t="s">
        <v>37</v>
      </c>
      <c r="O1108" s="7" t="s">
        <v>815</v>
      </c>
      <c r="P1108" s="7" t="s">
        <v>2678</v>
      </c>
    </row>
    <row r="1109" ht="15.75" customHeight="1">
      <c r="A1109" s="7" t="s">
        <v>7030</v>
      </c>
      <c r="B1109" s="7" t="s">
        <v>7031</v>
      </c>
      <c r="C1109" s="7" t="s">
        <v>7032</v>
      </c>
      <c r="D1109" s="7" t="s">
        <v>7033</v>
      </c>
      <c r="J1109" s="7" t="s">
        <v>7034</v>
      </c>
      <c r="K1109" s="7" t="s">
        <v>7035</v>
      </c>
      <c r="L1109" s="9" t="s">
        <v>11</v>
      </c>
      <c r="M1109" s="7" t="s">
        <v>36</v>
      </c>
      <c r="N1109" s="7" t="s">
        <v>37</v>
      </c>
      <c r="O1109" s="7" t="s">
        <v>815</v>
      </c>
      <c r="P1109" s="7" t="s">
        <v>2678</v>
      </c>
    </row>
    <row r="1110" ht="15.75" customHeight="1">
      <c r="A1110" s="7" t="s">
        <v>7036</v>
      </c>
      <c r="B1110" s="7" t="s">
        <v>7037</v>
      </c>
      <c r="C1110" s="7" t="s">
        <v>7038</v>
      </c>
      <c r="D1110" s="7" t="s">
        <v>7039</v>
      </c>
      <c r="J1110" s="7" t="s">
        <v>5230</v>
      </c>
      <c r="K1110" s="7" t="s">
        <v>7040</v>
      </c>
      <c r="L1110" s="9" t="s">
        <v>11</v>
      </c>
      <c r="M1110" s="7" t="s">
        <v>36</v>
      </c>
      <c r="N1110" s="7" t="s">
        <v>37</v>
      </c>
      <c r="O1110" s="7" t="s">
        <v>815</v>
      </c>
      <c r="P1110" s="7" t="s">
        <v>2678</v>
      </c>
    </row>
    <row r="1111" ht="15.75" customHeight="1">
      <c r="A1111" s="7" t="s">
        <v>7041</v>
      </c>
      <c r="B1111" s="7" t="s">
        <v>7042</v>
      </c>
      <c r="C1111" s="7" t="s">
        <v>7043</v>
      </c>
      <c r="D1111" s="7" t="s">
        <v>7044</v>
      </c>
      <c r="J1111" s="7" t="s">
        <v>4090</v>
      </c>
      <c r="K1111" s="7" t="s">
        <v>7045</v>
      </c>
      <c r="L1111" s="9" t="s">
        <v>10</v>
      </c>
      <c r="M1111" s="7" t="s">
        <v>70</v>
      </c>
      <c r="N1111" s="7" t="s">
        <v>3009</v>
      </c>
      <c r="O1111" s="7" t="s">
        <v>815</v>
      </c>
      <c r="P1111" s="7" t="s">
        <v>2678</v>
      </c>
    </row>
    <row r="1112" ht="15.75" customHeight="1">
      <c r="A1112" s="7" t="s">
        <v>7046</v>
      </c>
      <c r="B1112" s="7" t="s">
        <v>7047</v>
      </c>
      <c r="C1112" s="7" t="s">
        <v>7048</v>
      </c>
      <c r="D1112" s="7" t="s">
        <v>7049</v>
      </c>
      <c r="J1112" s="7" t="s">
        <v>3639</v>
      </c>
      <c r="K1112" s="7" t="s">
        <v>7050</v>
      </c>
      <c r="L1112" s="9" t="s">
        <v>11</v>
      </c>
      <c r="M1112" s="7" t="s">
        <v>36</v>
      </c>
      <c r="N1112" s="7" t="s">
        <v>37</v>
      </c>
      <c r="O1112" s="7" t="s">
        <v>815</v>
      </c>
      <c r="P1112" s="7" t="s">
        <v>2678</v>
      </c>
    </row>
    <row r="1113" ht="15.75" customHeight="1">
      <c r="A1113" s="7" t="s">
        <v>7051</v>
      </c>
      <c r="B1113" s="7" t="s">
        <v>7052</v>
      </c>
      <c r="C1113" s="7" t="s">
        <v>7053</v>
      </c>
      <c r="D1113" s="7" t="s">
        <v>7054</v>
      </c>
      <c r="J1113" s="7" t="s">
        <v>4045</v>
      </c>
      <c r="L1113" s="9" t="s">
        <v>10</v>
      </c>
      <c r="M1113" s="7" t="s">
        <v>70</v>
      </c>
      <c r="N1113" s="7" t="s">
        <v>6001</v>
      </c>
      <c r="O1113" s="7" t="s">
        <v>815</v>
      </c>
      <c r="P1113" s="7" t="s">
        <v>2678</v>
      </c>
    </row>
    <row r="1114" ht="15.75" customHeight="1">
      <c r="A1114" s="7" t="s">
        <v>7055</v>
      </c>
      <c r="B1114" s="7" t="s">
        <v>7056</v>
      </c>
      <c r="C1114" s="7" t="s">
        <v>7057</v>
      </c>
      <c r="D1114" s="7" t="s">
        <v>7058</v>
      </c>
      <c r="J1114" s="7" t="s">
        <v>4144</v>
      </c>
      <c r="K1114" s="7" t="s">
        <v>7059</v>
      </c>
      <c r="L1114" s="9" t="s">
        <v>10</v>
      </c>
      <c r="M1114" s="7" t="s">
        <v>70</v>
      </c>
      <c r="N1114" s="7" t="s">
        <v>3009</v>
      </c>
      <c r="O1114" s="7" t="s">
        <v>815</v>
      </c>
      <c r="P1114" s="7" t="s">
        <v>2678</v>
      </c>
    </row>
    <row r="1115" ht="15.75" customHeight="1">
      <c r="A1115" s="7" t="s">
        <v>7060</v>
      </c>
      <c r="B1115" s="7" t="s">
        <v>7061</v>
      </c>
      <c r="C1115" s="7" t="s">
        <v>7062</v>
      </c>
      <c r="D1115" s="7" t="s">
        <v>7063</v>
      </c>
      <c r="J1115" s="7" t="s">
        <v>7064</v>
      </c>
      <c r="K1115" s="7" t="s">
        <v>7065</v>
      </c>
      <c r="L1115" s="9" t="s">
        <v>11</v>
      </c>
      <c r="M1115" s="7" t="s">
        <v>70</v>
      </c>
      <c r="N1115" s="7" t="s">
        <v>3009</v>
      </c>
      <c r="O1115" s="7" t="s">
        <v>815</v>
      </c>
      <c r="P1115" s="7" t="s">
        <v>2678</v>
      </c>
    </row>
    <row r="1116" ht="15.75" customHeight="1">
      <c r="A1116" s="7" t="s">
        <v>7066</v>
      </c>
      <c r="B1116" s="7" t="s">
        <v>7067</v>
      </c>
      <c r="C1116" s="7" t="s">
        <v>7068</v>
      </c>
      <c r="D1116" s="7" t="s">
        <v>7069</v>
      </c>
      <c r="J1116" s="7" t="s">
        <v>4144</v>
      </c>
      <c r="K1116" s="7" t="s">
        <v>7070</v>
      </c>
      <c r="M1116" s="7" t="s">
        <v>70</v>
      </c>
      <c r="N1116" s="7" t="s">
        <v>3009</v>
      </c>
      <c r="O1116" s="7" t="s">
        <v>815</v>
      </c>
      <c r="P1116" s="7" t="s">
        <v>2678</v>
      </c>
    </row>
    <row r="1117" ht="15.75" customHeight="1">
      <c r="A1117" s="7" t="s">
        <v>7071</v>
      </c>
      <c r="B1117" s="7" t="s">
        <v>7072</v>
      </c>
      <c r="C1117" s="7" t="s">
        <v>7073</v>
      </c>
      <c r="D1117" s="7" t="s">
        <v>7074</v>
      </c>
      <c r="J1117" s="7" t="s">
        <v>3950</v>
      </c>
      <c r="K1117" s="7" t="s">
        <v>7075</v>
      </c>
      <c r="M1117" s="7" t="s">
        <v>70</v>
      </c>
      <c r="N1117" s="7" t="s">
        <v>3009</v>
      </c>
      <c r="O1117" s="7" t="s">
        <v>815</v>
      </c>
      <c r="P1117" s="7" t="s">
        <v>2678</v>
      </c>
    </row>
    <row r="1118" ht="15.75" customHeight="1">
      <c r="A1118" s="7" t="s">
        <v>7076</v>
      </c>
      <c r="B1118" s="7" t="s">
        <v>7077</v>
      </c>
      <c r="C1118" s="7" t="s">
        <v>7078</v>
      </c>
      <c r="D1118" s="7" t="s">
        <v>7079</v>
      </c>
      <c r="J1118" s="7" t="s">
        <v>5341</v>
      </c>
      <c r="K1118" s="7" t="s">
        <v>7080</v>
      </c>
      <c r="M1118" s="7" t="s">
        <v>70</v>
      </c>
      <c r="N1118" s="7" t="s">
        <v>3009</v>
      </c>
      <c r="O1118" s="7" t="s">
        <v>815</v>
      </c>
      <c r="P1118" s="7" t="s">
        <v>2678</v>
      </c>
    </row>
    <row r="1119" ht="15.75" customHeight="1">
      <c r="A1119" s="7" t="s">
        <v>7081</v>
      </c>
      <c r="B1119" s="7" t="s">
        <v>7082</v>
      </c>
      <c r="C1119" s="7" t="s">
        <v>7083</v>
      </c>
      <c r="D1119" s="7" t="s">
        <v>7084</v>
      </c>
      <c r="J1119" s="7" t="s">
        <v>7085</v>
      </c>
      <c r="K1119" s="7" t="s">
        <v>7086</v>
      </c>
      <c r="L1119" s="9" t="s">
        <v>11</v>
      </c>
      <c r="M1119" s="7" t="s">
        <v>36</v>
      </c>
      <c r="N1119" s="7" t="s">
        <v>37</v>
      </c>
      <c r="O1119" s="7" t="s">
        <v>815</v>
      </c>
      <c r="P1119" s="7" t="s">
        <v>2678</v>
      </c>
    </row>
    <row r="1120" ht="15.75" customHeight="1">
      <c r="A1120" s="7" t="s">
        <v>7087</v>
      </c>
      <c r="B1120" s="7" t="s">
        <v>7088</v>
      </c>
      <c r="C1120" s="7" t="s">
        <v>7089</v>
      </c>
      <c r="D1120" s="7" t="s">
        <v>7090</v>
      </c>
      <c r="J1120" s="7" t="s">
        <v>4358</v>
      </c>
      <c r="K1120" s="7" t="s">
        <v>7091</v>
      </c>
      <c r="L1120" s="9" t="s">
        <v>11</v>
      </c>
      <c r="M1120" s="7" t="s">
        <v>36</v>
      </c>
      <c r="N1120" s="7" t="s">
        <v>37</v>
      </c>
      <c r="O1120" s="7" t="s">
        <v>815</v>
      </c>
      <c r="P1120" s="7" t="s">
        <v>2678</v>
      </c>
    </row>
    <row r="1121" ht="15.75" customHeight="1">
      <c r="A1121" s="7" t="s">
        <v>7092</v>
      </c>
      <c r="B1121" s="7" t="s">
        <v>7093</v>
      </c>
      <c r="C1121" s="7" t="s">
        <v>7094</v>
      </c>
      <c r="D1121" s="7" t="s">
        <v>7095</v>
      </c>
      <c r="J1121" s="7" t="s">
        <v>4611</v>
      </c>
      <c r="K1121" s="7" t="s">
        <v>7096</v>
      </c>
      <c r="L1121" s="9" t="s">
        <v>11</v>
      </c>
      <c r="M1121" s="7" t="s">
        <v>36</v>
      </c>
      <c r="N1121" s="7" t="s">
        <v>37</v>
      </c>
      <c r="O1121" s="7" t="s">
        <v>815</v>
      </c>
      <c r="P1121" s="7" t="s">
        <v>2678</v>
      </c>
    </row>
    <row r="1122" ht="15.75" customHeight="1">
      <c r="A1122" s="7" t="s">
        <v>7097</v>
      </c>
      <c r="B1122" s="7" t="s">
        <v>7098</v>
      </c>
      <c r="C1122" s="7" t="s">
        <v>7099</v>
      </c>
      <c r="D1122" s="7" t="s">
        <v>7100</v>
      </c>
      <c r="J1122" s="7" t="s">
        <v>4345</v>
      </c>
      <c r="K1122" s="7" t="s">
        <v>7101</v>
      </c>
      <c r="L1122" s="9" t="s">
        <v>11</v>
      </c>
      <c r="M1122" s="7" t="s">
        <v>36</v>
      </c>
      <c r="N1122" s="7" t="s">
        <v>37</v>
      </c>
      <c r="O1122" s="7" t="s">
        <v>815</v>
      </c>
      <c r="P1122" s="7" t="s">
        <v>2678</v>
      </c>
    </row>
    <row r="1123" ht="15.75" customHeight="1">
      <c r="A1123" s="7" t="s">
        <v>7102</v>
      </c>
      <c r="B1123" s="7" t="s">
        <v>7103</v>
      </c>
      <c r="C1123" s="7" t="s">
        <v>7104</v>
      </c>
      <c r="D1123" s="7" t="s">
        <v>7105</v>
      </c>
      <c r="J1123" s="7" t="s">
        <v>4578</v>
      </c>
      <c r="K1123" s="7" t="s">
        <v>7106</v>
      </c>
      <c r="L1123" s="9" t="s">
        <v>11</v>
      </c>
      <c r="M1123" s="7" t="s">
        <v>70</v>
      </c>
      <c r="N1123" s="7" t="s">
        <v>71</v>
      </c>
      <c r="O1123" s="7" t="s">
        <v>815</v>
      </c>
      <c r="P1123" s="7" t="s">
        <v>2678</v>
      </c>
    </row>
    <row r="1124" ht="15.75" customHeight="1">
      <c r="A1124" s="7" t="s">
        <v>7107</v>
      </c>
      <c r="B1124" s="7" t="s">
        <v>7108</v>
      </c>
      <c r="C1124" s="7" t="s">
        <v>7109</v>
      </c>
      <c r="D1124" s="7" t="s">
        <v>7110</v>
      </c>
      <c r="J1124" s="7" t="s">
        <v>1879</v>
      </c>
      <c r="K1124" s="7" t="s">
        <v>7111</v>
      </c>
      <c r="M1124" s="7" t="s">
        <v>70</v>
      </c>
      <c r="N1124" s="7" t="s">
        <v>6001</v>
      </c>
      <c r="O1124" s="7" t="s">
        <v>815</v>
      </c>
      <c r="P1124" s="7" t="s">
        <v>2678</v>
      </c>
    </row>
    <row r="1125" ht="15.75" customHeight="1">
      <c r="A1125" s="7" t="s">
        <v>7112</v>
      </c>
      <c r="B1125" s="7" t="s">
        <v>7113</v>
      </c>
      <c r="C1125" s="7" t="s">
        <v>7114</v>
      </c>
      <c r="D1125" s="7" t="s">
        <v>7115</v>
      </c>
      <c r="J1125" s="7" t="s">
        <v>5438</v>
      </c>
      <c r="K1125" s="7" t="s">
        <v>5206</v>
      </c>
      <c r="L1125" s="9" t="s">
        <v>11</v>
      </c>
      <c r="M1125" s="7" t="s">
        <v>36</v>
      </c>
      <c r="N1125" s="7" t="s">
        <v>37</v>
      </c>
      <c r="O1125" s="7" t="s">
        <v>815</v>
      </c>
      <c r="P1125" s="7" t="s">
        <v>2678</v>
      </c>
    </row>
    <row r="1126" ht="15.75" customHeight="1">
      <c r="A1126" s="7" t="s">
        <v>7116</v>
      </c>
      <c r="B1126" s="7" t="s">
        <v>7117</v>
      </c>
      <c r="C1126" s="7" t="s">
        <v>7118</v>
      </c>
      <c r="D1126" s="7" t="s">
        <v>7119</v>
      </c>
      <c r="J1126" s="7" t="s">
        <v>4358</v>
      </c>
      <c r="K1126" s="7" t="s">
        <v>7120</v>
      </c>
      <c r="M1126" s="7" t="s">
        <v>70</v>
      </c>
      <c r="N1126" s="7" t="s">
        <v>3009</v>
      </c>
      <c r="O1126" s="7" t="s">
        <v>815</v>
      </c>
      <c r="P1126" s="7" t="s">
        <v>2678</v>
      </c>
    </row>
    <row r="1127" ht="15.75" customHeight="1">
      <c r="A1127" s="7" t="s">
        <v>7121</v>
      </c>
      <c r="B1127" s="7" t="s">
        <v>7122</v>
      </c>
      <c r="C1127" s="7" t="s">
        <v>7123</v>
      </c>
      <c r="D1127" s="7" t="s">
        <v>7124</v>
      </c>
      <c r="J1127" s="7" t="s">
        <v>4606</v>
      </c>
      <c r="K1127" s="7" t="s">
        <v>7125</v>
      </c>
      <c r="M1127" s="7" t="s">
        <v>70</v>
      </c>
      <c r="N1127" s="7" t="s">
        <v>6001</v>
      </c>
      <c r="O1127" s="7" t="s">
        <v>815</v>
      </c>
      <c r="P1127" s="7" t="s">
        <v>2678</v>
      </c>
    </row>
    <row r="1128" ht="15.75" customHeight="1">
      <c r="A1128" s="7" t="s">
        <v>7126</v>
      </c>
      <c r="B1128" s="7" t="s">
        <v>7127</v>
      </c>
      <c r="C1128" s="7" t="s">
        <v>7128</v>
      </c>
      <c r="D1128" s="7" t="s">
        <v>7129</v>
      </c>
      <c r="F1128" s="9" t="s">
        <v>7130</v>
      </c>
      <c r="G1128" s="9" t="s">
        <v>7131</v>
      </c>
      <c r="H1128" s="9" t="s">
        <v>7132</v>
      </c>
      <c r="J1128" s="7" t="s">
        <v>4199</v>
      </c>
      <c r="K1128" s="7" t="s">
        <v>2989</v>
      </c>
      <c r="L1128" s="9" t="s">
        <v>231</v>
      </c>
      <c r="M1128" s="7" t="s">
        <v>36</v>
      </c>
      <c r="N1128" s="7" t="s">
        <v>37</v>
      </c>
      <c r="O1128" s="7" t="s">
        <v>815</v>
      </c>
      <c r="P1128" s="7" t="s">
        <v>2678</v>
      </c>
    </row>
    <row r="1129" ht="15.75" customHeight="1">
      <c r="A1129" s="7" t="s">
        <v>7133</v>
      </c>
      <c r="B1129" s="7" t="s">
        <v>7134</v>
      </c>
      <c r="C1129" s="7" t="s">
        <v>7135</v>
      </c>
      <c r="D1129" s="7" t="s">
        <v>7136</v>
      </c>
      <c r="J1129" s="7" t="s">
        <v>4611</v>
      </c>
      <c r="K1129" s="7" t="s">
        <v>7137</v>
      </c>
      <c r="L1129" s="9" t="s">
        <v>11</v>
      </c>
      <c r="M1129" s="7" t="s">
        <v>36</v>
      </c>
      <c r="N1129" s="7" t="s">
        <v>37</v>
      </c>
      <c r="O1129" s="7" t="s">
        <v>815</v>
      </c>
      <c r="P1129" s="7" t="s">
        <v>2678</v>
      </c>
    </row>
    <row r="1130" ht="15.75" customHeight="1">
      <c r="A1130" s="7" t="s">
        <v>7138</v>
      </c>
      <c r="B1130" s="7" t="s">
        <v>7139</v>
      </c>
      <c r="C1130" s="7" t="s">
        <v>7140</v>
      </c>
      <c r="D1130" s="7" t="s">
        <v>7141</v>
      </c>
      <c r="J1130" s="7" t="s">
        <v>4526</v>
      </c>
      <c r="K1130" s="7" t="s">
        <v>7142</v>
      </c>
      <c r="L1130" s="9" t="s">
        <v>10</v>
      </c>
      <c r="M1130" s="7" t="s">
        <v>36</v>
      </c>
      <c r="N1130" s="7" t="s">
        <v>37</v>
      </c>
      <c r="O1130" s="7" t="s">
        <v>815</v>
      </c>
      <c r="P1130" s="7" t="s">
        <v>2678</v>
      </c>
    </row>
    <row r="1131" ht="15.75" customHeight="1">
      <c r="A1131" s="7" t="s">
        <v>7143</v>
      </c>
      <c r="B1131" s="7" t="s">
        <v>7144</v>
      </c>
      <c r="C1131" s="7" t="s">
        <v>7145</v>
      </c>
      <c r="D1131" s="7" t="s">
        <v>7146</v>
      </c>
      <c r="J1131" s="7" t="s">
        <v>7147</v>
      </c>
      <c r="K1131" s="7" t="s">
        <v>7148</v>
      </c>
      <c r="M1131" s="7" t="s">
        <v>70</v>
      </c>
      <c r="N1131" s="7" t="s">
        <v>6001</v>
      </c>
      <c r="O1131" s="7" t="s">
        <v>815</v>
      </c>
      <c r="P1131" s="7" t="s">
        <v>2678</v>
      </c>
    </row>
    <row r="1132" ht="15.75" customHeight="1">
      <c r="A1132" s="7" t="s">
        <v>7149</v>
      </c>
      <c r="B1132" s="7" t="s">
        <v>7150</v>
      </c>
      <c r="C1132" s="7" t="s">
        <v>7151</v>
      </c>
      <c r="D1132" s="7" t="s">
        <v>7152</v>
      </c>
      <c r="J1132" s="7" t="s">
        <v>4578</v>
      </c>
      <c r="K1132" s="7" t="s">
        <v>7153</v>
      </c>
      <c r="M1132" s="7" t="s">
        <v>70</v>
      </c>
      <c r="N1132" s="7" t="s">
        <v>6001</v>
      </c>
      <c r="O1132" s="7" t="s">
        <v>815</v>
      </c>
      <c r="P1132" s="7" t="s">
        <v>2678</v>
      </c>
    </row>
    <row r="1133" ht="15.75" customHeight="1">
      <c r="A1133" s="7" t="s">
        <v>7154</v>
      </c>
      <c r="B1133" s="7" t="s">
        <v>7155</v>
      </c>
      <c r="C1133" s="7" t="s">
        <v>7156</v>
      </c>
      <c r="D1133" s="7" t="s">
        <v>7157</v>
      </c>
      <c r="J1133" s="7" t="s">
        <v>4231</v>
      </c>
      <c r="K1133" s="7" t="s">
        <v>7158</v>
      </c>
      <c r="L1133" s="9" t="s">
        <v>11</v>
      </c>
      <c r="M1133" s="7" t="s">
        <v>36</v>
      </c>
      <c r="N1133" s="7" t="s">
        <v>37</v>
      </c>
      <c r="O1133" s="7" t="s">
        <v>815</v>
      </c>
      <c r="P1133" s="7" t="s">
        <v>2678</v>
      </c>
    </row>
    <row r="1134" ht="15.75" customHeight="1">
      <c r="A1134" s="7" t="s">
        <v>7159</v>
      </c>
      <c r="B1134" s="7" t="s">
        <v>7160</v>
      </c>
      <c r="C1134" s="7" t="s">
        <v>7161</v>
      </c>
      <c r="D1134" s="7" t="s">
        <v>7162</v>
      </c>
      <c r="J1134" s="7" t="s">
        <v>3940</v>
      </c>
      <c r="K1134" s="7" t="s">
        <v>7163</v>
      </c>
      <c r="M1134" s="7" t="s">
        <v>70</v>
      </c>
      <c r="N1134" s="7" t="s">
        <v>3009</v>
      </c>
      <c r="O1134" s="7" t="s">
        <v>815</v>
      </c>
      <c r="P1134" s="7" t="s">
        <v>2678</v>
      </c>
    </row>
    <row r="1135" ht="15.75" customHeight="1">
      <c r="A1135" s="7" t="s">
        <v>7164</v>
      </c>
      <c r="B1135" s="7" t="s">
        <v>7165</v>
      </c>
      <c r="C1135" s="7" t="s">
        <v>7166</v>
      </c>
      <c r="D1135" s="7" t="s">
        <v>7167</v>
      </c>
      <c r="J1135" s="7" t="s">
        <v>4242</v>
      </c>
      <c r="K1135" s="7" t="s">
        <v>7168</v>
      </c>
      <c r="M1135" s="7" t="s">
        <v>70</v>
      </c>
      <c r="N1135" s="7" t="s">
        <v>6001</v>
      </c>
      <c r="O1135" s="7" t="s">
        <v>815</v>
      </c>
      <c r="P1135" s="7" t="s">
        <v>2678</v>
      </c>
    </row>
    <row r="1136" ht="15.75" customHeight="1">
      <c r="A1136" s="7" t="s">
        <v>7169</v>
      </c>
      <c r="B1136" s="7" t="s">
        <v>7170</v>
      </c>
      <c r="C1136" s="7" t="s">
        <v>7171</v>
      </c>
      <c r="D1136" s="7" t="s">
        <v>7172</v>
      </c>
      <c r="J1136" s="7" t="s">
        <v>7173</v>
      </c>
      <c r="K1136" s="7" t="s">
        <v>7174</v>
      </c>
      <c r="M1136" s="7" t="s">
        <v>70</v>
      </c>
      <c r="N1136" s="7" t="s">
        <v>6001</v>
      </c>
      <c r="O1136" s="7" t="s">
        <v>815</v>
      </c>
      <c r="P1136" s="7" t="s">
        <v>2678</v>
      </c>
    </row>
    <row r="1137" ht="15.75" customHeight="1">
      <c r="A1137" s="7" t="s">
        <v>7175</v>
      </c>
      <c r="B1137" s="7" t="s">
        <v>7176</v>
      </c>
      <c r="C1137" s="7" t="s">
        <v>7177</v>
      </c>
      <c r="D1137" s="7" t="s">
        <v>7178</v>
      </c>
      <c r="J1137" s="7" t="s">
        <v>5262</v>
      </c>
      <c r="K1137" s="7" t="s">
        <v>7179</v>
      </c>
      <c r="L1137" s="9" t="s">
        <v>11</v>
      </c>
      <c r="M1137" s="7" t="s">
        <v>36</v>
      </c>
      <c r="N1137" s="7" t="s">
        <v>37</v>
      </c>
      <c r="O1137" s="7" t="s">
        <v>815</v>
      </c>
      <c r="P1137" s="7" t="s">
        <v>2678</v>
      </c>
    </row>
    <row r="1138" ht="15.75" customHeight="1">
      <c r="A1138" s="7" t="s">
        <v>7180</v>
      </c>
      <c r="B1138" s="7" t="s">
        <v>7181</v>
      </c>
      <c r="C1138" s="7" t="s">
        <v>7182</v>
      </c>
      <c r="D1138" s="7" t="s">
        <v>7183</v>
      </c>
      <c r="F1138" s="9" t="s">
        <v>7184</v>
      </c>
      <c r="G1138" s="9" t="s">
        <v>7185</v>
      </c>
      <c r="H1138" s="9" t="s">
        <v>7186</v>
      </c>
      <c r="I1138" s="9" t="s">
        <v>7187</v>
      </c>
      <c r="J1138" s="7" t="s">
        <v>4191</v>
      </c>
      <c r="K1138" s="7" t="s">
        <v>7188</v>
      </c>
      <c r="L1138" s="9" t="s">
        <v>231</v>
      </c>
      <c r="M1138" s="7" t="s">
        <v>36</v>
      </c>
      <c r="N1138" s="7" t="s">
        <v>37</v>
      </c>
      <c r="O1138" s="7" t="s">
        <v>815</v>
      </c>
      <c r="P1138" s="7" t="s">
        <v>2678</v>
      </c>
    </row>
    <row r="1139" ht="15.75" customHeight="1">
      <c r="A1139" s="7" t="s">
        <v>7189</v>
      </c>
      <c r="B1139" s="7" t="s">
        <v>7190</v>
      </c>
      <c r="C1139" s="7" t="s">
        <v>7191</v>
      </c>
      <c r="D1139" s="7" t="s">
        <v>7192</v>
      </c>
      <c r="J1139" s="7" t="s">
        <v>4751</v>
      </c>
      <c r="K1139" s="7" t="s">
        <v>7193</v>
      </c>
      <c r="L1139" s="9" t="s">
        <v>11</v>
      </c>
      <c r="M1139" s="7" t="s">
        <v>36</v>
      </c>
      <c r="N1139" s="7" t="s">
        <v>37</v>
      </c>
      <c r="O1139" s="7" t="s">
        <v>815</v>
      </c>
      <c r="P1139" s="7" t="s">
        <v>2678</v>
      </c>
    </row>
    <row r="1140" ht="15.75" customHeight="1">
      <c r="A1140" s="7" t="s">
        <v>7194</v>
      </c>
      <c r="B1140" s="7" t="s">
        <v>7195</v>
      </c>
      <c r="C1140" s="7" t="s">
        <v>7196</v>
      </c>
      <c r="D1140" s="7" t="s">
        <v>7197</v>
      </c>
      <c r="F1140" s="9" t="s">
        <v>7198</v>
      </c>
      <c r="G1140" s="9" t="s">
        <v>7199</v>
      </c>
      <c r="J1140" s="7" t="s">
        <v>3861</v>
      </c>
      <c r="K1140" s="7" t="s">
        <v>7200</v>
      </c>
      <c r="L1140" s="9" t="s">
        <v>231</v>
      </c>
      <c r="M1140" s="7" t="s">
        <v>36</v>
      </c>
      <c r="N1140" s="7" t="s">
        <v>37</v>
      </c>
      <c r="O1140" s="7" t="s">
        <v>815</v>
      </c>
      <c r="P1140" s="7" t="s">
        <v>2678</v>
      </c>
    </row>
    <row r="1141" ht="15.75" customHeight="1">
      <c r="A1141" s="7" t="s">
        <v>7201</v>
      </c>
      <c r="B1141" s="7" t="s">
        <v>7202</v>
      </c>
      <c r="C1141" s="7" t="s">
        <v>7203</v>
      </c>
      <c r="D1141" s="7" t="s">
        <v>7204</v>
      </c>
      <c r="J1141" s="7" t="s">
        <v>7205</v>
      </c>
      <c r="K1141" s="7" t="s">
        <v>7206</v>
      </c>
      <c r="L1141" s="9" t="s">
        <v>11</v>
      </c>
      <c r="M1141" s="7" t="s">
        <v>36</v>
      </c>
      <c r="N1141" s="7" t="s">
        <v>37</v>
      </c>
      <c r="O1141" s="7" t="s">
        <v>815</v>
      </c>
      <c r="P1141" s="7" t="s">
        <v>2678</v>
      </c>
    </row>
    <row r="1142" ht="15.75" customHeight="1">
      <c r="A1142" s="7" t="s">
        <v>7207</v>
      </c>
      <c r="B1142" s="7" t="s">
        <v>7208</v>
      </c>
      <c r="C1142" s="7" t="s">
        <v>7209</v>
      </c>
      <c r="D1142" s="7" t="s">
        <v>7210</v>
      </c>
      <c r="J1142" s="7" t="s">
        <v>7211</v>
      </c>
      <c r="K1142" s="7" t="s">
        <v>7206</v>
      </c>
      <c r="L1142" s="9" t="s">
        <v>11</v>
      </c>
      <c r="M1142" s="7" t="s">
        <v>36</v>
      </c>
      <c r="N1142" s="7" t="s">
        <v>37</v>
      </c>
      <c r="O1142" s="7" t="s">
        <v>815</v>
      </c>
      <c r="P1142" s="7" t="s">
        <v>2678</v>
      </c>
    </row>
    <row r="1143" ht="15.75" customHeight="1">
      <c r="A1143" s="7" t="s">
        <v>7212</v>
      </c>
      <c r="B1143" s="7" t="s">
        <v>7213</v>
      </c>
      <c r="C1143" s="7" t="s">
        <v>7214</v>
      </c>
      <c r="D1143" s="7" t="s">
        <v>7215</v>
      </c>
      <c r="J1143" s="7" t="s">
        <v>4337</v>
      </c>
      <c r="K1143" s="7" t="s">
        <v>7216</v>
      </c>
      <c r="L1143" s="9" t="s">
        <v>10</v>
      </c>
      <c r="M1143" s="7" t="s">
        <v>36</v>
      </c>
      <c r="N1143" s="7" t="s">
        <v>37</v>
      </c>
      <c r="O1143" s="7" t="s">
        <v>815</v>
      </c>
      <c r="P1143" s="7" t="s">
        <v>2678</v>
      </c>
    </row>
    <row r="1144" ht="15.75" customHeight="1">
      <c r="A1144" s="7" t="s">
        <v>7217</v>
      </c>
      <c r="B1144" s="7" t="s">
        <v>7218</v>
      </c>
      <c r="C1144" s="7" t="s">
        <v>7219</v>
      </c>
      <c r="D1144" s="7" t="s">
        <v>7220</v>
      </c>
      <c r="J1144" s="7" t="s">
        <v>4221</v>
      </c>
      <c r="K1144" s="7" t="s">
        <v>7221</v>
      </c>
      <c r="L1144" s="9" t="s">
        <v>11</v>
      </c>
      <c r="M1144" s="7" t="s">
        <v>36</v>
      </c>
      <c r="N1144" s="7" t="s">
        <v>37</v>
      </c>
      <c r="O1144" s="7" t="s">
        <v>815</v>
      </c>
      <c r="P1144" s="7" t="s">
        <v>2678</v>
      </c>
    </row>
    <row r="1145" ht="15.75" customHeight="1">
      <c r="A1145" s="7" t="s">
        <v>7222</v>
      </c>
      <c r="B1145" s="7" t="s">
        <v>7223</v>
      </c>
      <c r="C1145" s="7" t="s">
        <v>7224</v>
      </c>
      <c r="D1145" s="7" t="s">
        <v>7225</v>
      </c>
      <c r="F1145" s="9" t="s">
        <v>7226</v>
      </c>
      <c r="G1145" s="9" t="s">
        <v>7227</v>
      </c>
      <c r="J1145" s="7" t="s">
        <v>4271</v>
      </c>
      <c r="K1145" s="7" t="s">
        <v>7228</v>
      </c>
      <c r="L1145" s="9" t="s">
        <v>231</v>
      </c>
      <c r="M1145" s="7" t="s">
        <v>36</v>
      </c>
      <c r="N1145" s="7" t="s">
        <v>37</v>
      </c>
      <c r="O1145" s="7" t="s">
        <v>815</v>
      </c>
      <c r="P1145" s="7" t="s">
        <v>2678</v>
      </c>
    </row>
    <row r="1146" ht="15.75" customHeight="1">
      <c r="A1146" s="7" t="s">
        <v>7229</v>
      </c>
      <c r="B1146" s="7" t="s">
        <v>7230</v>
      </c>
      <c r="C1146" s="7" t="s">
        <v>7231</v>
      </c>
      <c r="D1146" s="7" t="s">
        <v>7232</v>
      </c>
      <c r="J1146" s="7" t="s">
        <v>7233</v>
      </c>
      <c r="K1146" s="7" t="s">
        <v>7234</v>
      </c>
      <c r="L1146" s="9" t="s">
        <v>13</v>
      </c>
      <c r="M1146" s="7" t="s">
        <v>36</v>
      </c>
      <c r="N1146" s="7" t="s">
        <v>37</v>
      </c>
      <c r="O1146" s="7" t="s">
        <v>815</v>
      </c>
      <c r="P1146" s="7" t="s">
        <v>2678</v>
      </c>
    </row>
    <row r="1147" ht="15.75" customHeight="1">
      <c r="A1147" s="7" t="s">
        <v>7235</v>
      </c>
      <c r="B1147" s="7" t="s">
        <v>7236</v>
      </c>
      <c r="C1147" s="7" t="s">
        <v>7237</v>
      </c>
      <c r="D1147" s="7" t="s">
        <v>7238</v>
      </c>
      <c r="F1147" s="9" t="s">
        <v>7239</v>
      </c>
      <c r="G1147" s="9" t="s">
        <v>7240</v>
      </c>
      <c r="H1147" s="9" t="s">
        <v>7241</v>
      </c>
      <c r="I1147" s="9" t="s">
        <v>7242</v>
      </c>
      <c r="J1147" s="7" t="s">
        <v>5005</v>
      </c>
      <c r="K1147" s="7" t="s">
        <v>7243</v>
      </c>
      <c r="L1147" s="9" t="s">
        <v>8</v>
      </c>
      <c r="M1147" s="7" t="s">
        <v>36</v>
      </c>
      <c r="N1147" s="7" t="s">
        <v>37</v>
      </c>
      <c r="O1147" s="7" t="s">
        <v>815</v>
      </c>
      <c r="P1147" s="7" t="s">
        <v>2678</v>
      </c>
    </row>
    <row r="1148" ht="15.75" customHeight="1">
      <c r="A1148" s="7" t="s">
        <v>7244</v>
      </c>
      <c r="B1148" s="7" t="s">
        <v>7245</v>
      </c>
      <c r="C1148" s="7" t="s">
        <v>7246</v>
      </c>
      <c r="D1148" s="7" t="s">
        <v>7247</v>
      </c>
      <c r="J1148" s="7" t="s">
        <v>7248</v>
      </c>
      <c r="K1148" s="7" t="s">
        <v>7249</v>
      </c>
      <c r="L1148" s="9" t="s">
        <v>11</v>
      </c>
      <c r="M1148" s="7" t="s">
        <v>36</v>
      </c>
      <c r="N1148" s="7" t="s">
        <v>37</v>
      </c>
      <c r="O1148" s="7" t="s">
        <v>815</v>
      </c>
      <c r="P1148" s="7" t="s">
        <v>2678</v>
      </c>
    </row>
    <row r="1149" ht="15.75" customHeight="1">
      <c r="A1149" s="7" t="s">
        <v>7250</v>
      </c>
      <c r="B1149" s="7" t="s">
        <v>7251</v>
      </c>
      <c r="C1149" s="7" t="s">
        <v>7252</v>
      </c>
      <c r="D1149" s="7" t="s">
        <v>7253</v>
      </c>
      <c r="J1149" s="7" t="s">
        <v>4134</v>
      </c>
      <c r="K1149" s="7" t="s">
        <v>7254</v>
      </c>
      <c r="L1149" s="9" t="s">
        <v>11</v>
      </c>
      <c r="M1149" s="7" t="s">
        <v>36</v>
      </c>
      <c r="N1149" s="7" t="s">
        <v>37</v>
      </c>
      <c r="O1149" s="7" t="s">
        <v>815</v>
      </c>
      <c r="P1149" s="7" t="s">
        <v>2678</v>
      </c>
    </row>
    <row r="1150" ht="15.75" customHeight="1">
      <c r="A1150" s="7" t="s">
        <v>7255</v>
      </c>
      <c r="B1150" s="7" t="s">
        <v>7256</v>
      </c>
      <c r="C1150" s="7" t="s">
        <v>7257</v>
      </c>
      <c r="D1150" s="7" t="s">
        <v>7258</v>
      </c>
      <c r="J1150" s="7" t="s">
        <v>6051</v>
      </c>
      <c r="K1150" s="7" t="s">
        <v>7259</v>
      </c>
      <c r="M1150" s="7" t="s">
        <v>70</v>
      </c>
      <c r="N1150" s="7" t="s">
        <v>6001</v>
      </c>
      <c r="O1150" s="7" t="s">
        <v>815</v>
      </c>
      <c r="P1150" s="7" t="s">
        <v>2678</v>
      </c>
    </row>
    <row r="1151" ht="15.75" customHeight="1">
      <c r="A1151" s="7" t="s">
        <v>7260</v>
      </c>
      <c r="B1151" s="7" t="s">
        <v>7261</v>
      </c>
      <c r="C1151" s="7" t="s">
        <v>7257</v>
      </c>
      <c r="D1151" s="7" t="s">
        <v>7262</v>
      </c>
      <c r="J1151" s="7" t="s">
        <v>6051</v>
      </c>
      <c r="K1151" s="7" t="s">
        <v>7259</v>
      </c>
      <c r="M1151" s="7" t="s">
        <v>70</v>
      </c>
      <c r="N1151" s="7" t="s">
        <v>6001</v>
      </c>
      <c r="O1151" s="7" t="s">
        <v>815</v>
      </c>
      <c r="P1151" s="7" t="s">
        <v>2678</v>
      </c>
    </row>
    <row r="1152" ht="15.75" customHeight="1">
      <c r="A1152" s="7" t="s">
        <v>7263</v>
      </c>
      <c r="B1152" s="7" t="s">
        <v>7264</v>
      </c>
      <c r="C1152" s="7" t="s">
        <v>7265</v>
      </c>
      <c r="D1152" s="7" t="s">
        <v>7266</v>
      </c>
      <c r="J1152" s="7" t="s">
        <v>3516</v>
      </c>
      <c r="K1152" s="7" t="s">
        <v>7267</v>
      </c>
      <c r="L1152" s="9" t="s">
        <v>11</v>
      </c>
      <c r="M1152" s="7" t="s">
        <v>36</v>
      </c>
      <c r="N1152" s="7" t="s">
        <v>37</v>
      </c>
      <c r="O1152" s="7" t="s">
        <v>815</v>
      </c>
      <c r="P1152" s="7" t="s">
        <v>2678</v>
      </c>
    </row>
    <row r="1153" ht="15.75" customHeight="1">
      <c r="A1153" s="7" t="s">
        <v>7268</v>
      </c>
      <c r="B1153" s="7" t="s">
        <v>7269</v>
      </c>
      <c r="C1153" s="7" t="s">
        <v>7270</v>
      </c>
      <c r="D1153" s="7" t="s">
        <v>7271</v>
      </c>
      <c r="J1153" s="7" t="s">
        <v>4358</v>
      </c>
      <c r="K1153" s="7" t="s">
        <v>7272</v>
      </c>
      <c r="L1153" s="9" t="s">
        <v>11</v>
      </c>
      <c r="M1153" s="7" t="s">
        <v>70</v>
      </c>
      <c r="N1153" s="7" t="s">
        <v>71</v>
      </c>
      <c r="O1153" s="7" t="s">
        <v>815</v>
      </c>
      <c r="P1153" s="7" t="s">
        <v>2678</v>
      </c>
    </row>
    <row r="1154" ht="15.75" customHeight="1">
      <c r="A1154" s="7" t="s">
        <v>7273</v>
      </c>
      <c r="B1154" s="7" t="s">
        <v>7274</v>
      </c>
      <c r="C1154" s="7" t="s">
        <v>7275</v>
      </c>
      <c r="D1154" s="7" t="s">
        <v>7276</v>
      </c>
      <c r="J1154" s="7" t="s">
        <v>7277</v>
      </c>
      <c r="L1154" s="9" t="s">
        <v>11</v>
      </c>
      <c r="M1154" s="7" t="s">
        <v>36</v>
      </c>
      <c r="N1154" s="7" t="s">
        <v>37</v>
      </c>
      <c r="O1154" s="7" t="s">
        <v>815</v>
      </c>
      <c r="P1154" s="7" t="s">
        <v>2678</v>
      </c>
    </row>
    <row r="1155" ht="15.75" customHeight="1">
      <c r="A1155" s="7" t="s">
        <v>7278</v>
      </c>
      <c r="B1155" s="7" t="s">
        <v>7279</v>
      </c>
      <c r="C1155" s="7" t="s">
        <v>7275</v>
      </c>
      <c r="D1155" s="7" t="s">
        <v>7280</v>
      </c>
      <c r="J1155" s="7" t="s">
        <v>7277</v>
      </c>
      <c r="L1155" s="9" t="s">
        <v>11</v>
      </c>
      <c r="M1155" s="7" t="s">
        <v>36</v>
      </c>
      <c r="N1155" s="7" t="s">
        <v>37</v>
      </c>
      <c r="O1155" s="7" t="s">
        <v>815</v>
      </c>
      <c r="P1155" s="7" t="s">
        <v>2678</v>
      </c>
    </row>
    <row r="1156" ht="15.75" customHeight="1">
      <c r="A1156" s="7" t="s">
        <v>7281</v>
      </c>
      <c r="B1156" s="7" t="s">
        <v>7282</v>
      </c>
      <c r="C1156" s="7" t="s">
        <v>7283</v>
      </c>
      <c r="D1156" s="7" t="s">
        <v>7284</v>
      </c>
      <c r="F1156" s="9" t="s">
        <v>7285</v>
      </c>
      <c r="G1156" s="9" t="s">
        <v>7286</v>
      </c>
      <c r="H1156" s="9" t="s">
        <v>7287</v>
      </c>
      <c r="J1156" s="7" t="s">
        <v>4090</v>
      </c>
      <c r="K1156" s="7" t="s">
        <v>7288</v>
      </c>
      <c r="L1156" s="9" t="s">
        <v>231</v>
      </c>
      <c r="M1156" s="7" t="s">
        <v>36</v>
      </c>
      <c r="N1156" s="7" t="s">
        <v>37</v>
      </c>
      <c r="O1156" s="7" t="s">
        <v>815</v>
      </c>
      <c r="P1156" s="7" t="s">
        <v>2678</v>
      </c>
    </row>
    <row r="1157" ht="15.75" customHeight="1">
      <c r="A1157" s="7" t="s">
        <v>7289</v>
      </c>
      <c r="B1157" s="7" t="s">
        <v>7290</v>
      </c>
      <c r="C1157" s="7" t="s">
        <v>7291</v>
      </c>
      <c r="D1157" s="7" t="s">
        <v>7292</v>
      </c>
      <c r="F1157" s="9" t="s">
        <v>7293</v>
      </c>
      <c r="G1157" s="9" t="s">
        <v>7294</v>
      </c>
      <c r="H1157" s="9" t="s">
        <v>7295</v>
      </c>
      <c r="J1157" s="7" t="s">
        <v>5730</v>
      </c>
      <c r="K1157" s="7" t="s">
        <v>7296</v>
      </c>
      <c r="L1157" s="9" t="s">
        <v>231</v>
      </c>
      <c r="M1157" s="7" t="s">
        <v>36</v>
      </c>
      <c r="N1157" s="7" t="s">
        <v>37</v>
      </c>
      <c r="O1157" s="7" t="s">
        <v>815</v>
      </c>
      <c r="P1157" s="7" t="s">
        <v>2678</v>
      </c>
      <c r="Q1157" s="9" t="s">
        <v>7297</v>
      </c>
    </row>
    <row r="1158" ht="15.75" customHeight="1">
      <c r="A1158" s="7" t="s">
        <v>7298</v>
      </c>
      <c r="B1158" s="7" t="s">
        <v>7299</v>
      </c>
      <c r="C1158" s="7" t="s">
        <v>7300</v>
      </c>
      <c r="D1158" s="7" t="s">
        <v>7301</v>
      </c>
      <c r="J1158" s="7" t="s">
        <v>7302</v>
      </c>
      <c r="L1158" s="9" t="s">
        <v>11</v>
      </c>
      <c r="M1158" s="7" t="s">
        <v>36</v>
      </c>
      <c r="N1158" s="7" t="s">
        <v>37</v>
      </c>
      <c r="O1158" s="7" t="s">
        <v>815</v>
      </c>
      <c r="P1158" s="7" t="s">
        <v>2678</v>
      </c>
    </row>
    <row r="1159" ht="15.75" customHeight="1">
      <c r="A1159" s="7" t="s">
        <v>7303</v>
      </c>
      <c r="B1159" s="7" t="s">
        <v>7304</v>
      </c>
      <c r="C1159" s="7" t="s">
        <v>7305</v>
      </c>
      <c r="D1159" s="7" t="s">
        <v>7306</v>
      </c>
      <c r="J1159" s="7" t="s">
        <v>3861</v>
      </c>
      <c r="K1159" s="7" t="s">
        <v>7307</v>
      </c>
      <c r="L1159" s="9" t="s">
        <v>11</v>
      </c>
      <c r="M1159" s="7" t="s">
        <v>36</v>
      </c>
      <c r="N1159" s="7" t="s">
        <v>37</v>
      </c>
      <c r="O1159" s="7" t="s">
        <v>815</v>
      </c>
      <c r="P1159" s="7" t="s">
        <v>2678</v>
      </c>
    </row>
    <row r="1160" ht="15.75" customHeight="1">
      <c r="A1160" s="7" t="s">
        <v>7308</v>
      </c>
      <c r="B1160" s="7" t="s">
        <v>7309</v>
      </c>
      <c r="C1160" s="7" t="s">
        <v>7310</v>
      </c>
      <c r="D1160" s="7" t="s">
        <v>7311</v>
      </c>
      <c r="J1160" s="7" t="s">
        <v>4449</v>
      </c>
      <c r="K1160" s="7" t="s">
        <v>7312</v>
      </c>
      <c r="L1160" s="9" t="s">
        <v>11</v>
      </c>
      <c r="M1160" s="7" t="s">
        <v>36</v>
      </c>
      <c r="N1160" s="7" t="s">
        <v>37</v>
      </c>
      <c r="O1160" s="7" t="s">
        <v>815</v>
      </c>
      <c r="P1160" s="7" t="s">
        <v>2678</v>
      </c>
    </row>
    <row r="1161" ht="15.75" customHeight="1">
      <c r="A1161" s="7" t="s">
        <v>7313</v>
      </c>
      <c r="B1161" s="7" t="s">
        <v>7314</v>
      </c>
      <c r="C1161" s="7" t="s">
        <v>7315</v>
      </c>
      <c r="D1161" s="7" t="s">
        <v>7316</v>
      </c>
      <c r="J1161" s="7" t="s">
        <v>4573</v>
      </c>
      <c r="K1161" s="7" t="s">
        <v>7317</v>
      </c>
      <c r="L1161" s="9" t="s">
        <v>11</v>
      </c>
      <c r="M1161" s="7" t="s">
        <v>36</v>
      </c>
      <c r="N1161" s="7" t="s">
        <v>37</v>
      </c>
      <c r="O1161" s="7" t="s">
        <v>815</v>
      </c>
      <c r="P1161" s="7" t="s">
        <v>2678</v>
      </c>
    </row>
    <row r="1162" ht="15.75" customHeight="1">
      <c r="A1162" s="7" t="s">
        <v>7318</v>
      </c>
      <c r="B1162" s="7" t="s">
        <v>7319</v>
      </c>
      <c r="C1162" s="7" t="s">
        <v>7320</v>
      </c>
      <c r="D1162" s="7" t="s">
        <v>7321</v>
      </c>
      <c r="J1162" s="7" t="s">
        <v>7322</v>
      </c>
      <c r="K1162" s="7" t="s">
        <v>7323</v>
      </c>
      <c r="L1162" s="9" t="s">
        <v>11</v>
      </c>
      <c r="M1162" s="7" t="s">
        <v>36</v>
      </c>
      <c r="N1162" s="7" t="s">
        <v>37</v>
      </c>
      <c r="O1162" s="7" t="s">
        <v>815</v>
      </c>
      <c r="P1162" s="7" t="s">
        <v>2678</v>
      </c>
    </row>
    <row r="1163" ht="15.75" customHeight="1">
      <c r="A1163" s="7" t="s">
        <v>7324</v>
      </c>
      <c r="B1163" s="7" t="s">
        <v>7325</v>
      </c>
      <c r="C1163" s="7" t="s">
        <v>7326</v>
      </c>
      <c r="D1163" s="7" t="s">
        <v>7327</v>
      </c>
      <c r="J1163" s="7" t="s">
        <v>4606</v>
      </c>
      <c r="K1163" s="7" t="s">
        <v>7328</v>
      </c>
      <c r="L1163" s="9" t="s">
        <v>11</v>
      </c>
      <c r="M1163" s="7" t="s">
        <v>36</v>
      </c>
      <c r="N1163" s="7" t="s">
        <v>37</v>
      </c>
      <c r="O1163" s="7" t="s">
        <v>815</v>
      </c>
      <c r="P1163" s="7" t="s">
        <v>2678</v>
      </c>
    </row>
    <row r="1164" ht="15.75" customHeight="1">
      <c r="A1164" s="7" t="s">
        <v>7329</v>
      </c>
      <c r="B1164" s="7" t="s">
        <v>7330</v>
      </c>
      <c r="C1164" s="7" t="s">
        <v>7331</v>
      </c>
      <c r="D1164" s="7" t="s">
        <v>7332</v>
      </c>
      <c r="J1164" s="7" t="s">
        <v>4242</v>
      </c>
      <c r="K1164" s="7" t="s">
        <v>7333</v>
      </c>
      <c r="L1164" s="9" t="s">
        <v>11</v>
      </c>
      <c r="M1164" s="7" t="s">
        <v>36</v>
      </c>
      <c r="N1164" s="7" t="s">
        <v>37</v>
      </c>
      <c r="O1164" s="7" t="s">
        <v>815</v>
      </c>
      <c r="P1164" s="7" t="s">
        <v>2678</v>
      </c>
    </row>
    <row r="1165" ht="15.75" customHeight="1">
      <c r="A1165" s="7" t="s">
        <v>7334</v>
      </c>
      <c r="B1165" s="7" t="s">
        <v>7335</v>
      </c>
      <c r="C1165" s="7" t="s">
        <v>7336</v>
      </c>
      <c r="D1165" s="7" t="s">
        <v>7337</v>
      </c>
      <c r="J1165" s="7" t="s">
        <v>7338</v>
      </c>
      <c r="K1165" s="7" t="s">
        <v>7339</v>
      </c>
      <c r="L1165" s="9" t="s">
        <v>11</v>
      </c>
      <c r="M1165" s="7" t="s">
        <v>36</v>
      </c>
      <c r="N1165" s="7" t="s">
        <v>37</v>
      </c>
      <c r="O1165" s="7" t="s">
        <v>815</v>
      </c>
      <c r="P1165" s="7" t="s">
        <v>2678</v>
      </c>
    </row>
    <row r="1166" ht="15.75" customHeight="1">
      <c r="A1166" s="7" t="s">
        <v>7340</v>
      </c>
      <c r="B1166" s="7" t="s">
        <v>7341</v>
      </c>
      <c r="C1166" s="7" t="s">
        <v>7336</v>
      </c>
      <c r="D1166" s="7" t="s">
        <v>7342</v>
      </c>
      <c r="J1166" s="7" t="s">
        <v>7338</v>
      </c>
      <c r="K1166" s="7" t="s">
        <v>7339</v>
      </c>
      <c r="L1166" s="9" t="s">
        <v>11</v>
      </c>
      <c r="M1166" s="7" t="s">
        <v>36</v>
      </c>
      <c r="N1166" s="7" t="s">
        <v>37</v>
      </c>
      <c r="O1166" s="7" t="s">
        <v>815</v>
      </c>
      <c r="P1166" s="7" t="s">
        <v>2678</v>
      </c>
    </row>
    <row r="1167" ht="15.75" customHeight="1">
      <c r="A1167" s="7" t="s">
        <v>7343</v>
      </c>
      <c r="B1167" s="7" t="s">
        <v>7344</v>
      </c>
      <c r="C1167" s="7" t="s">
        <v>7345</v>
      </c>
      <c r="D1167" s="7" t="s">
        <v>7346</v>
      </c>
      <c r="J1167" s="7" t="s">
        <v>3887</v>
      </c>
      <c r="K1167" s="7" t="s">
        <v>7347</v>
      </c>
      <c r="L1167" s="9" t="s">
        <v>11</v>
      </c>
      <c r="M1167" s="7" t="s">
        <v>36</v>
      </c>
      <c r="N1167" s="7" t="s">
        <v>37</v>
      </c>
      <c r="O1167" s="7" t="s">
        <v>815</v>
      </c>
      <c r="P1167" s="7" t="s">
        <v>2678</v>
      </c>
    </row>
    <row r="1168" ht="15.75" customHeight="1">
      <c r="A1168" s="7" t="s">
        <v>7348</v>
      </c>
      <c r="B1168" s="7" t="s">
        <v>7349</v>
      </c>
      <c r="C1168" s="7" t="s">
        <v>7350</v>
      </c>
      <c r="D1168" s="7" t="s">
        <v>7351</v>
      </c>
      <c r="J1168" s="7" t="s">
        <v>3861</v>
      </c>
      <c r="K1168" s="7" t="s">
        <v>7352</v>
      </c>
      <c r="L1168" s="9" t="s">
        <v>11</v>
      </c>
      <c r="M1168" s="7" t="s">
        <v>36</v>
      </c>
      <c r="N1168" s="7" t="s">
        <v>37</v>
      </c>
      <c r="O1168" s="7" t="s">
        <v>815</v>
      </c>
      <c r="P1168" s="7" t="s">
        <v>2678</v>
      </c>
    </row>
    <row r="1169" ht="15.75" customHeight="1">
      <c r="A1169" s="7" t="s">
        <v>7353</v>
      </c>
      <c r="B1169" s="7" t="s">
        <v>7354</v>
      </c>
      <c r="C1169" s="7" t="s">
        <v>7355</v>
      </c>
      <c r="D1169" s="7" t="s">
        <v>7356</v>
      </c>
      <c r="J1169" s="7" t="s">
        <v>4271</v>
      </c>
      <c r="K1169" s="7" t="s">
        <v>7357</v>
      </c>
      <c r="L1169" s="9" t="s">
        <v>11</v>
      </c>
      <c r="M1169" s="7" t="s">
        <v>36</v>
      </c>
      <c r="N1169" s="7" t="s">
        <v>37</v>
      </c>
      <c r="O1169" s="7" t="s">
        <v>815</v>
      </c>
      <c r="P1169" s="7" t="s">
        <v>2678</v>
      </c>
    </row>
    <row r="1170" ht="15.75" customHeight="1">
      <c r="A1170" s="7" t="s">
        <v>7358</v>
      </c>
      <c r="B1170" s="7" t="s">
        <v>7359</v>
      </c>
      <c r="C1170" s="7" t="s">
        <v>7360</v>
      </c>
      <c r="D1170" s="7" t="s">
        <v>7361</v>
      </c>
      <c r="J1170" s="7" t="s">
        <v>3516</v>
      </c>
      <c r="K1170" s="7" t="s">
        <v>7362</v>
      </c>
      <c r="L1170" s="9" t="s">
        <v>11</v>
      </c>
      <c r="M1170" s="7" t="s">
        <v>36</v>
      </c>
      <c r="N1170" s="7" t="s">
        <v>37</v>
      </c>
      <c r="O1170" s="7" t="s">
        <v>815</v>
      </c>
      <c r="P1170" s="7" t="s">
        <v>2678</v>
      </c>
    </row>
    <row r="1171" ht="15.75" customHeight="1">
      <c r="A1171" s="7" t="s">
        <v>7363</v>
      </c>
      <c r="B1171" s="7" t="s">
        <v>7364</v>
      </c>
      <c r="C1171" s="7" t="s">
        <v>7365</v>
      </c>
      <c r="J1171" s="7" t="s">
        <v>7366</v>
      </c>
      <c r="K1171" s="7" t="s">
        <v>7367</v>
      </c>
      <c r="L1171" s="9" t="s">
        <v>10</v>
      </c>
      <c r="M1171" s="7" t="s">
        <v>36</v>
      </c>
      <c r="N1171" s="7" t="s">
        <v>37</v>
      </c>
      <c r="O1171" s="7" t="s">
        <v>815</v>
      </c>
      <c r="P1171" s="7" t="s">
        <v>2678</v>
      </c>
    </row>
    <row r="1172" ht="15.75" customHeight="1">
      <c r="A1172" s="7" t="s">
        <v>7368</v>
      </c>
      <c r="B1172" s="7" t="s">
        <v>7369</v>
      </c>
      <c r="C1172" s="7" t="s">
        <v>7370</v>
      </c>
      <c r="D1172" s="7" t="s">
        <v>7371</v>
      </c>
      <c r="J1172" s="7" t="s">
        <v>7372</v>
      </c>
      <c r="L1172" s="9" t="s">
        <v>11</v>
      </c>
      <c r="M1172" s="7" t="s">
        <v>36</v>
      </c>
      <c r="N1172" s="7" t="s">
        <v>37</v>
      </c>
      <c r="O1172" s="7" t="s">
        <v>815</v>
      </c>
      <c r="P1172" s="7" t="s">
        <v>2678</v>
      </c>
    </row>
    <row r="1173" ht="15.75" customHeight="1">
      <c r="A1173" s="7" t="s">
        <v>7373</v>
      </c>
      <c r="B1173" s="7" t="s">
        <v>7374</v>
      </c>
      <c r="C1173" s="7" t="s">
        <v>7370</v>
      </c>
      <c r="D1173" s="7" t="s">
        <v>7375</v>
      </c>
      <c r="F1173" s="9" t="s">
        <v>7376</v>
      </c>
      <c r="J1173" s="7" t="s">
        <v>7372</v>
      </c>
      <c r="L1173" s="9" t="s">
        <v>231</v>
      </c>
      <c r="M1173" s="7" t="s">
        <v>36</v>
      </c>
      <c r="N1173" s="7" t="s">
        <v>37</v>
      </c>
      <c r="O1173" s="7" t="s">
        <v>815</v>
      </c>
      <c r="P1173" s="7" t="s">
        <v>2678</v>
      </c>
      <c r="R1173" s="9" t="b">
        <v>1</v>
      </c>
    </row>
    <row r="1174" ht="15.75" customHeight="1">
      <c r="A1174" s="7" t="s">
        <v>7377</v>
      </c>
      <c r="B1174" s="7" t="s">
        <v>7378</v>
      </c>
      <c r="C1174" s="7" t="s">
        <v>7379</v>
      </c>
      <c r="D1174" s="7" t="s">
        <v>7380</v>
      </c>
      <c r="J1174" s="7" t="s">
        <v>5005</v>
      </c>
      <c r="K1174" s="7" t="s">
        <v>7381</v>
      </c>
      <c r="M1174" s="7" t="s">
        <v>36</v>
      </c>
      <c r="N1174" s="7" t="s">
        <v>372</v>
      </c>
      <c r="O1174" s="7" t="s">
        <v>815</v>
      </c>
      <c r="P1174" s="7" t="s">
        <v>2678</v>
      </c>
    </row>
    <row r="1175" ht="15.75" customHeight="1">
      <c r="A1175" s="7" t="s">
        <v>7382</v>
      </c>
      <c r="B1175" s="7" t="s">
        <v>7383</v>
      </c>
      <c r="C1175" s="7" t="s">
        <v>7384</v>
      </c>
      <c r="D1175" s="7" t="s">
        <v>7385</v>
      </c>
      <c r="J1175" s="7" t="s">
        <v>4563</v>
      </c>
      <c r="K1175" s="7" t="s">
        <v>7386</v>
      </c>
      <c r="L1175" s="9" t="s">
        <v>11</v>
      </c>
      <c r="M1175" s="7" t="s">
        <v>36</v>
      </c>
      <c r="N1175" s="7" t="s">
        <v>37</v>
      </c>
      <c r="O1175" s="7" t="s">
        <v>815</v>
      </c>
      <c r="P1175" s="7" t="s">
        <v>2678</v>
      </c>
    </row>
    <row r="1176" ht="15.75" customHeight="1">
      <c r="A1176" s="7" t="s">
        <v>7387</v>
      </c>
      <c r="B1176" s="7" t="s">
        <v>7388</v>
      </c>
      <c r="C1176" s="7" t="s">
        <v>7389</v>
      </c>
      <c r="D1176" s="7" t="s">
        <v>7390</v>
      </c>
      <c r="F1176" s="9" t="s">
        <v>7391</v>
      </c>
      <c r="G1176" s="9" t="s">
        <v>7392</v>
      </c>
      <c r="J1176" s="7" t="s">
        <v>5692</v>
      </c>
      <c r="K1176" s="7" t="s">
        <v>7393</v>
      </c>
      <c r="L1176" s="9" t="s">
        <v>231</v>
      </c>
      <c r="M1176" s="7" t="s">
        <v>36</v>
      </c>
      <c r="N1176" s="7" t="s">
        <v>37</v>
      </c>
      <c r="O1176" s="7" t="s">
        <v>815</v>
      </c>
      <c r="P1176" s="7" t="s">
        <v>2678</v>
      </c>
    </row>
    <row r="1177" ht="15.75" customHeight="1">
      <c r="A1177" s="7" t="s">
        <v>7394</v>
      </c>
      <c r="B1177" s="7" t="s">
        <v>7395</v>
      </c>
      <c r="C1177" s="7" t="s">
        <v>7396</v>
      </c>
      <c r="D1177" s="7" t="s">
        <v>7397</v>
      </c>
      <c r="J1177" s="7" t="s">
        <v>3887</v>
      </c>
      <c r="K1177" s="7" t="s">
        <v>7398</v>
      </c>
      <c r="L1177" s="9" t="s">
        <v>11</v>
      </c>
      <c r="M1177" s="7" t="s">
        <v>36</v>
      </c>
      <c r="N1177" s="7" t="s">
        <v>37</v>
      </c>
      <c r="O1177" s="7" t="s">
        <v>815</v>
      </c>
      <c r="P1177" s="7" t="s">
        <v>2678</v>
      </c>
    </row>
    <row r="1178" ht="15.75" customHeight="1">
      <c r="A1178" s="7" t="s">
        <v>7399</v>
      </c>
      <c r="B1178" s="7" t="s">
        <v>7400</v>
      </c>
      <c r="C1178" s="7" t="s">
        <v>7401</v>
      </c>
      <c r="D1178" s="7" t="s">
        <v>7402</v>
      </c>
      <c r="J1178" s="7" t="s">
        <v>5005</v>
      </c>
      <c r="K1178" s="7" t="s">
        <v>7403</v>
      </c>
      <c r="L1178" s="9" t="s">
        <v>11</v>
      </c>
      <c r="M1178" s="7" t="s">
        <v>36</v>
      </c>
      <c r="N1178" s="7" t="s">
        <v>37</v>
      </c>
      <c r="O1178" s="7" t="s">
        <v>815</v>
      </c>
      <c r="P1178" s="7" t="s">
        <v>2678</v>
      </c>
    </row>
    <row r="1179" ht="15.75" customHeight="1">
      <c r="A1179" s="7" t="s">
        <v>7404</v>
      </c>
      <c r="B1179" s="7" t="s">
        <v>7405</v>
      </c>
      <c r="C1179" s="7" t="s">
        <v>7406</v>
      </c>
      <c r="D1179" s="7" t="s">
        <v>7407</v>
      </c>
      <c r="F1179" s="9" t="s">
        <v>7408</v>
      </c>
      <c r="G1179" s="9" t="s">
        <v>7409</v>
      </c>
      <c r="J1179" s="7" t="s">
        <v>4242</v>
      </c>
      <c r="K1179" s="7" t="s">
        <v>7410</v>
      </c>
      <c r="L1179" s="9" t="s">
        <v>231</v>
      </c>
      <c r="M1179" s="7" t="s">
        <v>36</v>
      </c>
      <c r="N1179" s="7" t="s">
        <v>37</v>
      </c>
      <c r="O1179" s="7" t="s">
        <v>815</v>
      </c>
      <c r="P1179" s="7" t="s">
        <v>2678</v>
      </c>
    </row>
    <row r="1180" ht="15.75" customHeight="1">
      <c r="A1180" s="7" t="s">
        <v>7411</v>
      </c>
      <c r="B1180" s="7" t="s">
        <v>7412</v>
      </c>
      <c r="C1180" s="7" t="s">
        <v>7413</v>
      </c>
      <c r="D1180" s="7" t="s">
        <v>7414</v>
      </c>
      <c r="J1180" s="7" t="s">
        <v>5005</v>
      </c>
      <c r="K1180" s="7" t="s">
        <v>7415</v>
      </c>
      <c r="L1180" s="9" t="s">
        <v>11</v>
      </c>
      <c r="M1180" s="7" t="s">
        <v>36</v>
      </c>
      <c r="N1180" s="7" t="s">
        <v>37</v>
      </c>
      <c r="O1180" s="7" t="s">
        <v>815</v>
      </c>
      <c r="P1180" s="7" t="s">
        <v>2678</v>
      </c>
    </row>
    <row r="1181" ht="15.75" customHeight="1">
      <c r="A1181" s="7" t="s">
        <v>7416</v>
      </c>
      <c r="B1181" s="7" t="s">
        <v>7417</v>
      </c>
      <c r="C1181" s="7" t="s">
        <v>7418</v>
      </c>
      <c r="D1181" s="7" t="s">
        <v>7419</v>
      </c>
      <c r="J1181" s="7" t="s">
        <v>3950</v>
      </c>
      <c r="K1181" s="7" t="s">
        <v>7420</v>
      </c>
      <c r="L1181" s="9" t="s">
        <v>10</v>
      </c>
      <c r="M1181" s="7" t="s">
        <v>36</v>
      </c>
      <c r="N1181" s="7" t="s">
        <v>37</v>
      </c>
      <c r="O1181" s="7" t="s">
        <v>815</v>
      </c>
      <c r="P1181" s="7" t="s">
        <v>2678</v>
      </c>
    </row>
    <row r="1182" ht="15.75" customHeight="1">
      <c r="A1182" s="7" t="s">
        <v>7421</v>
      </c>
      <c r="B1182" s="7" t="s">
        <v>7422</v>
      </c>
      <c r="C1182" s="7" t="s">
        <v>7423</v>
      </c>
      <c r="D1182" s="7" t="s">
        <v>7424</v>
      </c>
      <c r="J1182" s="7" t="s">
        <v>5730</v>
      </c>
      <c r="K1182" s="7" t="s">
        <v>7420</v>
      </c>
      <c r="L1182" s="9" t="s">
        <v>11</v>
      </c>
      <c r="M1182" s="7" t="s">
        <v>36</v>
      </c>
      <c r="N1182" s="7" t="s">
        <v>37</v>
      </c>
      <c r="O1182" s="7" t="s">
        <v>815</v>
      </c>
      <c r="P1182" s="7" t="s">
        <v>2678</v>
      </c>
    </row>
    <row r="1183" ht="15.75" customHeight="1">
      <c r="A1183" s="7" t="s">
        <v>7425</v>
      </c>
      <c r="B1183" s="7" t="s">
        <v>7426</v>
      </c>
      <c r="C1183" s="7" t="s">
        <v>7427</v>
      </c>
      <c r="D1183" s="7" t="s">
        <v>7428</v>
      </c>
      <c r="J1183" s="7" t="s">
        <v>3639</v>
      </c>
      <c r="K1183" s="7" t="s">
        <v>7429</v>
      </c>
      <c r="L1183" s="9" t="s">
        <v>11</v>
      </c>
      <c r="M1183" s="7" t="s">
        <v>36</v>
      </c>
      <c r="N1183" s="7" t="s">
        <v>37</v>
      </c>
      <c r="O1183" s="7" t="s">
        <v>815</v>
      </c>
      <c r="P1183" s="7" t="s">
        <v>2678</v>
      </c>
    </row>
    <row r="1184" ht="15.75" customHeight="1">
      <c r="A1184" s="7" t="s">
        <v>7430</v>
      </c>
      <c r="B1184" s="7" t="s">
        <v>7431</v>
      </c>
      <c r="C1184" s="7" t="s">
        <v>7432</v>
      </c>
      <c r="D1184" s="7" t="s">
        <v>7433</v>
      </c>
      <c r="J1184" s="7" t="s">
        <v>5211</v>
      </c>
      <c r="K1184" s="7" t="s">
        <v>7434</v>
      </c>
      <c r="L1184" s="9" t="s">
        <v>11</v>
      </c>
      <c r="M1184" s="7" t="s">
        <v>36</v>
      </c>
      <c r="N1184" s="7" t="s">
        <v>37</v>
      </c>
      <c r="O1184" s="7" t="s">
        <v>815</v>
      </c>
      <c r="P1184" s="7" t="s">
        <v>2678</v>
      </c>
    </row>
    <row r="1185" ht="15.75" customHeight="1">
      <c r="A1185" s="7" t="s">
        <v>7435</v>
      </c>
      <c r="B1185" s="7" t="s">
        <v>7436</v>
      </c>
      <c r="C1185" s="7" t="s">
        <v>7437</v>
      </c>
      <c r="D1185" s="7" t="s">
        <v>7438</v>
      </c>
      <c r="J1185" s="7" t="s">
        <v>4337</v>
      </c>
      <c r="K1185" s="7" t="s">
        <v>7439</v>
      </c>
      <c r="L1185" s="9" t="s">
        <v>11</v>
      </c>
      <c r="M1185" s="7" t="s">
        <v>36</v>
      </c>
      <c r="N1185" s="7" t="s">
        <v>37</v>
      </c>
      <c r="O1185" s="7" t="s">
        <v>815</v>
      </c>
      <c r="P1185" s="7" t="s">
        <v>2678</v>
      </c>
    </row>
    <row r="1186" ht="15.75" customHeight="1">
      <c r="A1186" s="7" t="s">
        <v>7440</v>
      </c>
      <c r="B1186" s="7" t="s">
        <v>7441</v>
      </c>
      <c r="C1186" s="7" t="s">
        <v>7442</v>
      </c>
      <c r="D1186" s="7" t="s">
        <v>7443</v>
      </c>
      <c r="E1186" s="13" t="s">
        <v>7444</v>
      </c>
      <c r="F1186" s="9" t="s">
        <v>7445</v>
      </c>
      <c r="G1186" s="9" t="s">
        <v>7446</v>
      </c>
      <c r="H1186" s="9" t="s">
        <v>7447</v>
      </c>
      <c r="J1186" s="7" t="s">
        <v>7448</v>
      </c>
      <c r="K1186" s="7" t="s">
        <v>7449</v>
      </c>
      <c r="L1186" s="9" t="s">
        <v>231</v>
      </c>
      <c r="M1186" s="7" t="s">
        <v>36</v>
      </c>
      <c r="N1186" s="7" t="s">
        <v>37</v>
      </c>
      <c r="O1186" s="7" t="s">
        <v>815</v>
      </c>
      <c r="P1186" s="7" t="s">
        <v>2678</v>
      </c>
    </row>
    <row r="1187" ht="15.75" customHeight="1">
      <c r="A1187" s="7" t="s">
        <v>7450</v>
      </c>
      <c r="B1187" s="7" t="s">
        <v>7451</v>
      </c>
      <c r="C1187" s="7" t="s">
        <v>7452</v>
      </c>
      <c r="D1187" s="7" t="s">
        <v>7453</v>
      </c>
      <c r="F1187" s="9" t="s">
        <v>7454</v>
      </c>
      <c r="G1187" s="9" t="s">
        <v>7455</v>
      </c>
      <c r="J1187" s="7" t="s">
        <v>3887</v>
      </c>
      <c r="K1187" s="7" t="s">
        <v>7456</v>
      </c>
      <c r="L1187" s="9" t="s">
        <v>231</v>
      </c>
      <c r="M1187" s="7" t="s">
        <v>36</v>
      </c>
      <c r="N1187" s="7" t="s">
        <v>37</v>
      </c>
      <c r="O1187" s="7" t="s">
        <v>815</v>
      </c>
      <c r="P1187" s="7" t="s">
        <v>2678</v>
      </c>
    </row>
    <row r="1188" ht="15.75" customHeight="1">
      <c r="A1188" s="7" t="s">
        <v>7457</v>
      </c>
      <c r="B1188" s="7" t="s">
        <v>7458</v>
      </c>
      <c r="C1188" s="7" t="s">
        <v>7459</v>
      </c>
      <c r="D1188" s="7" t="s">
        <v>7460</v>
      </c>
      <c r="J1188" s="7" t="s">
        <v>7461</v>
      </c>
      <c r="L1188" s="9" t="s">
        <v>11</v>
      </c>
      <c r="M1188" s="7" t="s">
        <v>36</v>
      </c>
      <c r="N1188" s="7" t="s">
        <v>37</v>
      </c>
      <c r="O1188" s="7" t="s">
        <v>815</v>
      </c>
      <c r="P1188" s="7" t="s">
        <v>2678</v>
      </c>
    </row>
    <row r="1189" ht="15.75" customHeight="1">
      <c r="A1189" s="7" t="s">
        <v>7462</v>
      </c>
      <c r="B1189" s="7" t="s">
        <v>7463</v>
      </c>
      <c r="C1189" s="7" t="s">
        <v>7464</v>
      </c>
      <c r="D1189" s="7" t="s">
        <v>7465</v>
      </c>
      <c r="E1189" s="9" t="s">
        <v>7466</v>
      </c>
      <c r="J1189" s="7" t="s">
        <v>3639</v>
      </c>
      <c r="K1189" s="7" t="s">
        <v>7467</v>
      </c>
      <c r="L1189" s="9" t="s">
        <v>11</v>
      </c>
      <c r="M1189" s="7" t="s">
        <v>36</v>
      </c>
      <c r="N1189" s="7" t="s">
        <v>37</v>
      </c>
      <c r="O1189" s="7" t="s">
        <v>815</v>
      </c>
      <c r="P1189" s="7" t="s">
        <v>2678</v>
      </c>
    </row>
    <row r="1190" ht="15.75" customHeight="1">
      <c r="A1190" s="7" t="s">
        <v>7468</v>
      </c>
      <c r="B1190" s="7" t="s">
        <v>7469</v>
      </c>
      <c r="C1190" s="7" t="s">
        <v>7470</v>
      </c>
      <c r="D1190" s="7" t="s">
        <v>7471</v>
      </c>
      <c r="F1190" s="9" t="s">
        <v>7472</v>
      </c>
      <c r="G1190" s="9" t="s">
        <v>7473</v>
      </c>
      <c r="J1190" s="7" t="s">
        <v>4103</v>
      </c>
      <c r="K1190" s="7" t="s">
        <v>7474</v>
      </c>
      <c r="L1190" s="9" t="s">
        <v>231</v>
      </c>
      <c r="M1190" s="7" t="s">
        <v>36</v>
      </c>
      <c r="N1190" s="7" t="s">
        <v>37</v>
      </c>
      <c r="O1190" s="7" t="s">
        <v>815</v>
      </c>
      <c r="P1190" s="7" t="s">
        <v>2678</v>
      </c>
    </row>
    <row r="1191" ht="15.75" customHeight="1">
      <c r="A1191" s="7" t="s">
        <v>7475</v>
      </c>
      <c r="B1191" s="7" t="s">
        <v>7476</v>
      </c>
      <c r="C1191" s="7" t="s">
        <v>7477</v>
      </c>
      <c r="D1191" s="7" t="s">
        <v>7478</v>
      </c>
      <c r="J1191" s="7" t="s">
        <v>4191</v>
      </c>
      <c r="K1191" s="7" t="s">
        <v>7474</v>
      </c>
      <c r="L1191" s="9" t="s">
        <v>11</v>
      </c>
      <c r="M1191" s="7" t="s">
        <v>36</v>
      </c>
      <c r="N1191" s="7" t="s">
        <v>37</v>
      </c>
      <c r="O1191" s="7" t="s">
        <v>815</v>
      </c>
      <c r="P1191" s="7" t="s">
        <v>2678</v>
      </c>
    </row>
    <row r="1192" ht="15.75" customHeight="1">
      <c r="A1192" s="7" t="s">
        <v>7479</v>
      </c>
      <c r="B1192" s="7" t="s">
        <v>7480</v>
      </c>
      <c r="C1192" s="7" t="s">
        <v>7481</v>
      </c>
      <c r="D1192" s="7" t="s">
        <v>7482</v>
      </c>
      <c r="J1192" s="7" t="s">
        <v>4516</v>
      </c>
      <c r="K1192" s="7" t="s">
        <v>7483</v>
      </c>
      <c r="L1192" s="9" t="s">
        <v>11</v>
      </c>
      <c r="M1192" s="7" t="s">
        <v>36</v>
      </c>
      <c r="N1192" s="7" t="s">
        <v>37</v>
      </c>
      <c r="O1192" s="7" t="s">
        <v>815</v>
      </c>
      <c r="P1192" s="7" t="s">
        <v>2678</v>
      </c>
    </row>
    <row r="1193" ht="15.75" customHeight="1">
      <c r="A1193" s="7" t="s">
        <v>7484</v>
      </c>
      <c r="B1193" s="7" t="s">
        <v>7485</v>
      </c>
      <c r="C1193" s="7" t="s">
        <v>7486</v>
      </c>
      <c r="D1193" s="7" t="s">
        <v>7487</v>
      </c>
      <c r="J1193" s="7" t="s">
        <v>5438</v>
      </c>
      <c r="K1193" s="7" t="s">
        <v>7488</v>
      </c>
      <c r="L1193" s="9" t="s">
        <v>11</v>
      </c>
      <c r="M1193" s="7" t="s">
        <v>36</v>
      </c>
      <c r="N1193" s="7" t="s">
        <v>37</v>
      </c>
      <c r="O1193" s="7" t="s">
        <v>815</v>
      </c>
      <c r="P1193" s="7" t="s">
        <v>2678</v>
      </c>
    </row>
    <row r="1194" ht="15.75" customHeight="1">
      <c r="A1194" s="7" t="s">
        <v>7489</v>
      </c>
      <c r="B1194" s="7" t="s">
        <v>7490</v>
      </c>
      <c r="C1194" s="7" t="s">
        <v>7491</v>
      </c>
      <c r="D1194" s="7" t="s">
        <v>7492</v>
      </c>
      <c r="J1194" s="7" t="s">
        <v>4351</v>
      </c>
      <c r="K1194" s="7" t="s">
        <v>7493</v>
      </c>
      <c r="M1194" s="7" t="s">
        <v>36</v>
      </c>
      <c r="N1194" s="7" t="s">
        <v>372</v>
      </c>
      <c r="O1194" s="7" t="s">
        <v>815</v>
      </c>
      <c r="P1194" s="7" t="s">
        <v>2678</v>
      </c>
    </row>
    <row r="1195" ht="15.75" customHeight="1">
      <c r="A1195" s="7" t="s">
        <v>7494</v>
      </c>
      <c r="B1195" s="7" t="s">
        <v>7495</v>
      </c>
      <c r="C1195" s="7" t="s">
        <v>7496</v>
      </c>
      <c r="D1195" s="7" t="s">
        <v>7497</v>
      </c>
      <c r="J1195" s="7" t="s">
        <v>3639</v>
      </c>
      <c r="K1195" s="7" t="s">
        <v>7498</v>
      </c>
      <c r="L1195" s="9" t="s">
        <v>11</v>
      </c>
      <c r="M1195" s="7" t="s">
        <v>70</v>
      </c>
      <c r="N1195" s="7" t="s">
        <v>71</v>
      </c>
      <c r="O1195" s="7" t="s">
        <v>815</v>
      </c>
      <c r="P1195" s="7" t="s">
        <v>2678</v>
      </c>
    </row>
    <row r="1196" ht="15.75" customHeight="1">
      <c r="A1196" s="7" t="s">
        <v>7499</v>
      </c>
      <c r="B1196" s="7" t="s">
        <v>7500</v>
      </c>
      <c r="C1196" s="7" t="s">
        <v>7501</v>
      </c>
      <c r="D1196" s="7" t="s">
        <v>7502</v>
      </c>
      <c r="J1196" s="7" t="s">
        <v>459</v>
      </c>
      <c r="K1196" s="7" t="s">
        <v>7503</v>
      </c>
      <c r="L1196" s="9" t="s">
        <v>11</v>
      </c>
      <c r="M1196" s="7" t="s">
        <v>36</v>
      </c>
      <c r="N1196" s="7" t="s">
        <v>37</v>
      </c>
      <c r="O1196" s="7" t="s">
        <v>815</v>
      </c>
      <c r="P1196" s="7" t="s">
        <v>2678</v>
      </c>
    </row>
    <row r="1197" ht="15.75" customHeight="1">
      <c r="A1197" s="7" t="s">
        <v>7504</v>
      </c>
      <c r="B1197" s="7" t="s">
        <v>7505</v>
      </c>
      <c r="C1197" s="7" t="s">
        <v>7501</v>
      </c>
      <c r="D1197" s="7" t="s">
        <v>7506</v>
      </c>
      <c r="J1197" s="7" t="s">
        <v>459</v>
      </c>
      <c r="K1197" s="7" t="s">
        <v>7503</v>
      </c>
      <c r="L1197" s="9" t="s">
        <v>11</v>
      </c>
      <c r="M1197" s="7" t="s">
        <v>36</v>
      </c>
      <c r="N1197" s="7" t="s">
        <v>37</v>
      </c>
      <c r="O1197" s="7" t="s">
        <v>815</v>
      </c>
      <c r="P1197" s="7" t="s">
        <v>2678</v>
      </c>
    </row>
    <row r="1198" ht="15.75" customHeight="1">
      <c r="A1198" s="7" t="s">
        <v>7507</v>
      </c>
      <c r="B1198" s="7" t="s">
        <v>7508</v>
      </c>
      <c r="C1198" s="7" t="s">
        <v>7501</v>
      </c>
      <c r="D1198" s="7" t="s">
        <v>7509</v>
      </c>
      <c r="J1198" s="7" t="s">
        <v>459</v>
      </c>
      <c r="K1198" s="7" t="s">
        <v>7503</v>
      </c>
      <c r="L1198" s="9" t="s">
        <v>11</v>
      </c>
      <c r="M1198" s="7" t="s">
        <v>36</v>
      </c>
      <c r="N1198" s="7" t="s">
        <v>37</v>
      </c>
      <c r="O1198" s="7" t="s">
        <v>815</v>
      </c>
      <c r="P1198" s="7" t="s">
        <v>2678</v>
      </c>
    </row>
    <row r="1199" ht="15.75" customHeight="1">
      <c r="A1199" s="7" t="s">
        <v>7510</v>
      </c>
      <c r="B1199" s="7" t="s">
        <v>7511</v>
      </c>
      <c r="C1199" s="7" t="s">
        <v>7501</v>
      </c>
      <c r="D1199" s="7" t="s">
        <v>7512</v>
      </c>
      <c r="J1199" s="7" t="s">
        <v>459</v>
      </c>
      <c r="K1199" s="7" t="s">
        <v>7503</v>
      </c>
      <c r="L1199" s="9" t="s">
        <v>11</v>
      </c>
      <c r="M1199" s="7" t="s">
        <v>36</v>
      </c>
      <c r="N1199" s="7" t="s">
        <v>37</v>
      </c>
      <c r="O1199" s="7" t="s">
        <v>815</v>
      </c>
      <c r="P1199" s="7" t="s">
        <v>2678</v>
      </c>
    </row>
    <row r="1200" ht="15.75" customHeight="1">
      <c r="A1200" s="7" t="s">
        <v>7513</v>
      </c>
      <c r="B1200" s="7" t="s">
        <v>7514</v>
      </c>
      <c r="C1200" s="7" t="s">
        <v>7501</v>
      </c>
      <c r="D1200" s="7" t="s">
        <v>7515</v>
      </c>
      <c r="J1200" s="7" t="s">
        <v>459</v>
      </c>
      <c r="K1200" s="7" t="s">
        <v>7503</v>
      </c>
      <c r="L1200" s="9" t="s">
        <v>11</v>
      </c>
      <c r="M1200" s="7" t="s">
        <v>36</v>
      </c>
      <c r="N1200" s="7" t="s">
        <v>37</v>
      </c>
      <c r="O1200" s="7" t="s">
        <v>815</v>
      </c>
      <c r="P1200" s="7" t="s">
        <v>2678</v>
      </c>
    </row>
    <row r="1201" ht="15.75" customHeight="1">
      <c r="A1201" s="7" t="s">
        <v>7516</v>
      </c>
      <c r="B1201" s="7" t="s">
        <v>7517</v>
      </c>
      <c r="C1201" s="7" t="s">
        <v>7501</v>
      </c>
      <c r="D1201" s="7" t="s">
        <v>7518</v>
      </c>
      <c r="J1201" s="7" t="s">
        <v>459</v>
      </c>
      <c r="K1201" s="7" t="s">
        <v>7503</v>
      </c>
      <c r="L1201" s="9" t="s">
        <v>11</v>
      </c>
      <c r="M1201" s="7" t="s">
        <v>36</v>
      </c>
      <c r="N1201" s="7" t="s">
        <v>37</v>
      </c>
      <c r="O1201" s="7" t="s">
        <v>815</v>
      </c>
      <c r="P1201" s="7" t="s">
        <v>2678</v>
      </c>
    </row>
    <row r="1202" ht="15.75" customHeight="1">
      <c r="A1202" s="7" t="s">
        <v>7519</v>
      </c>
      <c r="B1202" s="7" t="s">
        <v>7520</v>
      </c>
      <c r="C1202" s="7" t="s">
        <v>7521</v>
      </c>
      <c r="D1202" s="7" t="s">
        <v>7522</v>
      </c>
      <c r="F1202" s="9" t="s">
        <v>7523</v>
      </c>
      <c r="G1202" s="9" t="s">
        <v>7524</v>
      </c>
      <c r="J1202" s="7" t="s">
        <v>3922</v>
      </c>
      <c r="K1202" s="7" t="s">
        <v>7525</v>
      </c>
      <c r="L1202" s="9" t="s">
        <v>231</v>
      </c>
      <c r="M1202" s="7" t="s">
        <v>36</v>
      </c>
      <c r="N1202" s="7" t="s">
        <v>37</v>
      </c>
      <c r="O1202" s="7" t="s">
        <v>815</v>
      </c>
      <c r="P1202" s="7" t="s">
        <v>2678</v>
      </c>
      <c r="R1202" s="9" t="b">
        <v>1</v>
      </c>
    </row>
    <row r="1203" ht="15.75" customHeight="1">
      <c r="A1203" s="7" t="s">
        <v>7526</v>
      </c>
      <c r="B1203" s="7" t="s">
        <v>7527</v>
      </c>
      <c r="C1203" s="7" t="s">
        <v>7528</v>
      </c>
      <c r="D1203" s="7" t="s">
        <v>7529</v>
      </c>
      <c r="J1203" s="7" t="s">
        <v>4573</v>
      </c>
      <c r="K1203" s="7" t="s">
        <v>7530</v>
      </c>
      <c r="L1203" s="9" t="s">
        <v>11</v>
      </c>
      <c r="M1203" s="7" t="s">
        <v>36</v>
      </c>
      <c r="N1203" s="7" t="s">
        <v>37</v>
      </c>
      <c r="O1203" s="7" t="s">
        <v>815</v>
      </c>
      <c r="P1203" s="7" t="s">
        <v>2678</v>
      </c>
    </row>
    <row r="1204" ht="15.75" customHeight="1">
      <c r="A1204" s="7" t="s">
        <v>7531</v>
      </c>
      <c r="B1204" s="7" t="s">
        <v>7532</v>
      </c>
      <c r="C1204" s="7" t="s">
        <v>7533</v>
      </c>
      <c r="D1204" s="7" t="s">
        <v>7534</v>
      </c>
      <c r="J1204" s="7" t="s">
        <v>3879</v>
      </c>
      <c r="K1204" s="7" t="s">
        <v>7535</v>
      </c>
      <c r="L1204" s="9" t="s">
        <v>11</v>
      </c>
      <c r="M1204" s="7" t="s">
        <v>36</v>
      </c>
      <c r="N1204" s="7" t="s">
        <v>37</v>
      </c>
      <c r="O1204" s="7" t="s">
        <v>815</v>
      </c>
      <c r="P1204" s="7" t="s">
        <v>2678</v>
      </c>
    </row>
    <row r="1205" ht="15.75" customHeight="1">
      <c r="A1205" s="7" t="s">
        <v>7536</v>
      </c>
      <c r="B1205" s="7" t="s">
        <v>7537</v>
      </c>
      <c r="C1205" s="7" t="s">
        <v>7538</v>
      </c>
      <c r="D1205" s="7" t="s">
        <v>7539</v>
      </c>
      <c r="F1205" s="9" t="s">
        <v>7540</v>
      </c>
      <c r="G1205" s="9" t="s">
        <v>7541</v>
      </c>
      <c r="J1205" s="7" t="s">
        <v>3622</v>
      </c>
      <c r="K1205" s="7" t="s">
        <v>7542</v>
      </c>
      <c r="L1205" s="9" t="s">
        <v>231</v>
      </c>
      <c r="M1205" s="7" t="s">
        <v>36</v>
      </c>
      <c r="N1205" s="7" t="s">
        <v>37</v>
      </c>
      <c r="O1205" s="7" t="s">
        <v>815</v>
      </c>
      <c r="P1205" s="7" t="s">
        <v>2678</v>
      </c>
    </row>
    <row r="1206" ht="15.75" customHeight="1">
      <c r="A1206" s="7" t="s">
        <v>7543</v>
      </c>
      <c r="B1206" s="7" t="s">
        <v>7544</v>
      </c>
      <c r="C1206" s="7" t="s">
        <v>7545</v>
      </c>
      <c r="D1206" s="7" t="s">
        <v>7546</v>
      </c>
      <c r="J1206" s="7" t="s">
        <v>4252</v>
      </c>
      <c r="K1206" s="7" t="s">
        <v>7547</v>
      </c>
      <c r="L1206" s="9" t="s">
        <v>11</v>
      </c>
      <c r="M1206" s="7" t="s">
        <v>36</v>
      </c>
      <c r="N1206" s="7" t="s">
        <v>37</v>
      </c>
      <c r="O1206" s="7" t="s">
        <v>815</v>
      </c>
      <c r="P1206" s="7" t="s">
        <v>2678</v>
      </c>
    </row>
    <row r="1207" ht="15.75" customHeight="1">
      <c r="A1207" s="7" t="s">
        <v>7548</v>
      </c>
      <c r="B1207" s="7" t="s">
        <v>7549</v>
      </c>
      <c r="C1207" s="7" t="s">
        <v>7550</v>
      </c>
      <c r="D1207" s="7" t="s">
        <v>7551</v>
      </c>
      <c r="F1207" s="9" t="s">
        <v>7552</v>
      </c>
      <c r="G1207" s="9" t="s">
        <v>7553</v>
      </c>
      <c r="J1207" s="7" t="s">
        <v>4103</v>
      </c>
      <c r="K1207" s="7" t="s">
        <v>7554</v>
      </c>
      <c r="L1207" s="9" t="s">
        <v>231</v>
      </c>
      <c r="M1207" s="7" t="s">
        <v>36</v>
      </c>
      <c r="N1207" s="7" t="s">
        <v>37</v>
      </c>
      <c r="O1207" s="7" t="s">
        <v>815</v>
      </c>
      <c r="P1207" s="7" t="s">
        <v>2678</v>
      </c>
    </row>
    <row r="1208" ht="15.75" customHeight="1">
      <c r="A1208" s="7" t="s">
        <v>7555</v>
      </c>
      <c r="B1208" s="7" t="s">
        <v>7556</v>
      </c>
      <c r="C1208" s="7" t="s">
        <v>7557</v>
      </c>
      <c r="D1208" s="7" t="s">
        <v>7558</v>
      </c>
      <c r="F1208" s="9" t="s">
        <v>7559</v>
      </c>
      <c r="G1208" s="9" t="s">
        <v>7560</v>
      </c>
      <c r="J1208" s="7" t="s">
        <v>7561</v>
      </c>
      <c r="K1208" s="7" t="s">
        <v>7562</v>
      </c>
      <c r="L1208" s="9" t="s">
        <v>231</v>
      </c>
      <c r="M1208" s="7" t="s">
        <v>36</v>
      </c>
      <c r="N1208" s="7" t="s">
        <v>37</v>
      </c>
      <c r="O1208" s="7" t="s">
        <v>815</v>
      </c>
      <c r="P1208" s="7" t="s">
        <v>2678</v>
      </c>
    </row>
    <row r="1209" ht="15.75" customHeight="1">
      <c r="A1209" s="7" t="s">
        <v>7563</v>
      </c>
      <c r="B1209" s="7" t="s">
        <v>7564</v>
      </c>
      <c r="C1209" s="7" t="s">
        <v>7565</v>
      </c>
      <c r="D1209" s="7" t="s">
        <v>7566</v>
      </c>
      <c r="J1209" s="7" t="s">
        <v>3922</v>
      </c>
      <c r="K1209" s="7" t="s">
        <v>7567</v>
      </c>
      <c r="L1209" s="9" t="s">
        <v>11</v>
      </c>
      <c r="M1209" s="7" t="s">
        <v>36</v>
      </c>
      <c r="N1209" s="7" t="s">
        <v>37</v>
      </c>
      <c r="O1209" s="7" t="s">
        <v>815</v>
      </c>
      <c r="P1209" s="7" t="s">
        <v>2678</v>
      </c>
    </row>
    <row r="1210" ht="15.75" customHeight="1">
      <c r="A1210" s="7" t="s">
        <v>7568</v>
      </c>
      <c r="B1210" s="7" t="s">
        <v>7569</v>
      </c>
      <c r="C1210" s="7" t="s">
        <v>7570</v>
      </c>
      <c r="D1210" s="7" t="s">
        <v>7571</v>
      </c>
      <c r="J1210" s="7" t="s">
        <v>4563</v>
      </c>
      <c r="K1210" s="7" t="s">
        <v>7572</v>
      </c>
      <c r="L1210" s="9" t="s">
        <v>11</v>
      </c>
      <c r="M1210" s="7" t="s">
        <v>36</v>
      </c>
      <c r="N1210" s="7" t="s">
        <v>37</v>
      </c>
      <c r="O1210" s="7" t="s">
        <v>815</v>
      </c>
      <c r="P1210" s="7" t="s">
        <v>2678</v>
      </c>
    </row>
    <row r="1211" ht="15.75" customHeight="1">
      <c r="A1211" s="7" t="s">
        <v>7573</v>
      </c>
      <c r="B1211" s="7" t="s">
        <v>7574</v>
      </c>
      <c r="C1211" s="7" t="s">
        <v>7575</v>
      </c>
      <c r="D1211" s="7" t="s">
        <v>7576</v>
      </c>
      <c r="F1211" s="9" t="s">
        <v>7577</v>
      </c>
      <c r="G1211" s="9" t="s">
        <v>7578</v>
      </c>
      <c r="J1211" s="7" t="s">
        <v>7579</v>
      </c>
      <c r="K1211" s="7" t="s">
        <v>7580</v>
      </c>
      <c r="L1211" s="9" t="s">
        <v>231</v>
      </c>
      <c r="M1211" s="7" t="s">
        <v>36</v>
      </c>
      <c r="N1211" s="7" t="s">
        <v>37</v>
      </c>
      <c r="O1211" s="7" t="s">
        <v>815</v>
      </c>
      <c r="P1211" s="7" t="s">
        <v>2678</v>
      </c>
    </row>
    <row r="1212" ht="15.75" customHeight="1">
      <c r="A1212" s="7" t="s">
        <v>7581</v>
      </c>
      <c r="B1212" s="7" t="s">
        <v>7582</v>
      </c>
      <c r="C1212" s="7" t="s">
        <v>7583</v>
      </c>
      <c r="D1212" s="7" t="s">
        <v>7584</v>
      </c>
      <c r="J1212" s="7" t="s">
        <v>4563</v>
      </c>
      <c r="K1212" s="7" t="s">
        <v>7585</v>
      </c>
      <c r="L1212" s="9" t="s">
        <v>11</v>
      </c>
      <c r="M1212" s="7" t="s">
        <v>36</v>
      </c>
      <c r="N1212" s="7" t="s">
        <v>37</v>
      </c>
      <c r="O1212" s="7" t="s">
        <v>815</v>
      </c>
      <c r="P1212" s="7" t="s">
        <v>2678</v>
      </c>
    </row>
    <row r="1213" ht="15.75" customHeight="1">
      <c r="A1213" s="7" t="s">
        <v>7586</v>
      </c>
      <c r="B1213" s="7" t="s">
        <v>7587</v>
      </c>
      <c r="C1213" s="7" t="s">
        <v>7588</v>
      </c>
      <c r="D1213" s="7" t="s">
        <v>7589</v>
      </c>
      <c r="J1213" s="7" t="s">
        <v>7590</v>
      </c>
      <c r="K1213" s="7" t="s">
        <v>7591</v>
      </c>
      <c r="L1213" s="9" t="s">
        <v>11</v>
      </c>
      <c r="M1213" s="7" t="s">
        <v>36</v>
      </c>
      <c r="N1213" s="7" t="s">
        <v>37</v>
      </c>
      <c r="O1213" s="7" t="s">
        <v>815</v>
      </c>
      <c r="P1213" s="7" t="s">
        <v>2678</v>
      </c>
    </row>
    <row r="1214" ht="15.75" customHeight="1">
      <c r="A1214" s="7" t="s">
        <v>7592</v>
      </c>
      <c r="B1214" s="7" t="s">
        <v>7593</v>
      </c>
      <c r="C1214" s="7" t="s">
        <v>7594</v>
      </c>
      <c r="D1214" s="7" t="s">
        <v>7595</v>
      </c>
      <c r="J1214" s="7" t="s">
        <v>7596</v>
      </c>
      <c r="K1214" s="7" t="s">
        <v>7597</v>
      </c>
      <c r="M1214" s="7" t="s">
        <v>70</v>
      </c>
      <c r="N1214" s="7" t="s">
        <v>196</v>
      </c>
      <c r="O1214" s="7" t="s">
        <v>815</v>
      </c>
      <c r="P1214" s="7" t="s">
        <v>2678</v>
      </c>
    </row>
    <row r="1215" ht="15.75" customHeight="1">
      <c r="A1215" s="7" t="s">
        <v>7598</v>
      </c>
      <c r="B1215" s="7" t="s">
        <v>7599</v>
      </c>
      <c r="C1215" s="7" t="s">
        <v>7594</v>
      </c>
      <c r="D1215" s="7" t="s">
        <v>7600</v>
      </c>
      <c r="J1215" s="7" t="s">
        <v>7596</v>
      </c>
      <c r="K1215" s="7" t="s">
        <v>7597</v>
      </c>
      <c r="M1215" s="7" t="s">
        <v>70</v>
      </c>
      <c r="N1215" s="7" t="s">
        <v>196</v>
      </c>
      <c r="O1215" s="7" t="s">
        <v>815</v>
      </c>
      <c r="P1215" s="7" t="s">
        <v>2678</v>
      </c>
    </row>
    <row r="1216" ht="15.75" customHeight="1">
      <c r="A1216" s="7" t="s">
        <v>7601</v>
      </c>
      <c r="B1216" s="7" t="s">
        <v>7602</v>
      </c>
      <c r="C1216" s="7" t="s">
        <v>7603</v>
      </c>
      <c r="D1216" s="7" t="s">
        <v>7604</v>
      </c>
      <c r="J1216" s="7" t="s">
        <v>7605</v>
      </c>
      <c r="K1216" s="7" t="s">
        <v>7606</v>
      </c>
      <c r="L1216" s="9" t="s">
        <v>10</v>
      </c>
      <c r="M1216" s="7" t="s">
        <v>70</v>
      </c>
      <c r="N1216" s="7" t="s">
        <v>71</v>
      </c>
      <c r="O1216" s="7" t="s">
        <v>815</v>
      </c>
      <c r="P1216" s="7" t="s">
        <v>2678</v>
      </c>
    </row>
    <row r="1217" ht="15.75" customHeight="1">
      <c r="A1217" s="7" t="s">
        <v>7607</v>
      </c>
      <c r="B1217" s="7" t="s">
        <v>7608</v>
      </c>
      <c r="C1217" s="7" t="s">
        <v>7609</v>
      </c>
      <c r="D1217" s="7" t="s">
        <v>7610</v>
      </c>
      <c r="J1217" s="7" t="s">
        <v>7366</v>
      </c>
      <c r="K1217" s="7" t="s">
        <v>7611</v>
      </c>
      <c r="L1217" s="9" t="s">
        <v>11</v>
      </c>
      <c r="M1217" s="7" t="s">
        <v>36</v>
      </c>
      <c r="N1217" s="7" t="s">
        <v>37</v>
      </c>
      <c r="O1217" s="7" t="s">
        <v>815</v>
      </c>
      <c r="P1217" s="7" t="s">
        <v>2678</v>
      </c>
    </row>
    <row r="1218" ht="15.75" customHeight="1">
      <c r="A1218" s="7" t="s">
        <v>7612</v>
      </c>
      <c r="B1218" s="7" t="s">
        <v>7613</v>
      </c>
      <c r="C1218" s="7" t="s">
        <v>7614</v>
      </c>
      <c r="D1218" s="7" t="s">
        <v>7615</v>
      </c>
      <c r="J1218" s="7" t="s">
        <v>3950</v>
      </c>
      <c r="K1218" s="7" t="s">
        <v>7611</v>
      </c>
      <c r="L1218" s="9" t="s">
        <v>11</v>
      </c>
      <c r="M1218" s="7" t="s">
        <v>36</v>
      </c>
      <c r="N1218" s="7" t="s">
        <v>37</v>
      </c>
      <c r="O1218" s="7" t="s">
        <v>815</v>
      </c>
      <c r="P1218" s="7" t="s">
        <v>2678</v>
      </c>
    </row>
    <row r="1219" ht="15.75" customHeight="1">
      <c r="A1219" s="7" t="s">
        <v>7616</v>
      </c>
      <c r="B1219" s="7" t="s">
        <v>7617</v>
      </c>
      <c r="C1219" s="7" t="s">
        <v>7618</v>
      </c>
      <c r="D1219" s="7" t="s">
        <v>7619</v>
      </c>
      <c r="F1219" s="9" t="s">
        <v>7620</v>
      </c>
      <c r="G1219" s="9" t="s">
        <v>7621</v>
      </c>
      <c r="J1219" s="7" t="s">
        <v>4358</v>
      </c>
      <c r="K1219" s="7" t="s">
        <v>7622</v>
      </c>
      <c r="L1219" s="9" t="s">
        <v>231</v>
      </c>
      <c r="M1219" s="7" t="s">
        <v>36</v>
      </c>
      <c r="N1219" s="7" t="s">
        <v>37</v>
      </c>
      <c r="O1219" s="7" t="s">
        <v>815</v>
      </c>
      <c r="P1219" s="7" t="s">
        <v>2678</v>
      </c>
    </row>
    <row r="1220" ht="15.75" customHeight="1">
      <c r="A1220" s="7" t="s">
        <v>7623</v>
      </c>
      <c r="B1220" s="7" t="s">
        <v>7624</v>
      </c>
      <c r="C1220" s="7" t="s">
        <v>7625</v>
      </c>
      <c r="D1220" s="7" t="s">
        <v>7626</v>
      </c>
      <c r="J1220" s="7" t="s">
        <v>4199</v>
      </c>
      <c r="K1220" s="7" t="s">
        <v>7627</v>
      </c>
      <c r="L1220" s="9" t="s">
        <v>11</v>
      </c>
      <c r="M1220" s="7" t="s">
        <v>36</v>
      </c>
      <c r="N1220" s="7" t="s">
        <v>37</v>
      </c>
      <c r="O1220" s="7" t="s">
        <v>815</v>
      </c>
      <c r="P1220" s="7" t="s">
        <v>2678</v>
      </c>
    </row>
    <row r="1221" ht="15.75" customHeight="1">
      <c r="A1221" s="7" t="s">
        <v>7628</v>
      </c>
      <c r="B1221" s="7" t="s">
        <v>7629</v>
      </c>
      <c r="C1221" s="7" t="s">
        <v>7630</v>
      </c>
      <c r="D1221" s="7" t="s">
        <v>7631</v>
      </c>
      <c r="J1221" s="7" t="s">
        <v>4199</v>
      </c>
      <c r="K1221" s="7" t="s">
        <v>7632</v>
      </c>
      <c r="L1221" s="9" t="s">
        <v>11</v>
      </c>
      <c r="M1221" s="7" t="s">
        <v>36</v>
      </c>
      <c r="N1221" s="7" t="s">
        <v>37</v>
      </c>
      <c r="O1221" s="7" t="s">
        <v>815</v>
      </c>
      <c r="P1221" s="7" t="s">
        <v>2678</v>
      </c>
    </row>
    <row r="1222" ht="15.75" customHeight="1">
      <c r="A1222" s="7" t="s">
        <v>7633</v>
      </c>
      <c r="B1222" s="7" t="s">
        <v>7634</v>
      </c>
      <c r="C1222" s="7" t="s">
        <v>7635</v>
      </c>
      <c r="D1222" s="7" t="s">
        <v>7636</v>
      </c>
      <c r="J1222" s="7" t="s">
        <v>4199</v>
      </c>
      <c r="K1222" s="7" t="s">
        <v>7637</v>
      </c>
      <c r="L1222" s="9" t="s">
        <v>11</v>
      </c>
      <c r="M1222" s="7" t="s">
        <v>36</v>
      </c>
      <c r="N1222" s="7" t="s">
        <v>37</v>
      </c>
      <c r="O1222" s="7" t="s">
        <v>815</v>
      </c>
      <c r="P1222" s="7" t="s">
        <v>2678</v>
      </c>
    </row>
    <row r="1223" ht="15.75" customHeight="1">
      <c r="A1223" s="7" t="s">
        <v>7638</v>
      </c>
      <c r="B1223" s="7" t="s">
        <v>7639</v>
      </c>
      <c r="C1223" s="7" t="s">
        <v>7640</v>
      </c>
      <c r="D1223" s="7" t="s">
        <v>7641</v>
      </c>
      <c r="F1223" s="9" t="s">
        <v>7642</v>
      </c>
      <c r="G1223" s="9" t="s">
        <v>7643</v>
      </c>
      <c r="H1223" s="9" t="s">
        <v>7644</v>
      </c>
      <c r="I1223" s="9" t="s">
        <v>7645</v>
      </c>
      <c r="J1223" s="7" t="s">
        <v>4271</v>
      </c>
      <c r="K1223" s="7" t="s">
        <v>7646</v>
      </c>
      <c r="L1223" s="9" t="s">
        <v>231</v>
      </c>
      <c r="M1223" s="7" t="s">
        <v>36</v>
      </c>
      <c r="N1223" s="7" t="s">
        <v>37</v>
      </c>
      <c r="O1223" s="7" t="s">
        <v>815</v>
      </c>
      <c r="P1223" s="7" t="s">
        <v>2764</v>
      </c>
    </row>
    <row r="1224" ht="15.75" customHeight="1">
      <c r="A1224" s="7" t="s">
        <v>7647</v>
      </c>
      <c r="B1224" s="7" t="s">
        <v>7648</v>
      </c>
      <c r="C1224" s="7" t="s">
        <v>7649</v>
      </c>
      <c r="D1224" s="7" t="s">
        <v>7650</v>
      </c>
      <c r="J1224" s="7" t="s">
        <v>3516</v>
      </c>
      <c r="K1224" s="7" t="s">
        <v>7651</v>
      </c>
      <c r="L1224" s="9" t="s">
        <v>11</v>
      </c>
      <c r="M1224" s="7" t="s">
        <v>36</v>
      </c>
      <c r="N1224" s="7" t="s">
        <v>37</v>
      </c>
      <c r="O1224" s="7" t="s">
        <v>815</v>
      </c>
      <c r="P1224" s="7" t="s">
        <v>2764</v>
      </c>
    </row>
    <row r="1225" ht="15.75" customHeight="1">
      <c r="A1225" s="7" t="s">
        <v>7652</v>
      </c>
      <c r="B1225" s="7" t="s">
        <v>7653</v>
      </c>
      <c r="C1225" s="7" t="s">
        <v>7654</v>
      </c>
      <c r="D1225" s="7" t="s">
        <v>7655</v>
      </c>
      <c r="F1225" s="9" t="s">
        <v>7656</v>
      </c>
      <c r="G1225" s="9" t="s">
        <v>7657</v>
      </c>
      <c r="H1225" s="9" t="s">
        <v>7658</v>
      </c>
      <c r="I1225" s="9" t="s">
        <v>7659</v>
      </c>
      <c r="J1225" s="7" t="s">
        <v>4547</v>
      </c>
      <c r="K1225" s="7" t="s">
        <v>7660</v>
      </c>
      <c r="L1225" s="9" t="s">
        <v>231</v>
      </c>
      <c r="M1225" s="7" t="s">
        <v>36</v>
      </c>
      <c r="N1225" s="7" t="s">
        <v>37</v>
      </c>
      <c r="O1225" s="7" t="s">
        <v>815</v>
      </c>
      <c r="P1225" s="7" t="s">
        <v>2764</v>
      </c>
    </row>
    <row r="1226" ht="15.75" customHeight="1">
      <c r="A1226" s="7" t="s">
        <v>7661</v>
      </c>
      <c r="B1226" s="7" t="s">
        <v>7662</v>
      </c>
      <c r="C1226" s="7" t="s">
        <v>7663</v>
      </c>
      <c r="D1226" s="7" t="s">
        <v>7664</v>
      </c>
      <c r="J1226" s="7" t="s">
        <v>7665</v>
      </c>
      <c r="K1226" s="7" t="s">
        <v>7666</v>
      </c>
      <c r="M1226" s="7" t="s">
        <v>70</v>
      </c>
      <c r="N1226" s="7" t="s">
        <v>6001</v>
      </c>
      <c r="O1226" s="7" t="s">
        <v>815</v>
      </c>
      <c r="P1226" s="7" t="s">
        <v>2764</v>
      </c>
    </row>
    <row r="1227" ht="15.75" customHeight="1">
      <c r="A1227" s="7" t="s">
        <v>7667</v>
      </c>
      <c r="B1227" s="7" t="s">
        <v>7668</v>
      </c>
      <c r="C1227" s="7" t="s">
        <v>7669</v>
      </c>
      <c r="D1227" s="7" t="s">
        <v>7670</v>
      </c>
      <c r="J1227" s="7" t="s">
        <v>7671</v>
      </c>
      <c r="K1227" s="7" t="s">
        <v>7672</v>
      </c>
      <c r="M1227" s="7" t="s">
        <v>70</v>
      </c>
      <c r="N1227" s="7" t="s">
        <v>6001</v>
      </c>
      <c r="O1227" s="7" t="s">
        <v>815</v>
      </c>
      <c r="P1227" s="7" t="s">
        <v>2764</v>
      </c>
    </row>
    <row r="1228" ht="15.75" customHeight="1">
      <c r="A1228" s="7" t="s">
        <v>7673</v>
      </c>
      <c r="B1228" s="7" t="s">
        <v>7674</v>
      </c>
      <c r="C1228" s="7" t="s">
        <v>7675</v>
      </c>
      <c r="D1228" s="7" t="s">
        <v>7676</v>
      </c>
      <c r="J1228" s="7" t="s">
        <v>4358</v>
      </c>
      <c r="K1228" s="7" t="s">
        <v>7677</v>
      </c>
      <c r="M1228" s="7" t="s">
        <v>70</v>
      </c>
      <c r="N1228" s="7" t="s">
        <v>3009</v>
      </c>
      <c r="O1228" s="7" t="s">
        <v>815</v>
      </c>
      <c r="P1228" s="7" t="s">
        <v>2764</v>
      </c>
    </row>
    <row r="1229" ht="15.75" customHeight="1">
      <c r="A1229" s="7" t="s">
        <v>7678</v>
      </c>
      <c r="B1229" s="7" t="s">
        <v>7679</v>
      </c>
      <c r="C1229" s="7" t="s">
        <v>7680</v>
      </c>
      <c r="D1229" s="7" t="s">
        <v>7681</v>
      </c>
      <c r="J1229" s="7" t="s">
        <v>4231</v>
      </c>
      <c r="K1229" s="7" t="s">
        <v>7682</v>
      </c>
      <c r="L1229" s="9" t="s">
        <v>11</v>
      </c>
      <c r="M1229" s="7" t="s">
        <v>36</v>
      </c>
      <c r="N1229" s="7" t="s">
        <v>37</v>
      </c>
      <c r="O1229" s="7" t="s">
        <v>815</v>
      </c>
      <c r="P1229" s="7" t="s">
        <v>2764</v>
      </c>
      <c r="R1229" s="9" t="b">
        <v>0</v>
      </c>
    </row>
    <row r="1230" ht="15.75" customHeight="1">
      <c r="A1230" s="7" t="s">
        <v>7683</v>
      </c>
      <c r="B1230" s="7" t="s">
        <v>7684</v>
      </c>
      <c r="C1230" s="7" t="s">
        <v>7685</v>
      </c>
      <c r="D1230" s="7" t="s">
        <v>7686</v>
      </c>
      <c r="J1230" s="7" t="s">
        <v>5692</v>
      </c>
      <c r="K1230" s="7" t="s">
        <v>7687</v>
      </c>
      <c r="M1230" s="7" t="s">
        <v>70</v>
      </c>
      <c r="N1230" s="7" t="s">
        <v>3009</v>
      </c>
      <c r="O1230" s="7" t="s">
        <v>815</v>
      </c>
      <c r="P1230" s="7" t="s">
        <v>2764</v>
      </c>
    </row>
    <row r="1231" ht="15.75" customHeight="1">
      <c r="A1231" s="7" t="s">
        <v>7688</v>
      </c>
      <c r="B1231" s="7" t="s">
        <v>7689</v>
      </c>
      <c r="C1231" s="7" t="s">
        <v>7690</v>
      </c>
      <c r="D1231" s="7" t="s">
        <v>7691</v>
      </c>
      <c r="J1231" s="7" t="s">
        <v>4252</v>
      </c>
      <c r="K1231" s="7" t="s">
        <v>7059</v>
      </c>
      <c r="M1231" s="7" t="s">
        <v>70</v>
      </c>
      <c r="N1231" s="7" t="s">
        <v>3009</v>
      </c>
      <c r="O1231" s="7" t="s">
        <v>815</v>
      </c>
      <c r="P1231" s="7" t="s">
        <v>2764</v>
      </c>
    </row>
    <row r="1232" ht="15.75" customHeight="1">
      <c r="A1232" s="7" t="s">
        <v>7692</v>
      </c>
      <c r="B1232" s="7" t="s">
        <v>7693</v>
      </c>
      <c r="C1232" s="7" t="s">
        <v>7694</v>
      </c>
      <c r="D1232" s="7" t="s">
        <v>7695</v>
      </c>
      <c r="J1232" s="7" t="s">
        <v>3887</v>
      </c>
      <c r="K1232" s="7" t="s">
        <v>7696</v>
      </c>
      <c r="L1232" s="9" t="s">
        <v>10</v>
      </c>
      <c r="M1232" s="7" t="s">
        <v>70</v>
      </c>
      <c r="N1232" s="7" t="s">
        <v>71</v>
      </c>
      <c r="O1232" s="7" t="s">
        <v>815</v>
      </c>
      <c r="P1232" s="7" t="s">
        <v>2764</v>
      </c>
    </row>
    <row r="1233" ht="15.75" customHeight="1">
      <c r="A1233" s="7" t="s">
        <v>7697</v>
      </c>
      <c r="B1233" s="7" t="s">
        <v>7698</v>
      </c>
      <c r="C1233" s="7" t="s">
        <v>7699</v>
      </c>
      <c r="D1233" s="7" t="s">
        <v>7700</v>
      </c>
      <c r="J1233" s="7" t="s">
        <v>4144</v>
      </c>
      <c r="K1233" s="7" t="s">
        <v>7701</v>
      </c>
      <c r="L1233" s="9" t="s">
        <v>10</v>
      </c>
      <c r="M1233" s="7" t="s">
        <v>36</v>
      </c>
      <c r="N1233" s="7" t="s">
        <v>37</v>
      </c>
      <c r="O1233" s="7" t="s">
        <v>815</v>
      </c>
      <c r="P1233" s="7" t="s">
        <v>2764</v>
      </c>
    </row>
    <row r="1234" ht="15.75" customHeight="1">
      <c r="A1234" s="7" t="s">
        <v>7702</v>
      </c>
      <c r="B1234" s="7" t="s">
        <v>7703</v>
      </c>
      <c r="C1234" s="7" t="s">
        <v>7704</v>
      </c>
      <c r="D1234" s="7" t="s">
        <v>7705</v>
      </c>
      <c r="J1234" s="7" t="s">
        <v>4103</v>
      </c>
      <c r="K1234" s="7" t="s">
        <v>7706</v>
      </c>
      <c r="L1234" s="9" t="s">
        <v>11</v>
      </c>
      <c r="M1234" s="7" t="s">
        <v>36</v>
      </c>
      <c r="N1234" s="7" t="s">
        <v>37</v>
      </c>
      <c r="O1234" s="7" t="s">
        <v>815</v>
      </c>
      <c r="P1234" s="7" t="s">
        <v>2764</v>
      </c>
    </row>
    <row r="1235" ht="15.75" customHeight="1">
      <c r="A1235" s="7" t="s">
        <v>7707</v>
      </c>
      <c r="B1235" s="7" t="s">
        <v>7703</v>
      </c>
      <c r="C1235" s="7" t="s">
        <v>7704</v>
      </c>
      <c r="D1235" s="7" t="s">
        <v>7708</v>
      </c>
      <c r="F1235" s="9" t="s">
        <v>7709</v>
      </c>
      <c r="G1235" s="9" t="s">
        <v>7710</v>
      </c>
      <c r="H1235" s="9" t="s">
        <v>7711</v>
      </c>
      <c r="I1235" s="9" t="s">
        <v>7712</v>
      </c>
      <c r="J1235" s="7" t="s">
        <v>4103</v>
      </c>
      <c r="K1235" s="7" t="s">
        <v>7706</v>
      </c>
      <c r="L1235" s="9" t="s">
        <v>231</v>
      </c>
      <c r="M1235" s="7" t="s">
        <v>36</v>
      </c>
      <c r="N1235" s="7" t="s">
        <v>37</v>
      </c>
      <c r="O1235" s="7" t="s">
        <v>815</v>
      </c>
      <c r="P1235" s="7" t="s">
        <v>2764</v>
      </c>
    </row>
    <row r="1236" ht="15.75" customHeight="1">
      <c r="A1236" s="7" t="s">
        <v>7713</v>
      </c>
      <c r="B1236" s="7" t="s">
        <v>7714</v>
      </c>
      <c r="C1236" s="7" t="s">
        <v>7715</v>
      </c>
      <c r="D1236" s="7" t="s">
        <v>7716</v>
      </c>
      <c r="J1236" s="7" t="s">
        <v>4606</v>
      </c>
      <c r="K1236" s="7" t="s">
        <v>7717</v>
      </c>
      <c r="L1236" s="9" t="s">
        <v>11</v>
      </c>
      <c r="M1236" s="7" t="s">
        <v>36</v>
      </c>
      <c r="N1236" s="7" t="s">
        <v>37</v>
      </c>
      <c r="O1236" s="7" t="s">
        <v>815</v>
      </c>
      <c r="P1236" s="7" t="s">
        <v>2764</v>
      </c>
    </row>
    <row r="1237" ht="15.75" customHeight="1">
      <c r="A1237" s="7" t="s">
        <v>7718</v>
      </c>
      <c r="B1237" s="7" t="s">
        <v>7719</v>
      </c>
      <c r="C1237" s="7" t="s">
        <v>7720</v>
      </c>
      <c r="D1237" s="7" t="s">
        <v>7721</v>
      </c>
      <c r="J1237" s="7" t="s">
        <v>4351</v>
      </c>
      <c r="K1237" s="7" t="s">
        <v>7722</v>
      </c>
      <c r="L1237" s="9" t="s">
        <v>11</v>
      </c>
      <c r="M1237" s="7" t="s">
        <v>36</v>
      </c>
      <c r="N1237" s="7" t="s">
        <v>37</v>
      </c>
      <c r="O1237" s="7" t="s">
        <v>815</v>
      </c>
      <c r="P1237" s="7" t="s">
        <v>2764</v>
      </c>
    </row>
    <row r="1238" ht="15.75" customHeight="1">
      <c r="A1238" s="7" t="s">
        <v>7723</v>
      </c>
      <c r="B1238" s="7" t="s">
        <v>7724</v>
      </c>
      <c r="C1238" s="7" t="s">
        <v>7725</v>
      </c>
      <c r="D1238" s="7" t="s">
        <v>7726</v>
      </c>
      <c r="J1238" s="7" t="s">
        <v>3622</v>
      </c>
      <c r="K1238" s="7" t="s">
        <v>7727</v>
      </c>
      <c r="L1238" s="9" t="s">
        <v>11</v>
      </c>
      <c r="M1238" s="7" t="s">
        <v>36</v>
      </c>
      <c r="N1238" s="7" t="s">
        <v>37</v>
      </c>
      <c r="O1238" s="7" t="s">
        <v>815</v>
      </c>
      <c r="P1238" s="7" t="s">
        <v>2764</v>
      </c>
    </row>
    <row r="1239" ht="15.75" customHeight="1">
      <c r="A1239" s="7" t="s">
        <v>7728</v>
      </c>
      <c r="B1239" s="7" t="s">
        <v>7729</v>
      </c>
      <c r="C1239" s="7" t="s">
        <v>7730</v>
      </c>
      <c r="D1239" s="7" t="s">
        <v>7731</v>
      </c>
      <c r="J1239" s="7" t="s">
        <v>6895</v>
      </c>
      <c r="K1239" s="7" t="s">
        <v>7732</v>
      </c>
      <c r="L1239" s="9" t="s">
        <v>11</v>
      </c>
      <c r="M1239" s="7" t="s">
        <v>36</v>
      </c>
      <c r="N1239" s="7" t="s">
        <v>37</v>
      </c>
      <c r="O1239" s="7" t="s">
        <v>815</v>
      </c>
      <c r="P1239" s="7" t="s">
        <v>2764</v>
      </c>
    </row>
    <row r="1240" ht="15.75" customHeight="1">
      <c r="A1240" s="7" t="s">
        <v>7733</v>
      </c>
      <c r="B1240" s="7" t="s">
        <v>7734</v>
      </c>
      <c r="C1240" s="7" t="s">
        <v>7735</v>
      </c>
      <c r="D1240" s="7" t="s">
        <v>7736</v>
      </c>
      <c r="J1240" s="7" t="s">
        <v>5730</v>
      </c>
      <c r="K1240" s="7" t="s">
        <v>7737</v>
      </c>
      <c r="L1240" s="9" t="s">
        <v>11</v>
      </c>
      <c r="M1240" s="7" t="s">
        <v>36</v>
      </c>
      <c r="N1240" s="7" t="s">
        <v>37</v>
      </c>
      <c r="O1240" s="7" t="s">
        <v>815</v>
      </c>
      <c r="P1240" s="7" t="s">
        <v>2764</v>
      </c>
    </row>
    <row r="1241" ht="15.75" customHeight="1">
      <c r="A1241" s="7" t="s">
        <v>7738</v>
      </c>
      <c r="B1241" s="7" t="s">
        <v>7739</v>
      </c>
      <c r="C1241" s="7" t="s">
        <v>7740</v>
      </c>
      <c r="D1241" s="7" t="s">
        <v>7741</v>
      </c>
      <c r="J1241" s="7" t="s">
        <v>7742</v>
      </c>
      <c r="K1241" s="7" t="s">
        <v>7743</v>
      </c>
      <c r="L1241" s="9" t="s">
        <v>11</v>
      </c>
      <c r="M1241" s="7" t="s">
        <v>36</v>
      </c>
      <c r="N1241" s="7" t="s">
        <v>37</v>
      </c>
      <c r="O1241" s="7" t="s">
        <v>815</v>
      </c>
      <c r="P1241" s="7" t="s">
        <v>2764</v>
      </c>
    </row>
    <row r="1242" ht="15.75" customHeight="1">
      <c r="A1242" s="7" t="s">
        <v>7744</v>
      </c>
      <c r="B1242" s="7" t="s">
        <v>7745</v>
      </c>
      <c r="C1242" s="7" t="s">
        <v>7746</v>
      </c>
      <c r="D1242" s="7" t="s">
        <v>7747</v>
      </c>
      <c r="J1242" s="7" t="s">
        <v>5521</v>
      </c>
      <c r="K1242" s="7" t="s">
        <v>7748</v>
      </c>
      <c r="L1242" s="9" t="s">
        <v>11</v>
      </c>
      <c r="M1242" s="7" t="s">
        <v>36</v>
      </c>
      <c r="N1242" s="7" t="s">
        <v>37</v>
      </c>
      <c r="O1242" s="7" t="s">
        <v>815</v>
      </c>
      <c r="P1242" s="7" t="s">
        <v>2764</v>
      </c>
    </row>
    <row r="1243" ht="15.75" customHeight="1">
      <c r="A1243" s="7" t="s">
        <v>7749</v>
      </c>
      <c r="B1243" s="7" t="s">
        <v>7750</v>
      </c>
      <c r="C1243" s="7" t="s">
        <v>7751</v>
      </c>
      <c r="D1243" s="7" t="s">
        <v>7752</v>
      </c>
      <c r="J1243" s="7" t="s">
        <v>4358</v>
      </c>
      <c r="K1243" s="7" t="s">
        <v>7753</v>
      </c>
      <c r="L1243" s="9" t="s">
        <v>11</v>
      </c>
      <c r="M1243" s="7" t="s">
        <v>36</v>
      </c>
      <c r="N1243" s="7" t="s">
        <v>37</v>
      </c>
      <c r="O1243" s="7" t="s">
        <v>815</v>
      </c>
      <c r="P1243" s="7" t="s">
        <v>2764</v>
      </c>
    </row>
    <row r="1244" ht="15.75" customHeight="1">
      <c r="A1244" s="7" t="s">
        <v>7754</v>
      </c>
      <c r="B1244" s="7" t="s">
        <v>7755</v>
      </c>
      <c r="C1244" s="7" t="s">
        <v>7756</v>
      </c>
      <c r="D1244" s="7" t="s">
        <v>7757</v>
      </c>
      <c r="J1244" s="7" t="s">
        <v>4389</v>
      </c>
      <c r="K1244" s="7" t="s">
        <v>7758</v>
      </c>
      <c r="L1244" s="9" t="s">
        <v>11</v>
      </c>
      <c r="M1244" s="7" t="s">
        <v>36</v>
      </c>
      <c r="N1244" s="7" t="s">
        <v>37</v>
      </c>
      <c r="O1244" s="7" t="s">
        <v>815</v>
      </c>
      <c r="P1244" s="7" t="s">
        <v>2764</v>
      </c>
    </row>
    <row r="1245" ht="15.75" customHeight="1">
      <c r="A1245" s="7" t="s">
        <v>7759</v>
      </c>
      <c r="B1245" s="7" t="s">
        <v>7760</v>
      </c>
      <c r="C1245" s="7" t="s">
        <v>7761</v>
      </c>
      <c r="D1245" s="7" t="s">
        <v>7762</v>
      </c>
      <c r="J1245" s="7" t="s">
        <v>5005</v>
      </c>
      <c r="K1245" s="7" t="s">
        <v>7763</v>
      </c>
      <c r="L1245" s="9" t="s">
        <v>11</v>
      </c>
      <c r="M1245" s="7" t="s">
        <v>36</v>
      </c>
      <c r="N1245" s="7" t="s">
        <v>37</v>
      </c>
      <c r="O1245" s="7" t="s">
        <v>815</v>
      </c>
      <c r="P1245" s="7" t="s">
        <v>2764</v>
      </c>
    </row>
    <row r="1246" ht="15.75" customHeight="1">
      <c r="A1246" s="7" t="s">
        <v>7764</v>
      </c>
      <c r="B1246" s="7" t="s">
        <v>7765</v>
      </c>
      <c r="C1246" s="7" t="s">
        <v>7766</v>
      </c>
      <c r="D1246" s="7" t="s">
        <v>7767</v>
      </c>
      <c r="J1246" s="7" t="s">
        <v>4327</v>
      </c>
      <c r="K1246" s="7" t="s">
        <v>7768</v>
      </c>
      <c r="M1246" s="7" t="s">
        <v>70</v>
      </c>
      <c r="N1246" s="7" t="s">
        <v>3009</v>
      </c>
      <c r="O1246" s="7" t="s">
        <v>815</v>
      </c>
      <c r="P1246" s="7" t="s">
        <v>2764</v>
      </c>
    </row>
    <row r="1247" ht="15.75" customHeight="1">
      <c r="A1247" s="7" t="s">
        <v>7769</v>
      </c>
      <c r="B1247" s="7" t="s">
        <v>7770</v>
      </c>
      <c r="C1247" s="7" t="s">
        <v>7771</v>
      </c>
      <c r="D1247" s="7" t="s">
        <v>7772</v>
      </c>
      <c r="J1247" s="7" t="s">
        <v>4578</v>
      </c>
      <c r="K1247" s="7" t="s">
        <v>7773</v>
      </c>
      <c r="L1247" s="9" t="s">
        <v>11</v>
      </c>
      <c r="M1247" s="7" t="s">
        <v>36</v>
      </c>
      <c r="N1247" s="7" t="s">
        <v>37</v>
      </c>
      <c r="O1247" s="7" t="s">
        <v>815</v>
      </c>
      <c r="P1247" s="7" t="s">
        <v>2764</v>
      </c>
    </row>
    <row r="1248" ht="15.75" customHeight="1">
      <c r="A1248" s="7" t="s">
        <v>7774</v>
      </c>
      <c r="B1248" s="7" t="s">
        <v>7775</v>
      </c>
      <c r="C1248" s="7" t="s">
        <v>7776</v>
      </c>
      <c r="D1248" s="7" t="s">
        <v>7777</v>
      </c>
      <c r="J1248" s="7" t="s">
        <v>7778</v>
      </c>
      <c r="K1248" s="7" t="s">
        <v>7779</v>
      </c>
      <c r="L1248" s="9" t="s">
        <v>11</v>
      </c>
      <c r="M1248" s="7" t="s">
        <v>36</v>
      </c>
      <c r="N1248" s="7" t="s">
        <v>37</v>
      </c>
      <c r="O1248" s="7" t="s">
        <v>815</v>
      </c>
      <c r="P1248" s="7" t="s">
        <v>2764</v>
      </c>
    </row>
    <row r="1249" ht="15.75" customHeight="1">
      <c r="A1249" s="7" t="s">
        <v>7780</v>
      </c>
      <c r="B1249" s="7" t="s">
        <v>7781</v>
      </c>
      <c r="C1249" s="7" t="s">
        <v>7782</v>
      </c>
      <c r="D1249" s="7" t="s">
        <v>7783</v>
      </c>
      <c r="J1249" s="7" t="s">
        <v>4199</v>
      </c>
      <c r="K1249" s="7" t="s">
        <v>7784</v>
      </c>
      <c r="L1249" s="9" t="s">
        <v>11</v>
      </c>
      <c r="M1249" s="7" t="s">
        <v>36</v>
      </c>
      <c r="N1249" s="7" t="s">
        <v>37</v>
      </c>
      <c r="O1249" s="7" t="s">
        <v>815</v>
      </c>
      <c r="P1249" s="7" t="s">
        <v>2764</v>
      </c>
    </row>
    <row r="1250" ht="15.75" customHeight="1">
      <c r="A1250" s="7" t="s">
        <v>7785</v>
      </c>
      <c r="B1250" s="7" t="s">
        <v>7786</v>
      </c>
      <c r="C1250" s="7" t="s">
        <v>7787</v>
      </c>
      <c r="D1250" s="7" t="s">
        <v>7788</v>
      </c>
      <c r="J1250" s="7" t="s">
        <v>4134</v>
      </c>
      <c r="M1250" s="7" t="s">
        <v>36</v>
      </c>
      <c r="N1250" s="7" t="s">
        <v>372</v>
      </c>
      <c r="O1250" s="7" t="s">
        <v>815</v>
      </c>
      <c r="P1250" s="7" t="s">
        <v>2764</v>
      </c>
    </row>
    <row r="1251" ht="15.75" customHeight="1">
      <c r="A1251" s="7" t="s">
        <v>7789</v>
      </c>
      <c r="B1251" s="7" t="s">
        <v>7790</v>
      </c>
      <c r="C1251" s="7" t="s">
        <v>7791</v>
      </c>
      <c r="D1251" s="7" t="s">
        <v>7792</v>
      </c>
      <c r="J1251" s="7" t="s">
        <v>4199</v>
      </c>
      <c r="K1251" s="7" t="s">
        <v>7793</v>
      </c>
      <c r="L1251" s="9" t="s">
        <v>10</v>
      </c>
      <c r="M1251" s="7" t="s">
        <v>36</v>
      </c>
      <c r="N1251" s="7" t="s">
        <v>37</v>
      </c>
      <c r="O1251" s="7" t="s">
        <v>815</v>
      </c>
      <c r="P1251" s="7" t="s">
        <v>2764</v>
      </c>
    </row>
    <row r="1252" ht="15.75" customHeight="1">
      <c r="A1252" s="7" t="s">
        <v>7794</v>
      </c>
      <c r="B1252" s="7" t="s">
        <v>7795</v>
      </c>
      <c r="C1252" s="7" t="s">
        <v>7796</v>
      </c>
      <c r="D1252" s="7" t="s">
        <v>7797</v>
      </c>
      <c r="J1252" s="7" t="s">
        <v>5730</v>
      </c>
      <c r="K1252" s="7" t="s">
        <v>7798</v>
      </c>
      <c r="M1252" s="7" t="s">
        <v>70</v>
      </c>
      <c r="N1252" s="7" t="s">
        <v>5866</v>
      </c>
      <c r="O1252" s="7" t="s">
        <v>815</v>
      </c>
      <c r="P1252" s="7" t="s">
        <v>2764</v>
      </c>
    </row>
    <row r="1253" ht="15.75" customHeight="1">
      <c r="A1253" s="7" t="s">
        <v>7799</v>
      </c>
      <c r="B1253" s="7" t="s">
        <v>7800</v>
      </c>
      <c r="C1253" s="7" t="s">
        <v>7801</v>
      </c>
      <c r="D1253" s="7" t="s">
        <v>7802</v>
      </c>
      <c r="J1253" s="7" t="s">
        <v>7803</v>
      </c>
      <c r="L1253" s="9" t="s">
        <v>11</v>
      </c>
      <c r="M1253" s="7" t="s">
        <v>70</v>
      </c>
      <c r="N1253" s="7" t="s">
        <v>71</v>
      </c>
      <c r="O1253" s="7" t="s">
        <v>815</v>
      </c>
      <c r="P1253" s="7" t="s">
        <v>2764</v>
      </c>
    </row>
    <row r="1254" ht="15.75" customHeight="1">
      <c r="A1254" s="7" t="s">
        <v>7804</v>
      </c>
      <c r="B1254" s="7" t="s">
        <v>7805</v>
      </c>
      <c r="C1254" s="7" t="s">
        <v>7806</v>
      </c>
      <c r="D1254" s="7" t="s">
        <v>7807</v>
      </c>
      <c r="J1254" s="7" t="s">
        <v>4636</v>
      </c>
      <c r="K1254" s="7" t="s">
        <v>7808</v>
      </c>
      <c r="L1254" s="9" t="s">
        <v>10</v>
      </c>
      <c r="M1254" s="7" t="s">
        <v>36</v>
      </c>
      <c r="N1254" s="7" t="s">
        <v>37</v>
      </c>
      <c r="O1254" s="7" t="s">
        <v>815</v>
      </c>
      <c r="P1254" s="7" t="s">
        <v>2764</v>
      </c>
    </row>
    <row r="1255" ht="15.75" customHeight="1">
      <c r="A1255" s="7" t="s">
        <v>7809</v>
      </c>
      <c r="B1255" s="7" t="s">
        <v>7810</v>
      </c>
      <c r="C1255" s="7" t="s">
        <v>7811</v>
      </c>
      <c r="D1255" s="7" t="s">
        <v>7812</v>
      </c>
      <c r="J1255" s="7" t="s">
        <v>3861</v>
      </c>
      <c r="K1255" s="7" t="s">
        <v>7813</v>
      </c>
      <c r="L1255" s="9" t="s">
        <v>11</v>
      </c>
      <c r="M1255" s="7" t="s">
        <v>36</v>
      </c>
      <c r="N1255" s="7" t="s">
        <v>37</v>
      </c>
      <c r="O1255" s="7" t="s">
        <v>815</v>
      </c>
      <c r="P1255" s="7" t="s">
        <v>2764</v>
      </c>
    </row>
    <row r="1256" ht="15.75" customHeight="1">
      <c r="A1256" s="7" t="s">
        <v>7814</v>
      </c>
      <c r="B1256" s="7" t="s">
        <v>7815</v>
      </c>
      <c r="C1256" s="7" t="s">
        <v>7816</v>
      </c>
      <c r="D1256" s="7" t="s">
        <v>7817</v>
      </c>
      <c r="J1256" s="7" t="s">
        <v>3940</v>
      </c>
      <c r="K1256" s="7" t="s">
        <v>7818</v>
      </c>
      <c r="L1256" s="9" t="s">
        <v>11</v>
      </c>
      <c r="M1256" s="7" t="s">
        <v>36</v>
      </c>
      <c r="N1256" s="7" t="s">
        <v>37</v>
      </c>
      <c r="O1256" s="7" t="s">
        <v>815</v>
      </c>
      <c r="P1256" s="7" t="s">
        <v>2764</v>
      </c>
    </row>
    <row r="1257" ht="15.75" customHeight="1">
      <c r="A1257" s="7" t="s">
        <v>7819</v>
      </c>
      <c r="B1257" s="7" t="s">
        <v>7820</v>
      </c>
      <c r="C1257" s="7" t="s">
        <v>7821</v>
      </c>
      <c r="D1257" s="7" t="s">
        <v>7822</v>
      </c>
      <c r="J1257" s="7" t="s">
        <v>7823</v>
      </c>
      <c r="L1257" s="9" t="s">
        <v>11</v>
      </c>
      <c r="M1257" s="7" t="s">
        <v>36</v>
      </c>
      <c r="N1257" s="7" t="s">
        <v>37</v>
      </c>
      <c r="O1257" s="7" t="s">
        <v>815</v>
      </c>
      <c r="P1257" s="7" t="s">
        <v>2764</v>
      </c>
    </row>
    <row r="1258" ht="15.75" customHeight="1">
      <c r="A1258" s="7" t="s">
        <v>7824</v>
      </c>
      <c r="B1258" s="7" t="s">
        <v>7825</v>
      </c>
      <c r="C1258" s="7" t="s">
        <v>7826</v>
      </c>
      <c r="D1258" s="7" t="s">
        <v>7827</v>
      </c>
      <c r="J1258" s="7" t="s">
        <v>4358</v>
      </c>
      <c r="K1258" s="7" t="s">
        <v>7828</v>
      </c>
      <c r="L1258" s="9" t="s">
        <v>11</v>
      </c>
      <c r="M1258" s="7" t="s">
        <v>36</v>
      </c>
      <c r="N1258" s="7" t="s">
        <v>37</v>
      </c>
      <c r="O1258" s="7" t="s">
        <v>815</v>
      </c>
      <c r="P1258" s="7" t="s">
        <v>2764</v>
      </c>
    </row>
    <row r="1259" ht="15.75" customHeight="1">
      <c r="A1259" s="7" t="s">
        <v>7829</v>
      </c>
      <c r="B1259" s="7" t="s">
        <v>7830</v>
      </c>
      <c r="C1259" s="7" t="s">
        <v>7831</v>
      </c>
      <c r="D1259" s="7" t="s">
        <v>7832</v>
      </c>
      <c r="J1259" s="7" t="s">
        <v>4563</v>
      </c>
      <c r="K1259" s="7" t="s">
        <v>7833</v>
      </c>
      <c r="L1259" s="9" t="s">
        <v>11</v>
      </c>
      <c r="M1259" s="7" t="s">
        <v>36</v>
      </c>
      <c r="N1259" s="7" t="s">
        <v>37</v>
      </c>
      <c r="O1259" s="7" t="s">
        <v>815</v>
      </c>
      <c r="P1259" s="7" t="s">
        <v>2764</v>
      </c>
    </row>
    <row r="1260" ht="15.75" customHeight="1">
      <c r="A1260" s="7" t="s">
        <v>7834</v>
      </c>
      <c r="B1260" s="7" t="s">
        <v>7835</v>
      </c>
      <c r="C1260" s="7" t="s">
        <v>7836</v>
      </c>
      <c r="D1260" s="7" t="s">
        <v>7837</v>
      </c>
      <c r="J1260" s="7" t="s">
        <v>4516</v>
      </c>
      <c r="K1260" s="7" t="s">
        <v>7838</v>
      </c>
      <c r="L1260" s="9" t="s">
        <v>11</v>
      </c>
      <c r="M1260" s="7" t="s">
        <v>36</v>
      </c>
      <c r="N1260" s="7" t="s">
        <v>37</v>
      </c>
      <c r="O1260" s="7" t="s">
        <v>815</v>
      </c>
      <c r="P1260" s="7" t="s">
        <v>2764</v>
      </c>
    </row>
    <row r="1261" ht="15.75" customHeight="1">
      <c r="A1261" s="7" t="s">
        <v>7839</v>
      </c>
      <c r="B1261" s="7" t="s">
        <v>7840</v>
      </c>
      <c r="C1261" s="7" t="s">
        <v>7841</v>
      </c>
      <c r="D1261" s="7" t="s">
        <v>7842</v>
      </c>
      <c r="J1261" s="7" t="s">
        <v>4351</v>
      </c>
      <c r="K1261" s="7" t="s">
        <v>7843</v>
      </c>
      <c r="L1261" s="9" t="s">
        <v>11</v>
      </c>
      <c r="M1261" s="7" t="s">
        <v>36</v>
      </c>
      <c r="N1261" s="7" t="s">
        <v>37</v>
      </c>
      <c r="O1261" s="7" t="s">
        <v>815</v>
      </c>
      <c r="P1261" s="7" t="s">
        <v>2764</v>
      </c>
    </row>
    <row r="1262" ht="15.75" customHeight="1">
      <c r="A1262" s="7" t="s">
        <v>7844</v>
      </c>
      <c r="B1262" s="7" t="s">
        <v>7845</v>
      </c>
      <c r="C1262" s="7" t="s">
        <v>7846</v>
      </c>
      <c r="D1262" s="7" t="s">
        <v>7847</v>
      </c>
      <c r="J1262" s="7" t="s">
        <v>3887</v>
      </c>
      <c r="K1262" s="7" t="s">
        <v>7848</v>
      </c>
      <c r="L1262" s="9" t="s">
        <v>10</v>
      </c>
      <c r="M1262" s="7" t="s">
        <v>36</v>
      </c>
      <c r="N1262" s="7" t="s">
        <v>37</v>
      </c>
      <c r="O1262" s="7" t="s">
        <v>815</v>
      </c>
      <c r="P1262" s="7" t="s">
        <v>2764</v>
      </c>
    </row>
    <row r="1263" ht="15.75" customHeight="1">
      <c r="A1263" s="7" t="s">
        <v>7849</v>
      </c>
      <c r="B1263" s="7" t="s">
        <v>7850</v>
      </c>
      <c r="C1263" s="7" t="s">
        <v>7851</v>
      </c>
      <c r="D1263" s="7" t="s">
        <v>7852</v>
      </c>
      <c r="J1263" s="7" t="s">
        <v>3516</v>
      </c>
      <c r="K1263" s="7" t="s">
        <v>7853</v>
      </c>
      <c r="L1263" s="9" t="s">
        <v>11</v>
      </c>
      <c r="M1263" s="7" t="s">
        <v>36</v>
      </c>
      <c r="N1263" s="7" t="s">
        <v>37</v>
      </c>
      <c r="O1263" s="7" t="s">
        <v>815</v>
      </c>
      <c r="P1263" s="7" t="s">
        <v>2764</v>
      </c>
    </row>
    <row r="1264" ht="15.75" customHeight="1">
      <c r="A1264" s="7" t="s">
        <v>7854</v>
      </c>
      <c r="B1264" s="7" t="s">
        <v>7855</v>
      </c>
      <c r="C1264" s="7" t="s">
        <v>7856</v>
      </c>
      <c r="D1264" s="7" t="s">
        <v>7857</v>
      </c>
      <c r="J1264" s="7" t="s">
        <v>4242</v>
      </c>
      <c r="K1264" s="7" t="s">
        <v>7858</v>
      </c>
      <c r="L1264" s="9" t="s">
        <v>11</v>
      </c>
      <c r="M1264" s="7" t="s">
        <v>36</v>
      </c>
      <c r="N1264" s="7" t="s">
        <v>37</v>
      </c>
      <c r="O1264" s="7" t="s">
        <v>815</v>
      </c>
      <c r="P1264" s="7" t="s">
        <v>2764</v>
      </c>
    </row>
    <row r="1265" ht="15.75" customHeight="1">
      <c r="A1265" s="7" t="s">
        <v>7859</v>
      </c>
      <c r="B1265" s="7" t="s">
        <v>7860</v>
      </c>
      <c r="C1265" s="7" t="s">
        <v>7861</v>
      </c>
      <c r="D1265" s="7" t="s">
        <v>7862</v>
      </c>
      <c r="J1265" s="7" t="s">
        <v>7863</v>
      </c>
      <c r="K1265" s="7" t="s">
        <v>7864</v>
      </c>
      <c r="M1265" s="7" t="s">
        <v>36</v>
      </c>
      <c r="N1265" s="7" t="s">
        <v>37</v>
      </c>
      <c r="O1265" s="7" t="s">
        <v>815</v>
      </c>
      <c r="P1265" s="7" t="s">
        <v>2764</v>
      </c>
    </row>
    <row r="1266" ht="15.75" customHeight="1">
      <c r="A1266" s="7" t="s">
        <v>7865</v>
      </c>
      <c r="B1266" s="7" t="s">
        <v>7866</v>
      </c>
      <c r="C1266" s="7" t="s">
        <v>7867</v>
      </c>
      <c r="D1266" s="7" t="s">
        <v>7868</v>
      </c>
      <c r="J1266" s="7" t="s">
        <v>4144</v>
      </c>
      <c r="K1266" s="7" t="s">
        <v>7869</v>
      </c>
      <c r="M1266" s="7" t="s">
        <v>36</v>
      </c>
      <c r="N1266" s="7" t="s">
        <v>37</v>
      </c>
      <c r="O1266" s="7" t="s">
        <v>815</v>
      </c>
      <c r="P1266" s="7" t="s">
        <v>2764</v>
      </c>
    </row>
    <row r="1267" ht="15.75" customHeight="1">
      <c r="A1267" s="7" t="s">
        <v>7870</v>
      </c>
      <c r="B1267" s="7" t="s">
        <v>7871</v>
      </c>
      <c r="C1267" s="7" t="s">
        <v>7872</v>
      </c>
      <c r="D1267" s="7" t="s">
        <v>7873</v>
      </c>
      <c r="J1267" s="7" t="s">
        <v>4090</v>
      </c>
      <c r="K1267" s="7" t="s">
        <v>7874</v>
      </c>
      <c r="M1267" s="7" t="s">
        <v>36</v>
      </c>
      <c r="N1267" s="7" t="s">
        <v>37</v>
      </c>
      <c r="O1267" s="7" t="s">
        <v>815</v>
      </c>
      <c r="P1267" s="7" t="s">
        <v>2764</v>
      </c>
    </row>
    <row r="1268" ht="15.75" customHeight="1">
      <c r="A1268" s="7" t="s">
        <v>7875</v>
      </c>
      <c r="B1268" s="7" t="s">
        <v>7876</v>
      </c>
      <c r="C1268" s="7" t="s">
        <v>7877</v>
      </c>
      <c r="D1268" s="7" t="s">
        <v>7878</v>
      </c>
      <c r="J1268" s="7" t="s">
        <v>4191</v>
      </c>
      <c r="K1268" s="7" t="s">
        <v>7879</v>
      </c>
      <c r="M1268" s="7" t="s">
        <v>36</v>
      </c>
      <c r="N1268" s="7" t="s">
        <v>37</v>
      </c>
      <c r="O1268" s="7" t="s">
        <v>815</v>
      </c>
      <c r="P1268" s="7" t="s">
        <v>2764</v>
      </c>
    </row>
    <row r="1269" ht="15.75" customHeight="1">
      <c r="A1269" s="7" t="s">
        <v>7880</v>
      </c>
      <c r="B1269" s="7" t="s">
        <v>7881</v>
      </c>
      <c r="C1269" s="7" t="s">
        <v>7882</v>
      </c>
      <c r="D1269" s="7" t="s">
        <v>7883</v>
      </c>
      <c r="J1269" s="7" t="s">
        <v>4834</v>
      </c>
      <c r="K1269" s="7" t="s">
        <v>7884</v>
      </c>
      <c r="M1269" s="7" t="s">
        <v>36</v>
      </c>
      <c r="N1269" s="7" t="s">
        <v>37</v>
      </c>
      <c r="O1269" s="7" t="s">
        <v>815</v>
      </c>
      <c r="P1269" s="7" t="s">
        <v>2764</v>
      </c>
    </row>
    <row r="1270" ht="15.75" customHeight="1">
      <c r="A1270" s="7" t="s">
        <v>7885</v>
      </c>
      <c r="B1270" s="7" t="s">
        <v>7886</v>
      </c>
      <c r="C1270" s="7" t="s">
        <v>7887</v>
      </c>
      <c r="D1270" s="7" t="s">
        <v>7888</v>
      </c>
      <c r="J1270" s="7" t="s">
        <v>7889</v>
      </c>
      <c r="K1270" s="7" t="s">
        <v>7890</v>
      </c>
      <c r="M1270" s="7" t="s">
        <v>36</v>
      </c>
      <c r="N1270" s="7" t="s">
        <v>37</v>
      </c>
      <c r="O1270" s="7" t="s">
        <v>815</v>
      </c>
      <c r="P1270" s="7" t="s">
        <v>2764</v>
      </c>
    </row>
    <row r="1271" ht="15.75" customHeight="1">
      <c r="A1271" s="7" t="s">
        <v>7891</v>
      </c>
      <c r="B1271" s="7" t="s">
        <v>7892</v>
      </c>
      <c r="C1271" s="7" t="s">
        <v>7893</v>
      </c>
      <c r="D1271" s="7" t="s">
        <v>7894</v>
      </c>
      <c r="J1271" s="7" t="s">
        <v>4134</v>
      </c>
      <c r="K1271" s="7" t="s">
        <v>7895</v>
      </c>
      <c r="M1271" s="7" t="s">
        <v>36</v>
      </c>
      <c r="N1271" s="7" t="s">
        <v>37</v>
      </c>
      <c r="O1271" s="7" t="s">
        <v>815</v>
      </c>
      <c r="P1271" s="7" t="s">
        <v>2764</v>
      </c>
    </row>
    <row r="1272" ht="15.75" customHeight="1">
      <c r="A1272" s="7" t="s">
        <v>7896</v>
      </c>
      <c r="B1272" s="7" t="s">
        <v>7897</v>
      </c>
      <c r="C1272" s="7" t="s">
        <v>7898</v>
      </c>
      <c r="D1272" s="7" t="s">
        <v>7899</v>
      </c>
      <c r="J1272" s="7" t="s">
        <v>4090</v>
      </c>
      <c r="K1272" s="7" t="s">
        <v>7900</v>
      </c>
      <c r="M1272" s="7" t="s">
        <v>36</v>
      </c>
      <c r="N1272" s="7" t="s">
        <v>372</v>
      </c>
      <c r="O1272" s="7" t="s">
        <v>815</v>
      </c>
      <c r="P1272" s="7" t="s">
        <v>2764</v>
      </c>
    </row>
    <row r="1273" ht="15.75" customHeight="1">
      <c r="A1273" s="7" t="s">
        <v>7901</v>
      </c>
      <c r="B1273" s="7" t="s">
        <v>7902</v>
      </c>
      <c r="C1273" s="7" t="s">
        <v>7903</v>
      </c>
      <c r="D1273" s="7" t="s">
        <v>7904</v>
      </c>
      <c r="J1273" s="7" t="s">
        <v>4191</v>
      </c>
      <c r="K1273" s="7" t="s">
        <v>7905</v>
      </c>
      <c r="L1273" s="9" t="s">
        <v>10</v>
      </c>
      <c r="M1273" s="7" t="s">
        <v>36</v>
      </c>
      <c r="N1273" s="7" t="s">
        <v>37</v>
      </c>
      <c r="O1273" s="7" t="s">
        <v>815</v>
      </c>
      <c r="P1273" s="7" t="s">
        <v>2864</v>
      </c>
    </row>
    <row r="1274" ht="15.75" customHeight="1">
      <c r="A1274" s="7" t="s">
        <v>7906</v>
      </c>
      <c r="B1274" s="7" t="s">
        <v>7907</v>
      </c>
      <c r="C1274" s="7" t="s">
        <v>7908</v>
      </c>
      <c r="D1274" s="7" t="s">
        <v>7909</v>
      </c>
      <c r="J1274" s="7" t="s">
        <v>4358</v>
      </c>
      <c r="K1274" s="7" t="s">
        <v>7910</v>
      </c>
      <c r="L1274" s="9" t="s">
        <v>11</v>
      </c>
      <c r="M1274" s="7" t="s">
        <v>36</v>
      </c>
      <c r="N1274" s="7" t="s">
        <v>37</v>
      </c>
      <c r="O1274" s="7" t="s">
        <v>815</v>
      </c>
      <c r="P1274" s="7" t="s">
        <v>2864</v>
      </c>
    </row>
    <row r="1275" ht="15.75" customHeight="1">
      <c r="A1275" s="7" t="s">
        <v>7911</v>
      </c>
      <c r="B1275" s="7" t="s">
        <v>7912</v>
      </c>
      <c r="C1275" s="7" t="s">
        <v>7913</v>
      </c>
      <c r="D1275" s="7" t="s">
        <v>7914</v>
      </c>
      <c r="J1275" s="7" t="s">
        <v>5253</v>
      </c>
      <c r="K1275" s="7" t="s">
        <v>7915</v>
      </c>
      <c r="L1275" s="9" t="s">
        <v>11</v>
      </c>
      <c r="M1275" s="7" t="s">
        <v>36</v>
      </c>
      <c r="N1275" s="7" t="s">
        <v>37</v>
      </c>
      <c r="O1275" s="7" t="s">
        <v>815</v>
      </c>
      <c r="P1275" s="7" t="s">
        <v>2864</v>
      </c>
    </row>
    <row r="1276" ht="15.75" customHeight="1">
      <c r="A1276" s="7" t="s">
        <v>7916</v>
      </c>
      <c r="B1276" s="7" t="s">
        <v>7917</v>
      </c>
      <c r="C1276" s="7" t="s">
        <v>7918</v>
      </c>
      <c r="D1276" s="7" t="s">
        <v>7919</v>
      </c>
      <c r="F1276" s="9" t="s">
        <v>7920</v>
      </c>
      <c r="G1276" s="9" t="s">
        <v>7921</v>
      </c>
      <c r="H1276" s="9" t="s">
        <v>7922</v>
      </c>
      <c r="J1276" s="7" t="s">
        <v>4410</v>
      </c>
      <c r="K1276" s="7" t="s">
        <v>7923</v>
      </c>
      <c r="L1276" s="9" t="s">
        <v>11</v>
      </c>
      <c r="M1276" s="7" t="s">
        <v>36</v>
      </c>
      <c r="N1276" s="7" t="s">
        <v>37</v>
      </c>
      <c r="O1276" s="7" t="s">
        <v>815</v>
      </c>
      <c r="P1276" s="7" t="s">
        <v>2864</v>
      </c>
      <c r="R1276" s="9" t="b">
        <v>1</v>
      </c>
    </row>
    <row r="1277" ht="15.75" customHeight="1">
      <c r="A1277" s="7" t="s">
        <v>7924</v>
      </c>
      <c r="B1277" s="7" t="s">
        <v>7925</v>
      </c>
      <c r="C1277" s="7" t="s">
        <v>7926</v>
      </c>
      <c r="D1277" s="7" t="s">
        <v>7927</v>
      </c>
      <c r="J1277" s="7" t="s">
        <v>4516</v>
      </c>
      <c r="K1277" s="7" t="s">
        <v>7928</v>
      </c>
      <c r="L1277" s="9" t="s">
        <v>11</v>
      </c>
      <c r="M1277" s="7" t="s">
        <v>36</v>
      </c>
      <c r="N1277" s="7" t="s">
        <v>37</v>
      </c>
      <c r="O1277" s="7" t="s">
        <v>815</v>
      </c>
      <c r="P1277" s="7" t="s">
        <v>2864</v>
      </c>
    </row>
    <row r="1278" ht="15.75" customHeight="1">
      <c r="A1278" s="7" t="s">
        <v>7929</v>
      </c>
      <c r="B1278" s="7" t="s">
        <v>7930</v>
      </c>
      <c r="C1278" s="7" t="s">
        <v>7931</v>
      </c>
      <c r="D1278" s="7" t="s">
        <v>7932</v>
      </c>
      <c r="J1278" s="7" t="s">
        <v>4191</v>
      </c>
      <c r="K1278" s="7" t="s">
        <v>7933</v>
      </c>
      <c r="L1278" s="9" t="s">
        <v>11</v>
      </c>
      <c r="M1278" s="7" t="s">
        <v>36</v>
      </c>
      <c r="N1278" s="7" t="s">
        <v>37</v>
      </c>
      <c r="O1278" s="7" t="s">
        <v>815</v>
      </c>
      <c r="P1278" s="7" t="s">
        <v>2864</v>
      </c>
    </row>
    <row r="1279" ht="15.75" customHeight="1">
      <c r="A1279" s="7" t="s">
        <v>7934</v>
      </c>
      <c r="B1279" s="7" t="s">
        <v>7935</v>
      </c>
      <c r="C1279" s="7" t="s">
        <v>7936</v>
      </c>
      <c r="D1279" s="7" t="s">
        <v>7937</v>
      </c>
      <c r="J1279" s="7" t="s">
        <v>4221</v>
      </c>
      <c r="K1279" s="7" t="s">
        <v>7938</v>
      </c>
      <c r="L1279" s="9" t="s">
        <v>11</v>
      </c>
      <c r="M1279" s="7" t="s">
        <v>36</v>
      </c>
      <c r="N1279" s="7" t="s">
        <v>37</v>
      </c>
      <c r="O1279" s="7" t="s">
        <v>815</v>
      </c>
      <c r="P1279" s="7" t="s">
        <v>2864</v>
      </c>
    </row>
    <row r="1280" ht="15.75" customHeight="1">
      <c r="A1280" s="7" t="s">
        <v>7939</v>
      </c>
      <c r="B1280" s="7" t="s">
        <v>7940</v>
      </c>
      <c r="C1280" s="7" t="s">
        <v>7941</v>
      </c>
      <c r="D1280" s="7" t="s">
        <v>7942</v>
      </c>
      <c r="J1280" s="7" t="s">
        <v>4547</v>
      </c>
      <c r="K1280" s="7" t="s">
        <v>7943</v>
      </c>
      <c r="L1280" s="9" t="s">
        <v>11</v>
      </c>
      <c r="M1280" s="7" t="s">
        <v>36</v>
      </c>
      <c r="N1280" s="7" t="s">
        <v>37</v>
      </c>
      <c r="O1280" s="7" t="s">
        <v>815</v>
      </c>
      <c r="P1280" s="7" t="s">
        <v>2979</v>
      </c>
    </row>
    <row r="1281" ht="15.75" customHeight="1">
      <c r="A1281" s="7" t="s">
        <v>7944</v>
      </c>
      <c r="B1281" s="7" t="s">
        <v>7945</v>
      </c>
      <c r="C1281" s="7" t="s">
        <v>7946</v>
      </c>
      <c r="D1281" s="7">
        <v>3.1796000123337E13</v>
      </c>
      <c r="J1281" s="7" t="s">
        <v>7947</v>
      </c>
      <c r="K1281" s="7" t="s">
        <v>7948</v>
      </c>
      <c r="L1281" s="9" t="s">
        <v>11</v>
      </c>
      <c r="M1281" s="7" t="s">
        <v>36</v>
      </c>
      <c r="N1281" s="7" t="s">
        <v>37</v>
      </c>
      <c r="O1281" s="7" t="s">
        <v>3073</v>
      </c>
      <c r="P1281" s="7" t="s">
        <v>3073</v>
      </c>
    </row>
    <row r="1282" ht="15.75" customHeight="1">
      <c r="A1282" s="7" t="s">
        <v>7949</v>
      </c>
      <c r="B1282" s="7" t="s">
        <v>7950</v>
      </c>
      <c r="C1282" s="7" t="s">
        <v>7946</v>
      </c>
      <c r="D1282" s="7">
        <v>3.1796000123394E13</v>
      </c>
      <c r="J1282" s="7" t="s">
        <v>7947</v>
      </c>
      <c r="K1282" s="7" t="s">
        <v>7948</v>
      </c>
      <c r="L1282" s="9" t="s">
        <v>11</v>
      </c>
      <c r="M1282" s="7" t="s">
        <v>36</v>
      </c>
      <c r="N1282" s="7" t="s">
        <v>37</v>
      </c>
      <c r="O1282" s="7" t="s">
        <v>3073</v>
      </c>
      <c r="P1282" s="7" t="s">
        <v>3073</v>
      </c>
    </row>
    <row r="1283" ht="15.75" customHeight="1">
      <c r="A1283" s="7" t="s">
        <v>7951</v>
      </c>
      <c r="B1283" s="7" t="s">
        <v>7952</v>
      </c>
      <c r="C1283" s="7" t="s">
        <v>7953</v>
      </c>
      <c r="D1283" s="7">
        <v>3.1796100484563E13</v>
      </c>
      <c r="J1283" s="7">
        <v>1913.0</v>
      </c>
      <c r="K1283" s="7" t="s">
        <v>7954</v>
      </c>
      <c r="L1283" s="9" t="s">
        <v>11</v>
      </c>
      <c r="M1283" s="7" t="s">
        <v>36</v>
      </c>
      <c r="N1283" s="7" t="s">
        <v>37</v>
      </c>
      <c r="O1283" s="7" t="s">
        <v>3073</v>
      </c>
      <c r="P1283" s="7" t="s">
        <v>3073</v>
      </c>
    </row>
    <row r="1284" ht="15.75" customHeight="1">
      <c r="A1284" s="7" t="s">
        <v>7955</v>
      </c>
      <c r="B1284" s="7" t="s">
        <v>7956</v>
      </c>
      <c r="C1284" s="7" t="s">
        <v>7957</v>
      </c>
      <c r="D1284" s="7">
        <v>3.1796001767561E13</v>
      </c>
      <c r="J1284" s="7">
        <v>1921.0</v>
      </c>
      <c r="K1284" s="7" t="s">
        <v>7958</v>
      </c>
      <c r="L1284" s="9" t="s">
        <v>11</v>
      </c>
      <c r="M1284" s="7" t="s">
        <v>36</v>
      </c>
      <c r="N1284" s="7" t="s">
        <v>37</v>
      </c>
      <c r="O1284" s="7" t="s">
        <v>3073</v>
      </c>
      <c r="P1284" s="7" t="s">
        <v>3073</v>
      </c>
    </row>
    <row r="1285" ht="15.75" customHeight="1">
      <c r="A1285" s="7" t="s">
        <v>7959</v>
      </c>
      <c r="B1285" s="7" t="s">
        <v>7960</v>
      </c>
      <c r="C1285" s="7" t="s">
        <v>7961</v>
      </c>
      <c r="D1285" s="7">
        <v>3.1796100672878E13</v>
      </c>
      <c r="J1285" s="7">
        <v>1919.0</v>
      </c>
      <c r="K1285" s="7" t="s">
        <v>7962</v>
      </c>
      <c r="L1285" s="9" t="s">
        <v>11</v>
      </c>
      <c r="M1285" s="7" t="s">
        <v>36</v>
      </c>
      <c r="N1285" s="7" t="s">
        <v>2103</v>
      </c>
      <c r="O1285" s="7" t="s">
        <v>3073</v>
      </c>
      <c r="P1285" s="7" t="s">
        <v>3073</v>
      </c>
    </row>
    <row r="1286" ht="15.75" customHeight="1">
      <c r="A1286" s="7" t="s">
        <v>7963</v>
      </c>
      <c r="B1286" s="7" t="s">
        <v>7964</v>
      </c>
      <c r="C1286" s="7" t="s">
        <v>7965</v>
      </c>
      <c r="D1286" s="7">
        <v>3.1796100489539E13</v>
      </c>
      <c r="J1286" s="7">
        <v>1909.0</v>
      </c>
      <c r="K1286" s="7" t="s">
        <v>7966</v>
      </c>
      <c r="L1286" s="9" t="s">
        <v>11</v>
      </c>
      <c r="M1286" s="7" t="s">
        <v>36</v>
      </c>
      <c r="N1286" s="7" t="s">
        <v>37</v>
      </c>
      <c r="O1286" s="7" t="s">
        <v>3073</v>
      </c>
      <c r="P1286" s="7" t="s">
        <v>3073</v>
      </c>
    </row>
    <row r="1287" ht="15.75" customHeight="1">
      <c r="A1287" s="7" t="s">
        <v>7967</v>
      </c>
      <c r="B1287" s="7" t="s">
        <v>7968</v>
      </c>
      <c r="C1287" s="7" t="s">
        <v>7969</v>
      </c>
      <c r="D1287" s="7">
        <v>3.1796100259684E13</v>
      </c>
      <c r="J1287" s="7">
        <v>1909.0</v>
      </c>
      <c r="K1287" s="7" t="s">
        <v>7970</v>
      </c>
      <c r="L1287" s="9" t="s">
        <v>10</v>
      </c>
      <c r="M1287" s="7" t="s">
        <v>36</v>
      </c>
      <c r="N1287" s="7" t="s">
        <v>37</v>
      </c>
      <c r="O1287" s="7" t="s">
        <v>3073</v>
      </c>
      <c r="P1287" s="7" t="s">
        <v>3073</v>
      </c>
    </row>
    <row r="1288" ht="15.75" customHeight="1">
      <c r="A1288" s="7" t="s">
        <v>7971</v>
      </c>
      <c r="B1288" s="7" t="s">
        <v>7972</v>
      </c>
      <c r="C1288" s="7" t="s">
        <v>7973</v>
      </c>
      <c r="D1288" s="7">
        <v>3.1796100737861E13</v>
      </c>
      <c r="J1288" s="7">
        <v>1912.0</v>
      </c>
      <c r="K1288" s="7" t="s">
        <v>7974</v>
      </c>
      <c r="L1288" s="9" t="s">
        <v>11</v>
      </c>
      <c r="M1288" s="7" t="s">
        <v>36</v>
      </c>
      <c r="N1288" s="7" t="s">
        <v>2103</v>
      </c>
      <c r="O1288" s="7" t="s">
        <v>3073</v>
      </c>
      <c r="P1288" s="7" t="s">
        <v>3073</v>
      </c>
    </row>
    <row r="1289" ht="15.75" customHeight="1">
      <c r="A1289" s="7" t="s">
        <v>7975</v>
      </c>
      <c r="B1289" s="7" t="s">
        <v>7976</v>
      </c>
      <c r="C1289" s="7" t="s">
        <v>7977</v>
      </c>
      <c r="D1289" s="7">
        <v>3.1796100818307E13</v>
      </c>
      <c r="J1289" s="7">
        <v>1915.0</v>
      </c>
      <c r="K1289" s="7" t="s">
        <v>7978</v>
      </c>
      <c r="L1289" s="9" t="s">
        <v>11</v>
      </c>
      <c r="M1289" s="7" t="s">
        <v>36</v>
      </c>
      <c r="N1289" s="7" t="s">
        <v>2103</v>
      </c>
      <c r="O1289" s="7" t="s">
        <v>3073</v>
      </c>
      <c r="P1289" s="7" t="s">
        <v>3073</v>
      </c>
    </row>
    <row r="1290" ht="15.75" customHeight="1">
      <c r="A1290" s="7" t="s">
        <v>7979</v>
      </c>
      <c r="B1290" s="7" t="s">
        <v>7980</v>
      </c>
      <c r="C1290" s="7" t="s">
        <v>7981</v>
      </c>
      <c r="D1290" s="7">
        <v>3.1796101061741E13</v>
      </c>
      <c r="J1290" s="7">
        <v>1922.0</v>
      </c>
      <c r="K1290" s="7" t="s">
        <v>7982</v>
      </c>
      <c r="L1290" s="9" t="s">
        <v>11</v>
      </c>
      <c r="M1290" s="7" t="s">
        <v>36</v>
      </c>
      <c r="N1290" s="7" t="s">
        <v>2103</v>
      </c>
      <c r="O1290" s="7" t="s">
        <v>3073</v>
      </c>
      <c r="P1290" s="7" t="s">
        <v>3073</v>
      </c>
    </row>
    <row r="1291" ht="15.75" customHeight="1">
      <c r="A1291" s="7" t="s">
        <v>7983</v>
      </c>
      <c r="B1291" s="7" t="s">
        <v>7984</v>
      </c>
      <c r="C1291" s="7" t="s">
        <v>7985</v>
      </c>
      <c r="D1291" s="7">
        <v>3.1796002086268E13</v>
      </c>
      <c r="J1291" s="7">
        <v>1906.0</v>
      </c>
      <c r="K1291" s="7" t="s">
        <v>7986</v>
      </c>
      <c r="L1291" s="9" t="s">
        <v>11</v>
      </c>
      <c r="M1291" s="7" t="s">
        <v>36</v>
      </c>
      <c r="N1291" s="7" t="s">
        <v>37</v>
      </c>
      <c r="O1291" s="7" t="s">
        <v>3073</v>
      </c>
      <c r="P1291" s="7" t="s">
        <v>3073</v>
      </c>
    </row>
    <row r="1292" ht="15.75" customHeight="1">
      <c r="A1292" s="7" t="s">
        <v>7987</v>
      </c>
      <c r="B1292" s="7" t="s">
        <v>7988</v>
      </c>
      <c r="C1292" s="7" t="s">
        <v>7989</v>
      </c>
      <c r="D1292" s="7">
        <v>3.1796101148605E13</v>
      </c>
      <c r="J1292" s="7">
        <v>1837.0</v>
      </c>
      <c r="K1292" s="7" t="s">
        <v>7990</v>
      </c>
      <c r="L1292" s="9" t="s">
        <v>11</v>
      </c>
      <c r="M1292" s="7" t="s">
        <v>36</v>
      </c>
      <c r="N1292" s="7" t="s">
        <v>37</v>
      </c>
      <c r="O1292" s="7" t="s">
        <v>3073</v>
      </c>
      <c r="P1292" s="7" t="s">
        <v>3073</v>
      </c>
    </row>
    <row r="1293" ht="15.75" customHeight="1">
      <c r="A1293" s="7" t="s">
        <v>7991</v>
      </c>
      <c r="B1293" s="7" t="s">
        <v>7992</v>
      </c>
      <c r="C1293" s="7" t="s">
        <v>7993</v>
      </c>
      <c r="D1293" s="7">
        <v>3.1796103104713E13</v>
      </c>
      <c r="F1293" s="9" t="s">
        <v>7994</v>
      </c>
      <c r="G1293" s="9" t="s">
        <v>7995</v>
      </c>
      <c r="J1293" s="7" t="s">
        <v>7996</v>
      </c>
      <c r="K1293" s="7" t="s">
        <v>7997</v>
      </c>
      <c r="L1293" s="9" t="s">
        <v>231</v>
      </c>
      <c r="M1293" s="7" t="s">
        <v>36</v>
      </c>
      <c r="N1293" s="7" t="s">
        <v>37</v>
      </c>
      <c r="O1293" s="7" t="s">
        <v>3073</v>
      </c>
      <c r="P1293" s="7" t="s">
        <v>3073</v>
      </c>
    </row>
    <row r="1294" ht="15.75" customHeight="1">
      <c r="A1294" s="7" t="s">
        <v>7998</v>
      </c>
      <c r="B1294" s="7" t="s">
        <v>7999</v>
      </c>
      <c r="C1294" s="7" t="s">
        <v>8000</v>
      </c>
      <c r="D1294" s="7">
        <v>3.1796100986526E13</v>
      </c>
      <c r="J1294" s="7">
        <v>1848.0</v>
      </c>
      <c r="K1294" s="7" t="s">
        <v>8001</v>
      </c>
      <c r="L1294" s="9" t="s">
        <v>11</v>
      </c>
      <c r="M1294" s="7" t="s">
        <v>36</v>
      </c>
      <c r="N1294" s="7" t="s">
        <v>37</v>
      </c>
      <c r="O1294" s="7" t="s">
        <v>3073</v>
      </c>
      <c r="P1294" s="7" t="s">
        <v>3073</v>
      </c>
    </row>
    <row r="1295" ht="15.75" customHeight="1">
      <c r="A1295" s="7" t="s">
        <v>8002</v>
      </c>
      <c r="B1295" s="7" t="s">
        <v>8003</v>
      </c>
      <c r="C1295" s="7" t="s">
        <v>8004</v>
      </c>
      <c r="D1295" s="7">
        <v>3.1796103129785E13</v>
      </c>
      <c r="J1295" s="7">
        <v>1920.0</v>
      </c>
      <c r="K1295" s="7" t="s">
        <v>8005</v>
      </c>
      <c r="L1295" s="9" t="s">
        <v>11</v>
      </c>
      <c r="M1295" s="7" t="s">
        <v>36</v>
      </c>
      <c r="N1295" s="7" t="s">
        <v>37</v>
      </c>
      <c r="O1295" s="7" t="s">
        <v>3073</v>
      </c>
      <c r="P1295" s="7" t="s">
        <v>3073</v>
      </c>
    </row>
    <row r="1296" ht="15.75" customHeight="1">
      <c r="A1296" s="7" t="s">
        <v>8006</v>
      </c>
      <c r="B1296" s="7" t="s">
        <v>8007</v>
      </c>
      <c r="C1296" s="7" t="s">
        <v>8008</v>
      </c>
      <c r="D1296" s="7">
        <v>3.1796000928602E13</v>
      </c>
      <c r="J1296" s="7" t="s">
        <v>8009</v>
      </c>
      <c r="L1296" s="9" t="s">
        <v>11</v>
      </c>
      <c r="M1296" s="7" t="s">
        <v>36</v>
      </c>
      <c r="N1296" s="7" t="s">
        <v>37</v>
      </c>
      <c r="O1296" s="7" t="s">
        <v>3073</v>
      </c>
      <c r="P1296" s="7" t="s">
        <v>3073</v>
      </c>
    </row>
    <row r="1297" ht="15.75" customHeight="1">
      <c r="A1297" s="7" t="s">
        <v>8010</v>
      </c>
      <c r="B1297" s="7" t="s">
        <v>8011</v>
      </c>
      <c r="C1297" s="7" t="s">
        <v>8008</v>
      </c>
      <c r="D1297" s="7">
        <v>3.1796000928677E13</v>
      </c>
      <c r="J1297" s="7" t="s">
        <v>8009</v>
      </c>
      <c r="L1297" s="9" t="s">
        <v>11</v>
      </c>
      <c r="M1297" s="7" t="s">
        <v>36</v>
      </c>
      <c r="N1297" s="7" t="s">
        <v>37</v>
      </c>
      <c r="O1297" s="7" t="s">
        <v>3073</v>
      </c>
      <c r="P1297" s="7" t="s">
        <v>3073</v>
      </c>
    </row>
    <row r="1298" ht="15.75" customHeight="1">
      <c r="A1298" s="7" t="s">
        <v>8012</v>
      </c>
      <c r="B1298" s="7" t="s">
        <v>8013</v>
      </c>
      <c r="C1298" s="7" t="s">
        <v>8014</v>
      </c>
      <c r="D1298" s="7">
        <v>3.1796004269847E13</v>
      </c>
      <c r="J1298" s="7">
        <v>1922.0</v>
      </c>
      <c r="K1298" s="7" t="s">
        <v>8015</v>
      </c>
      <c r="L1298" s="9" t="s">
        <v>11</v>
      </c>
      <c r="M1298" s="7" t="s">
        <v>36</v>
      </c>
      <c r="N1298" s="7" t="s">
        <v>37</v>
      </c>
      <c r="O1298" s="7" t="s">
        <v>3073</v>
      </c>
      <c r="P1298" s="7" t="s">
        <v>3073</v>
      </c>
    </row>
    <row r="1299" ht="15.75" customHeight="1">
      <c r="A1299" s="7" t="s">
        <v>8016</v>
      </c>
      <c r="B1299" s="7" t="s">
        <v>8017</v>
      </c>
      <c r="C1299" s="7" t="s">
        <v>8018</v>
      </c>
      <c r="D1299" s="7">
        <v>3.179600005699E13</v>
      </c>
      <c r="J1299" s="7" t="s">
        <v>8019</v>
      </c>
      <c r="K1299" s="7" t="s">
        <v>8020</v>
      </c>
      <c r="L1299" s="9" t="s">
        <v>11</v>
      </c>
      <c r="M1299" s="7" t="s">
        <v>36</v>
      </c>
      <c r="N1299" s="7" t="s">
        <v>37</v>
      </c>
      <c r="O1299" s="7" t="s">
        <v>3073</v>
      </c>
      <c r="P1299" s="7" t="s">
        <v>3073</v>
      </c>
    </row>
    <row r="1300" ht="15.75" customHeight="1">
      <c r="A1300" s="7" t="s">
        <v>8021</v>
      </c>
      <c r="B1300" s="7" t="s">
        <v>8022</v>
      </c>
      <c r="C1300" s="7" t="s">
        <v>8018</v>
      </c>
      <c r="D1300" s="7">
        <v>3.1796000056347E13</v>
      </c>
      <c r="J1300" s="7" t="s">
        <v>8019</v>
      </c>
      <c r="K1300" s="7" t="s">
        <v>8020</v>
      </c>
      <c r="L1300" s="9" t="s">
        <v>11</v>
      </c>
      <c r="M1300" s="7" t="s">
        <v>36</v>
      </c>
      <c r="N1300" s="7" t="s">
        <v>37</v>
      </c>
      <c r="O1300" s="7" t="s">
        <v>3073</v>
      </c>
      <c r="P1300" s="7" t="s">
        <v>3073</v>
      </c>
    </row>
    <row r="1301" ht="15.75" customHeight="1">
      <c r="A1301" s="7" t="s">
        <v>8023</v>
      </c>
      <c r="B1301" s="7" t="s">
        <v>8024</v>
      </c>
      <c r="C1301" s="7" t="s">
        <v>8018</v>
      </c>
      <c r="D1301" s="7">
        <v>3.1796000057378E13</v>
      </c>
      <c r="J1301" s="7" t="s">
        <v>8019</v>
      </c>
      <c r="K1301" s="7" t="s">
        <v>8020</v>
      </c>
      <c r="L1301" s="9" t="s">
        <v>11</v>
      </c>
      <c r="M1301" s="7" t="s">
        <v>36</v>
      </c>
      <c r="N1301" s="7" t="s">
        <v>37</v>
      </c>
      <c r="O1301" s="7" t="s">
        <v>3073</v>
      </c>
      <c r="P1301" s="7" t="s">
        <v>3073</v>
      </c>
    </row>
    <row r="1302" ht="15.75" customHeight="1">
      <c r="A1302" s="7" t="s">
        <v>8025</v>
      </c>
      <c r="B1302" s="7" t="s">
        <v>8026</v>
      </c>
      <c r="C1302" s="7" t="s">
        <v>8018</v>
      </c>
      <c r="D1302" s="7">
        <v>3.1796000056438E13</v>
      </c>
      <c r="J1302" s="7" t="s">
        <v>8019</v>
      </c>
      <c r="K1302" s="7" t="s">
        <v>8020</v>
      </c>
      <c r="L1302" s="9" t="s">
        <v>11</v>
      </c>
      <c r="M1302" s="7" t="s">
        <v>36</v>
      </c>
      <c r="N1302" s="7" t="s">
        <v>37</v>
      </c>
      <c r="O1302" s="7" t="s">
        <v>3073</v>
      </c>
      <c r="P1302" s="7" t="s">
        <v>3073</v>
      </c>
    </row>
    <row r="1303" ht="15.75" customHeight="1">
      <c r="A1303" s="7" t="s">
        <v>8027</v>
      </c>
      <c r="B1303" s="7" t="s">
        <v>8028</v>
      </c>
      <c r="C1303" s="7" t="s">
        <v>8018</v>
      </c>
      <c r="D1303" s="7">
        <v>3.1796004325052E13</v>
      </c>
      <c r="J1303" s="7" t="s">
        <v>8019</v>
      </c>
      <c r="K1303" s="7" t="s">
        <v>8020</v>
      </c>
      <c r="L1303" s="9" t="s">
        <v>11</v>
      </c>
      <c r="M1303" s="7" t="s">
        <v>36</v>
      </c>
      <c r="N1303" s="7" t="s">
        <v>37</v>
      </c>
      <c r="O1303" s="7" t="s">
        <v>3073</v>
      </c>
      <c r="P1303" s="7" t="s">
        <v>3073</v>
      </c>
    </row>
    <row r="1304" ht="15.75" customHeight="1">
      <c r="A1304" s="7" t="s">
        <v>8029</v>
      </c>
      <c r="B1304" s="7" t="s">
        <v>8030</v>
      </c>
      <c r="C1304" s="7" t="s">
        <v>8018</v>
      </c>
      <c r="D1304" s="7">
        <v>3.1796000056727E13</v>
      </c>
      <c r="J1304" s="7" t="s">
        <v>8019</v>
      </c>
      <c r="K1304" s="7" t="s">
        <v>8020</v>
      </c>
      <c r="L1304" s="9" t="s">
        <v>11</v>
      </c>
      <c r="M1304" s="7" t="s">
        <v>36</v>
      </c>
      <c r="N1304" s="7" t="s">
        <v>37</v>
      </c>
      <c r="O1304" s="7" t="s">
        <v>3073</v>
      </c>
      <c r="P1304" s="7" t="s">
        <v>3073</v>
      </c>
    </row>
    <row r="1305" ht="15.75" customHeight="1">
      <c r="A1305" s="7" t="s">
        <v>8031</v>
      </c>
      <c r="B1305" s="7" t="s">
        <v>8032</v>
      </c>
      <c r="C1305" s="7" t="s">
        <v>8018</v>
      </c>
      <c r="D1305" s="7">
        <v>3.1796004221194E13</v>
      </c>
      <c r="J1305" s="7" t="s">
        <v>8019</v>
      </c>
      <c r="K1305" s="7" t="s">
        <v>8020</v>
      </c>
      <c r="L1305" s="9" t="s">
        <v>11</v>
      </c>
      <c r="M1305" s="7" t="s">
        <v>36</v>
      </c>
      <c r="N1305" s="7" t="s">
        <v>37</v>
      </c>
      <c r="O1305" s="7" t="s">
        <v>3073</v>
      </c>
      <c r="P1305" s="7" t="s">
        <v>3073</v>
      </c>
    </row>
    <row r="1306" ht="15.75" customHeight="1">
      <c r="A1306" s="7" t="s">
        <v>8033</v>
      </c>
      <c r="B1306" s="7" t="s">
        <v>8034</v>
      </c>
      <c r="C1306" s="7" t="s">
        <v>8018</v>
      </c>
      <c r="D1306" s="7">
        <v>3.1796000056958E13</v>
      </c>
      <c r="J1306" s="7" t="s">
        <v>8019</v>
      </c>
      <c r="K1306" s="7" t="s">
        <v>8020</v>
      </c>
      <c r="L1306" s="9" t="s">
        <v>11</v>
      </c>
      <c r="M1306" s="7" t="s">
        <v>36</v>
      </c>
      <c r="N1306" s="7" t="s">
        <v>37</v>
      </c>
      <c r="O1306" s="7" t="s">
        <v>3073</v>
      </c>
      <c r="P1306" s="7" t="s">
        <v>3073</v>
      </c>
    </row>
    <row r="1307" ht="15.75" customHeight="1">
      <c r="A1307" s="7" t="s">
        <v>8035</v>
      </c>
      <c r="B1307" s="7" t="s">
        <v>8036</v>
      </c>
      <c r="C1307" s="7" t="s">
        <v>8018</v>
      </c>
      <c r="D1307" s="7">
        <v>3.1796000056834E13</v>
      </c>
      <c r="J1307" s="7" t="s">
        <v>8019</v>
      </c>
      <c r="K1307" s="7" t="s">
        <v>8020</v>
      </c>
      <c r="L1307" s="9" t="s">
        <v>11</v>
      </c>
      <c r="M1307" s="7" t="s">
        <v>36</v>
      </c>
      <c r="N1307" s="7" t="s">
        <v>37</v>
      </c>
      <c r="O1307" s="7" t="s">
        <v>3073</v>
      </c>
      <c r="P1307" s="7" t="s">
        <v>3073</v>
      </c>
    </row>
    <row r="1308" ht="15.75" customHeight="1">
      <c r="A1308" s="7" t="s">
        <v>8037</v>
      </c>
      <c r="B1308" s="7" t="s">
        <v>8038</v>
      </c>
      <c r="C1308" s="7" t="s">
        <v>8018</v>
      </c>
      <c r="D1308" s="7">
        <v>3.1796000056537E13</v>
      </c>
      <c r="J1308" s="7" t="s">
        <v>8019</v>
      </c>
      <c r="K1308" s="7" t="s">
        <v>8020</v>
      </c>
      <c r="L1308" s="9" t="s">
        <v>11</v>
      </c>
      <c r="M1308" s="7" t="s">
        <v>36</v>
      </c>
      <c r="N1308" s="7" t="s">
        <v>37</v>
      </c>
      <c r="O1308" s="7" t="s">
        <v>3073</v>
      </c>
      <c r="P1308" s="7" t="s">
        <v>3073</v>
      </c>
    </row>
    <row r="1309" ht="15.75" customHeight="1">
      <c r="A1309" s="7" t="s">
        <v>8039</v>
      </c>
      <c r="B1309" s="7" t="s">
        <v>8040</v>
      </c>
      <c r="C1309" s="7" t="s">
        <v>8041</v>
      </c>
      <c r="D1309" s="7">
        <v>3.1796004545667E13</v>
      </c>
      <c r="J1309" s="7">
        <v>1919.0</v>
      </c>
      <c r="K1309" s="7" t="s">
        <v>8042</v>
      </c>
      <c r="L1309" s="9" t="s">
        <v>11</v>
      </c>
      <c r="M1309" s="7" t="s">
        <v>36</v>
      </c>
      <c r="N1309" s="7" t="s">
        <v>37</v>
      </c>
      <c r="O1309" s="7" t="s">
        <v>3073</v>
      </c>
      <c r="P1309" s="7" t="s">
        <v>3073</v>
      </c>
    </row>
    <row r="1310" ht="15.75" customHeight="1">
      <c r="A1310" s="7" t="s">
        <v>8043</v>
      </c>
      <c r="B1310" s="7" t="s">
        <v>8044</v>
      </c>
      <c r="C1310" s="7" t="s">
        <v>8045</v>
      </c>
      <c r="D1310" s="7">
        <v>3.1796102703234E13</v>
      </c>
      <c r="J1310" s="7">
        <v>1920.0</v>
      </c>
      <c r="K1310" s="7" t="s">
        <v>8046</v>
      </c>
      <c r="L1310" s="9" t="s">
        <v>11</v>
      </c>
      <c r="M1310" s="7" t="s">
        <v>36</v>
      </c>
      <c r="N1310" s="7" t="s">
        <v>37</v>
      </c>
      <c r="O1310" s="7" t="s">
        <v>3073</v>
      </c>
      <c r="P1310" s="7" t="s">
        <v>3073</v>
      </c>
    </row>
    <row r="1311" ht="15.75" customHeight="1">
      <c r="A1311" s="7" t="s">
        <v>8047</v>
      </c>
      <c r="B1311" s="7" t="s">
        <v>8048</v>
      </c>
      <c r="C1311" s="7" t="s">
        <v>8049</v>
      </c>
      <c r="D1311" s="7">
        <v>3.1796103047383E13</v>
      </c>
      <c r="J1311" s="7">
        <v>1921.0</v>
      </c>
      <c r="K1311" s="7" t="s">
        <v>8050</v>
      </c>
      <c r="L1311" s="9" t="s">
        <v>11</v>
      </c>
      <c r="M1311" s="7" t="s">
        <v>36</v>
      </c>
      <c r="N1311" s="7" t="s">
        <v>37</v>
      </c>
      <c r="O1311" s="7" t="s">
        <v>3073</v>
      </c>
      <c r="P1311" s="7" t="s">
        <v>3073</v>
      </c>
    </row>
    <row r="1312" ht="15.75" customHeight="1">
      <c r="A1312" s="7" t="s">
        <v>8051</v>
      </c>
      <c r="B1312" s="7" t="s">
        <v>8048</v>
      </c>
      <c r="C1312" s="7" t="s">
        <v>8049</v>
      </c>
      <c r="D1312" s="7">
        <v>3.1796103047409E13</v>
      </c>
      <c r="J1312" s="7">
        <v>1921.0</v>
      </c>
      <c r="K1312" s="7" t="s">
        <v>8050</v>
      </c>
      <c r="L1312" s="9" t="s">
        <v>11</v>
      </c>
      <c r="M1312" s="7" t="s">
        <v>36</v>
      </c>
      <c r="N1312" s="7" t="s">
        <v>37</v>
      </c>
      <c r="O1312" s="7" t="s">
        <v>3073</v>
      </c>
      <c r="P1312" s="7" t="s">
        <v>3073</v>
      </c>
    </row>
    <row r="1313" ht="15.75" customHeight="1">
      <c r="A1313" s="7" t="s">
        <v>8052</v>
      </c>
      <c r="B1313" s="7" t="s">
        <v>8053</v>
      </c>
      <c r="C1313" s="7" t="s">
        <v>8054</v>
      </c>
      <c r="D1313" s="7">
        <v>3.1796102871122E13</v>
      </c>
      <c r="J1313" s="7">
        <v>1919.0</v>
      </c>
      <c r="K1313" s="7" t="s">
        <v>8055</v>
      </c>
      <c r="L1313" s="9" t="s">
        <v>11</v>
      </c>
      <c r="M1313" s="7" t="s">
        <v>36</v>
      </c>
      <c r="N1313" s="7" t="s">
        <v>37</v>
      </c>
      <c r="O1313" s="7" t="s">
        <v>3073</v>
      </c>
      <c r="P1313" s="7" t="s">
        <v>3073</v>
      </c>
    </row>
    <row r="1314" ht="15.75" customHeight="1">
      <c r="A1314" s="7" t="s">
        <v>8056</v>
      </c>
      <c r="B1314" s="7" t="s">
        <v>8057</v>
      </c>
      <c r="C1314" s="7" t="s">
        <v>8058</v>
      </c>
      <c r="D1314" s="7">
        <v>3.1796102671092E13</v>
      </c>
      <c r="J1314" s="7">
        <v>1921.0</v>
      </c>
      <c r="K1314" s="7" t="s">
        <v>8059</v>
      </c>
      <c r="L1314" s="9" t="s">
        <v>11</v>
      </c>
      <c r="M1314" s="7" t="s">
        <v>36</v>
      </c>
      <c r="N1314" s="7" t="s">
        <v>37</v>
      </c>
      <c r="O1314" s="7" t="s">
        <v>3073</v>
      </c>
      <c r="P1314" s="7" t="s">
        <v>3073</v>
      </c>
    </row>
    <row r="1315" ht="15.75" customHeight="1">
      <c r="A1315" s="7" t="s">
        <v>8060</v>
      </c>
      <c r="B1315" s="7" t="s">
        <v>8057</v>
      </c>
      <c r="C1315" s="7" t="s">
        <v>8058</v>
      </c>
      <c r="D1315" s="7">
        <v>3.1796102671019E13</v>
      </c>
      <c r="J1315" s="7">
        <v>1921.0</v>
      </c>
      <c r="K1315" s="7" t="s">
        <v>8059</v>
      </c>
      <c r="L1315" s="9" t="s">
        <v>11</v>
      </c>
      <c r="M1315" s="7" t="s">
        <v>36</v>
      </c>
      <c r="N1315" s="7" t="s">
        <v>37</v>
      </c>
      <c r="O1315" s="7" t="s">
        <v>3073</v>
      </c>
      <c r="P1315" s="7" t="s">
        <v>3073</v>
      </c>
    </row>
    <row r="1316" ht="15.75" customHeight="1">
      <c r="A1316" s="7" t="s">
        <v>8061</v>
      </c>
      <c r="B1316" s="7" t="s">
        <v>8062</v>
      </c>
      <c r="C1316" s="7" t="s">
        <v>8063</v>
      </c>
      <c r="D1316" s="7">
        <v>3.1796003055262E13</v>
      </c>
      <c r="J1316" s="7">
        <v>1905.0</v>
      </c>
      <c r="L1316" s="9" t="s">
        <v>11</v>
      </c>
      <c r="M1316" s="7" t="s">
        <v>36</v>
      </c>
      <c r="N1316" s="7" t="s">
        <v>37</v>
      </c>
      <c r="O1316" s="7" t="s">
        <v>3073</v>
      </c>
      <c r="P1316" s="7" t="s">
        <v>3073</v>
      </c>
    </row>
    <row r="1317" ht="15.75" customHeight="1">
      <c r="A1317" s="7" t="s">
        <v>8064</v>
      </c>
      <c r="B1317" s="7" t="s">
        <v>8065</v>
      </c>
      <c r="C1317" s="7" t="s">
        <v>8066</v>
      </c>
      <c r="D1317" s="7">
        <v>3.1796000058202E13</v>
      </c>
      <c r="J1317" s="7" t="s">
        <v>8067</v>
      </c>
      <c r="K1317" s="7" t="s">
        <v>8068</v>
      </c>
      <c r="L1317" s="9" t="s">
        <v>11</v>
      </c>
      <c r="M1317" s="7" t="s">
        <v>36</v>
      </c>
      <c r="N1317" s="7" t="s">
        <v>37</v>
      </c>
      <c r="O1317" s="7" t="s">
        <v>3073</v>
      </c>
      <c r="P1317" s="7" t="s">
        <v>3073</v>
      </c>
    </row>
    <row r="1318" ht="15.75" customHeight="1">
      <c r="A1318" s="7" t="s">
        <v>8069</v>
      </c>
      <c r="B1318" s="7" t="s">
        <v>8070</v>
      </c>
      <c r="C1318" s="7" t="s">
        <v>8066</v>
      </c>
      <c r="D1318" s="7">
        <v>3.1796000058335E13</v>
      </c>
      <c r="J1318" s="7" t="s">
        <v>8067</v>
      </c>
      <c r="K1318" s="7" t="s">
        <v>8068</v>
      </c>
      <c r="L1318" s="9" t="s">
        <v>11</v>
      </c>
      <c r="M1318" s="7" t="s">
        <v>36</v>
      </c>
      <c r="N1318" s="7" t="s">
        <v>37</v>
      </c>
      <c r="O1318" s="7" t="s">
        <v>3073</v>
      </c>
      <c r="P1318" s="7" t="s">
        <v>3073</v>
      </c>
    </row>
    <row r="1319" ht="15.75" customHeight="1">
      <c r="A1319" s="7" t="s">
        <v>8071</v>
      </c>
      <c r="B1319" s="7" t="s">
        <v>8072</v>
      </c>
      <c r="C1319" s="7" t="s">
        <v>8066</v>
      </c>
      <c r="D1319" s="7">
        <v>3.1796000058368E13</v>
      </c>
      <c r="F1319" s="9" t="s">
        <v>8073</v>
      </c>
      <c r="G1319" s="9" t="s">
        <v>8074</v>
      </c>
      <c r="J1319" s="7" t="s">
        <v>8067</v>
      </c>
      <c r="K1319" s="7" t="s">
        <v>8068</v>
      </c>
      <c r="L1319" s="9" t="s">
        <v>231</v>
      </c>
      <c r="M1319" s="7" t="s">
        <v>36</v>
      </c>
      <c r="N1319" s="7" t="s">
        <v>37</v>
      </c>
      <c r="O1319" s="7" t="s">
        <v>3073</v>
      </c>
      <c r="P1319" s="7" t="s">
        <v>3073</v>
      </c>
    </row>
    <row r="1320" ht="15.75" customHeight="1">
      <c r="A1320" s="7" t="s">
        <v>8075</v>
      </c>
      <c r="B1320" s="7" t="s">
        <v>8076</v>
      </c>
      <c r="C1320" s="7" t="s">
        <v>8066</v>
      </c>
      <c r="D1320" s="7">
        <v>3.1796000058301E13</v>
      </c>
      <c r="J1320" s="7" t="s">
        <v>8067</v>
      </c>
      <c r="K1320" s="7" t="s">
        <v>8068</v>
      </c>
      <c r="L1320" s="9" t="s">
        <v>11</v>
      </c>
      <c r="M1320" s="7" t="s">
        <v>36</v>
      </c>
      <c r="N1320" s="7" t="s">
        <v>37</v>
      </c>
      <c r="O1320" s="7" t="s">
        <v>3073</v>
      </c>
      <c r="P1320" s="7" t="s">
        <v>3073</v>
      </c>
    </row>
    <row r="1321" ht="15.75" customHeight="1">
      <c r="A1321" s="7" t="s">
        <v>8077</v>
      </c>
      <c r="B1321" s="7" t="s">
        <v>8078</v>
      </c>
      <c r="C1321" s="7" t="s">
        <v>8066</v>
      </c>
      <c r="D1321" s="7">
        <v>3.1796000058228E13</v>
      </c>
      <c r="J1321" s="7" t="s">
        <v>8067</v>
      </c>
      <c r="K1321" s="7" t="s">
        <v>8068</v>
      </c>
      <c r="L1321" s="9" t="s">
        <v>11</v>
      </c>
      <c r="M1321" s="7" t="s">
        <v>36</v>
      </c>
      <c r="N1321" s="7" t="s">
        <v>37</v>
      </c>
      <c r="O1321" s="7" t="s">
        <v>3073</v>
      </c>
      <c r="P1321" s="7" t="s">
        <v>3073</v>
      </c>
    </row>
    <row r="1322" ht="15.75" customHeight="1">
      <c r="A1322" s="7" t="s">
        <v>8079</v>
      </c>
      <c r="B1322" s="7" t="s">
        <v>8080</v>
      </c>
      <c r="C1322" s="7" t="s">
        <v>8066</v>
      </c>
      <c r="D1322" s="7">
        <v>3.179600005835E13</v>
      </c>
      <c r="J1322" s="7" t="s">
        <v>8067</v>
      </c>
      <c r="K1322" s="7" t="s">
        <v>8068</v>
      </c>
      <c r="L1322" s="9" t="s">
        <v>11</v>
      </c>
      <c r="M1322" s="7" t="s">
        <v>36</v>
      </c>
      <c r="N1322" s="7" t="s">
        <v>37</v>
      </c>
      <c r="O1322" s="7" t="s">
        <v>3073</v>
      </c>
      <c r="P1322" s="7" t="s">
        <v>3073</v>
      </c>
    </row>
    <row r="1323" ht="15.75" customHeight="1">
      <c r="A1323" s="7" t="s">
        <v>8081</v>
      </c>
      <c r="B1323" s="7" t="s">
        <v>8082</v>
      </c>
      <c r="C1323" s="7" t="s">
        <v>8083</v>
      </c>
      <c r="D1323" s="7">
        <v>3.1796002096978E13</v>
      </c>
      <c r="J1323" s="7">
        <v>1905.0</v>
      </c>
      <c r="K1323" s="7" t="s">
        <v>8084</v>
      </c>
      <c r="L1323" s="9" t="s">
        <v>11</v>
      </c>
      <c r="M1323" s="7" t="s">
        <v>36</v>
      </c>
      <c r="N1323" s="7" t="s">
        <v>37</v>
      </c>
      <c r="O1323" s="7" t="s">
        <v>3073</v>
      </c>
      <c r="P1323" s="7" t="s">
        <v>3073</v>
      </c>
    </row>
    <row r="1324" ht="15.75" customHeight="1">
      <c r="A1324" s="7" t="s">
        <v>8085</v>
      </c>
      <c r="B1324" s="7" t="s">
        <v>8086</v>
      </c>
      <c r="C1324" s="7" t="s">
        <v>8087</v>
      </c>
      <c r="D1324" s="7">
        <v>3.1796000058483E13</v>
      </c>
      <c r="J1324" s="7" t="s">
        <v>8088</v>
      </c>
      <c r="K1324" s="7" t="s">
        <v>8089</v>
      </c>
      <c r="L1324" s="9" t="s">
        <v>11</v>
      </c>
      <c r="M1324" s="7" t="s">
        <v>36</v>
      </c>
      <c r="N1324" s="7" t="s">
        <v>37</v>
      </c>
      <c r="O1324" s="7" t="s">
        <v>3073</v>
      </c>
      <c r="P1324" s="7" t="s">
        <v>3073</v>
      </c>
      <c r="Q1324" s="9" t="s">
        <v>8090</v>
      </c>
      <c r="R1324" s="9"/>
    </row>
    <row r="1325" ht="15.75" customHeight="1">
      <c r="A1325" s="7" t="s">
        <v>8091</v>
      </c>
      <c r="B1325" s="7" t="s">
        <v>8092</v>
      </c>
      <c r="C1325" s="7" t="s">
        <v>8093</v>
      </c>
      <c r="D1325" s="7">
        <v>3.1796000058624E13</v>
      </c>
      <c r="F1325" s="9" t="s">
        <v>8094</v>
      </c>
      <c r="G1325" s="9" t="s">
        <v>8095</v>
      </c>
      <c r="J1325" s="7">
        <v>1905.0</v>
      </c>
      <c r="K1325" s="7" t="s">
        <v>8096</v>
      </c>
      <c r="L1325" s="9" t="s">
        <v>231</v>
      </c>
      <c r="M1325" s="7" t="s">
        <v>36</v>
      </c>
      <c r="N1325" s="7" t="s">
        <v>37</v>
      </c>
      <c r="O1325" s="7" t="s">
        <v>3073</v>
      </c>
      <c r="P1325" s="7" t="s">
        <v>3073</v>
      </c>
    </row>
    <row r="1326" ht="15.75" customHeight="1">
      <c r="A1326" s="7" t="s">
        <v>8097</v>
      </c>
      <c r="B1326" s="7" t="s">
        <v>8098</v>
      </c>
      <c r="C1326" s="7" t="s">
        <v>8099</v>
      </c>
      <c r="D1326" s="7">
        <v>3.1796001951546E13</v>
      </c>
      <c r="J1326" s="7" t="s">
        <v>8100</v>
      </c>
      <c r="K1326" s="7" t="s">
        <v>7632</v>
      </c>
      <c r="L1326" s="9" t="s">
        <v>11</v>
      </c>
      <c r="M1326" s="7" t="s">
        <v>36</v>
      </c>
      <c r="N1326" s="7" t="s">
        <v>37</v>
      </c>
      <c r="O1326" s="7" t="s">
        <v>3073</v>
      </c>
      <c r="P1326" s="7" t="s">
        <v>3073</v>
      </c>
    </row>
    <row r="1327" ht="15.75" customHeight="1">
      <c r="A1327" s="7" t="s">
        <v>8101</v>
      </c>
      <c r="B1327" s="7" t="s">
        <v>8102</v>
      </c>
      <c r="C1327" s="7" t="s">
        <v>8103</v>
      </c>
      <c r="D1327" s="7">
        <v>3.1796002078109E13</v>
      </c>
      <c r="E1327" s="9" t="s">
        <v>8104</v>
      </c>
      <c r="F1327" s="9" t="s">
        <v>8105</v>
      </c>
      <c r="G1327" s="9" t="s">
        <v>8106</v>
      </c>
      <c r="J1327" s="7">
        <v>1920.0</v>
      </c>
      <c r="K1327" s="7" t="s">
        <v>8107</v>
      </c>
      <c r="L1327" s="9" t="s">
        <v>231</v>
      </c>
      <c r="M1327" s="7" t="s">
        <v>36</v>
      </c>
      <c r="N1327" s="7" t="s">
        <v>37</v>
      </c>
      <c r="O1327" s="7" t="s">
        <v>3073</v>
      </c>
      <c r="P1327" s="7" t="s">
        <v>3073</v>
      </c>
    </row>
    <row r="1328" ht="15.75" customHeight="1">
      <c r="A1328" s="7" t="s">
        <v>8108</v>
      </c>
      <c r="B1328" s="7" t="s">
        <v>8109</v>
      </c>
      <c r="C1328" s="7" t="s">
        <v>8110</v>
      </c>
      <c r="D1328" s="7">
        <v>3.1796000059176E13</v>
      </c>
      <c r="J1328" s="7">
        <v>1894.0</v>
      </c>
      <c r="K1328" s="7" t="s">
        <v>8111</v>
      </c>
      <c r="L1328" s="9" t="s">
        <v>11</v>
      </c>
      <c r="M1328" s="7" t="s">
        <v>36</v>
      </c>
      <c r="N1328" s="7" t="s">
        <v>37</v>
      </c>
      <c r="O1328" s="7" t="s">
        <v>3073</v>
      </c>
      <c r="P1328" s="7" t="s">
        <v>3073</v>
      </c>
    </row>
    <row r="1329" ht="15.75" customHeight="1">
      <c r="A1329" s="7" t="s">
        <v>8112</v>
      </c>
      <c r="B1329" s="7" t="s">
        <v>8113</v>
      </c>
      <c r="C1329" s="7" t="s">
        <v>8114</v>
      </c>
      <c r="D1329" s="7">
        <v>3.17961027339E13</v>
      </c>
      <c r="E1329" s="9" t="s">
        <v>8115</v>
      </c>
      <c r="F1329" s="9" t="s">
        <v>8116</v>
      </c>
      <c r="G1329" s="9" t="s">
        <v>8117</v>
      </c>
      <c r="J1329" s="7">
        <v>1907.0</v>
      </c>
      <c r="K1329" s="7" t="s">
        <v>8118</v>
      </c>
      <c r="L1329" s="9" t="s">
        <v>231</v>
      </c>
      <c r="M1329" s="7" t="s">
        <v>36</v>
      </c>
      <c r="N1329" s="7" t="s">
        <v>37</v>
      </c>
      <c r="O1329" s="7" t="s">
        <v>3073</v>
      </c>
      <c r="P1329" s="7" t="s">
        <v>3073</v>
      </c>
    </row>
    <row r="1330" ht="15.75" customHeight="1">
      <c r="A1330" s="7" t="s">
        <v>8119</v>
      </c>
      <c r="B1330" s="7" t="s">
        <v>8120</v>
      </c>
      <c r="C1330" s="7" t="s">
        <v>8121</v>
      </c>
      <c r="D1330" s="7">
        <v>3.1796102014798E13</v>
      </c>
      <c r="J1330" s="7">
        <v>1918.0</v>
      </c>
      <c r="K1330" s="7" t="s">
        <v>8122</v>
      </c>
      <c r="L1330" s="9" t="s">
        <v>11</v>
      </c>
      <c r="M1330" s="7" t="s">
        <v>36</v>
      </c>
      <c r="N1330" s="7" t="s">
        <v>37</v>
      </c>
      <c r="O1330" s="7" t="s">
        <v>3073</v>
      </c>
      <c r="P1330" s="7" t="s">
        <v>3073</v>
      </c>
    </row>
    <row r="1331" ht="15.75" customHeight="1">
      <c r="A1331" s="7" t="s">
        <v>8123</v>
      </c>
      <c r="B1331" s="7" t="s">
        <v>8124</v>
      </c>
      <c r="C1331" s="7" t="s">
        <v>8125</v>
      </c>
      <c r="D1331" s="7">
        <v>3.1796100351804E13</v>
      </c>
      <c r="J1331" s="7">
        <v>1909.0</v>
      </c>
      <c r="K1331" s="7" t="s">
        <v>8126</v>
      </c>
      <c r="L1331" s="9" t="s">
        <v>11</v>
      </c>
      <c r="M1331" s="7" t="s">
        <v>36</v>
      </c>
      <c r="N1331" s="7" t="s">
        <v>37</v>
      </c>
      <c r="O1331" s="7" t="s">
        <v>3073</v>
      </c>
      <c r="P1331" s="7" t="s">
        <v>3073</v>
      </c>
    </row>
    <row r="1332" ht="15.75" customHeight="1">
      <c r="A1332" s="7" t="s">
        <v>8127</v>
      </c>
      <c r="B1332" s="7" t="s">
        <v>8128</v>
      </c>
      <c r="C1332" s="7" t="s">
        <v>8129</v>
      </c>
      <c r="D1332" s="7">
        <v>3.1796102674153E13</v>
      </c>
      <c r="J1332" s="7">
        <v>1914.0</v>
      </c>
      <c r="K1332" s="7" t="s">
        <v>8130</v>
      </c>
      <c r="L1332" s="9" t="s">
        <v>11</v>
      </c>
      <c r="M1332" s="7" t="s">
        <v>36</v>
      </c>
      <c r="N1332" s="7" t="s">
        <v>37</v>
      </c>
      <c r="O1332" s="7" t="s">
        <v>3073</v>
      </c>
      <c r="P1332" s="7" t="s">
        <v>3073</v>
      </c>
    </row>
    <row r="1333" ht="15.75" customHeight="1">
      <c r="A1333" s="7" t="s">
        <v>8131</v>
      </c>
      <c r="B1333" s="7" t="s">
        <v>8132</v>
      </c>
      <c r="C1333" s="7" t="s">
        <v>8133</v>
      </c>
      <c r="D1333" s="7">
        <v>3.1796007573732E13</v>
      </c>
      <c r="J1333" s="7" t="s">
        <v>8134</v>
      </c>
      <c r="L1333" s="9" t="s">
        <v>10</v>
      </c>
      <c r="M1333" s="7" t="s">
        <v>36</v>
      </c>
      <c r="N1333" s="7" t="s">
        <v>37</v>
      </c>
      <c r="O1333" s="7" t="s">
        <v>3073</v>
      </c>
      <c r="P1333" s="7" t="s">
        <v>3073</v>
      </c>
    </row>
    <row r="1334" ht="15.75" customHeight="1">
      <c r="A1334" s="7" t="s">
        <v>8135</v>
      </c>
      <c r="B1334" s="7" t="s">
        <v>8136</v>
      </c>
      <c r="C1334" s="7" t="s">
        <v>8133</v>
      </c>
      <c r="D1334" s="7">
        <v>3.179600012789E13</v>
      </c>
      <c r="J1334" s="7" t="s">
        <v>8134</v>
      </c>
      <c r="L1334" s="9" t="s">
        <v>11</v>
      </c>
      <c r="M1334" s="7" t="s">
        <v>36</v>
      </c>
      <c r="N1334" s="7" t="s">
        <v>37</v>
      </c>
      <c r="O1334" s="7" t="s">
        <v>3073</v>
      </c>
      <c r="P1334" s="7" t="s">
        <v>3073</v>
      </c>
    </row>
    <row r="1335" ht="15.75" customHeight="1">
      <c r="A1335" s="7" t="s">
        <v>8137</v>
      </c>
      <c r="B1335" s="7" t="s">
        <v>8138</v>
      </c>
      <c r="C1335" s="7" t="s">
        <v>8133</v>
      </c>
      <c r="D1335" s="7">
        <v>3.1796000061115E13</v>
      </c>
      <c r="J1335" s="7" t="s">
        <v>8134</v>
      </c>
      <c r="L1335" s="9" t="s">
        <v>11</v>
      </c>
      <c r="M1335" s="7" t="s">
        <v>36</v>
      </c>
      <c r="N1335" s="7" t="s">
        <v>37</v>
      </c>
      <c r="O1335" s="7" t="s">
        <v>3073</v>
      </c>
      <c r="P1335" s="7" t="s">
        <v>3073</v>
      </c>
    </row>
    <row r="1336" ht="15.75" customHeight="1">
      <c r="A1336" s="7" t="s">
        <v>8139</v>
      </c>
      <c r="B1336" s="7" t="s">
        <v>8140</v>
      </c>
      <c r="C1336" s="7" t="s">
        <v>8133</v>
      </c>
      <c r="D1336" s="7">
        <v>3.1796000127627E13</v>
      </c>
      <c r="F1336" s="9" t="s">
        <v>8141</v>
      </c>
      <c r="G1336" s="9" t="s">
        <v>8142</v>
      </c>
      <c r="J1336" s="7" t="s">
        <v>8134</v>
      </c>
      <c r="L1336" s="9" t="s">
        <v>231</v>
      </c>
      <c r="M1336" s="7" t="s">
        <v>36</v>
      </c>
      <c r="N1336" s="7" t="s">
        <v>37</v>
      </c>
      <c r="O1336" s="7" t="s">
        <v>3073</v>
      </c>
      <c r="P1336" s="7" t="s">
        <v>3073</v>
      </c>
    </row>
    <row r="1337" ht="15.75" customHeight="1">
      <c r="A1337" s="7" t="s">
        <v>8143</v>
      </c>
      <c r="B1337" s="7" t="s">
        <v>8144</v>
      </c>
      <c r="C1337" s="7" t="s">
        <v>8133</v>
      </c>
      <c r="D1337" s="7">
        <v>3.1796000127809E13</v>
      </c>
      <c r="J1337" s="7" t="s">
        <v>8134</v>
      </c>
      <c r="L1337" s="9" t="s">
        <v>11</v>
      </c>
      <c r="M1337" s="7" t="s">
        <v>36</v>
      </c>
      <c r="N1337" s="7" t="s">
        <v>37</v>
      </c>
      <c r="O1337" s="7" t="s">
        <v>3073</v>
      </c>
      <c r="P1337" s="7" t="s">
        <v>3073</v>
      </c>
    </row>
    <row r="1338" ht="15.75" customHeight="1">
      <c r="A1338" s="7" t="s">
        <v>8145</v>
      </c>
      <c r="B1338" s="7" t="s">
        <v>8146</v>
      </c>
      <c r="C1338" s="7" t="s">
        <v>8133</v>
      </c>
      <c r="D1338" s="7">
        <v>3.1796000127825E13</v>
      </c>
      <c r="J1338" s="7" t="s">
        <v>8134</v>
      </c>
      <c r="L1338" s="9" t="s">
        <v>11</v>
      </c>
      <c r="M1338" s="7" t="s">
        <v>36</v>
      </c>
      <c r="N1338" s="7" t="s">
        <v>37</v>
      </c>
      <c r="O1338" s="7" t="s">
        <v>3073</v>
      </c>
      <c r="P1338" s="7" t="s">
        <v>3073</v>
      </c>
    </row>
    <row r="1339" ht="15.75" customHeight="1">
      <c r="A1339" s="7" t="s">
        <v>8147</v>
      </c>
      <c r="B1339" s="7" t="s">
        <v>8148</v>
      </c>
      <c r="C1339" s="7" t="s">
        <v>8133</v>
      </c>
      <c r="D1339" s="7">
        <v>3.1796000127924E13</v>
      </c>
      <c r="J1339" s="7" t="s">
        <v>8134</v>
      </c>
      <c r="L1339" s="9" t="s">
        <v>11</v>
      </c>
      <c r="M1339" s="7" t="s">
        <v>36</v>
      </c>
      <c r="N1339" s="7" t="s">
        <v>37</v>
      </c>
      <c r="O1339" s="7" t="s">
        <v>3073</v>
      </c>
      <c r="P1339" s="7" t="s">
        <v>3073</v>
      </c>
    </row>
    <row r="1340" ht="15.75" customHeight="1">
      <c r="A1340" s="7" t="s">
        <v>8149</v>
      </c>
      <c r="B1340" s="7" t="s">
        <v>8150</v>
      </c>
      <c r="C1340" s="7" t="s">
        <v>8133</v>
      </c>
      <c r="D1340" s="7">
        <v>3.1796000061131E13</v>
      </c>
      <c r="J1340" s="7" t="s">
        <v>8134</v>
      </c>
      <c r="L1340" s="9" t="s">
        <v>11</v>
      </c>
      <c r="M1340" s="7" t="s">
        <v>36</v>
      </c>
      <c r="N1340" s="7" t="s">
        <v>37</v>
      </c>
      <c r="O1340" s="7" t="s">
        <v>3073</v>
      </c>
      <c r="P1340" s="7" t="s">
        <v>3073</v>
      </c>
    </row>
    <row r="1341" ht="15.75" customHeight="1">
      <c r="A1341" s="7" t="s">
        <v>8151</v>
      </c>
      <c r="B1341" s="7" t="s">
        <v>8152</v>
      </c>
      <c r="C1341" s="7" t="s">
        <v>8153</v>
      </c>
      <c r="D1341" s="7">
        <v>3.1796102383144E13</v>
      </c>
      <c r="J1341" s="7">
        <v>1910.0</v>
      </c>
      <c r="K1341" s="7" t="s">
        <v>8154</v>
      </c>
      <c r="L1341" s="9" t="s">
        <v>11</v>
      </c>
      <c r="M1341" s="7" t="s">
        <v>36</v>
      </c>
      <c r="N1341" s="7" t="s">
        <v>37</v>
      </c>
      <c r="O1341" s="7" t="s">
        <v>3073</v>
      </c>
      <c r="P1341" s="7" t="s">
        <v>3073</v>
      </c>
    </row>
    <row r="1342" ht="15.75" customHeight="1">
      <c r="A1342" s="7" t="s">
        <v>8155</v>
      </c>
      <c r="B1342" s="7" t="s">
        <v>8156</v>
      </c>
      <c r="C1342" s="7" t="s">
        <v>8157</v>
      </c>
      <c r="D1342" s="7">
        <v>3.1796102555915E13</v>
      </c>
      <c r="F1342" s="9" t="s">
        <v>8158</v>
      </c>
      <c r="G1342" s="9" t="s">
        <v>8159</v>
      </c>
      <c r="H1342" s="9" t="s">
        <v>8160</v>
      </c>
      <c r="I1342" s="9" t="s">
        <v>8161</v>
      </c>
      <c r="J1342" s="7">
        <v>1903.0</v>
      </c>
      <c r="K1342" s="7" t="s">
        <v>8162</v>
      </c>
      <c r="L1342" s="9" t="s">
        <v>8</v>
      </c>
      <c r="M1342" s="7" t="s">
        <v>36</v>
      </c>
      <c r="N1342" s="7" t="s">
        <v>37</v>
      </c>
      <c r="O1342" s="7" t="s">
        <v>3073</v>
      </c>
      <c r="P1342" s="7" t="s">
        <v>3073</v>
      </c>
    </row>
    <row r="1343" ht="15.75" customHeight="1">
      <c r="A1343" s="7" t="s">
        <v>8163</v>
      </c>
      <c r="B1343" s="7" t="s">
        <v>8164</v>
      </c>
      <c r="C1343" s="7" t="s">
        <v>8165</v>
      </c>
      <c r="D1343" s="7">
        <v>3.1796102691058E13</v>
      </c>
      <c r="F1343" s="9" t="s">
        <v>8166</v>
      </c>
      <c r="G1343" s="9" t="s">
        <v>8167</v>
      </c>
      <c r="H1343" s="9" t="s">
        <v>8168</v>
      </c>
      <c r="J1343" s="7">
        <v>1867.0</v>
      </c>
      <c r="K1343" s="7" t="s">
        <v>8169</v>
      </c>
      <c r="L1343" s="9" t="s">
        <v>231</v>
      </c>
      <c r="M1343" s="7" t="s">
        <v>36</v>
      </c>
      <c r="N1343" s="7" t="s">
        <v>37</v>
      </c>
      <c r="O1343" s="7" t="s">
        <v>3073</v>
      </c>
      <c r="P1343" s="7" t="s">
        <v>3073</v>
      </c>
      <c r="Q1343" s="9" t="s">
        <v>8170</v>
      </c>
    </row>
    <row r="1344" ht="15.75" customHeight="1">
      <c r="A1344" s="7" t="s">
        <v>8171</v>
      </c>
      <c r="B1344" s="7" t="s">
        <v>8172</v>
      </c>
      <c r="C1344" s="7" t="s">
        <v>8173</v>
      </c>
      <c r="D1344" s="7">
        <v>3.179600209615E13</v>
      </c>
      <c r="J1344" s="7" t="s">
        <v>8174</v>
      </c>
      <c r="K1344" s="7" t="s">
        <v>8175</v>
      </c>
      <c r="L1344" s="9" t="s">
        <v>11</v>
      </c>
      <c r="M1344" s="7" t="s">
        <v>36</v>
      </c>
      <c r="N1344" s="7" t="s">
        <v>37</v>
      </c>
      <c r="O1344" s="7" t="s">
        <v>3073</v>
      </c>
      <c r="P1344" s="7" t="s">
        <v>3073</v>
      </c>
    </row>
    <row r="1345" ht="15.75" customHeight="1">
      <c r="A1345" s="7" t="s">
        <v>8176</v>
      </c>
      <c r="B1345" s="7" t="s">
        <v>8177</v>
      </c>
      <c r="C1345" s="7" t="s">
        <v>8178</v>
      </c>
      <c r="D1345" s="7">
        <v>3.1796007590199E13</v>
      </c>
      <c r="J1345" s="7" t="s">
        <v>8179</v>
      </c>
      <c r="L1345" s="9" t="s">
        <v>11</v>
      </c>
      <c r="M1345" s="7" t="s">
        <v>36</v>
      </c>
      <c r="N1345" s="7" t="s">
        <v>372</v>
      </c>
      <c r="O1345" s="7" t="s">
        <v>3073</v>
      </c>
      <c r="P1345" s="7" t="s">
        <v>3073</v>
      </c>
    </row>
    <row r="1346" ht="15.75" customHeight="1">
      <c r="A1346" s="7" t="s">
        <v>8180</v>
      </c>
      <c r="B1346" s="7" t="s">
        <v>8181</v>
      </c>
      <c r="C1346" s="7" t="s">
        <v>8178</v>
      </c>
      <c r="D1346" s="7">
        <v>3.1796007605898E13</v>
      </c>
      <c r="J1346" s="7" t="s">
        <v>8179</v>
      </c>
      <c r="L1346" s="9" t="s">
        <v>11</v>
      </c>
      <c r="M1346" s="7" t="s">
        <v>36</v>
      </c>
      <c r="N1346" s="7" t="s">
        <v>372</v>
      </c>
      <c r="O1346" s="7" t="s">
        <v>3073</v>
      </c>
      <c r="P1346" s="7" t="s">
        <v>3073</v>
      </c>
    </row>
    <row r="1347" ht="15.75" customHeight="1">
      <c r="A1347" s="7" t="s">
        <v>8182</v>
      </c>
      <c r="B1347" s="7" t="s">
        <v>8183</v>
      </c>
      <c r="C1347" s="7" t="s">
        <v>8184</v>
      </c>
      <c r="D1347" s="7">
        <v>3.1796103119661E13</v>
      </c>
      <c r="J1347" s="7">
        <v>1903.0</v>
      </c>
      <c r="K1347" s="7" t="s">
        <v>8185</v>
      </c>
      <c r="L1347" s="9" t="s">
        <v>11</v>
      </c>
      <c r="M1347" s="7" t="s">
        <v>36</v>
      </c>
      <c r="N1347" s="7" t="s">
        <v>37</v>
      </c>
      <c r="O1347" s="7" t="s">
        <v>3073</v>
      </c>
      <c r="P1347" s="7" t="s">
        <v>3073</v>
      </c>
    </row>
    <row r="1348" ht="15.75" customHeight="1">
      <c r="A1348" s="7" t="s">
        <v>8186</v>
      </c>
      <c r="B1348" s="7" t="s">
        <v>8187</v>
      </c>
      <c r="C1348" s="7" t="s">
        <v>8188</v>
      </c>
      <c r="D1348" s="7">
        <v>3.1796101583348E13</v>
      </c>
      <c r="J1348" s="7">
        <v>1908.0</v>
      </c>
      <c r="K1348" s="7" t="s">
        <v>8189</v>
      </c>
      <c r="L1348" s="9" t="s">
        <v>11</v>
      </c>
      <c r="M1348" s="7" t="s">
        <v>36</v>
      </c>
      <c r="N1348" s="7" t="s">
        <v>37</v>
      </c>
      <c r="O1348" s="7" t="s">
        <v>3073</v>
      </c>
      <c r="P1348" s="7" t="s">
        <v>3073</v>
      </c>
    </row>
    <row r="1349" ht="15.75" customHeight="1">
      <c r="A1349" s="7" t="s">
        <v>8190</v>
      </c>
      <c r="B1349" s="7" t="s">
        <v>8191</v>
      </c>
      <c r="C1349" s="7" t="s">
        <v>8192</v>
      </c>
      <c r="D1349" s="7">
        <v>3.1796004662033E13</v>
      </c>
      <c r="J1349" s="7">
        <v>1858.0</v>
      </c>
      <c r="K1349" s="7" t="s">
        <v>8193</v>
      </c>
      <c r="L1349" s="9" t="s">
        <v>10</v>
      </c>
      <c r="M1349" s="7" t="s">
        <v>36</v>
      </c>
      <c r="N1349" s="7" t="s">
        <v>37</v>
      </c>
      <c r="O1349" s="7" t="s">
        <v>3073</v>
      </c>
      <c r="P1349" s="7" t="s">
        <v>3073</v>
      </c>
    </row>
    <row r="1350" ht="15.75" customHeight="1">
      <c r="A1350" s="7" t="s">
        <v>8194</v>
      </c>
      <c r="B1350" s="7" t="s">
        <v>8195</v>
      </c>
      <c r="C1350" s="7" t="s">
        <v>8196</v>
      </c>
      <c r="D1350" s="7">
        <v>3.1796102674633E13</v>
      </c>
      <c r="J1350" s="7">
        <v>1910.0</v>
      </c>
      <c r="K1350" s="7" t="s">
        <v>8197</v>
      </c>
      <c r="L1350" s="9" t="s">
        <v>11</v>
      </c>
      <c r="M1350" s="7" t="s">
        <v>36</v>
      </c>
      <c r="N1350" s="7" t="s">
        <v>37</v>
      </c>
      <c r="O1350" s="7" t="s">
        <v>3073</v>
      </c>
      <c r="P1350" s="7" t="s">
        <v>3073</v>
      </c>
    </row>
    <row r="1351" ht="15.75" customHeight="1">
      <c r="A1351" s="7" t="s">
        <v>8198</v>
      </c>
      <c r="B1351" s="7" t="s">
        <v>8199</v>
      </c>
      <c r="C1351" s="7" t="s">
        <v>8200</v>
      </c>
      <c r="D1351" s="7">
        <v>3.1796103191488E13</v>
      </c>
      <c r="J1351" s="7">
        <v>1836.0</v>
      </c>
      <c r="K1351" s="7" t="s">
        <v>8201</v>
      </c>
      <c r="L1351" s="9" t="s">
        <v>11</v>
      </c>
      <c r="M1351" s="7" t="s">
        <v>36</v>
      </c>
      <c r="N1351" s="7" t="s">
        <v>37</v>
      </c>
      <c r="O1351" s="7" t="s">
        <v>3073</v>
      </c>
      <c r="P1351" s="7" t="s">
        <v>3073</v>
      </c>
    </row>
    <row r="1352" ht="15.75" customHeight="1">
      <c r="A1352" s="7" t="s">
        <v>8202</v>
      </c>
      <c r="B1352" s="7" t="s">
        <v>8203</v>
      </c>
      <c r="C1352" s="7" t="s">
        <v>8204</v>
      </c>
      <c r="D1352" s="7">
        <v>3.1796102930142E13</v>
      </c>
      <c r="J1352" s="7">
        <v>1903.0</v>
      </c>
      <c r="K1352" s="7" t="s">
        <v>8205</v>
      </c>
      <c r="L1352" s="9" t="s">
        <v>10</v>
      </c>
      <c r="M1352" s="7" t="s">
        <v>36</v>
      </c>
      <c r="N1352" s="7" t="s">
        <v>37</v>
      </c>
      <c r="O1352" s="7" t="s">
        <v>3073</v>
      </c>
      <c r="P1352" s="7" t="s">
        <v>3073</v>
      </c>
    </row>
    <row r="1353" ht="15.75" customHeight="1">
      <c r="A1353" s="7" t="s">
        <v>8206</v>
      </c>
      <c r="B1353" s="7" t="s">
        <v>8207</v>
      </c>
      <c r="C1353" s="7" t="s">
        <v>8208</v>
      </c>
      <c r="D1353" s="7">
        <v>3.1796001678297E13</v>
      </c>
      <c r="J1353" s="7">
        <v>1900.0</v>
      </c>
      <c r="K1353" s="7" t="s">
        <v>8209</v>
      </c>
      <c r="L1353" s="9" t="s">
        <v>11</v>
      </c>
      <c r="M1353" s="7" t="s">
        <v>36</v>
      </c>
      <c r="N1353" s="7" t="s">
        <v>37</v>
      </c>
      <c r="O1353" s="7" t="s">
        <v>3073</v>
      </c>
      <c r="P1353" s="7" t="s">
        <v>3073</v>
      </c>
    </row>
    <row r="1354" ht="15.75" customHeight="1">
      <c r="A1354" s="7" t="s">
        <v>8210</v>
      </c>
      <c r="B1354" s="7" t="s">
        <v>8211</v>
      </c>
      <c r="C1354" s="7" t="s">
        <v>8212</v>
      </c>
      <c r="D1354" s="7">
        <v>3.1796103163719E13</v>
      </c>
      <c r="J1354" s="7">
        <v>1899.0</v>
      </c>
      <c r="K1354" s="7" t="s">
        <v>8213</v>
      </c>
      <c r="L1354" s="9" t="s">
        <v>11</v>
      </c>
      <c r="M1354" s="7" t="s">
        <v>36</v>
      </c>
      <c r="N1354" s="7" t="s">
        <v>37</v>
      </c>
      <c r="O1354" s="7" t="s">
        <v>3073</v>
      </c>
      <c r="P1354" s="7" t="s">
        <v>3073</v>
      </c>
    </row>
    <row r="1355" ht="15.75" customHeight="1">
      <c r="A1355" s="7" t="s">
        <v>8214</v>
      </c>
      <c r="B1355" s="7" t="s">
        <v>8215</v>
      </c>
      <c r="C1355" s="7" t="s">
        <v>8216</v>
      </c>
      <c r="D1355" s="7">
        <v>3.1796000092557E13</v>
      </c>
      <c r="J1355" s="7" t="s">
        <v>8217</v>
      </c>
      <c r="K1355" s="7" t="s">
        <v>8218</v>
      </c>
      <c r="L1355" s="9" t="s">
        <v>11</v>
      </c>
      <c r="M1355" s="7" t="s">
        <v>36</v>
      </c>
      <c r="N1355" s="7" t="s">
        <v>37</v>
      </c>
      <c r="O1355" s="7" t="s">
        <v>3073</v>
      </c>
      <c r="P1355" s="7" t="s">
        <v>3073</v>
      </c>
    </row>
    <row r="1356" ht="15.75" customHeight="1">
      <c r="A1356" s="7" t="s">
        <v>8219</v>
      </c>
      <c r="B1356" s="7" t="s">
        <v>8220</v>
      </c>
      <c r="C1356" s="7" t="s">
        <v>8216</v>
      </c>
      <c r="D1356" s="7">
        <v>3.1796000092789E13</v>
      </c>
      <c r="J1356" s="7" t="s">
        <v>8217</v>
      </c>
      <c r="K1356" s="7" t="s">
        <v>8218</v>
      </c>
      <c r="L1356" s="9" t="s">
        <v>11</v>
      </c>
      <c r="M1356" s="7" t="s">
        <v>36</v>
      </c>
      <c r="N1356" s="7" t="s">
        <v>37</v>
      </c>
      <c r="O1356" s="7" t="s">
        <v>3073</v>
      </c>
      <c r="P1356" s="7" t="s">
        <v>3073</v>
      </c>
    </row>
    <row r="1357" ht="15.75" customHeight="1">
      <c r="A1357" s="7" t="s">
        <v>8221</v>
      </c>
      <c r="B1357" s="7" t="s">
        <v>8222</v>
      </c>
      <c r="C1357" s="7" t="s">
        <v>8223</v>
      </c>
      <c r="D1357" s="7">
        <v>3.1796102743479E13</v>
      </c>
      <c r="J1357" s="7">
        <v>1906.0</v>
      </c>
      <c r="K1357" s="7" t="s">
        <v>8224</v>
      </c>
      <c r="L1357" s="9" t="s">
        <v>10</v>
      </c>
      <c r="M1357" s="7" t="s">
        <v>36</v>
      </c>
      <c r="N1357" s="7" t="s">
        <v>37</v>
      </c>
      <c r="O1357" s="7" t="s">
        <v>3073</v>
      </c>
      <c r="P1357" s="7" t="s">
        <v>3073</v>
      </c>
    </row>
    <row r="1358" ht="15.75" customHeight="1">
      <c r="A1358" s="7" t="s">
        <v>8225</v>
      </c>
      <c r="B1358" s="7" t="s">
        <v>8226</v>
      </c>
      <c r="C1358" s="7" t="s">
        <v>8227</v>
      </c>
      <c r="D1358" s="7" t="s">
        <v>8228</v>
      </c>
      <c r="J1358" s="7">
        <v>1894.0</v>
      </c>
      <c r="K1358" s="7" t="s">
        <v>8229</v>
      </c>
      <c r="L1358" s="9" t="s">
        <v>11</v>
      </c>
      <c r="M1358" s="7" t="s">
        <v>36</v>
      </c>
      <c r="N1358" s="7" t="s">
        <v>37</v>
      </c>
      <c r="O1358" s="7" t="s">
        <v>3073</v>
      </c>
      <c r="P1358" s="7" t="s">
        <v>3073</v>
      </c>
    </row>
    <row r="1359" ht="15.75" customHeight="1">
      <c r="A1359" s="7" t="s">
        <v>8230</v>
      </c>
      <c r="B1359" s="7" t="s">
        <v>8231</v>
      </c>
      <c r="C1359" s="7" t="s">
        <v>8232</v>
      </c>
      <c r="D1359" s="7">
        <v>3.1796001676556E13</v>
      </c>
      <c r="J1359" s="7" t="s">
        <v>8233</v>
      </c>
      <c r="K1359" s="7" t="s">
        <v>8234</v>
      </c>
      <c r="L1359" s="9" t="s">
        <v>11</v>
      </c>
      <c r="M1359" s="7" t="s">
        <v>36</v>
      </c>
      <c r="N1359" s="7" t="s">
        <v>37</v>
      </c>
      <c r="O1359" s="7" t="s">
        <v>3073</v>
      </c>
      <c r="P1359" s="7" t="s">
        <v>3073</v>
      </c>
    </row>
    <row r="1360" ht="15.75" customHeight="1">
      <c r="A1360" s="7" t="s">
        <v>8235</v>
      </c>
      <c r="B1360" s="7" t="s">
        <v>8236</v>
      </c>
      <c r="C1360" s="7" t="s">
        <v>8232</v>
      </c>
      <c r="D1360" s="7">
        <v>3.1796001676663E13</v>
      </c>
      <c r="J1360" s="7" t="s">
        <v>8233</v>
      </c>
      <c r="K1360" s="7" t="s">
        <v>8234</v>
      </c>
      <c r="L1360" s="9" t="s">
        <v>11</v>
      </c>
      <c r="M1360" s="7" t="s">
        <v>36</v>
      </c>
      <c r="N1360" s="7" t="s">
        <v>37</v>
      </c>
      <c r="O1360" s="7" t="s">
        <v>3073</v>
      </c>
      <c r="P1360" s="7" t="s">
        <v>3073</v>
      </c>
    </row>
    <row r="1361" ht="15.75" customHeight="1">
      <c r="A1361" s="7" t="s">
        <v>8237</v>
      </c>
      <c r="B1361" s="7" t="s">
        <v>8238</v>
      </c>
      <c r="C1361" s="7" t="s">
        <v>8239</v>
      </c>
      <c r="D1361" s="7">
        <v>3.1796001677091E13</v>
      </c>
      <c r="J1361" s="7" t="s">
        <v>91</v>
      </c>
      <c r="K1361" s="7" t="s">
        <v>8240</v>
      </c>
      <c r="L1361" s="9" t="s">
        <v>11</v>
      </c>
      <c r="M1361" s="7" t="s">
        <v>36</v>
      </c>
      <c r="N1361" s="7" t="s">
        <v>37</v>
      </c>
      <c r="O1361" s="7" t="s">
        <v>3073</v>
      </c>
      <c r="P1361" s="7" t="s">
        <v>3073</v>
      </c>
    </row>
    <row r="1362" ht="15.75" customHeight="1">
      <c r="A1362" s="7" t="s">
        <v>8241</v>
      </c>
      <c r="B1362" s="7" t="s">
        <v>8242</v>
      </c>
      <c r="C1362" s="7" t="s">
        <v>8239</v>
      </c>
      <c r="D1362" s="7">
        <v>3.1796001677158E13</v>
      </c>
      <c r="J1362" s="7" t="s">
        <v>91</v>
      </c>
      <c r="K1362" s="7" t="s">
        <v>8240</v>
      </c>
      <c r="L1362" s="9" t="s">
        <v>11</v>
      </c>
      <c r="M1362" s="7" t="s">
        <v>36</v>
      </c>
      <c r="N1362" s="7" t="s">
        <v>37</v>
      </c>
      <c r="O1362" s="7" t="s">
        <v>3073</v>
      </c>
      <c r="P1362" s="7" t="s">
        <v>3073</v>
      </c>
    </row>
    <row r="1363" ht="15.75" customHeight="1">
      <c r="A1363" s="7" t="s">
        <v>8243</v>
      </c>
      <c r="B1363" s="7" t="s">
        <v>8244</v>
      </c>
      <c r="C1363" s="7" t="s">
        <v>8245</v>
      </c>
      <c r="D1363" s="7">
        <v>3.1796100841945E13</v>
      </c>
      <c r="J1363" s="7">
        <v>1835.0</v>
      </c>
      <c r="K1363" s="7" t="s">
        <v>8246</v>
      </c>
      <c r="L1363" s="9" t="s">
        <v>11</v>
      </c>
      <c r="M1363" s="7" t="s">
        <v>36</v>
      </c>
      <c r="N1363" s="7" t="s">
        <v>37</v>
      </c>
      <c r="O1363" s="7" t="s">
        <v>3073</v>
      </c>
      <c r="P1363" s="7" t="s">
        <v>3073</v>
      </c>
    </row>
    <row r="1364" ht="15.75" customHeight="1">
      <c r="A1364" s="7" t="s">
        <v>8247</v>
      </c>
      <c r="B1364" s="7" t="s">
        <v>8248</v>
      </c>
      <c r="C1364" s="7" t="s">
        <v>8249</v>
      </c>
      <c r="D1364" s="7">
        <v>3.1796002084313E13</v>
      </c>
      <c r="J1364" s="7">
        <v>1870.0</v>
      </c>
      <c r="K1364" s="7" t="s">
        <v>8250</v>
      </c>
      <c r="L1364" s="9" t="s">
        <v>11</v>
      </c>
      <c r="M1364" s="7" t="s">
        <v>36</v>
      </c>
      <c r="N1364" s="7" t="s">
        <v>37</v>
      </c>
      <c r="O1364" s="7" t="s">
        <v>3073</v>
      </c>
      <c r="P1364" s="7" t="s">
        <v>3073</v>
      </c>
    </row>
    <row r="1365" ht="15.75" customHeight="1">
      <c r="A1365" s="7" t="s">
        <v>8251</v>
      </c>
      <c r="B1365" s="7" t="s">
        <v>8252</v>
      </c>
      <c r="C1365" s="7" t="s">
        <v>8253</v>
      </c>
      <c r="D1365" s="7">
        <v>3.179600744089E13</v>
      </c>
      <c r="J1365" s="7">
        <v>1899.0</v>
      </c>
      <c r="K1365" s="7" t="s">
        <v>8254</v>
      </c>
      <c r="L1365" s="9" t="s">
        <v>11</v>
      </c>
      <c r="M1365" s="7" t="s">
        <v>36</v>
      </c>
      <c r="N1365" s="7" t="s">
        <v>37</v>
      </c>
      <c r="O1365" s="7" t="s">
        <v>3073</v>
      </c>
      <c r="P1365" s="7" t="s">
        <v>3073</v>
      </c>
    </row>
    <row r="1366" ht="15.75" customHeight="1">
      <c r="A1366" s="7" t="s">
        <v>8255</v>
      </c>
      <c r="B1366" s="7" t="s">
        <v>8256</v>
      </c>
      <c r="C1366" s="7" t="s">
        <v>8257</v>
      </c>
      <c r="D1366" s="7">
        <v>3.1796004732307E13</v>
      </c>
      <c r="E1366" s="9" t="s">
        <v>8258</v>
      </c>
      <c r="F1366" s="9" t="s">
        <v>8259</v>
      </c>
      <c r="G1366" s="9" t="s">
        <v>8260</v>
      </c>
      <c r="J1366" s="7" t="s">
        <v>8261</v>
      </c>
      <c r="K1366" s="7" t="s">
        <v>8262</v>
      </c>
      <c r="L1366" s="9" t="s">
        <v>231</v>
      </c>
      <c r="M1366" s="7" t="s">
        <v>36</v>
      </c>
      <c r="N1366" s="7" t="s">
        <v>2103</v>
      </c>
      <c r="O1366" s="7" t="s">
        <v>3073</v>
      </c>
      <c r="P1366" s="7" t="s">
        <v>3073</v>
      </c>
    </row>
    <row r="1367" ht="15.75" customHeight="1">
      <c r="A1367" s="7" t="s">
        <v>8263</v>
      </c>
      <c r="B1367" s="7" t="s">
        <v>8264</v>
      </c>
      <c r="C1367" s="7" t="s">
        <v>8265</v>
      </c>
      <c r="D1367" s="7">
        <v>3.1796000093985E13</v>
      </c>
      <c r="J1367" s="7">
        <v>1883.0</v>
      </c>
      <c r="K1367" s="7" t="s">
        <v>2707</v>
      </c>
      <c r="L1367" s="9" t="s">
        <v>11</v>
      </c>
      <c r="M1367" s="7" t="s">
        <v>36</v>
      </c>
      <c r="N1367" s="7" t="s">
        <v>37</v>
      </c>
      <c r="O1367" s="7" t="s">
        <v>3073</v>
      </c>
      <c r="P1367" s="7" t="s">
        <v>3073</v>
      </c>
    </row>
    <row r="1368" ht="15.75" customHeight="1">
      <c r="A1368" s="7" t="s">
        <v>8266</v>
      </c>
      <c r="B1368" s="7" t="s">
        <v>8267</v>
      </c>
      <c r="C1368" s="7" t="s">
        <v>8268</v>
      </c>
      <c r="D1368" s="7">
        <v>3.1796102851421E13</v>
      </c>
      <c r="F1368" s="9" t="s">
        <v>8269</v>
      </c>
      <c r="G1368" s="9" t="s">
        <v>8270</v>
      </c>
      <c r="J1368" s="7">
        <v>1888.0</v>
      </c>
      <c r="K1368" s="7" t="s">
        <v>8271</v>
      </c>
      <c r="L1368" s="9" t="s">
        <v>231</v>
      </c>
      <c r="M1368" s="7" t="s">
        <v>36</v>
      </c>
      <c r="N1368" s="7" t="s">
        <v>37</v>
      </c>
      <c r="O1368" s="7" t="s">
        <v>3073</v>
      </c>
      <c r="P1368" s="7" t="s">
        <v>3073</v>
      </c>
    </row>
    <row r="1369" ht="15.75" customHeight="1">
      <c r="A1369" s="7" t="s">
        <v>8272</v>
      </c>
      <c r="B1369" s="7" t="s">
        <v>8273</v>
      </c>
      <c r="C1369" s="7" t="s">
        <v>8274</v>
      </c>
      <c r="D1369" s="7">
        <v>3.1796001745864E13</v>
      </c>
      <c r="J1369" s="7">
        <v>1910.0</v>
      </c>
      <c r="K1369" s="7" t="s">
        <v>8275</v>
      </c>
      <c r="L1369" s="9" t="s">
        <v>11</v>
      </c>
      <c r="M1369" s="7" t="s">
        <v>36</v>
      </c>
      <c r="N1369" s="7" t="s">
        <v>37</v>
      </c>
      <c r="O1369" s="7" t="s">
        <v>3073</v>
      </c>
      <c r="P1369" s="7" t="s">
        <v>3073</v>
      </c>
    </row>
    <row r="1370" ht="15.75" customHeight="1">
      <c r="A1370" s="7" t="s">
        <v>8276</v>
      </c>
      <c r="B1370" s="7" t="s">
        <v>8277</v>
      </c>
      <c r="C1370" s="7" t="s">
        <v>8278</v>
      </c>
      <c r="D1370" s="7">
        <v>3.1796001520788E13</v>
      </c>
      <c r="J1370" s="7" t="s">
        <v>8279</v>
      </c>
      <c r="K1370" s="7" t="s">
        <v>8280</v>
      </c>
      <c r="L1370" s="9" t="s">
        <v>11</v>
      </c>
      <c r="M1370" s="7" t="s">
        <v>36</v>
      </c>
      <c r="N1370" s="7" t="s">
        <v>37</v>
      </c>
      <c r="O1370" s="7" t="s">
        <v>3073</v>
      </c>
      <c r="P1370" s="7" t="s">
        <v>3073</v>
      </c>
    </row>
    <row r="1371" ht="15.75" customHeight="1">
      <c r="A1371" s="7" t="s">
        <v>8281</v>
      </c>
      <c r="B1371" s="7" t="s">
        <v>8282</v>
      </c>
      <c r="C1371" s="7" t="s">
        <v>8283</v>
      </c>
      <c r="D1371" s="7">
        <v>3.1796100925581E13</v>
      </c>
      <c r="J1371" s="7">
        <v>1886.0</v>
      </c>
      <c r="K1371" s="7" t="s">
        <v>8284</v>
      </c>
      <c r="L1371" s="9" t="s">
        <v>11</v>
      </c>
      <c r="M1371" s="7" t="s">
        <v>36</v>
      </c>
      <c r="N1371" s="7" t="s">
        <v>37</v>
      </c>
      <c r="O1371" s="7" t="s">
        <v>3073</v>
      </c>
      <c r="P1371" s="7" t="s">
        <v>3073</v>
      </c>
    </row>
    <row r="1372" ht="15.75" customHeight="1">
      <c r="A1372" s="7" t="s">
        <v>8285</v>
      </c>
      <c r="B1372" s="7" t="s">
        <v>8286</v>
      </c>
      <c r="C1372" s="7" t="s">
        <v>8287</v>
      </c>
      <c r="D1372" s="7">
        <v>3.1796101864722E13</v>
      </c>
      <c r="J1372" s="7">
        <v>1917.0</v>
      </c>
      <c r="K1372" s="7" t="s">
        <v>8288</v>
      </c>
      <c r="L1372" s="9" t="s">
        <v>11</v>
      </c>
      <c r="M1372" s="7" t="s">
        <v>36</v>
      </c>
      <c r="N1372" s="7" t="s">
        <v>37</v>
      </c>
      <c r="O1372" s="7" t="s">
        <v>3073</v>
      </c>
      <c r="P1372" s="7" t="s">
        <v>3073</v>
      </c>
    </row>
    <row r="1373" ht="15.75" customHeight="1">
      <c r="A1373" s="7" t="s">
        <v>8289</v>
      </c>
      <c r="B1373" s="7" t="s">
        <v>8290</v>
      </c>
      <c r="C1373" s="7" t="s">
        <v>8291</v>
      </c>
      <c r="D1373" s="7">
        <v>3.1796103001901E13</v>
      </c>
      <c r="J1373" s="7">
        <v>1913.0</v>
      </c>
      <c r="K1373" s="7" t="s">
        <v>8292</v>
      </c>
      <c r="L1373" s="9" t="s">
        <v>11</v>
      </c>
      <c r="M1373" s="7" t="s">
        <v>36</v>
      </c>
      <c r="N1373" s="7" t="s">
        <v>37</v>
      </c>
      <c r="O1373" s="7" t="s">
        <v>3073</v>
      </c>
      <c r="P1373" s="7" t="s">
        <v>3073</v>
      </c>
    </row>
    <row r="1374" ht="15.75" customHeight="1">
      <c r="A1374" s="7" t="s">
        <v>8293</v>
      </c>
      <c r="B1374" s="7" t="s">
        <v>8294</v>
      </c>
      <c r="C1374" s="7" t="s">
        <v>8295</v>
      </c>
      <c r="D1374" s="7">
        <v>3.1796102498751E13</v>
      </c>
      <c r="J1374" s="7">
        <v>1866.0</v>
      </c>
      <c r="K1374" s="7" t="s">
        <v>8296</v>
      </c>
      <c r="L1374" s="9" t="s">
        <v>11</v>
      </c>
      <c r="M1374" s="7" t="s">
        <v>36</v>
      </c>
      <c r="N1374" s="7" t="s">
        <v>37</v>
      </c>
      <c r="O1374" s="7" t="s">
        <v>3073</v>
      </c>
      <c r="P1374" s="7" t="s">
        <v>3073</v>
      </c>
    </row>
    <row r="1375" ht="15.75" customHeight="1">
      <c r="A1375" s="7" t="s">
        <v>8297</v>
      </c>
      <c r="B1375" s="7" t="s">
        <v>8298</v>
      </c>
      <c r="C1375" s="7" t="s">
        <v>8299</v>
      </c>
      <c r="D1375" s="7">
        <v>3.1796000095097E13</v>
      </c>
      <c r="J1375" s="7">
        <v>1893.0</v>
      </c>
      <c r="K1375" s="7" t="s">
        <v>8300</v>
      </c>
      <c r="L1375" s="9" t="s">
        <v>11</v>
      </c>
      <c r="M1375" s="7" t="s">
        <v>36</v>
      </c>
      <c r="N1375" s="7" t="s">
        <v>37</v>
      </c>
      <c r="O1375" s="7" t="s">
        <v>3073</v>
      </c>
      <c r="P1375" s="7" t="s">
        <v>3073</v>
      </c>
    </row>
    <row r="1376" ht="15.75" customHeight="1">
      <c r="A1376" s="7" t="s">
        <v>8301</v>
      </c>
      <c r="B1376" s="7" t="s">
        <v>8302</v>
      </c>
      <c r="C1376" s="7" t="s">
        <v>8303</v>
      </c>
      <c r="D1376" s="7">
        <v>3.1796002082754E13</v>
      </c>
      <c r="J1376" s="7">
        <v>1875.0</v>
      </c>
      <c r="K1376" s="7" t="s">
        <v>8304</v>
      </c>
      <c r="L1376" s="9" t="s">
        <v>11</v>
      </c>
      <c r="M1376" s="7" t="s">
        <v>36</v>
      </c>
      <c r="N1376" s="7" t="s">
        <v>37</v>
      </c>
      <c r="O1376" s="7" t="s">
        <v>3073</v>
      </c>
      <c r="P1376" s="7" t="s">
        <v>3073</v>
      </c>
    </row>
    <row r="1377" ht="15.75" customHeight="1">
      <c r="A1377" s="7" t="s">
        <v>8305</v>
      </c>
      <c r="B1377" s="7" t="s">
        <v>8306</v>
      </c>
      <c r="C1377" s="7" t="s">
        <v>8307</v>
      </c>
      <c r="D1377" s="7">
        <v>3.1796000095543E13</v>
      </c>
      <c r="F1377" s="9" t="s">
        <v>8308</v>
      </c>
      <c r="G1377" s="9" t="s">
        <v>8309</v>
      </c>
      <c r="J1377" s="7" t="s">
        <v>8310</v>
      </c>
      <c r="L1377" s="9" t="s">
        <v>231</v>
      </c>
      <c r="M1377" s="7" t="s">
        <v>36</v>
      </c>
      <c r="N1377" s="7" t="s">
        <v>37</v>
      </c>
      <c r="O1377" s="7" t="s">
        <v>3073</v>
      </c>
      <c r="P1377" s="7" t="s">
        <v>3073</v>
      </c>
    </row>
    <row r="1378" ht="15.75" customHeight="1">
      <c r="A1378" s="7" t="s">
        <v>8311</v>
      </c>
      <c r="B1378" s="7" t="s">
        <v>8312</v>
      </c>
      <c r="C1378" s="7" t="s">
        <v>8313</v>
      </c>
      <c r="D1378" s="7">
        <v>3.179600009555E13</v>
      </c>
      <c r="F1378" s="9" t="s">
        <v>8314</v>
      </c>
      <c r="G1378" s="9" t="s">
        <v>8315</v>
      </c>
      <c r="J1378" s="7" t="s">
        <v>8316</v>
      </c>
      <c r="K1378" s="7" t="s">
        <v>8317</v>
      </c>
      <c r="L1378" s="9" t="s">
        <v>231</v>
      </c>
      <c r="M1378" s="7" t="s">
        <v>36</v>
      </c>
      <c r="N1378" s="7" t="s">
        <v>37</v>
      </c>
      <c r="O1378" s="7" t="s">
        <v>3073</v>
      </c>
      <c r="P1378" s="7" t="s">
        <v>3073</v>
      </c>
    </row>
    <row r="1379" ht="15.75" customHeight="1">
      <c r="A1379" s="7" t="s">
        <v>8318</v>
      </c>
      <c r="B1379" s="7" t="s">
        <v>8319</v>
      </c>
      <c r="C1379" s="7" t="s">
        <v>8320</v>
      </c>
      <c r="D1379" s="7">
        <v>3.1796002087258E13</v>
      </c>
      <c r="J1379" s="7" t="s">
        <v>8321</v>
      </c>
      <c r="K1379" s="7" t="s">
        <v>8322</v>
      </c>
      <c r="L1379" s="9" t="s">
        <v>11</v>
      </c>
      <c r="M1379" s="7" t="s">
        <v>36</v>
      </c>
      <c r="N1379" s="7" t="s">
        <v>37</v>
      </c>
      <c r="O1379" s="7" t="s">
        <v>3073</v>
      </c>
      <c r="P1379" s="7" t="s">
        <v>3073</v>
      </c>
    </row>
    <row r="1380" ht="15.75" customHeight="1">
      <c r="A1380" s="7" t="s">
        <v>8323</v>
      </c>
      <c r="B1380" s="7" t="s">
        <v>8324</v>
      </c>
      <c r="C1380" s="7" t="s">
        <v>8320</v>
      </c>
      <c r="D1380" s="7">
        <v>3.1796002098875E13</v>
      </c>
      <c r="J1380" s="7" t="s">
        <v>8321</v>
      </c>
      <c r="K1380" s="7" t="s">
        <v>8322</v>
      </c>
      <c r="L1380" s="9" t="s">
        <v>11</v>
      </c>
      <c r="M1380" s="7" t="s">
        <v>36</v>
      </c>
      <c r="N1380" s="7" t="s">
        <v>37</v>
      </c>
      <c r="O1380" s="7" t="s">
        <v>3073</v>
      </c>
      <c r="P1380" s="7" t="s">
        <v>3073</v>
      </c>
    </row>
    <row r="1381" ht="15.75" customHeight="1">
      <c r="A1381" s="7" t="s">
        <v>8325</v>
      </c>
      <c r="B1381" s="7" t="s">
        <v>8326</v>
      </c>
      <c r="C1381" s="7" t="s">
        <v>8320</v>
      </c>
      <c r="D1381" s="7">
        <v>3.1796002098719E13</v>
      </c>
      <c r="J1381" s="7" t="s">
        <v>8321</v>
      </c>
      <c r="K1381" s="7" t="s">
        <v>8322</v>
      </c>
      <c r="L1381" s="9" t="s">
        <v>11</v>
      </c>
      <c r="M1381" s="7" t="s">
        <v>36</v>
      </c>
      <c r="N1381" s="7" t="s">
        <v>37</v>
      </c>
      <c r="O1381" s="7" t="s">
        <v>3073</v>
      </c>
      <c r="P1381" s="7" t="s">
        <v>3073</v>
      </c>
    </row>
    <row r="1382" ht="15.75" customHeight="1">
      <c r="A1382" s="7" t="s">
        <v>8327</v>
      </c>
      <c r="B1382" s="7" t="s">
        <v>8328</v>
      </c>
      <c r="C1382" s="7" t="s">
        <v>8320</v>
      </c>
      <c r="D1382" s="7">
        <v>3.1796002099147E13</v>
      </c>
      <c r="J1382" s="7" t="s">
        <v>8321</v>
      </c>
      <c r="K1382" s="7" t="s">
        <v>8322</v>
      </c>
      <c r="L1382" s="9" t="s">
        <v>11</v>
      </c>
      <c r="M1382" s="7" t="s">
        <v>36</v>
      </c>
      <c r="N1382" s="7" t="s">
        <v>37</v>
      </c>
      <c r="O1382" s="7" t="s">
        <v>3073</v>
      </c>
      <c r="P1382" s="7" t="s">
        <v>3073</v>
      </c>
    </row>
    <row r="1383" ht="15.75" customHeight="1">
      <c r="A1383" s="7" t="s">
        <v>8329</v>
      </c>
      <c r="B1383" s="7" t="s">
        <v>8330</v>
      </c>
      <c r="C1383" s="7" t="s">
        <v>8320</v>
      </c>
      <c r="D1383" s="7">
        <v>3.1796002099071E13</v>
      </c>
      <c r="J1383" s="7" t="s">
        <v>8321</v>
      </c>
      <c r="K1383" s="7" t="s">
        <v>8322</v>
      </c>
      <c r="L1383" s="9" t="s">
        <v>11</v>
      </c>
      <c r="M1383" s="7" t="s">
        <v>36</v>
      </c>
      <c r="N1383" s="7" t="s">
        <v>37</v>
      </c>
      <c r="O1383" s="7" t="s">
        <v>3073</v>
      </c>
      <c r="P1383" s="7" t="s">
        <v>3073</v>
      </c>
    </row>
    <row r="1384" ht="15.75" customHeight="1">
      <c r="A1384" s="7" t="s">
        <v>8331</v>
      </c>
      <c r="B1384" s="7" t="s">
        <v>8332</v>
      </c>
      <c r="C1384" s="7" t="s">
        <v>8320</v>
      </c>
      <c r="D1384" s="7">
        <v>3.1796002087084E13</v>
      </c>
      <c r="J1384" s="7" t="s">
        <v>8321</v>
      </c>
      <c r="K1384" s="7" t="s">
        <v>8322</v>
      </c>
      <c r="L1384" s="9" t="s">
        <v>11</v>
      </c>
      <c r="M1384" s="7" t="s">
        <v>36</v>
      </c>
      <c r="N1384" s="7" t="s">
        <v>37</v>
      </c>
      <c r="O1384" s="7" t="s">
        <v>3073</v>
      </c>
      <c r="P1384" s="7" t="s">
        <v>3073</v>
      </c>
    </row>
    <row r="1385" ht="15.75" customHeight="1">
      <c r="A1385" s="7" t="s">
        <v>8333</v>
      </c>
      <c r="B1385" s="7" t="s">
        <v>8334</v>
      </c>
      <c r="C1385" s="7" t="s">
        <v>8320</v>
      </c>
      <c r="D1385" s="7">
        <v>3.1796002099105E13</v>
      </c>
      <c r="J1385" s="7" t="s">
        <v>8321</v>
      </c>
      <c r="K1385" s="7" t="s">
        <v>8322</v>
      </c>
      <c r="L1385" s="9" t="s">
        <v>11</v>
      </c>
      <c r="M1385" s="7" t="s">
        <v>36</v>
      </c>
      <c r="N1385" s="7" t="s">
        <v>37</v>
      </c>
      <c r="O1385" s="7" t="s">
        <v>3073</v>
      </c>
      <c r="P1385" s="7" t="s">
        <v>3073</v>
      </c>
    </row>
    <row r="1386" ht="15.75" customHeight="1">
      <c r="A1386" s="7" t="s">
        <v>8335</v>
      </c>
      <c r="B1386" s="7" t="s">
        <v>8336</v>
      </c>
      <c r="C1386" s="7" t="s">
        <v>8320</v>
      </c>
      <c r="D1386" s="7">
        <v>3.1796002099444E13</v>
      </c>
      <c r="J1386" s="7" t="s">
        <v>8321</v>
      </c>
      <c r="K1386" s="7" t="s">
        <v>8322</v>
      </c>
      <c r="L1386" s="9" t="s">
        <v>11</v>
      </c>
      <c r="M1386" s="7" t="s">
        <v>36</v>
      </c>
      <c r="N1386" s="7" t="s">
        <v>37</v>
      </c>
      <c r="O1386" s="7" t="s">
        <v>3073</v>
      </c>
      <c r="P1386" s="7" t="s">
        <v>3073</v>
      </c>
    </row>
    <row r="1387" ht="15.75" customHeight="1">
      <c r="A1387" s="7" t="s">
        <v>8337</v>
      </c>
      <c r="B1387" s="7" t="s">
        <v>8338</v>
      </c>
      <c r="C1387" s="7" t="s">
        <v>8339</v>
      </c>
      <c r="D1387" s="7">
        <v>3.1796000095519E13</v>
      </c>
      <c r="F1387" s="9" t="s">
        <v>8340</v>
      </c>
      <c r="G1387" s="9" t="s">
        <v>8341</v>
      </c>
      <c r="J1387" s="7">
        <v>1904.0</v>
      </c>
      <c r="K1387" s="7" t="s">
        <v>8342</v>
      </c>
      <c r="L1387" s="9" t="s">
        <v>8</v>
      </c>
      <c r="M1387" s="7" t="s">
        <v>36</v>
      </c>
      <c r="N1387" s="7" t="s">
        <v>37</v>
      </c>
      <c r="O1387" s="7" t="s">
        <v>3073</v>
      </c>
      <c r="P1387" s="7" t="s">
        <v>3073</v>
      </c>
    </row>
    <row r="1388" ht="15.75" customHeight="1">
      <c r="A1388" s="7" t="s">
        <v>8343</v>
      </c>
      <c r="B1388" s="7" t="s">
        <v>8344</v>
      </c>
      <c r="C1388" s="7" t="s">
        <v>8345</v>
      </c>
      <c r="D1388" s="7">
        <v>3.179610171914E13</v>
      </c>
      <c r="F1388" s="9" t="s">
        <v>8346</v>
      </c>
      <c r="G1388" s="9" t="s">
        <v>8347</v>
      </c>
      <c r="J1388" s="7">
        <v>1909.0</v>
      </c>
      <c r="K1388" s="7" t="s">
        <v>8348</v>
      </c>
      <c r="L1388" s="9" t="s">
        <v>231</v>
      </c>
      <c r="M1388" s="7" t="s">
        <v>36</v>
      </c>
      <c r="N1388" s="7" t="s">
        <v>37</v>
      </c>
      <c r="O1388" s="7" t="s">
        <v>3073</v>
      </c>
      <c r="P1388" s="7" t="s">
        <v>3073</v>
      </c>
    </row>
    <row r="1389" ht="15.75" customHeight="1">
      <c r="A1389" s="7" t="s">
        <v>8349</v>
      </c>
      <c r="B1389" s="7" t="s">
        <v>8350</v>
      </c>
      <c r="C1389" s="7" t="s">
        <v>8351</v>
      </c>
      <c r="D1389" s="7">
        <v>3.1796102641657E13</v>
      </c>
      <c r="J1389" s="7">
        <v>1868.0</v>
      </c>
      <c r="K1389" s="7" t="s">
        <v>8352</v>
      </c>
      <c r="L1389" s="9" t="s">
        <v>11</v>
      </c>
      <c r="M1389" s="7" t="s">
        <v>36</v>
      </c>
      <c r="N1389" s="7" t="s">
        <v>37</v>
      </c>
      <c r="O1389" s="7" t="s">
        <v>3073</v>
      </c>
      <c r="P1389" s="7" t="s">
        <v>3073</v>
      </c>
    </row>
    <row r="1390" ht="15.75" customHeight="1">
      <c r="A1390" s="7" t="s">
        <v>8353</v>
      </c>
      <c r="B1390" s="7" t="s">
        <v>8354</v>
      </c>
      <c r="C1390" s="7" t="s">
        <v>8355</v>
      </c>
      <c r="D1390" s="7">
        <v>3.179600705889E13</v>
      </c>
      <c r="J1390" s="7" t="s">
        <v>8356</v>
      </c>
      <c r="K1390" s="7" t="s">
        <v>8357</v>
      </c>
      <c r="L1390" s="9" t="s">
        <v>11</v>
      </c>
      <c r="M1390" s="7" t="s">
        <v>36</v>
      </c>
      <c r="N1390" s="7" t="s">
        <v>37</v>
      </c>
      <c r="O1390" s="7" t="s">
        <v>3073</v>
      </c>
      <c r="P1390" s="7" t="s">
        <v>3073</v>
      </c>
    </row>
    <row r="1391" ht="15.75" customHeight="1">
      <c r="A1391" s="7" t="s">
        <v>8358</v>
      </c>
      <c r="B1391" s="7" t="s">
        <v>8359</v>
      </c>
      <c r="C1391" s="7" t="s">
        <v>8360</v>
      </c>
      <c r="D1391" s="7">
        <v>3.1796001517933E13</v>
      </c>
      <c r="J1391" s="7">
        <v>1885.0</v>
      </c>
      <c r="K1391" s="7" t="s">
        <v>8361</v>
      </c>
      <c r="L1391" s="9" t="s">
        <v>11</v>
      </c>
      <c r="M1391" s="7" t="s">
        <v>36</v>
      </c>
      <c r="N1391" s="7" t="s">
        <v>37</v>
      </c>
      <c r="O1391" s="7" t="s">
        <v>3073</v>
      </c>
      <c r="P1391" s="7" t="s">
        <v>3073</v>
      </c>
    </row>
    <row r="1392" ht="15.75" customHeight="1">
      <c r="A1392" s="7" t="s">
        <v>8362</v>
      </c>
      <c r="B1392" s="7" t="s">
        <v>8363</v>
      </c>
      <c r="C1392" s="7" t="s">
        <v>8364</v>
      </c>
      <c r="D1392" s="7">
        <v>3.1796001676838E13</v>
      </c>
      <c r="J1392" s="7">
        <v>1911.0</v>
      </c>
      <c r="K1392" s="7" t="s">
        <v>8365</v>
      </c>
      <c r="L1392" s="9" t="s">
        <v>11</v>
      </c>
      <c r="M1392" s="7" t="s">
        <v>36</v>
      </c>
      <c r="N1392" s="7" t="s">
        <v>37</v>
      </c>
      <c r="O1392" s="7" t="s">
        <v>3073</v>
      </c>
      <c r="P1392" s="7" t="s">
        <v>3073</v>
      </c>
    </row>
    <row r="1393" ht="15.75" customHeight="1">
      <c r="A1393" s="7" t="s">
        <v>8366</v>
      </c>
      <c r="B1393" s="7" t="s">
        <v>8367</v>
      </c>
      <c r="C1393" s="7" t="s">
        <v>8368</v>
      </c>
      <c r="D1393" s="7">
        <v>3.1796103187734E13</v>
      </c>
      <c r="J1393" s="7">
        <v>1911.0</v>
      </c>
      <c r="K1393" s="7" t="s">
        <v>8369</v>
      </c>
      <c r="L1393" s="9" t="s">
        <v>11</v>
      </c>
      <c r="M1393" s="7" t="s">
        <v>36</v>
      </c>
      <c r="N1393" s="7" t="s">
        <v>37</v>
      </c>
      <c r="O1393" s="7" t="s">
        <v>3073</v>
      </c>
      <c r="P1393" s="7" t="s">
        <v>3073</v>
      </c>
    </row>
    <row r="1394" ht="15.75" customHeight="1">
      <c r="A1394" s="7" t="s">
        <v>8370</v>
      </c>
      <c r="B1394" s="7" t="s">
        <v>8371</v>
      </c>
      <c r="C1394" s="7" t="s">
        <v>8372</v>
      </c>
      <c r="D1394" s="7">
        <v>3.1796102670334E13</v>
      </c>
      <c r="J1394" s="7">
        <v>1876.0</v>
      </c>
      <c r="K1394" s="7" t="s">
        <v>8373</v>
      </c>
      <c r="L1394" s="9" t="s">
        <v>11</v>
      </c>
      <c r="M1394" s="7" t="s">
        <v>36</v>
      </c>
      <c r="N1394" s="7" t="s">
        <v>37</v>
      </c>
      <c r="O1394" s="7" t="s">
        <v>3073</v>
      </c>
      <c r="P1394" s="7" t="s">
        <v>3073</v>
      </c>
    </row>
    <row r="1395" ht="15.75" customHeight="1">
      <c r="A1395" s="7" t="s">
        <v>8374</v>
      </c>
      <c r="B1395" s="7" t="s">
        <v>8375</v>
      </c>
      <c r="C1395" s="7" t="s">
        <v>8376</v>
      </c>
      <c r="D1395" s="7">
        <v>3.1796001967492E13</v>
      </c>
      <c r="J1395" s="7">
        <v>1916.0</v>
      </c>
      <c r="K1395" s="7" t="s">
        <v>8377</v>
      </c>
      <c r="L1395" s="9" t="s">
        <v>11</v>
      </c>
      <c r="M1395" s="7" t="s">
        <v>36</v>
      </c>
      <c r="N1395" s="7" t="s">
        <v>37</v>
      </c>
      <c r="O1395" s="7" t="s">
        <v>3073</v>
      </c>
      <c r="P1395" s="7" t="s">
        <v>3073</v>
      </c>
    </row>
    <row r="1396" ht="15.75" customHeight="1">
      <c r="A1396" s="7" t="s">
        <v>8378</v>
      </c>
      <c r="B1396" s="7" t="s">
        <v>8379</v>
      </c>
      <c r="C1396" s="7" t="s">
        <v>8380</v>
      </c>
      <c r="D1396" s="7">
        <v>3.1796002100309E13</v>
      </c>
      <c r="J1396" s="7">
        <v>1900.0</v>
      </c>
      <c r="K1396" s="7" t="s">
        <v>8381</v>
      </c>
      <c r="L1396" s="9" t="s">
        <v>11</v>
      </c>
      <c r="M1396" s="7" t="s">
        <v>36</v>
      </c>
      <c r="N1396" s="7" t="s">
        <v>37</v>
      </c>
      <c r="O1396" s="7" t="s">
        <v>3073</v>
      </c>
      <c r="P1396" s="7" t="s">
        <v>3073</v>
      </c>
    </row>
    <row r="1397" ht="15.75" customHeight="1">
      <c r="A1397" s="7" t="s">
        <v>8382</v>
      </c>
      <c r="B1397" s="7" t="s">
        <v>8383</v>
      </c>
      <c r="C1397" s="7" t="s">
        <v>8384</v>
      </c>
      <c r="D1397" s="7">
        <v>3.1796103121816E13</v>
      </c>
      <c r="J1397" s="7">
        <v>1921.0</v>
      </c>
      <c r="K1397" s="7" t="s">
        <v>8385</v>
      </c>
      <c r="L1397" s="9" t="s">
        <v>11</v>
      </c>
      <c r="M1397" s="7" t="s">
        <v>36</v>
      </c>
      <c r="N1397" s="7" t="s">
        <v>37</v>
      </c>
      <c r="O1397" s="7" t="s">
        <v>3073</v>
      </c>
      <c r="P1397" s="7" t="s">
        <v>3073</v>
      </c>
    </row>
    <row r="1398" ht="15.75" customHeight="1">
      <c r="A1398" s="7" t="s">
        <v>8386</v>
      </c>
      <c r="B1398" s="7" t="s">
        <v>8387</v>
      </c>
      <c r="C1398" s="7" t="s">
        <v>8388</v>
      </c>
      <c r="D1398" s="7">
        <v>3.1796100868971E13</v>
      </c>
      <c r="J1398" s="7">
        <v>1899.0</v>
      </c>
      <c r="K1398" s="7" t="s">
        <v>8389</v>
      </c>
      <c r="L1398" s="9" t="s">
        <v>11</v>
      </c>
      <c r="M1398" s="7" t="s">
        <v>36</v>
      </c>
      <c r="N1398" s="7" t="s">
        <v>37</v>
      </c>
      <c r="O1398" s="7" t="s">
        <v>3073</v>
      </c>
      <c r="P1398" s="7" t="s">
        <v>3073</v>
      </c>
    </row>
    <row r="1399" ht="15.75" customHeight="1">
      <c r="A1399" s="7" t="s">
        <v>8390</v>
      </c>
      <c r="B1399" s="7" t="s">
        <v>8391</v>
      </c>
      <c r="C1399" s="7" t="s">
        <v>8392</v>
      </c>
      <c r="D1399" s="7">
        <v>3.1796001505383E13</v>
      </c>
      <c r="J1399" s="7" t="s">
        <v>8393</v>
      </c>
      <c r="L1399" s="9" t="s">
        <v>13</v>
      </c>
      <c r="M1399" s="7" t="s">
        <v>36</v>
      </c>
      <c r="N1399" s="7" t="s">
        <v>37</v>
      </c>
      <c r="O1399" s="7" t="s">
        <v>8394</v>
      </c>
      <c r="P1399" s="7" t="s">
        <v>3183</v>
      </c>
    </row>
    <row r="1400" ht="15.75" customHeight="1">
      <c r="A1400" s="7" t="s">
        <v>8395</v>
      </c>
      <c r="B1400" s="7" t="s">
        <v>8396</v>
      </c>
      <c r="C1400" s="7" t="s">
        <v>8397</v>
      </c>
      <c r="D1400" s="7">
        <v>3.1796100483433E13</v>
      </c>
      <c r="J1400" s="7">
        <v>-1969.0</v>
      </c>
      <c r="L1400" s="9" t="s">
        <v>13</v>
      </c>
      <c r="M1400" s="7" t="s">
        <v>36</v>
      </c>
      <c r="N1400" s="7" t="s">
        <v>37</v>
      </c>
      <c r="O1400" s="7" t="s">
        <v>8394</v>
      </c>
      <c r="P1400" s="7" t="s">
        <v>3183</v>
      </c>
    </row>
    <row r="1401" ht="15.75" customHeight="1">
      <c r="A1401" s="7" t="s">
        <v>8398</v>
      </c>
      <c r="B1401" s="7" t="s">
        <v>8399</v>
      </c>
      <c r="C1401" s="7" t="s">
        <v>8400</v>
      </c>
      <c r="D1401" s="7">
        <v>3.1796102996937E13</v>
      </c>
      <c r="J1401" s="7">
        <v>1889.0</v>
      </c>
      <c r="K1401" s="7" t="s">
        <v>8401</v>
      </c>
      <c r="L1401" s="9" t="s">
        <v>11</v>
      </c>
      <c r="M1401" s="7" t="s">
        <v>36</v>
      </c>
      <c r="N1401" s="7" t="s">
        <v>37</v>
      </c>
      <c r="O1401" s="7" t="s">
        <v>8394</v>
      </c>
      <c r="P1401" s="7" t="s">
        <v>3183</v>
      </c>
    </row>
    <row r="1402" ht="15.75" customHeight="1">
      <c r="A1402" s="7" t="s">
        <v>8402</v>
      </c>
      <c r="B1402" s="7" t="s">
        <v>8403</v>
      </c>
      <c r="C1402" s="7" t="s">
        <v>8404</v>
      </c>
      <c r="D1402" s="7">
        <v>3.1796001506001E13</v>
      </c>
      <c r="J1402" s="7" t="s">
        <v>8405</v>
      </c>
      <c r="L1402" s="9" t="s">
        <v>13</v>
      </c>
      <c r="M1402" s="7" t="s">
        <v>36</v>
      </c>
      <c r="N1402" s="7" t="s">
        <v>37</v>
      </c>
      <c r="O1402" s="7" t="s">
        <v>8394</v>
      </c>
      <c r="P1402" s="7" t="s">
        <v>3183</v>
      </c>
    </row>
    <row r="1403" ht="15.75" customHeight="1">
      <c r="A1403" s="7" t="s">
        <v>8406</v>
      </c>
      <c r="B1403" s="7" t="s">
        <v>8407</v>
      </c>
      <c r="C1403" s="7" t="s">
        <v>8408</v>
      </c>
      <c r="D1403" s="7">
        <v>3.1796001506266E13</v>
      </c>
      <c r="J1403" s="7" t="s">
        <v>8409</v>
      </c>
      <c r="K1403" s="7" t="s">
        <v>8410</v>
      </c>
      <c r="L1403" s="9" t="s">
        <v>11</v>
      </c>
      <c r="M1403" s="7" t="s">
        <v>36</v>
      </c>
      <c r="N1403" s="7" t="s">
        <v>37</v>
      </c>
      <c r="O1403" s="7" t="s">
        <v>8394</v>
      </c>
      <c r="P1403" s="7" t="s">
        <v>3183</v>
      </c>
    </row>
    <row r="1404" ht="15.75" customHeight="1">
      <c r="A1404" s="7" t="s">
        <v>8411</v>
      </c>
      <c r="B1404" s="7" t="s">
        <v>8412</v>
      </c>
      <c r="C1404" s="7" t="s">
        <v>8413</v>
      </c>
      <c r="D1404" s="7">
        <v>3.17960052973E13</v>
      </c>
      <c r="J1404" s="7">
        <v>1904.0</v>
      </c>
      <c r="K1404" s="7" t="s">
        <v>8414</v>
      </c>
      <c r="L1404" s="9" t="s">
        <v>11</v>
      </c>
      <c r="M1404" s="7" t="s">
        <v>36</v>
      </c>
      <c r="N1404" s="7" t="s">
        <v>37</v>
      </c>
      <c r="O1404" s="7" t="s">
        <v>8394</v>
      </c>
      <c r="P1404" s="7" t="s">
        <v>3183</v>
      </c>
    </row>
    <row r="1405" ht="15.75" customHeight="1">
      <c r="A1405" s="7" t="s">
        <v>8415</v>
      </c>
      <c r="B1405" s="7" t="s">
        <v>8416</v>
      </c>
      <c r="C1405" s="7" t="s">
        <v>8417</v>
      </c>
      <c r="D1405" s="7">
        <v>3.1796001980966E13</v>
      </c>
      <c r="J1405" s="7">
        <v>1910.0</v>
      </c>
      <c r="K1405" s="7" t="s">
        <v>8418</v>
      </c>
      <c r="L1405" s="9" t="s">
        <v>11</v>
      </c>
      <c r="M1405" s="7" t="s">
        <v>36</v>
      </c>
      <c r="N1405" s="7" t="s">
        <v>37</v>
      </c>
      <c r="O1405" s="7" t="s">
        <v>8394</v>
      </c>
      <c r="P1405" s="7" t="s">
        <v>3183</v>
      </c>
      <c r="R1405" s="9" t="b">
        <v>0</v>
      </c>
    </row>
    <row r="1406" ht="15.75" customHeight="1">
      <c r="A1406" s="7" t="s">
        <v>8419</v>
      </c>
      <c r="B1406" s="7" t="s">
        <v>8420</v>
      </c>
      <c r="C1406" s="7" t="s">
        <v>8421</v>
      </c>
      <c r="D1406" s="7">
        <v>3.1796101506612E13</v>
      </c>
      <c r="F1406" s="9" t="s">
        <v>8422</v>
      </c>
      <c r="J1406" s="7" t="s">
        <v>8423</v>
      </c>
      <c r="K1406" s="7" t="s">
        <v>8424</v>
      </c>
      <c r="L1406" s="9" t="s">
        <v>231</v>
      </c>
      <c r="M1406" s="7" t="s">
        <v>36</v>
      </c>
      <c r="N1406" s="7" t="s">
        <v>37</v>
      </c>
      <c r="O1406" s="7" t="s">
        <v>8394</v>
      </c>
      <c r="P1406" s="7" t="s">
        <v>3183</v>
      </c>
      <c r="Q1406" s="9" t="s">
        <v>8425</v>
      </c>
    </row>
    <row r="1407" ht="15.75" customHeight="1">
      <c r="A1407" s="7" t="s">
        <v>8426</v>
      </c>
      <c r="B1407" s="7" t="s">
        <v>8427</v>
      </c>
      <c r="C1407" s="7" t="s">
        <v>8428</v>
      </c>
      <c r="D1407" s="7">
        <v>3.1796103040628E13</v>
      </c>
      <c r="J1407" s="7">
        <v>1912.0</v>
      </c>
      <c r="K1407" s="7" t="s">
        <v>8429</v>
      </c>
      <c r="L1407" s="9" t="s">
        <v>11</v>
      </c>
      <c r="M1407" s="7" t="s">
        <v>36</v>
      </c>
      <c r="N1407" s="7" t="s">
        <v>37</v>
      </c>
      <c r="O1407" s="7" t="s">
        <v>8394</v>
      </c>
      <c r="P1407" s="7" t="s">
        <v>3183</v>
      </c>
    </row>
    <row r="1408" ht="15.75" customHeight="1">
      <c r="A1408" s="7" t="s">
        <v>8430</v>
      </c>
      <c r="B1408" s="7" t="s">
        <v>8431</v>
      </c>
      <c r="C1408" s="7" t="s">
        <v>8432</v>
      </c>
      <c r="D1408" s="7">
        <v>3.1796001980222E13</v>
      </c>
      <c r="J1408" s="7">
        <v>1874.0</v>
      </c>
      <c r="K1408" s="7" t="s">
        <v>8433</v>
      </c>
      <c r="L1408" s="9" t="s">
        <v>11</v>
      </c>
      <c r="M1408" s="7" t="s">
        <v>36</v>
      </c>
      <c r="N1408" s="7" t="s">
        <v>37</v>
      </c>
      <c r="O1408" s="7" t="s">
        <v>8394</v>
      </c>
      <c r="P1408" s="7" t="s">
        <v>3183</v>
      </c>
    </row>
    <row r="1409" ht="15.75" customHeight="1">
      <c r="A1409" s="7" t="s">
        <v>8434</v>
      </c>
      <c r="B1409" s="7" t="s">
        <v>8435</v>
      </c>
      <c r="C1409" s="7" t="s">
        <v>8436</v>
      </c>
      <c r="D1409" s="7">
        <v>3.1796102716913E13</v>
      </c>
      <c r="J1409" s="7">
        <v>1908.0</v>
      </c>
      <c r="K1409" s="7" t="s">
        <v>8437</v>
      </c>
      <c r="L1409" s="9" t="s">
        <v>11</v>
      </c>
      <c r="M1409" s="7" t="s">
        <v>36</v>
      </c>
      <c r="N1409" s="7" t="s">
        <v>37</v>
      </c>
      <c r="O1409" s="7" t="s">
        <v>8394</v>
      </c>
      <c r="P1409" s="7" t="s">
        <v>3183</v>
      </c>
    </row>
    <row r="1410" ht="15.75" customHeight="1">
      <c r="A1410" s="7" t="s">
        <v>8438</v>
      </c>
      <c r="B1410" s="7" t="s">
        <v>8439</v>
      </c>
      <c r="C1410" s="7" t="s">
        <v>8440</v>
      </c>
      <c r="D1410" s="7">
        <v>3.1796103223984E13</v>
      </c>
      <c r="J1410" s="7">
        <v>1846.0</v>
      </c>
      <c r="K1410" s="7" t="s">
        <v>4222</v>
      </c>
      <c r="L1410" s="9" t="s">
        <v>11</v>
      </c>
      <c r="M1410" s="7" t="s">
        <v>36</v>
      </c>
      <c r="N1410" s="7" t="s">
        <v>37</v>
      </c>
      <c r="O1410" s="7" t="s">
        <v>8394</v>
      </c>
      <c r="P1410" s="7" t="s">
        <v>3183</v>
      </c>
    </row>
    <row r="1411" ht="15.75" customHeight="1">
      <c r="A1411" s="7" t="s">
        <v>8441</v>
      </c>
      <c r="B1411" s="7" t="s">
        <v>8442</v>
      </c>
      <c r="C1411" s="7" t="s">
        <v>8443</v>
      </c>
      <c r="D1411" s="7">
        <v>3.179610098339E13</v>
      </c>
      <c r="J1411" s="7">
        <v>1911.0</v>
      </c>
      <c r="K1411" s="7" t="s">
        <v>8444</v>
      </c>
      <c r="L1411" s="9" t="s">
        <v>11</v>
      </c>
      <c r="M1411" s="7" t="s">
        <v>36</v>
      </c>
      <c r="N1411" s="7" t="s">
        <v>37</v>
      </c>
      <c r="O1411" s="7" t="s">
        <v>8394</v>
      </c>
      <c r="P1411" s="7" t="s">
        <v>3183</v>
      </c>
    </row>
    <row r="1412" ht="15.75" customHeight="1">
      <c r="A1412" s="7" t="s">
        <v>8445</v>
      </c>
      <c r="B1412" s="7" t="s">
        <v>8446</v>
      </c>
      <c r="C1412" s="7" t="s">
        <v>8447</v>
      </c>
      <c r="D1412" s="7">
        <v>3.1796102981582E13</v>
      </c>
      <c r="J1412" s="7">
        <v>1910.0</v>
      </c>
      <c r="K1412" s="7" t="s">
        <v>8448</v>
      </c>
      <c r="L1412" s="9" t="s">
        <v>11</v>
      </c>
      <c r="M1412" s="7" t="s">
        <v>36</v>
      </c>
      <c r="N1412" s="7" t="s">
        <v>37</v>
      </c>
      <c r="O1412" s="7" t="s">
        <v>8394</v>
      </c>
      <c r="P1412" s="7" t="s">
        <v>3183</v>
      </c>
    </row>
    <row r="1413" ht="15.75" customHeight="1">
      <c r="A1413" s="7" t="s">
        <v>8449</v>
      </c>
      <c r="B1413" s="7" t="s">
        <v>8450</v>
      </c>
      <c r="C1413" s="7" t="s">
        <v>8451</v>
      </c>
      <c r="D1413" s="7">
        <v>3.1796102661325E13</v>
      </c>
      <c r="J1413" s="7">
        <v>1875.0</v>
      </c>
      <c r="K1413" s="7" t="s">
        <v>8452</v>
      </c>
      <c r="L1413" s="9" t="s">
        <v>10</v>
      </c>
      <c r="M1413" s="7" t="s">
        <v>36</v>
      </c>
      <c r="N1413" s="7" t="s">
        <v>37</v>
      </c>
      <c r="O1413" s="7" t="s">
        <v>8394</v>
      </c>
      <c r="P1413" s="7" t="s">
        <v>3183</v>
      </c>
    </row>
    <row r="1414" ht="15.75" customHeight="1">
      <c r="A1414" s="7" t="s">
        <v>8453</v>
      </c>
      <c r="B1414" s="7" t="s">
        <v>8454</v>
      </c>
      <c r="C1414" s="7" t="s">
        <v>8455</v>
      </c>
      <c r="D1414" s="7">
        <v>3.1796101052989E13</v>
      </c>
      <c r="J1414" s="7" t="s">
        <v>8456</v>
      </c>
      <c r="K1414" s="7" t="s">
        <v>8457</v>
      </c>
      <c r="L1414" s="9" t="s">
        <v>11</v>
      </c>
      <c r="M1414" s="7" t="s">
        <v>36</v>
      </c>
      <c r="N1414" s="7" t="s">
        <v>37</v>
      </c>
      <c r="O1414" s="7" t="s">
        <v>8394</v>
      </c>
      <c r="P1414" s="7" t="s">
        <v>3183</v>
      </c>
    </row>
    <row r="1415" ht="15.75" customHeight="1">
      <c r="A1415" s="7" t="s">
        <v>8458</v>
      </c>
      <c r="B1415" s="7" t="s">
        <v>8459</v>
      </c>
      <c r="C1415" s="7" t="s">
        <v>8460</v>
      </c>
      <c r="D1415" s="7">
        <v>3.1796101653844E13</v>
      </c>
      <c r="J1415" s="7">
        <v>1908.0</v>
      </c>
      <c r="K1415" s="7" t="s">
        <v>8461</v>
      </c>
      <c r="L1415" s="9" t="s">
        <v>11</v>
      </c>
      <c r="M1415" s="7" t="s">
        <v>36</v>
      </c>
      <c r="N1415" s="7" t="s">
        <v>37</v>
      </c>
      <c r="O1415" s="7" t="s">
        <v>8394</v>
      </c>
      <c r="P1415" s="7" t="s">
        <v>3183</v>
      </c>
    </row>
    <row r="1416" ht="15.75" customHeight="1">
      <c r="A1416" s="7" t="s">
        <v>8462</v>
      </c>
      <c r="B1416" s="7" t="s">
        <v>8463</v>
      </c>
      <c r="C1416" s="7" t="s">
        <v>8464</v>
      </c>
      <c r="D1416" s="7" t="s">
        <v>8465</v>
      </c>
      <c r="J1416" s="7">
        <v>1912.0</v>
      </c>
      <c r="K1416" s="7" t="s">
        <v>8466</v>
      </c>
      <c r="L1416" s="9" t="s">
        <v>11</v>
      </c>
      <c r="M1416" s="7" t="s">
        <v>36</v>
      </c>
      <c r="N1416" s="7" t="s">
        <v>37</v>
      </c>
      <c r="O1416" s="7" t="s">
        <v>8394</v>
      </c>
      <c r="P1416" s="7" t="s">
        <v>3183</v>
      </c>
    </row>
    <row r="1417" ht="15.75" customHeight="1">
      <c r="A1417" s="7" t="s">
        <v>8467</v>
      </c>
      <c r="B1417" s="7" t="s">
        <v>8468</v>
      </c>
      <c r="C1417" s="7" t="s">
        <v>8469</v>
      </c>
      <c r="D1417" s="7">
        <v>3.1796001508239E13</v>
      </c>
      <c r="J1417" s="7">
        <v>1854.0</v>
      </c>
      <c r="K1417" s="7" t="s">
        <v>8470</v>
      </c>
      <c r="L1417" s="9" t="s">
        <v>11</v>
      </c>
      <c r="M1417" s="7" t="s">
        <v>36</v>
      </c>
      <c r="N1417" s="7" t="s">
        <v>37</v>
      </c>
      <c r="O1417" s="7" t="s">
        <v>8394</v>
      </c>
      <c r="P1417" s="7" t="s">
        <v>3183</v>
      </c>
    </row>
    <row r="1418" ht="15.75" customHeight="1">
      <c r="A1418" s="7" t="s">
        <v>8471</v>
      </c>
      <c r="B1418" s="7" t="s">
        <v>8472</v>
      </c>
      <c r="C1418" s="7" t="s">
        <v>8473</v>
      </c>
      <c r="D1418" s="7">
        <v>3.1796102399819E13</v>
      </c>
      <c r="J1418" s="7">
        <v>1908.0</v>
      </c>
      <c r="K1418" s="7" t="s">
        <v>8474</v>
      </c>
      <c r="L1418" s="9" t="s">
        <v>11</v>
      </c>
      <c r="M1418" s="7" t="s">
        <v>36</v>
      </c>
      <c r="N1418" s="7" t="s">
        <v>37</v>
      </c>
      <c r="O1418" s="7" t="s">
        <v>8394</v>
      </c>
      <c r="P1418" s="7" t="s">
        <v>3183</v>
      </c>
    </row>
    <row r="1419" ht="15.75" customHeight="1">
      <c r="A1419" s="7" t="s">
        <v>8475</v>
      </c>
      <c r="B1419" s="7" t="s">
        <v>8476</v>
      </c>
      <c r="C1419" s="7" t="s">
        <v>8477</v>
      </c>
      <c r="D1419" s="7">
        <v>3.1796002215495E13</v>
      </c>
      <c r="J1419" s="7" t="s">
        <v>1879</v>
      </c>
      <c r="L1419" s="9" t="s">
        <v>13</v>
      </c>
      <c r="M1419" s="7" t="s">
        <v>36</v>
      </c>
      <c r="N1419" s="7" t="s">
        <v>37</v>
      </c>
      <c r="O1419" s="7" t="s">
        <v>8394</v>
      </c>
      <c r="P1419" s="7" t="s">
        <v>3183</v>
      </c>
    </row>
    <row r="1420" ht="15.75" customHeight="1">
      <c r="A1420" s="7" t="s">
        <v>8478</v>
      </c>
      <c r="B1420" s="7" t="s">
        <v>8479</v>
      </c>
      <c r="C1420" s="7" t="s">
        <v>8477</v>
      </c>
      <c r="D1420" s="7">
        <v>3.179600221561E13</v>
      </c>
      <c r="J1420" s="7" t="s">
        <v>1879</v>
      </c>
      <c r="L1420" s="9" t="s">
        <v>13</v>
      </c>
      <c r="M1420" s="7" t="s">
        <v>36</v>
      </c>
      <c r="N1420" s="7" t="s">
        <v>37</v>
      </c>
      <c r="O1420" s="7" t="s">
        <v>8394</v>
      </c>
      <c r="P1420" s="7" t="s">
        <v>3183</v>
      </c>
    </row>
    <row r="1421" ht="15.75" customHeight="1">
      <c r="A1421" s="7" t="s">
        <v>8480</v>
      </c>
      <c r="B1421" s="7" t="s">
        <v>8481</v>
      </c>
      <c r="C1421" s="7" t="s">
        <v>8482</v>
      </c>
      <c r="D1421" s="7">
        <v>3.1796002215859E13</v>
      </c>
      <c r="J1421" s="7">
        <v>1911.0</v>
      </c>
      <c r="K1421" s="7" t="s">
        <v>8483</v>
      </c>
      <c r="L1421" s="9" t="s">
        <v>11</v>
      </c>
      <c r="M1421" s="7" t="s">
        <v>36</v>
      </c>
      <c r="N1421" s="7" t="s">
        <v>37</v>
      </c>
      <c r="O1421" s="7" t="s">
        <v>8394</v>
      </c>
      <c r="P1421" s="7" t="s">
        <v>3183</v>
      </c>
    </row>
    <row r="1422" ht="15.75" customHeight="1">
      <c r="A1422" s="7" t="s">
        <v>8484</v>
      </c>
      <c r="B1422" s="7" t="s">
        <v>8485</v>
      </c>
      <c r="C1422" s="7" t="s">
        <v>8486</v>
      </c>
      <c r="D1422" s="7">
        <v>3.1796002216022E13</v>
      </c>
      <c r="J1422" s="7">
        <v>1911.0</v>
      </c>
      <c r="L1422" s="9" t="s">
        <v>11</v>
      </c>
      <c r="M1422" s="7" t="s">
        <v>36</v>
      </c>
      <c r="N1422" s="7" t="s">
        <v>37</v>
      </c>
      <c r="O1422" s="7" t="s">
        <v>8394</v>
      </c>
      <c r="P1422" s="7" t="s">
        <v>3183</v>
      </c>
    </row>
    <row r="1423" ht="15.75" customHeight="1">
      <c r="A1423" s="7" t="s">
        <v>8487</v>
      </c>
      <c r="B1423" s="7" t="s">
        <v>8488</v>
      </c>
      <c r="C1423" s="7" t="s">
        <v>8489</v>
      </c>
      <c r="D1423" s="7">
        <v>3.1796002129548E13</v>
      </c>
      <c r="J1423" s="7">
        <v>1875.0</v>
      </c>
      <c r="K1423" s="7" t="s">
        <v>8490</v>
      </c>
      <c r="L1423" s="9" t="s">
        <v>11</v>
      </c>
      <c r="M1423" s="7" t="s">
        <v>36</v>
      </c>
      <c r="N1423" s="7" t="s">
        <v>37</v>
      </c>
      <c r="O1423" s="7" t="s">
        <v>8394</v>
      </c>
      <c r="P1423" s="7" t="s">
        <v>3183</v>
      </c>
      <c r="Q1423" s="9" t="s">
        <v>8491</v>
      </c>
    </row>
    <row r="1424" ht="15.75" customHeight="1">
      <c r="A1424" s="7" t="s">
        <v>8492</v>
      </c>
      <c r="B1424" s="7" t="s">
        <v>8493</v>
      </c>
      <c r="C1424" s="7" t="s">
        <v>8494</v>
      </c>
      <c r="D1424" s="7">
        <v>3.1796103072902E13</v>
      </c>
      <c r="F1424" s="9" t="s">
        <v>8495</v>
      </c>
      <c r="J1424" s="7">
        <v>1911.0</v>
      </c>
      <c r="K1424" s="7" t="s">
        <v>8496</v>
      </c>
      <c r="L1424" s="9" t="s">
        <v>231</v>
      </c>
      <c r="M1424" s="7" t="s">
        <v>36</v>
      </c>
      <c r="N1424" s="7" t="s">
        <v>37</v>
      </c>
      <c r="O1424" s="7" t="s">
        <v>8394</v>
      </c>
      <c r="P1424" s="7" t="s">
        <v>3183</v>
      </c>
      <c r="Q1424" s="9" t="s">
        <v>8497</v>
      </c>
    </row>
    <row r="1425" ht="15.75" customHeight="1">
      <c r="A1425" s="7" t="s">
        <v>8498</v>
      </c>
      <c r="B1425" s="7" t="s">
        <v>8499</v>
      </c>
      <c r="C1425" s="7" t="s">
        <v>8500</v>
      </c>
      <c r="D1425" s="7">
        <v>3.1796001638184E13</v>
      </c>
      <c r="J1425" s="7">
        <v>1913.0</v>
      </c>
      <c r="K1425" s="7" t="s">
        <v>8501</v>
      </c>
      <c r="L1425" s="9" t="s">
        <v>11</v>
      </c>
      <c r="M1425" s="7" t="s">
        <v>36</v>
      </c>
      <c r="N1425" s="7" t="s">
        <v>37</v>
      </c>
      <c r="O1425" s="7" t="s">
        <v>8394</v>
      </c>
      <c r="P1425" s="7" t="s">
        <v>3183</v>
      </c>
      <c r="Q1425" s="9" t="s">
        <v>8502</v>
      </c>
    </row>
    <row r="1426" ht="15.75" customHeight="1">
      <c r="A1426" s="7" t="s">
        <v>8503</v>
      </c>
      <c r="B1426" s="7" t="s">
        <v>8504</v>
      </c>
      <c r="C1426" s="7" t="s">
        <v>8505</v>
      </c>
      <c r="D1426" s="7">
        <v>3.179610241568E13</v>
      </c>
      <c r="J1426" s="7">
        <v>1901.0</v>
      </c>
      <c r="K1426" s="7" t="s">
        <v>5097</v>
      </c>
      <c r="L1426" s="9" t="s">
        <v>11</v>
      </c>
      <c r="M1426" s="7" t="s">
        <v>36</v>
      </c>
      <c r="N1426" s="7" t="s">
        <v>37</v>
      </c>
      <c r="O1426" s="7" t="s">
        <v>8394</v>
      </c>
      <c r="P1426" s="7" t="s">
        <v>3183</v>
      </c>
      <c r="Q1426" s="9" t="s">
        <v>8506</v>
      </c>
    </row>
    <row r="1427" ht="15.75" customHeight="1">
      <c r="A1427" s="7" t="s">
        <v>8507</v>
      </c>
      <c r="B1427" s="7" t="s">
        <v>8508</v>
      </c>
      <c r="C1427" s="7" t="s">
        <v>8509</v>
      </c>
      <c r="D1427" s="7">
        <v>3.1796101732887E13</v>
      </c>
      <c r="J1427" s="7">
        <v>1869.0</v>
      </c>
      <c r="K1427" s="7" t="s">
        <v>8510</v>
      </c>
      <c r="L1427" s="9" t="s">
        <v>11</v>
      </c>
      <c r="M1427" s="7" t="s">
        <v>36</v>
      </c>
      <c r="N1427" s="7" t="s">
        <v>37</v>
      </c>
      <c r="O1427" s="7" t="s">
        <v>8394</v>
      </c>
      <c r="P1427" s="7" t="s">
        <v>3183</v>
      </c>
      <c r="Q1427" s="9" t="s">
        <v>8511</v>
      </c>
    </row>
    <row r="1428" ht="15.75" customHeight="1">
      <c r="A1428" s="7" t="s">
        <v>8512</v>
      </c>
      <c r="B1428" s="7" t="s">
        <v>8513</v>
      </c>
      <c r="C1428" s="7" t="s">
        <v>8514</v>
      </c>
      <c r="D1428" s="7">
        <v>3.1796102281967E13</v>
      </c>
      <c r="J1428" s="7" t="s">
        <v>8515</v>
      </c>
      <c r="K1428" s="7" t="s">
        <v>8516</v>
      </c>
      <c r="L1428" s="9" t="s">
        <v>11</v>
      </c>
      <c r="M1428" s="7" t="s">
        <v>36</v>
      </c>
      <c r="N1428" s="7" t="s">
        <v>37</v>
      </c>
      <c r="O1428" s="7" t="s">
        <v>8394</v>
      </c>
      <c r="P1428" s="7" t="s">
        <v>3183</v>
      </c>
      <c r="Q1428" s="9" t="s">
        <v>8517</v>
      </c>
    </row>
    <row r="1429" ht="15.75" customHeight="1">
      <c r="A1429" s="7" t="s">
        <v>8518</v>
      </c>
      <c r="B1429" s="7" t="s">
        <v>8519</v>
      </c>
      <c r="C1429" s="7" t="s">
        <v>8520</v>
      </c>
      <c r="D1429" s="7">
        <v>3.1796007727718E13</v>
      </c>
      <c r="J1429" s="7" t="s">
        <v>8521</v>
      </c>
      <c r="L1429" s="9" t="s">
        <v>11</v>
      </c>
      <c r="M1429" s="7" t="s">
        <v>36</v>
      </c>
      <c r="N1429" s="7" t="s">
        <v>37</v>
      </c>
      <c r="O1429" s="7" t="s">
        <v>8394</v>
      </c>
      <c r="P1429" s="7" t="s">
        <v>3183</v>
      </c>
      <c r="Q1429" s="9" t="s">
        <v>8522</v>
      </c>
    </row>
    <row r="1430" ht="15.75" customHeight="1">
      <c r="A1430" s="7" t="s">
        <v>8523</v>
      </c>
      <c r="B1430" s="7" t="s">
        <v>8524</v>
      </c>
      <c r="C1430" s="7" t="s">
        <v>8525</v>
      </c>
      <c r="D1430" s="7">
        <v>3.1796007727106E13</v>
      </c>
      <c r="J1430" s="7" t="s">
        <v>8526</v>
      </c>
      <c r="K1430" s="7" t="s">
        <v>8527</v>
      </c>
      <c r="L1430" s="9" t="s">
        <v>11</v>
      </c>
      <c r="M1430" s="7" t="s">
        <v>36</v>
      </c>
      <c r="N1430" s="7" t="s">
        <v>37</v>
      </c>
      <c r="O1430" s="7" t="s">
        <v>8394</v>
      </c>
      <c r="P1430" s="7" t="s">
        <v>3183</v>
      </c>
      <c r="Q1430" s="9" t="s">
        <v>8528</v>
      </c>
    </row>
    <row r="1431" ht="15.75" customHeight="1">
      <c r="A1431" s="7" t="s">
        <v>8529</v>
      </c>
      <c r="B1431" s="7" t="s">
        <v>8530</v>
      </c>
      <c r="C1431" s="7" t="s">
        <v>8531</v>
      </c>
      <c r="D1431" s="7">
        <v>3.1796102278716E13</v>
      </c>
      <c r="J1431" s="7">
        <v>1872.0</v>
      </c>
      <c r="L1431" s="9" t="s">
        <v>11</v>
      </c>
      <c r="M1431" s="7" t="s">
        <v>36</v>
      </c>
      <c r="N1431" s="7" t="s">
        <v>37</v>
      </c>
      <c r="O1431" s="7" t="s">
        <v>8394</v>
      </c>
      <c r="P1431" s="7" t="s">
        <v>3183</v>
      </c>
      <c r="Q1431" s="9" t="s">
        <v>8532</v>
      </c>
    </row>
    <row r="1432" ht="15.75" customHeight="1">
      <c r="A1432" s="7" t="s">
        <v>8533</v>
      </c>
      <c r="B1432" s="7" t="s">
        <v>8534</v>
      </c>
      <c r="C1432" s="7" t="s">
        <v>8535</v>
      </c>
      <c r="D1432" s="7">
        <v>3.1796102287741E13</v>
      </c>
      <c r="J1432" s="7">
        <v>1873.0</v>
      </c>
      <c r="L1432" s="9" t="s">
        <v>11</v>
      </c>
      <c r="M1432" s="7" t="s">
        <v>36</v>
      </c>
      <c r="N1432" s="7" t="s">
        <v>37</v>
      </c>
      <c r="O1432" s="7" t="s">
        <v>8394</v>
      </c>
      <c r="P1432" s="7" t="s">
        <v>3183</v>
      </c>
      <c r="Q1432" s="9" t="s">
        <v>8536</v>
      </c>
    </row>
    <row r="1433" ht="15.75" customHeight="1">
      <c r="A1433" s="7" t="s">
        <v>8537</v>
      </c>
      <c r="B1433" s="7" t="s">
        <v>8538</v>
      </c>
      <c r="C1433" s="7" t="s">
        <v>8539</v>
      </c>
      <c r="D1433" s="7">
        <v>3.1796102282973E13</v>
      </c>
      <c r="J1433" s="7" t="s">
        <v>8540</v>
      </c>
      <c r="L1433" s="9" t="s">
        <v>11</v>
      </c>
      <c r="M1433" s="7" t="s">
        <v>36</v>
      </c>
      <c r="N1433" s="7" t="s">
        <v>37</v>
      </c>
      <c r="O1433" s="7" t="s">
        <v>8394</v>
      </c>
      <c r="P1433" s="7" t="s">
        <v>3183</v>
      </c>
      <c r="Q1433" s="9" t="s">
        <v>8541</v>
      </c>
    </row>
    <row r="1434" ht="15.75" customHeight="1">
      <c r="A1434" s="7" t="s">
        <v>8542</v>
      </c>
      <c r="B1434" s="7" t="s">
        <v>8543</v>
      </c>
      <c r="C1434" s="7" t="s">
        <v>8544</v>
      </c>
      <c r="D1434" s="7">
        <v>3.1796007727114E13</v>
      </c>
      <c r="J1434" s="7" t="s">
        <v>8545</v>
      </c>
      <c r="K1434" s="7" t="s">
        <v>8546</v>
      </c>
      <c r="L1434" s="9" t="s">
        <v>11</v>
      </c>
      <c r="M1434" s="7" t="s">
        <v>36</v>
      </c>
      <c r="N1434" s="7" t="s">
        <v>37</v>
      </c>
      <c r="O1434" s="7" t="s">
        <v>8394</v>
      </c>
      <c r="P1434" s="7" t="s">
        <v>3183</v>
      </c>
      <c r="Q1434" s="9" t="s">
        <v>8547</v>
      </c>
    </row>
    <row r="1435" ht="15.75" customHeight="1">
      <c r="A1435" s="7" t="s">
        <v>8548</v>
      </c>
      <c r="B1435" s="7" t="s">
        <v>8549</v>
      </c>
      <c r="C1435" s="7" t="s">
        <v>8550</v>
      </c>
      <c r="D1435" s="7">
        <v>3.179610229095E13</v>
      </c>
      <c r="J1435" s="7">
        <v>1897.0</v>
      </c>
      <c r="L1435" s="9" t="s">
        <v>11</v>
      </c>
      <c r="M1435" s="7" t="s">
        <v>36</v>
      </c>
      <c r="N1435" s="7" t="s">
        <v>37</v>
      </c>
      <c r="O1435" s="7" t="s">
        <v>8394</v>
      </c>
      <c r="P1435" s="7" t="s">
        <v>3183</v>
      </c>
      <c r="Q1435" s="9" t="s">
        <v>8551</v>
      </c>
    </row>
    <row r="1436" ht="15.75" customHeight="1">
      <c r="A1436" s="7" t="s">
        <v>8552</v>
      </c>
      <c r="B1436" s="7" t="s">
        <v>8553</v>
      </c>
      <c r="C1436" s="7" t="s">
        <v>8554</v>
      </c>
      <c r="D1436" s="7">
        <v>3.1796001638879E13</v>
      </c>
      <c r="J1436" s="7" t="s">
        <v>8555</v>
      </c>
      <c r="K1436" s="7" t="s">
        <v>8556</v>
      </c>
      <c r="L1436" s="9" t="s">
        <v>11</v>
      </c>
      <c r="M1436" s="7" t="s">
        <v>36</v>
      </c>
      <c r="N1436" s="7" t="s">
        <v>37</v>
      </c>
      <c r="O1436" s="7" t="s">
        <v>8394</v>
      </c>
      <c r="P1436" s="7" t="s">
        <v>3183</v>
      </c>
      <c r="Q1436" s="9" t="s">
        <v>8557</v>
      </c>
    </row>
    <row r="1437" ht="15.75" customHeight="1">
      <c r="A1437" s="7" t="s">
        <v>8558</v>
      </c>
      <c r="B1437" s="7" t="s">
        <v>8559</v>
      </c>
      <c r="C1437" s="7" t="s">
        <v>8560</v>
      </c>
      <c r="D1437" s="7">
        <v>3.1796001695242E13</v>
      </c>
      <c r="J1437" s="7" t="s">
        <v>8561</v>
      </c>
      <c r="K1437" s="7" t="s">
        <v>8562</v>
      </c>
      <c r="L1437" s="9" t="s">
        <v>11</v>
      </c>
      <c r="M1437" s="7" t="s">
        <v>36</v>
      </c>
      <c r="N1437" s="7" t="s">
        <v>37</v>
      </c>
      <c r="O1437" s="7" t="s">
        <v>8394</v>
      </c>
      <c r="P1437" s="7" t="s">
        <v>3183</v>
      </c>
      <c r="Q1437" s="9" t="s">
        <v>8563</v>
      </c>
    </row>
    <row r="1438" ht="15.75" customHeight="1">
      <c r="A1438" s="7" t="s">
        <v>8564</v>
      </c>
      <c r="B1438" s="7" t="s">
        <v>8565</v>
      </c>
      <c r="C1438" s="7" t="s">
        <v>8566</v>
      </c>
      <c r="D1438" s="7">
        <v>3.1796001695507E13</v>
      </c>
      <c r="J1438" s="7">
        <v>1878.0</v>
      </c>
      <c r="K1438" s="7" t="s">
        <v>8567</v>
      </c>
      <c r="M1438" s="7" t="s">
        <v>36</v>
      </c>
      <c r="N1438" s="7" t="s">
        <v>37</v>
      </c>
      <c r="O1438" s="7" t="s">
        <v>8394</v>
      </c>
      <c r="P1438" s="7" t="s">
        <v>3183</v>
      </c>
    </row>
    <row r="1439" ht="15.75" customHeight="1">
      <c r="A1439" s="7" t="s">
        <v>8568</v>
      </c>
      <c r="B1439" s="7" t="s">
        <v>8569</v>
      </c>
      <c r="C1439" s="7" t="s">
        <v>8570</v>
      </c>
      <c r="D1439" s="7">
        <v>3.1796001695333E13</v>
      </c>
      <c r="J1439" s="7">
        <v>1879.0</v>
      </c>
      <c r="K1439" s="7" t="s">
        <v>8562</v>
      </c>
      <c r="L1439" s="9" t="s">
        <v>11</v>
      </c>
      <c r="M1439" s="7" t="s">
        <v>36</v>
      </c>
      <c r="N1439" s="7" t="s">
        <v>37</v>
      </c>
      <c r="O1439" s="7" t="s">
        <v>8394</v>
      </c>
      <c r="P1439" s="7" t="s">
        <v>3183</v>
      </c>
      <c r="Q1439" s="9" t="s">
        <v>8571</v>
      </c>
    </row>
    <row r="1440" ht="15.75" customHeight="1">
      <c r="A1440" s="7" t="s">
        <v>8572</v>
      </c>
      <c r="B1440" s="7" t="s">
        <v>8573</v>
      </c>
      <c r="C1440" s="7" t="s">
        <v>8574</v>
      </c>
      <c r="D1440" s="7">
        <v>3.179610287113E13</v>
      </c>
      <c r="J1440" s="7">
        <v>1885.0</v>
      </c>
      <c r="K1440" s="7" t="s">
        <v>8575</v>
      </c>
      <c r="M1440" s="7" t="s">
        <v>36</v>
      </c>
      <c r="N1440" s="7" t="s">
        <v>372</v>
      </c>
      <c r="O1440" s="7" t="s">
        <v>8394</v>
      </c>
      <c r="P1440" s="7" t="s">
        <v>3183</v>
      </c>
    </row>
    <row r="1441" ht="15.75" customHeight="1">
      <c r="A1441" s="7" t="s">
        <v>8576</v>
      </c>
      <c r="B1441" s="7" t="s">
        <v>8577</v>
      </c>
      <c r="C1441" s="7" t="s">
        <v>8578</v>
      </c>
      <c r="D1441" s="7">
        <v>3.1796102361462E13</v>
      </c>
      <c r="J1441" s="7">
        <v>1885.0</v>
      </c>
      <c r="K1441" s="7" t="s">
        <v>8579</v>
      </c>
      <c r="M1441" s="7" t="s">
        <v>36</v>
      </c>
      <c r="N1441" s="7" t="s">
        <v>372</v>
      </c>
      <c r="O1441" s="7" t="s">
        <v>8394</v>
      </c>
      <c r="P1441" s="7" t="s">
        <v>3183</v>
      </c>
    </row>
    <row r="1442" ht="15.75" customHeight="1">
      <c r="A1442" s="7" t="s">
        <v>8580</v>
      </c>
      <c r="B1442" s="7" t="s">
        <v>8581</v>
      </c>
      <c r="C1442" s="7" t="s">
        <v>8582</v>
      </c>
      <c r="D1442" s="7">
        <v>3.1796001695267E13</v>
      </c>
      <c r="J1442" s="7" t="s">
        <v>8583</v>
      </c>
      <c r="K1442" s="7" t="s">
        <v>8584</v>
      </c>
      <c r="L1442" s="9" t="s">
        <v>11</v>
      </c>
      <c r="M1442" s="7" t="s">
        <v>36</v>
      </c>
      <c r="N1442" s="7" t="s">
        <v>37</v>
      </c>
      <c r="O1442" s="7" t="s">
        <v>8394</v>
      </c>
      <c r="P1442" s="7" t="s">
        <v>3183</v>
      </c>
      <c r="Q1442" s="9" t="s">
        <v>8585</v>
      </c>
    </row>
    <row r="1443" ht="15.75" customHeight="1">
      <c r="A1443" s="7" t="s">
        <v>8586</v>
      </c>
      <c r="B1443" s="7" t="s">
        <v>8587</v>
      </c>
      <c r="C1443" s="7" t="s">
        <v>8588</v>
      </c>
      <c r="D1443" s="7">
        <v>3.1796001982483E13</v>
      </c>
      <c r="F1443" s="9" t="s">
        <v>8589</v>
      </c>
      <c r="G1443" s="9" t="s">
        <v>8590</v>
      </c>
      <c r="J1443" s="7">
        <v>1822.0</v>
      </c>
      <c r="L1443" s="9" t="s">
        <v>231</v>
      </c>
      <c r="M1443" s="7" t="s">
        <v>36</v>
      </c>
      <c r="N1443" s="7" t="s">
        <v>37</v>
      </c>
      <c r="O1443" s="7" t="s">
        <v>8394</v>
      </c>
      <c r="P1443" s="7" t="s">
        <v>3183</v>
      </c>
    </row>
    <row r="1444" ht="15.75" customHeight="1">
      <c r="A1444" s="7" t="s">
        <v>8591</v>
      </c>
      <c r="B1444" s="7" t="s">
        <v>8592</v>
      </c>
      <c r="C1444" s="7" t="s">
        <v>8588</v>
      </c>
      <c r="D1444" s="7">
        <v>3.179600198235E13</v>
      </c>
      <c r="J1444" s="7">
        <v>1822.0</v>
      </c>
      <c r="L1444" s="9" t="s">
        <v>11</v>
      </c>
      <c r="M1444" s="7" t="s">
        <v>36</v>
      </c>
      <c r="N1444" s="7" t="s">
        <v>37</v>
      </c>
      <c r="O1444" s="7" t="s">
        <v>8394</v>
      </c>
      <c r="P1444" s="7" t="s">
        <v>3183</v>
      </c>
    </row>
    <row r="1445" ht="15.75" customHeight="1">
      <c r="A1445" s="7" t="s">
        <v>8593</v>
      </c>
      <c r="B1445" s="7" t="s">
        <v>8594</v>
      </c>
      <c r="C1445" s="7" t="s">
        <v>8595</v>
      </c>
      <c r="D1445" s="7">
        <v>3.1796001981758E13</v>
      </c>
      <c r="J1445" s="7" t="s">
        <v>8596</v>
      </c>
      <c r="K1445" s="7" t="s">
        <v>8597</v>
      </c>
      <c r="L1445" s="9" t="s">
        <v>11</v>
      </c>
      <c r="M1445" s="7" t="s">
        <v>36</v>
      </c>
      <c r="N1445" s="7" t="s">
        <v>37</v>
      </c>
      <c r="O1445" s="7" t="s">
        <v>8394</v>
      </c>
      <c r="P1445" s="7" t="s">
        <v>3183</v>
      </c>
      <c r="Q1445" s="9" t="s">
        <v>8598</v>
      </c>
    </row>
    <row r="1446" ht="15.75" customHeight="1">
      <c r="A1446" s="7" t="s">
        <v>8599</v>
      </c>
      <c r="B1446" s="7" t="s">
        <v>8600</v>
      </c>
      <c r="C1446" s="7" t="s">
        <v>8601</v>
      </c>
      <c r="D1446" s="7">
        <v>3.1796102986979E13</v>
      </c>
      <c r="J1446" s="7">
        <v>1920.0</v>
      </c>
      <c r="K1446" s="7" t="s">
        <v>8602</v>
      </c>
      <c r="L1446" s="9" t="s">
        <v>11</v>
      </c>
      <c r="M1446" s="7" t="s">
        <v>36</v>
      </c>
      <c r="N1446" s="7" t="s">
        <v>37</v>
      </c>
      <c r="O1446" s="7" t="s">
        <v>8394</v>
      </c>
      <c r="P1446" s="7" t="s">
        <v>3183</v>
      </c>
      <c r="Q1446" s="9" t="s">
        <v>8603</v>
      </c>
    </row>
    <row r="1447" ht="15.75" customHeight="1">
      <c r="A1447" s="7" t="s">
        <v>8604</v>
      </c>
      <c r="B1447" s="7" t="s">
        <v>8605</v>
      </c>
      <c r="C1447" s="7" t="s">
        <v>8606</v>
      </c>
      <c r="D1447" s="7">
        <v>3.1796001639513E13</v>
      </c>
      <c r="J1447" s="7" t="s">
        <v>8607</v>
      </c>
      <c r="L1447" s="9" t="s">
        <v>11</v>
      </c>
      <c r="M1447" s="7" t="s">
        <v>36</v>
      </c>
      <c r="N1447" s="7" t="s">
        <v>37</v>
      </c>
      <c r="O1447" s="7" t="s">
        <v>8394</v>
      </c>
      <c r="P1447" s="7" t="s">
        <v>3183</v>
      </c>
      <c r="Q1447" s="9" t="s">
        <v>8608</v>
      </c>
    </row>
    <row r="1448" ht="15.75" customHeight="1">
      <c r="A1448" s="7" t="s">
        <v>8609</v>
      </c>
      <c r="B1448" s="7" t="s">
        <v>8610</v>
      </c>
      <c r="C1448" s="7" t="s">
        <v>8611</v>
      </c>
      <c r="D1448" s="7">
        <v>3.1796000344933E13</v>
      </c>
      <c r="J1448" s="7">
        <v>1917.0</v>
      </c>
      <c r="L1448" s="9" t="s">
        <v>11</v>
      </c>
      <c r="M1448" s="7" t="s">
        <v>36</v>
      </c>
      <c r="N1448" s="7" t="s">
        <v>37</v>
      </c>
      <c r="O1448" s="7" t="s">
        <v>8394</v>
      </c>
      <c r="P1448" s="7" t="s">
        <v>3183</v>
      </c>
    </row>
    <row r="1449" ht="15.75" customHeight="1">
      <c r="A1449" s="7" t="s">
        <v>8612</v>
      </c>
      <c r="B1449" s="7" t="s">
        <v>8613</v>
      </c>
      <c r="C1449" s="7" t="s">
        <v>8614</v>
      </c>
      <c r="D1449" s="7">
        <v>3.1796002217327E13</v>
      </c>
      <c r="J1449" s="7" t="s">
        <v>8615</v>
      </c>
      <c r="K1449" s="7" t="s">
        <v>8616</v>
      </c>
      <c r="L1449" s="9" t="s">
        <v>11</v>
      </c>
      <c r="M1449" s="7" t="s">
        <v>36</v>
      </c>
      <c r="N1449" s="7" t="s">
        <v>37</v>
      </c>
      <c r="O1449" s="7" t="s">
        <v>8394</v>
      </c>
      <c r="P1449" s="7" t="s">
        <v>3183</v>
      </c>
      <c r="Q1449" s="9" t="s">
        <v>8617</v>
      </c>
    </row>
    <row r="1450" ht="15.75" customHeight="1">
      <c r="A1450" s="7" t="s">
        <v>8618</v>
      </c>
      <c r="B1450" s="7" t="s">
        <v>8619</v>
      </c>
      <c r="C1450" s="7" t="s">
        <v>8620</v>
      </c>
      <c r="D1450" s="7">
        <v>3.1796103197816E13</v>
      </c>
      <c r="F1450" s="9" t="s">
        <v>8621</v>
      </c>
      <c r="G1450" s="9" t="s">
        <v>8622</v>
      </c>
      <c r="H1450" s="9" t="s">
        <v>8623</v>
      </c>
      <c r="J1450" s="7">
        <v>1885.0</v>
      </c>
      <c r="L1450" s="9" t="s">
        <v>231</v>
      </c>
      <c r="M1450" s="7" t="s">
        <v>36</v>
      </c>
      <c r="N1450" s="7" t="s">
        <v>37</v>
      </c>
      <c r="O1450" s="7" t="s">
        <v>8394</v>
      </c>
      <c r="P1450" s="7" t="s">
        <v>3183</v>
      </c>
      <c r="Q1450" s="9" t="s">
        <v>8624</v>
      </c>
    </row>
    <row r="1451" ht="15.75" customHeight="1">
      <c r="A1451" s="7" t="s">
        <v>8625</v>
      </c>
      <c r="B1451" s="7" t="s">
        <v>8626</v>
      </c>
      <c r="C1451" s="7" t="s">
        <v>8627</v>
      </c>
      <c r="D1451" s="7">
        <v>3.1796009357357E13</v>
      </c>
      <c r="J1451" s="7" t="s">
        <v>8628</v>
      </c>
      <c r="K1451" s="7" t="s">
        <v>8629</v>
      </c>
      <c r="L1451" s="9" t="s">
        <v>11</v>
      </c>
      <c r="M1451" s="7" t="s">
        <v>36</v>
      </c>
      <c r="N1451" s="7" t="s">
        <v>37</v>
      </c>
      <c r="O1451" s="7" t="s">
        <v>8394</v>
      </c>
      <c r="P1451" s="7" t="s">
        <v>3183</v>
      </c>
      <c r="Q1451" s="9" t="s">
        <v>8630</v>
      </c>
    </row>
    <row r="1452" ht="15.75" customHeight="1">
      <c r="A1452" s="7" t="s">
        <v>8631</v>
      </c>
      <c r="B1452" s="7" t="s">
        <v>8632</v>
      </c>
      <c r="C1452" s="7" t="s">
        <v>8633</v>
      </c>
      <c r="D1452" s="7">
        <v>3.1796001640636E13</v>
      </c>
      <c r="J1452" s="7" t="s">
        <v>8634</v>
      </c>
      <c r="K1452" s="7" t="s">
        <v>8635</v>
      </c>
      <c r="L1452" s="9" t="s">
        <v>11</v>
      </c>
      <c r="M1452" s="7" t="s">
        <v>36</v>
      </c>
      <c r="N1452" s="7" t="s">
        <v>37</v>
      </c>
      <c r="O1452" s="7" t="s">
        <v>8394</v>
      </c>
      <c r="P1452" s="7" t="s">
        <v>3183</v>
      </c>
      <c r="Q1452" s="9" t="s">
        <v>8636</v>
      </c>
    </row>
    <row r="1453" ht="15.75" customHeight="1">
      <c r="A1453" s="7" t="s">
        <v>8637</v>
      </c>
      <c r="B1453" s="7" t="s">
        <v>8638</v>
      </c>
      <c r="C1453" s="7" t="s">
        <v>8633</v>
      </c>
      <c r="D1453" s="7">
        <v>3.1796001640693E13</v>
      </c>
      <c r="J1453" s="7" t="s">
        <v>8634</v>
      </c>
      <c r="K1453" s="7" t="s">
        <v>8635</v>
      </c>
      <c r="L1453" s="9" t="s">
        <v>11</v>
      </c>
      <c r="M1453" s="7" t="s">
        <v>36</v>
      </c>
      <c r="N1453" s="7" t="s">
        <v>37</v>
      </c>
      <c r="O1453" s="7" t="s">
        <v>8394</v>
      </c>
      <c r="P1453" s="7" t="s">
        <v>3183</v>
      </c>
      <c r="Q1453" s="9" t="s">
        <v>8636</v>
      </c>
    </row>
    <row r="1454" ht="15.75" customHeight="1">
      <c r="A1454" s="7" t="s">
        <v>8639</v>
      </c>
      <c r="B1454" s="7" t="s">
        <v>8640</v>
      </c>
      <c r="C1454" s="7" t="s">
        <v>8633</v>
      </c>
      <c r="D1454" s="7">
        <v>3.1796001640628E13</v>
      </c>
      <c r="J1454" s="7" t="s">
        <v>8634</v>
      </c>
      <c r="K1454" s="7" t="s">
        <v>8635</v>
      </c>
      <c r="L1454" s="9" t="s">
        <v>11</v>
      </c>
      <c r="M1454" s="7" t="s">
        <v>36</v>
      </c>
      <c r="N1454" s="7" t="s">
        <v>37</v>
      </c>
      <c r="O1454" s="7" t="s">
        <v>8394</v>
      </c>
      <c r="P1454" s="7" t="s">
        <v>3183</v>
      </c>
      <c r="Q1454" s="9" t="s">
        <v>8636</v>
      </c>
    </row>
    <row r="1455" ht="15.75" customHeight="1">
      <c r="A1455" s="7" t="s">
        <v>8641</v>
      </c>
      <c r="B1455" s="7" t="s">
        <v>8642</v>
      </c>
      <c r="C1455" s="7" t="s">
        <v>8633</v>
      </c>
      <c r="D1455" s="7">
        <v>3.1796001640867E13</v>
      </c>
      <c r="J1455" s="7" t="s">
        <v>8634</v>
      </c>
      <c r="K1455" s="7" t="s">
        <v>8635</v>
      </c>
      <c r="L1455" s="9" t="s">
        <v>11</v>
      </c>
      <c r="M1455" s="7" t="s">
        <v>36</v>
      </c>
      <c r="N1455" s="7" t="s">
        <v>37</v>
      </c>
      <c r="O1455" s="7" t="s">
        <v>8394</v>
      </c>
      <c r="P1455" s="7" t="s">
        <v>3183</v>
      </c>
      <c r="Q1455" s="9" t="s">
        <v>8643</v>
      </c>
    </row>
    <row r="1456" ht="15.75" customHeight="1">
      <c r="A1456" s="7" t="s">
        <v>8644</v>
      </c>
      <c r="B1456" s="7" t="s">
        <v>8645</v>
      </c>
      <c r="C1456" s="7" t="s">
        <v>8646</v>
      </c>
      <c r="D1456" s="7">
        <v>3.1796002128896E13</v>
      </c>
      <c r="J1456" s="7">
        <v>1893.0</v>
      </c>
      <c r="K1456" s="7" t="s">
        <v>8647</v>
      </c>
      <c r="L1456" s="9" t="s">
        <v>11</v>
      </c>
      <c r="M1456" s="7" t="s">
        <v>36</v>
      </c>
      <c r="N1456" s="7" t="s">
        <v>37</v>
      </c>
      <c r="O1456" s="7" t="s">
        <v>8394</v>
      </c>
      <c r="P1456" s="7" t="s">
        <v>3183</v>
      </c>
      <c r="Q1456" s="9" t="s">
        <v>8648</v>
      </c>
    </row>
    <row r="1457" ht="15.75" customHeight="1">
      <c r="A1457" s="7" t="s">
        <v>8649</v>
      </c>
      <c r="B1457" s="7" t="s">
        <v>8650</v>
      </c>
      <c r="C1457" s="7" t="s">
        <v>8651</v>
      </c>
      <c r="D1457" s="7">
        <v>3.1796003344161E13</v>
      </c>
      <c r="J1457" s="7" t="s">
        <v>8652</v>
      </c>
      <c r="K1457" s="7" t="s">
        <v>8653</v>
      </c>
      <c r="L1457" s="9" t="s">
        <v>11</v>
      </c>
      <c r="M1457" s="7" t="s">
        <v>36</v>
      </c>
      <c r="N1457" s="7" t="s">
        <v>37</v>
      </c>
      <c r="O1457" s="7" t="s">
        <v>8394</v>
      </c>
      <c r="P1457" s="7" t="s">
        <v>3183</v>
      </c>
    </row>
    <row r="1458" ht="15.75" customHeight="1">
      <c r="A1458" s="7" t="s">
        <v>8654</v>
      </c>
      <c r="B1458" s="7" t="s">
        <v>8655</v>
      </c>
      <c r="C1458" s="7" t="s">
        <v>8656</v>
      </c>
      <c r="D1458" s="7">
        <v>3.1796102548423E13</v>
      </c>
      <c r="J1458" s="7">
        <v>1918.0</v>
      </c>
      <c r="K1458" s="7" t="s">
        <v>8657</v>
      </c>
      <c r="L1458" s="9" t="s">
        <v>11</v>
      </c>
      <c r="M1458" s="7" t="s">
        <v>36</v>
      </c>
      <c r="N1458" s="7" t="s">
        <v>37</v>
      </c>
      <c r="O1458" s="7" t="s">
        <v>8394</v>
      </c>
      <c r="P1458" s="7" t="s">
        <v>3183</v>
      </c>
    </row>
    <row r="1459" ht="15.75" customHeight="1">
      <c r="A1459" s="7" t="s">
        <v>8658</v>
      </c>
      <c r="B1459" s="7" t="s">
        <v>8659</v>
      </c>
      <c r="C1459" s="7" t="s">
        <v>8660</v>
      </c>
      <c r="D1459" s="7">
        <v>3.1796101104608E13</v>
      </c>
      <c r="J1459" s="7">
        <v>1785.0</v>
      </c>
      <c r="L1459" s="9" t="s">
        <v>11</v>
      </c>
      <c r="M1459" s="7" t="s">
        <v>36</v>
      </c>
      <c r="N1459" s="7" t="s">
        <v>37</v>
      </c>
      <c r="O1459" s="7" t="s">
        <v>8394</v>
      </c>
      <c r="P1459" s="7" t="s">
        <v>3183</v>
      </c>
    </row>
    <row r="1460" ht="15.75" customHeight="1">
      <c r="A1460" s="7" t="s">
        <v>8661</v>
      </c>
      <c r="B1460" s="7" t="s">
        <v>8662</v>
      </c>
      <c r="C1460" s="7" t="s">
        <v>8663</v>
      </c>
      <c r="D1460" s="7">
        <v>3.1796001976386E13</v>
      </c>
      <c r="J1460" s="7" t="s">
        <v>8664</v>
      </c>
      <c r="L1460" s="9" t="s">
        <v>11</v>
      </c>
      <c r="M1460" s="7" t="s">
        <v>36</v>
      </c>
      <c r="N1460" s="7" t="s">
        <v>37</v>
      </c>
      <c r="O1460" s="7" t="s">
        <v>8394</v>
      </c>
      <c r="P1460" s="7" t="s">
        <v>3183</v>
      </c>
    </row>
    <row r="1461" ht="15.75" customHeight="1">
      <c r="A1461" s="7" t="s">
        <v>8665</v>
      </c>
      <c r="B1461" s="7" t="s">
        <v>8666</v>
      </c>
      <c r="C1461" s="7" t="s">
        <v>8663</v>
      </c>
      <c r="D1461" s="7">
        <v>3.1796002009351E13</v>
      </c>
      <c r="J1461" s="7" t="s">
        <v>8664</v>
      </c>
      <c r="L1461" s="9" t="s">
        <v>11</v>
      </c>
      <c r="M1461" s="7" t="s">
        <v>36</v>
      </c>
      <c r="N1461" s="7" t="s">
        <v>37</v>
      </c>
      <c r="O1461" s="7" t="s">
        <v>8394</v>
      </c>
      <c r="P1461" s="7" t="s">
        <v>3183</v>
      </c>
    </row>
    <row r="1462" ht="15.75" customHeight="1">
      <c r="A1462" s="7" t="s">
        <v>8667</v>
      </c>
      <c r="B1462" s="7" t="s">
        <v>8668</v>
      </c>
      <c r="C1462" s="7" t="s">
        <v>8663</v>
      </c>
      <c r="D1462" s="7">
        <v>3.1796001976345E13</v>
      </c>
      <c r="J1462" s="7" t="s">
        <v>8664</v>
      </c>
      <c r="L1462" s="9" t="s">
        <v>11</v>
      </c>
      <c r="M1462" s="7" t="s">
        <v>36</v>
      </c>
      <c r="N1462" s="7" t="s">
        <v>37</v>
      </c>
      <c r="O1462" s="7" t="s">
        <v>8394</v>
      </c>
      <c r="P1462" s="7" t="s">
        <v>3183</v>
      </c>
    </row>
    <row r="1463" ht="15.75" customHeight="1">
      <c r="A1463" s="7" t="s">
        <v>8669</v>
      </c>
      <c r="B1463" s="7" t="s">
        <v>8670</v>
      </c>
      <c r="C1463" s="7" t="s">
        <v>8671</v>
      </c>
      <c r="D1463" s="7">
        <v>3.179600197599E13</v>
      </c>
      <c r="J1463" s="7">
        <v>1898.0</v>
      </c>
      <c r="L1463" s="9" t="s">
        <v>13</v>
      </c>
      <c r="M1463" s="7" t="s">
        <v>36</v>
      </c>
      <c r="N1463" s="7" t="s">
        <v>37</v>
      </c>
      <c r="O1463" s="7" t="s">
        <v>8394</v>
      </c>
      <c r="P1463" s="7" t="s">
        <v>3183</v>
      </c>
    </row>
    <row r="1464" ht="15.75" customHeight="1">
      <c r="A1464" s="7" t="s">
        <v>8672</v>
      </c>
      <c r="B1464" s="7" t="s">
        <v>8673</v>
      </c>
      <c r="C1464" s="7" t="s">
        <v>8674</v>
      </c>
      <c r="E1464" s="9" t="s">
        <v>8675</v>
      </c>
      <c r="F1464" s="9" t="s">
        <v>8676</v>
      </c>
      <c r="J1464" s="7" t="s">
        <v>8677</v>
      </c>
      <c r="L1464" s="9" t="s">
        <v>11</v>
      </c>
      <c r="M1464" s="7" t="s">
        <v>36</v>
      </c>
      <c r="N1464" s="7" t="s">
        <v>37</v>
      </c>
      <c r="O1464" s="7" t="s">
        <v>8394</v>
      </c>
      <c r="P1464" s="7" t="s">
        <v>3183</v>
      </c>
    </row>
    <row r="1465" ht="15.75" customHeight="1">
      <c r="A1465" s="7" t="s">
        <v>8678</v>
      </c>
      <c r="B1465" s="7" t="s">
        <v>8679</v>
      </c>
      <c r="C1465" s="7" t="s">
        <v>8674</v>
      </c>
      <c r="D1465" s="7">
        <v>3.1796002217343E13</v>
      </c>
      <c r="J1465" s="7" t="s">
        <v>8677</v>
      </c>
      <c r="L1465" s="9" t="s">
        <v>11</v>
      </c>
      <c r="M1465" s="7" t="s">
        <v>36</v>
      </c>
      <c r="N1465" s="7" t="s">
        <v>37</v>
      </c>
      <c r="O1465" s="7" t="s">
        <v>8394</v>
      </c>
      <c r="P1465" s="7" t="s">
        <v>3183</v>
      </c>
    </row>
    <row r="1466" ht="15.75" customHeight="1">
      <c r="A1466" s="7" t="s">
        <v>8680</v>
      </c>
      <c r="B1466" s="7" t="s">
        <v>8681</v>
      </c>
      <c r="C1466" s="7" t="s">
        <v>8682</v>
      </c>
      <c r="D1466" s="7">
        <v>3.1796101912869E13</v>
      </c>
      <c r="J1466" s="7">
        <v>1922.0</v>
      </c>
      <c r="K1466" s="7" t="s">
        <v>8683</v>
      </c>
      <c r="L1466" s="9" t="s">
        <v>11</v>
      </c>
      <c r="M1466" s="7" t="s">
        <v>36</v>
      </c>
      <c r="N1466" s="7" t="s">
        <v>37</v>
      </c>
      <c r="O1466" s="7" t="s">
        <v>8394</v>
      </c>
      <c r="P1466" s="7" t="s">
        <v>3183</v>
      </c>
    </row>
    <row r="1467" ht="15.75" customHeight="1">
      <c r="A1467" s="7" t="s">
        <v>8684</v>
      </c>
      <c r="B1467" s="7" t="s">
        <v>8685</v>
      </c>
      <c r="C1467" s="7" t="s">
        <v>8686</v>
      </c>
      <c r="D1467" s="7">
        <v>3.1796001641097E13</v>
      </c>
      <c r="J1467" s="7">
        <v>1910.0</v>
      </c>
      <c r="L1467" s="9" t="s">
        <v>11</v>
      </c>
      <c r="M1467" s="7" t="s">
        <v>36</v>
      </c>
      <c r="N1467" s="7" t="s">
        <v>37</v>
      </c>
      <c r="O1467" s="7" t="s">
        <v>8394</v>
      </c>
      <c r="P1467" s="7" t="s">
        <v>3183</v>
      </c>
    </row>
    <row r="1468" ht="15.75" customHeight="1">
      <c r="A1468" s="7" t="s">
        <v>8687</v>
      </c>
      <c r="B1468" s="7" t="s">
        <v>8688</v>
      </c>
      <c r="C1468" s="7" t="s">
        <v>8689</v>
      </c>
      <c r="D1468" s="7">
        <v>3.1796001641485E13</v>
      </c>
      <c r="J1468" s="7" t="s">
        <v>8690</v>
      </c>
      <c r="K1468" s="7" t="s">
        <v>8691</v>
      </c>
      <c r="L1468" s="9" t="s">
        <v>11</v>
      </c>
      <c r="M1468" s="7" t="s">
        <v>36</v>
      </c>
      <c r="N1468" s="7" t="s">
        <v>37</v>
      </c>
      <c r="O1468" s="7" t="s">
        <v>8394</v>
      </c>
      <c r="P1468" s="7" t="s">
        <v>3183</v>
      </c>
    </row>
    <row r="1469" ht="15.75" customHeight="1">
      <c r="A1469" s="7" t="s">
        <v>8692</v>
      </c>
      <c r="B1469" s="7" t="s">
        <v>8693</v>
      </c>
      <c r="C1469" s="7" t="s">
        <v>8694</v>
      </c>
      <c r="D1469" s="7">
        <v>3.1796101883995E13</v>
      </c>
      <c r="J1469" s="7">
        <v>1906.0</v>
      </c>
      <c r="K1469" s="7" t="s">
        <v>8691</v>
      </c>
      <c r="L1469" s="9" t="s">
        <v>11</v>
      </c>
      <c r="M1469" s="7" t="s">
        <v>36</v>
      </c>
      <c r="N1469" s="7" t="s">
        <v>37</v>
      </c>
      <c r="O1469" s="7" t="s">
        <v>8394</v>
      </c>
      <c r="P1469" s="7" t="s">
        <v>3183</v>
      </c>
    </row>
    <row r="1470" ht="15.75" customHeight="1">
      <c r="A1470" s="7" t="s">
        <v>8695</v>
      </c>
      <c r="B1470" s="7" t="s">
        <v>8696</v>
      </c>
      <c r="C1470" s="7" t="s">
        <v>8697</v>
      </c>
      <c r="D1470" s="7">
        <v>3.1796102471972E13</v>
      </c>
      <c r="F1470" s="9" t="s">
        <v>8698</v>
      </c>
      <c r="G1470" s="9" t="s">
        <v>8699</v>
      </c>
      <c r="J1470" s="7">
        <v>1908.0</v>
      </c>
      <c r="K1470" s="7" t="s">
        <v>8691</v>
      </c>
      <c r="L1470" s="9" t="s">
        <v>231</v>
      </c>
      <c r="M1470" s="7" t="s">
        <v>36</v>
      </c>
      <c r="N1470" s="7" t="s">
        <v>37</v>
      </c>
      <c r="O1470" s="7" t="s">
        <v>8394</v>
      </c>
      <c r="P1470" s="7" t="s">
        <v>3183</v>
      </c>
      <c r="Q1470" s="9" t="s">
        <v>8700</v>
      </c>
    </row>
    <row r="1471" ht="15.75" customHeight="1">
      <c r="A1471" s="7" t="s">
        <v>8701</v>
      </c>
      <c r="B1471" s="7" t="s">
        <v>8702</v>
      </c>
      <c r="C1471" s="7" t="s">
        <v>8703</v>
      </c>
      <c r="D1471" s="7">
        <v>3.1796002022529E13</v>
      </c>
      <c r="E1471" s="9" t="s">
        <v>8704</v>
      </c>
      <c r="F1471" s="9" t="s">
        <v>8705</v>
      </c>
      <c r="J1471" s="7" t="s">
        <v>8706</v>
      </c>
      <c r="K1471" s="7" t="s">
        <v>8691</v>
      </c>
      <c r="L1471" s="9" t="s">
        <v>11</v>
      </c>
      <c r="M1471" s="7" t="s">
        <v>36</v>
      </c>
      <c r="N1471" s="7" t="s">
        <v>37</v>
      </c>
      <c r="O1471" s="7" t="s">
        <v>8394</v>
      </c>
      <c r="P1471" s="7" t="s">
        <v>3183</v>
      </c>
    </row>
    <row r="1472" ht="15.75" customHeight="1">
      <c r="A1472" s="7" t="s">
        <v>8707</v>
      </c>
      <c r="B1472" s="7" t="s">
        <v>8708</v>
      </c>
      <c r="C1472" s="7" t="s">
        <v>8709</v>
      </c>
      <c r="D1472" s="7">
        <v>3.1796002022867E13</v>
      </c>
      <c r="J1472" s="7">
        <v>1875.0</v>
      </c>
      <c r="K1472" s="7" t="s">
        <v>8710</v>
      </c>
      <c r="L1472" s="9" t="s">
        <v>10</v>
      </c>
      <c r="M1472" s="7" t="s">
        <v>36</v>
      </c>
      <c r="N1472" s="7" t="s">
        <v>37</v>
      </c>
      <c r="O1472" s="7" t="s">
        <v>8394</v>
      </c>
      <c r="P1472" s="7" t="s">
        <v>3183</v>
      </c>
    </row>
    <row r="1473" ht="15.75" customHeight="1">
      <c r="A1473" s="7" t="s">
        <v>8711</v>
      </c>
      <c r="B1473" s="7" t="s">
        <v>8712</v>
      </c>
      <c r="C1473" s="7" t="s">
        <v>8713</v>
      </c>
      <c r="D1473" s="7">
        <v>3.1796008995249E13</v>
      </c>
      <c r="J1473" s="7" t="s">
        <v>8714</v>
      </c>
      <c r="K1473" s="7" t="s">
        <v>8691</v>
      </c>
      <c r="M1473" s="7" t="s">
        <v>36</v>
      </c>
      <c r="N1473" s="7" t="s">
        <v>1890</v>
      </c>
      <c r="O1473" s="7" t="s">
        <v>8394</v>
      </c>
      <c r="P1473" s="7" t="s">
        <v>3183</v>
      </c>
    </row>
    <row r="1474" ht="15.75" customHeight="1">
      <c r="A1474" s="7" t="s">
        <v>8715</v>
      </c>
      <c r="B1474" s="7" t="s">
        <v>8716</v>
      </c>
      <c r="C1474" s="7" t="s">
        <v>8717</v>
      </c>
      <c r="D1474" s="7">
        <v>3.1796002023113E13</v>
      </c>
      <c r="J1474" s="7" t="s">
        <v>8718</v>
      </c>
      <c r="K1474" s="7" t="s">
        <v>8691</v>
      </c>
      <c r="L1474" s="9" t="s">
        <v>11</v>
      </c>
      <c r="M1474" s="7" t="s">
        <v>36</v>
      </c>
      <c r="N1474" s="7" t="s">
        <v>37</v>
      </c>
      <c r="O1474" s="7" t="s">
        <v>8394</v>
      </c>
      <c r="P1474" s="7" t="s">
        <v>3183</v>
      </c>
    </row>
    <row r="1475" ht="15.75" customHeight="1">
      <c r="A1475" s="7" t="s">
        <v>8719</v>
      </c>
      <c r="B1475" s="7" t="s">
        <v>8720</v>
      </c>
      <c r="C1475" s="7" t="s">
        <v>8721</v>
      </c>
      <c r="D1475" s="7">
        <v>3.1796002022537E13</v>
      </c>
      <c r="J1475" s="7" t="s">
        <v>8722</v>
      </c>
      <c r="K1475" s="7" t="s">
        <v>8691</v>
      </c>
      <c r="L1475" s="9" t="s">
        <v>11</v>
      </c>
      <c r="M1475" s="7" t="s">
        <v>36</v>
      </c>
      <c r="N1475" s="7" t="s">
        <v>37</v>
      </c>
      <c r="O1475" s="7" t="s">
        <v>8394</v>
      </c>
      <c r="P1475" s="7" t="s">
        <v>3183</v>
      </c>
    </row>
    <row r="1476" ht="15.75" customHeight="1">
      <c r="A1476" s="7" t="s">
        <v>8723</v>
      </c>
      <c r="B1476" s="7" t="s">
        <v>8724</v>
      </c>
      <c r="C1476" s="7" t="s">
        <v>8725</v>
      </c>
      <c r="D1476" s="7">
        <v>3.1796007727882E13</v>
      </c>
      <c r="J1476" s="7" t="s">
        <v>5307</v>
      </c>
      <c r="K1476" s="7" t="s">
        <v>8726</v>
      </c>
      <c r="L1476" s="9" t="s">
        <v>11</v>
      </c>
      <c r="M1476" s="7" t="s">
        <v>36</v>
      </c>
      <c r="N1476" s="7" t="s">
        <v>37</v>
      </c>
      <c r="O1476" s="7" t="s">
        <v>8394</v>
      </c>
      <c r="P1476" s="7" t="s">
        <v>3183</v>
      </c>
    </row>
    <row r="1477" ht="15.75" customHeight="1">
      <c r="A1477" s="7" t="s">
        <v>8727</v>
      </c>
      <c r="B1477" s="7" t="s">
        <v>8724</v>
      </c>
      <c r="C1477" s="7" t="s">
        <v>8725</v>
      </c>
      <c r="D1477" s="7">
        <v>3.1796007727494E13</v>
      </c>
      <c r="E1477" s="9" t="s">
        <v>8728</v>
      </c>
      <c r="J1477" s="7" t="s">
        <v>5307</v>
      </c>
      <c r="K1477" s="7" t="s">
        <v>8726</v>
      </c>
      <c r="L1477" s="9" t="s">
        <v>10</v>
      </c>
      <c r="M1477" s="7" t="s">
        <v>36</v>
      </c>
      <c r="N1477" s="7" t="s">
        <v>37</v>
      </c>
      <c r="O1477" s="7" t="s">
        <v>8394</v>
      </c>
      <c r="P1477" s="7" t="s">
        <v>3183</v>
      </c>
    </row>
    <row r="1478" ht="15.75" customHeight="1">
      <c r="A1478" s="7" t="s">
        <v>8729</v>
      </c>
      <c r="B1478" s="7" t="s">
        <v>3347</v>
      </c>
      <c r="C1478" s="7" t="s">
        <v>8730</v>
      </c>
      <c r="D1478" s="7">
        <v>3.1796102409972E13</v>
      </c>
      <c r="F1478" s="9" t="s">
        <v>8731</v>
      </c>
      <c r="G1478" s="9" t="s">
        <v>8732</v>
      </c>
      <c r="J1478" s="7">
        <v>1903.0</v>
      </c>
      <c r="K1478" s="7" t="s">
        <v>8733</v>
      </c>
      <c r="L1478" s="9" t="s">
        <v>231</v>
      </c>
      <c r="M1478" s="7" t="s">
        <v>36</v>
      </c>
      <c r="N1478" s="7" t="s">
        <v>37</v>
      </c>
      <c r="O1478" s="7" t="s">
        <v>8394</v>
      </c>
      <c r="P1478" s="7" t="s">
        <v>3183</v>
      </c>
      <c r="Q1478" s="9" t="s">
        <v>8734</v>
      </c>
    </row>
    <row r="1479" ht="15.75" customHeight="1">
      <c r="A1479" s="7" t="s">
        <v>8735</v>
      </c>
      <c r="B1479" s="7" t="s">
        <v>8736</v>
      </c>
      <c r="C1479" s="7" t="s">
        <v>8737</v>
      </c>
      <c r="D1479" s="7">
        <v>3.1796004296857E13</v>
      </c>
      <c r="J1479" s="7">
        <v>1901.0</v>
      </c>
      <c r="K1479" s="7" t="s">
        <v>8738</v>
      </c>
      <c r="L1479" s="9" t="s">
        <v>11</v>
      </c>
      <c r="M1479" s="7" t="s">
        <v>36</v>
      </c>
      <c r="N1479" s="7" t="s">
        <v>37</v>
      </c>
      <c r="O1479" s="7" t="s">
        <v>8394</v>
      </c>
      <c r="P1479" s="7" t="s">
        <v>3183</v>
      </c>
    </row>
    <row r="1480" ht="15.75" customHeight="1">
      <c r="A1480" s="7" t="s">
        <v>8739</v>
      </c>
      <c r="B1480" s="7" t="s">
        <v>8740</v>
      </c>
      <c r="C1480" s="7" t="s">
        <v>8741</v>
      </c>
      <c r="D1480" s="7">
        <v>3.1796001782438E13</v>
      </c>
      <c r="J1480" s="7">
        <v>1904.0</v>
      </c>
      <c r="L1480" s="9" t="s">
        <v>11</v>
      </c>
      <c r="M1480" s="7" t="s">
        <v>36</v>
      </c>
      <c r="N1480" s="7" t="s">
        <v>37</v>
      </c>
      <c r="O1480" s="7" t="s">
        <v>8394</v>
      </c>
      <c r="P1480" s="7" t="s">
        <v>3183</v>
      </c>
    </row>
    <row r="1481" ht="15.75" customHeight="1">
      <c r="A1481" s="7" t="s">
        <v>8742</v>
      </c>
      <c r="B1481" s="7" t="s">
        <v>3355</v>
      </c>
      <c r="C1481" s="7" t="s">
        <v>8743</v>
      </c>
      <c r="D1481" s="7">
        <v>3.1796102873664E13</v>
      </c>
      <c r="J1481" s="7">
        <v>1887.0</v>
      </c>
      <c r="K1481" s="7" t="s">
        <v>8744</v>
      </c>
      <c r="L1481" s="9" t="s">
        <v>11</v>
      </c>
      <c r="M1481" s="7" t="s">
        <v>36</v>
      </c>
      <c r="N1481" s="7" t="s">
        <v>37</v>
      </c>
      <c r="O1481" s="7" t="s">
        <v>8394</v>
      </c>
      <c r="P1481" s="7" t="s">
        <v>3183</v>
      </c>
    </row>
    <row r="1482" ht="15.75" customHeight="1">
      <c r="A1482" s="7" t="s">
        <v>8745</v>
      </c>
      <c r="B1482" s="7" t="s">
        <v>8746</v>
      </c>
      <c r="C1482" s="7" t="s">
        <v>8747</v>
      </c>
      <c r="D1482" s="7">
        <v>3.1796103273369E13</v>
      </c>
      <c r="J1482" s="7">
        <v>1906.0</v>
      </c>
      <c r="L1482" s="9" t="s">
        <v>11</v>
      </c>
      <c r="M1482" s="7" t="s">
        <v>36</v>
      </c>
      <c r="N1482" s="7" t="s">
        <v>37</v>
      </c>
      <c r="O1482" s="7" t="s">
        <v>8394</v>
      </c>
      <c r="P1482" s="7" t="s">
        <v>3183</v>
      </c>
    </row>
    <row r="1483" ht="15.75" customHeight="1">
      <c r="A1483" s="7" t="s">
        <v>8748</v>
      </c>
      <c r="B1483" s="7" t="s">
        <v>8749</v>
      </c>
      <c r="C1483" s="7" t="s">
        <v>8750</v>
      </c>
      <c r="D1483" s="7">
        <v>3.1796100996343E13</v>
      </c>
      <c r="J1483" s="7">
        <v>1892.0</v>
      </c>
      <c r="L1483" s="9" t="s">
        <v>11</v>
      </c>
      <c r="M1483" s="7" t="s">
        <v>36</v>
      </c>
      <c r="N1483" s="7" t="s">
        <v>37</v>
      </c>
      <c r="O1483" s="7" t="s">
        <v>8394</v>
      </c>
      <c r="P1483" s="7" t="s">
        <v>3183</v>
      </c>
    </row>
    <row r="1484" ht="15.75" customHeight="1">
      <c r="A1484" s="7" t="s">
        <v>8751</v>
      </c>
      <c r="B1484" s="7" t="s">
        <v>8752</v>
      </c>
      <c r="C1484" s="7" t="s">
        <v>8753</v>
      </c>
      <c r="D1484" s="7">
        <v>3.1796002011647E13</v>
      </c>
      <c r="J1484" s="7" t="s">
        <v>8754</v>
      </c>
      <c r="K1484" s="7" t="s">
        <v>8755</v>
      </c>
      <c r="L1484" s="9" t="s">
        <v>11</v>
      </c>
      <c r="M1484" s="7" t="s">
        <v>36</v>
      </c>
      <c r="N1484" s="7" t="s">
        <v>37</v>
      </c>
      <c r="O1484" s="7" t="s">
        <v>8394</v>
      </c>
      <c r="P1484" s="7" t="s">
        <v>3183</v>
      </c>
    </row>
    <row r="1485" ht="15.75" customHeight="1">
      <c r="A1485" s="7" t="s">
        <v>8756</v>
      </c>
      <c r="B1485" s="7" t="s">
        <v>8757</v>
      </c>
      <c r="C1485" s="7" t="s">
        <v>8758</v>
      </c>
      <c r="D1485" s="7">
        <v>3.1796002011621E13</v>
      </c>
      <c r="J1485" s="7">
        <v>1886.0</v>
      </c>
      <c r="K1485" s="7" t="s">
        <v>8759</v>
      </c>
      <c r="L1485" s="9" t="s">
        <v>11</v>
      </c>
      <c r="M1485" s="7" t="s">
        <v>36</v>
      </c>
      <c r="N1485" s="7" t="s">
        <v>37</v>
      </c>
      <c r="O1485" s="7" t="s">
        <v>8394</v>
      </c>
      <c r="P1485" s="7" t="s">
        <v>3183</v>
      </c>
    </row>
    <row r="1486" ht="15.75" customHeight="1">
      <c r="A1486" s="7" t="s">
        <v>8760</v>
      </c>
      <c r="B1486" s="7" t="s">
        <v>8761</v>
      </c>
      <c r="C1486" s="7" t="s">
        <v>8762</v>
      </c>
      <c r="D1486" s="7">
        <v>3.179610244878E13</v>
      </c>
      <c r="J1486" s="7">
        <v>1889.0</v>
      </c>
      <c r="K1486" s="7" t="s">
        <v>8763</v>
      </c>
      <c r="L1486" s="9" t="s">
        <v>11</v>
      </c>
      <c r="M1486" s="7" t="s">
        <v>36</v>
      </c>
      <c r="N1486" s="7" t="s">
        <v>37</v>
      </c>
      <c r="O1486" s="7" t="s">
        <v>8394</v>
      </c>
      <c r="P1486" s="7" t="s">
        <v>3183</v>
      </c>
    </row>
    <row r="1487" ht="15.75" customHeight="1">
      <c r="A1487" s="7" t="s">
        <v>8764</v>
      </c>
      <c r="B1487" s="7" t="s">
        <v>8765</v>
      </c>
      <c r="C1487" s="7" t="s">
        <v>8766</v>
      </c>
      <c r="D1487" s="7">
        <v>3.1796001845359E13</v>
      </c>
      <c r="J1487" s="7" t="s">
        <v>8767</v>
      </c>
      <c r="K1487" s="7" t="s">
        <v>8768</v>
      </c>
      <c r="L1487" s="9" t="s">
        <v>11</v>
      </c>
      <c r="M1487" s="7" t="s">
        <v>36</v>
      </c>
      <c r="N1487" s="7" t="s">
        <v>37</v>
      </c>
      <c r="O1487" s="7" t="s">
        <v>8394</v>
      </c>
      <c r="P1487" s="7" t="s">
        <v>3183</v>
      </c>
    </row>
    <row r="1488" ht="15.75" customHeight="1">
      <c r="A1488" s="7" t="s">
        <v>8769</v>
      </c>
      <c r="B1488" s="7" t="s">
        <v>8770</v>
      </c>
      <c r="C1488" s="7" t="s">
        <v>8771</v>
      </c>
      <c r="D1488" s="7">
        <v>3.179600195048E13</v>
      </c>
      <c r="J1488" s="7">
        <v>1839.0</v>
      </c>
      <c r="K1488" s="7" t="s">
        <v>8772</v>
      </c>
      <c r="L1488" s="9" t="s">
        <v>11</v>
      </c>
      <c r="M1488" s="7" t="s">
        <v>36</v>
      </c>
      <c r="N1488" s="7" t="s">
        <v>37</v>
      </c>
      <c r="O1488" s="7" t="s">
        <v>8394</v>
      </c>
      <c r="P1488" s="7" t="s">
        <v>3183</v>
      </c>
    </row>
    <row r="1489" ht="15.75" customHeight="1">
      <c r="A1489" s="7" t="s">
        <v>8773</v>
      </c>
      <c r="B1489" s="7" t="s">
        <v>8774</v>
      </c>
      <c r="C1489" s="7" t="s">
        <v>8775</v>
      </c>
      <c r="D1489" s="7">
        <v>3.1796001845102E13</v>
      </c>
      <c r="J1489" s="7" t="s">
        <v>8776</v>
      </c>
      <c r="K1489" s="7" t="s">
        <v>8772</v>
      </c>
      <c r="L1489" s="9" t="s">
        <v>11</v>
      </c>
      <c r="M1489" s="7" t="s">
        <v>36</v>
      </c>
      <c r="N1489" s="7" t="s">
        <v>37</v>
      </c>
      <c r="O1489" s="7" t="s">
        <v>8394</v>
      </c>
      <c r="P1489" s="7" t="s">
        <v>3183</v>
      </c>
    </row>
    <row r="1490" ht="15.75" customHeight="1">
      <c r="A1490" s="7" t="s">
        <v>8777</v>
      </c>
      <c r="B1490" s="7" t="s">
        <v>8778</v>
      </c>
      <c r="C1490" s="7" t="s">
        <v>8779</v>
      </c>
      <c r="D1490" s="7">
        <v>3.1796001845037E13</v>
      </c>
      <c r="J1490" s="7">
        <v>1876.0</v>
      </c>
      <c r="K1490" s="7" t="s">
        <v>8780</v>
      </c>
      <c r="L1490" s="9" t="s">
        <v>11</v>
      </c>
      <c r="M1490" s="7" t="s">
        <v>36</v>
      </c>
      <c r="N1490" s="7" t="s">
        <v>37</v>
      </c>
      <c r="O1490" s="7" t="s">
        <v>8394</v>
      </c>
      <c r="P1490" s="7" t="s">
        <v>3183</v>
      </c>
    </row>
    <row r="1491" ht="15.75" customHeight="1">
      <c r="A1491" s="7" t="s">
        <v>8781</v>
      </c>
      <c r="B1491" s="7" t="s">
        <v>8782</v>
      </c>
      <c r="C1491" s="7" t="s">
        <v>8779</v>
      </c>
      <c r="D1491" s="7">
        <v>3.1796001845326E13</v>
      </c>
      <c r="J1491" s="7">
        <v>1876.0</v>
      </c>
      <c r="K1491" s="7" t="s">
        <v>8780</v>
      </c>
      <c r="L1491" s="9" t="s">
        <v>11</v>
      </c>
      <c r="M1491" s="7" t="s">
        <v>36</v>
      </c>
      <c r="N1491" s="7" t="s">
        <v>37</v>
      </c>
      <c r="O1491" s="7" t="s">
        <v>8394</v>
      </c>
      <c r="P1491" s="7" t="s">
        <v>3183</v>
      </c>
    </row>
    <row r="1492" ht="15.75" customHeight="1">
      <c r="A1492" s="7" t="s">
        <v>8783</v>
      </c>
      <c r="B1492" s="7" t="s">
        <v>8784</v>
      </c>
      <c r="C1492" s="7" t="s">
        <v>8785</v>
      </c>
      <c r="D1492" s="7">
        <v>3.1796004299695E13</v>
      </c>
      <c r="J1492" s="7">
        <v>1895.0</v>
      </c>
      <c r="K1492" s="7" t="s">
        <v>8786</v>
      </c>
      <c r="L1492" s="9" t="s">
        <v>11</v>
      </c>
      <c r="M1492" s="7" t="s">
        <v>36</v>
      </c>
      <c r="N1492" s="7" t="s">
        <v>37</v>
      </c>
      <c r="O1492" s="7" t="s">
        <v>8394</v>
      </c>
      <c r="P1492" s="7" t="s">
        <v>3183</v>
      </c>
    </row>
    <row r="1493" ht="15.75" customHeight="1">
      <c r="A1493" s="7" t="s">
        <v>8787</v>
      </c>
      <c r="B1493" s="7" t="s">
        <v>8788</v>
      </c>
      <c r="C1493" s="7" t="s">
        <v>8789</v>
      </c>
      <c r="D1493" s="7">
        <v>3.179600221815E13</v>
      </c>
      <c r="J1493" s="7">
        <v>1902.0</v>
      </c>
      <c r="K1493" s="7" t="s">
        <v>8790</v>
      </c>
      <c r="L1493" s="9" t="s">
        <v>13</v>
      </c>
      <c r="M1493" s="7" t="s">
        <v>36</v>
      </c>
      <c r="N1493" s="7" t="s">
        <v>37</v>
      </c>
      <c r="O1493" s="7" t="s">
        <v>8394</v>
      </c>
      <c r="P1493" s="7" t="s">
        <v>3183</v>
      </c>
    </row>
    <row r="1494" ht="15.75" customHeight="1">
      <c r="A1494" s="7" t="s">
        <v>8791</v>
      </c>
      <c r="B1494" s="7" t="s">
        <v>8792</v>
      </c>
      <c r="C1494" s="7" t="s">
        <v>8789</v>
      </c>
      <c r="D1494" s="7">
        <v>3.1796002218093E13</v>
      </c>
      <c r="J1494" s="7">
        <v>1902.0</v>
      </c>
      <c r="K1494" s="7" t="s">
        <v>8790</v>
      </c>
      <c r="L1494" s="9" t="s">
        <v>13</v>
      </c>
      <c r="M1494" s="7" t="s">
        <v>36</v>
      </c>
      <c r="N1494" s="7" t="s">
        <v>37</v>
      </c>
      <c r="O1494" s="7" t="s">
        <v>8394</v>
      </c>
      <c r="P1494" s="7" t="s">
        <v>3183</v>
      </c>
    </row>
    <row r="1495" ht="15.75" customHeight="1">
      <c r="A1495" s="7" t="s">
        <v>8793</v>
      </c>
      <c r="B1495" s="7" t="s">
        <v>3390</v>
      </c>
      <c r="C1495" s="7" t="s">
        <v>8794</v>
      </c>
      <c r="D1495" s="7">
        <v>3.1796101023188E13</v>
      </c>
      <c r="J1495" s="7">
        <v>1912.0</v>
      </c>
      <c r="K1495" s="7" t="s">
        <v>8795</v>
      </c>
      <c r="L1495" s="9" t="s">
        <v>11</v>
      </c>
      <c r="M1495" s="7" t="s">
        <v>36</v>
      </c>
      <c r="N1495" s="7" t="s">
        <v>37</v>
      </c>
      <c r="O1495" s="7" t="s">
        <v>8394</v>
      </c>
      <c r="P1495" s="7" t="s">
        <v>3183</v>
      </c>
    </row>
    <row r="1496" ht="15.75" customHeight="1">
      <c r="A1496" s="7" t="s">
        <v>8796</v>
      </c>
      <c r="B1496" s="7" t="s">
        <v>8797</v>
      </c>
      <c r="C1496" s="7" t="s">
        <v>8798</v>
      </c>
      <c r="D1496" s="7">
        <v>3.1796100334016E13</v>
      </c>
      <c r="E1496" s="9" t="s">
        <v>8799</v>
      </c>
      <c r="F1496" s="9" t="s">
        <v>8800</v>
      </c>
      <c r="G1496" s="9" t="s">
        <v>8801</v>
      </c>
      <c r="J1496" s="7">
        <v>1907.0</v>
      </c>
      <c r="K1496" s="7" t="s">
        <v>8802</v>
      </c>
      <c r="L1496" s="9" t="s">
        <v>231</v>
      </c>
      <c r="M1496" s="7" t="s">
        <v>36</v>
      </c>
      <c r="N1496" s="7" t="s">
        <v>37</v>
      </c>
      <c r="O1496" s="7" t="s">
        <v>8394</v>
      </c>
      <c r="P1496" s="7" t="s">
        <v>3183</v>
      </c>
      <c r="R1496" s="9" t="b">
        <v>1</v>
      </c>
    </row>
    <row r="1497" ht="15.75" customHeight="1">
      <c r="A1497" s="7" t="s">
        <v>8803</v>
      </c>
      <c r="B1497" s="7" t="s">
        <v>8804</v>
      </c>
      <c r="C1497" s="7" t="s">
        <v>8805</v>
      </c>
      <c r="D1497" s="7">
        <v>3.1796002008445E13</v>
      </c>
      <c r="J1497" s="7">
        <v>1825.0</v>
      </c>
      <c r="K1497" s="7" t="s">
        <v>8806</v>
      </c>
      <c r="L1497" s="9" t="s">
        <v>11</v>
      </c>
      <c r="M1497" s="7" t="s">
        <v>36</v>
      </c>
      <c r="N1497" s="7" t="s">
        <v>37</v>
      </c>
      <c r="O1497" s="7" t="s">
        <v>8394</v>
      </c>
      <c r="P1497" s="7" t="s">
        <v>3183</v>
      </c>
    </row>
    <row r="1498" ht="15.75" customHeight="1">
      <c r="A1498" s="7" t="s">
        <v>8807</v>
      </c>
      <c r="B1498" s="7" t="s">
        <v>8808</v>
      </c>
      <c r="C1498" s="7" t="s">
        <v>8805</v>
      </c>
      <c r="D1498" s="7">
        <v>3.179600200851E13</v>
      </c>
      <c r="J1498" s="7">
        <v>1825.0</v>
      </c>
      <c r="K1498" s="7" t="s">
        <v>8806</v>
      </c>
      <c r="L1498" s="9" t="s">
        <v>11</v>
      </c>
      <c r="M1498" s="7" t="s">
        <v>36</v>
      </c>
      <c r="N1498" s="7" t="s">
        <v>37</v>
      </c>
      <c r="O1498" s="7" t="s">
        <v>8394</v>
      </c>
      <c r="P1498" s="7" t="s">
        <v>3183</v>
      </c>
    </row>
    <row r="1499" ht="15.75" customHeight="1">
      <c r="A1499" s="7" t="s">
        <v>8809</v>
      </c>
      <c r="B1499" s="7" t="s">
        <v>8810</v>
      </c>
      <c r="C1499" s="7" t="s">
        <v>8811</v>
      </c>
      <c r="D1499" s="7">
        <v>3.1796002008775E13</v>
      </c>
      <c r="J1499" s="7">
        <v>1862.0</v>
      </c>
      <c r="K1499" s="7" t="s">
        <v>8806</v>
      </c>
      <c r="L1499" s="9" t="s">
        <v>11</v>
      </c>
      <c r="M1499" s="7" t="s">
        <v>36</v>
      </c>
      <c r="N1499" s="7" t="s">
        <v>37</v>
      </c>
      <c r="O1499" s="7" t="s">
        <v>8394</v>
      </c>
      <c r="P1499" s="7" t="s">
        <v>3183</v>
      </c>
    </row>
    <row r="1500" ht="15.75" customHeight="1">
      <c r="A1500" s="7" t="s">
        <v>8812</v>
      </c>
      <c r="B1500" s="7" t="s">
        <v>8813</v>
      </c>
      <c r="C1500" s="7" t="s">
        <v>8811</v>
      </c>
      <c r="D1500" s="7">
        <v>3.179600200865E13</v>
      </c>
      <c r="J1500" s="7">
        <v>1862.0</v>
      </c>
      <c r="K1500" s="7" t="s">
        <v>8806</v>
      </c>
      <c r="L1500" s="9" t="s">
        <v>11</v>
      </c>
      <c r="M1500" s="7" t="s">
        <v>36</v>
      </c>
      <c r="N1500" s="7" t="s">
        <v>37</v>
      </c>
      <c r="O1500" s="7" t="s">
        <v>8394</v>
      </c>
      <c r="P1500" s="7" t="s">
        <v>3183</v>
      </c>
    </row>
    <row r="1501" ht="15.75" customHeight="1">
      <c r="A1501" s="7" t="s">
        <v>8814</v>
      </c>
      <c r="B1501" s="7" t="s">
        <v>8815</v>
      </c>
      <c r="C1501" s="7" t="s">
        <v>8816</v>
      </c>
      <c r="D1501" s="7">
        <v>3.1796001784475E13</v>
      </c>
      <c r="F1501" s="9" t="s">
        <v>8817</v>
      </c>
      <c r="G1501" s="9" t="s">
        <v>8818</v>
      </c>
      <c r="J1501" s="7" t="s">
        <v>8819</v>
      </c>
      <c r="K1501" s="7" t="s">
        <v>8820</v>
      </c>
      <c r="L1501" s="9" t="s">
        <v>11</v>
      </c>
      <c r="M1501" s="7" t="s">
        <v>36</v>
      </c>
      <c r="N1501" s="7" t="s">
        <v>37</v>
      </c>
      <c r="O1501" s="7" t="s">
        <v>8394</v>
      </c>
      <c r="P1501" s="7" t="s">
        <v>3183</v>
      </c>
      <c r="R1501" s="9" t="b">
        <v>1</v>
      </c>
    </row>
    <row r="1502" ht="15.75" customHeight="1">
      <c r="A1502" s="7" t="s">
        <v>8821</v>
      </c>
      <c r="B1502" s="7" t="s">
        <v>8822</v>
      </c>
      <c r="C1502" s="7" t="s">
        <v>8823</v>
      </c>
      <c r="D1502" s="7">
        <v>3.179600162076E13</v>
      </c>
      <c r="F1502" s="9" t="s">
        <v>8824</v>
      </c>
      <c r="G1502" s="9" t="s">
        <v>8825</v>
      </c>
      <c r="H1502" s="9" t="s">
        <v>8826</v>
      </c>
      <c r="J1502" s="7">
        <v>1840.0</v>
      </c>
      <c r="K1502" s="7" t="s">
        <v>8820</v>
      </c>
      <c r="L1502" s="9" t="s">
        <v>11</v>
      </c>
      <c r="M1502" s="7" t="s">
        <v>36</v>
      </c>
      <c r="N1502" s="7" t="s">
        <v>37</v>
      </c>
      <c r="O1502" s="7" t="s">
        <v>8394</v>
      </c>
      <c r="P1502" s="7" t="s">
        <v>3183</v>
      </c>
      <c r="R1502" s="9" t="b">
        <v>1</v>
      </c>
    </row>
    <row r="1503" ht="15.75" customHeight="1">
      <c r="A1503" s="7" t="s">
        <v>8827</v>
      </c>
      <c r="B1503" s="7" t="s">
        <v>8828</v>
      </c>
      <c r="C1503" s="7" t="s">
        <v>8829</v>
      </c>
      <c r="D1503" s="7">
        <v>3.179600162104E13</v>
      </c>
      <c r="J1503" s="7" t="s">
        <v>8830</v>
      </c>
      <c r="K1503" s="7" t="s">
        <v>8820</v>
      </c>
      <c r="L1503" s="9" t="s">
        <v>11</v>
      </c>
      <c r="M1503" s="7" t="s">
        <v>36</v>
      </c>
      <c r="N1503" s="7" t="s">
        <v>37</v>
      </c>
      <c r="O1503" s="7" t="s">
        <v>8394</v>
      </c>
      <c r="P1503" s="7" t="s">
        <v>3183</v>
      </c>
    </row>
    <row r="1504" ht="15.75" customHeight="1">
      <c r="A1504" s="7" t="s">
        <v>8831</v>
      </c>
      <c r="B1504" s="7" t="s">
        <v>8832</v>
      </c>
      <c r="C1504" s="7" t="s">
        <v>8811</v>
      </c>
      <c r="D1504" s="7">
        <v>3.179600162118E13</v>
      </c>
      <c r="J1504" s="7" t="s">
        <v>8833</v>
      </c>
      <c r="K1504" s="7" t="s">
        <v>8834</v>
      </c>
      <c r="L1504" s="9" t="s">
        <v>11</v>
      </c>
      <c r="M1504" s="7" t="s">
        <v>36</v>
      </c>
      <c r="N1504" s="7" t="s">
        <v>37</v>
      </c>
      <c r="O1504" s="7" t="s">
        <v>8394</v>
      </c>
      <c r="P1504" s="7" t="s">
        <v>3183</v>
      </c>
    </row>
    <row r="1505" ht="15.75" customHeight="1">
      <c r="A1505" s="7" t="s">
        <v>8835</v>
      </c>
      <c r="B1505" s="7" t="s">
        <v>8836</v>
      </c>
      <c r="C1505" s="7" t="s">
        <v>8837</v>
      </c>
      <c r="D1505" s="7">
        <v>3.1796002218333E13</v>
      </c>
      <c r="J1505" s="7">
        <v>1895.0</v>
      </c>
      <c r="K1505" s="7" t="s">
        <v>8838</v>
      </c>
      <c r="L1505" s="9" t="s">
        <v>11</v>
      </c>
      <c r="M1505" s="7" t="s">
        <v>36</v>
      </c>
      <c r="N1505" s="7" t="s">
        <v>37</v>
      </c>
      <c r="O1505" s="7" t="s">
        <v>8394</v>
      </c>
      <c r="P1505" s="7" t="s">
        <v>3183</v>
      </c>
    </row>
    <row r="1506" ht="15.75" customHeight="1">
      <c r="A1506" s="7" t="s">
        <v>8839</v>
      </c>
      <c r="B1506" s="7" t="s">
        <v>8840</v>
      </c>
      <c r="C1506" s="7" t="s">
        <v>8841</v>
      </c>
      <c r="D1506" s="7">
        <v>3.1796001845961E13</v>
      </c>
      <c r="J1506" s="7" t="s">
        <v>8842</v>
      </c>
      <c r="K1506" s="7" t="s">
        <v>8843</v>
      </c>
      <c r="L1506" s="9" t="s">
        <v>11</v>
      </c>
      <c r="M1506" s="7" t="s">
        <v>36</v>
      </c>
      <c r="N1506" s="7" t="s">
        <v>37</v>
      </c>
      <c r="O1506" s="7" t="s">
        <v>8394</v>
      </c>
      <c r="P1506" s="7" t="s">
        <v>3183</v>
      </c>
    </row>
    <row r="1507" ht="15.75" customHeight="1">
      <c r="A1507" s="7" t="s">
        <v>8844</v>
      </c>
      <c r="B1507" s="7" t="s">
        <v>8845</v>
      </c>
      <c r="C1507" s="7" t="s">
        <v>8846</v>
      </c>
      <c r="D1507" s="7">
        <v>3.1796002119937E13</v>
      </c>
      <c r="F1507" s="9" t="s">
        <v>8847</v>
      </c>
      <c r="G1507" s="9" t="s">
        <v>8848</v>
      </c>
      <c r="J1507" s="7">
        <v>1831.0</v>
      </c>
      <c r="K1507" s="7" t="s">
        <v>8849</v>
      </c>
      <c r="L1507" s="9" t="s">
        <v>11</v>
      </c>
      <c r="M1507" s="7" t="s">
        <v>36</v>
      </c>
      <c r="N1507" s="7" t="s">
        <v>37</v>
      </c>
      <c r="O1507" s="7" t="s">
        <v>8394</v>
      </c>
      <c r="P1507" s="7" t="s">
        <v>3183</v>
      </c>
      <c r="R1507" s="9" t="b">
        <v>1</v>
      </c>
    </row>
    <row r="1508" ht="15.75" customHeight="1">
      <c r="A1508" s="7" t="s">
        <v>8850</v>
      </c>
      <c r="B1508" s="7" t="s">
        <v>8851</v>
      </c>
      <c r="C1508" s="7" t="s">
        <v>8852</v>
      </c>
      <c r="D1508" s="7">
        <v>3.1796102290471E13</v>
      </c>
      <c r="J1508" s="7">
        <v>1881.0</v>
      </c>
      <c r="K1508" s="7" t="s">
        <v>8853</v>
      </c>
      <c r="L1508" s="9" t="s">
        <v>10</v>
      </c>
      <c r="M1508" s="7" t="s">
        <v>36</v>
      </c>
      <c r="N1508" s="7" t="s">
        <v>37</v>
      </c>
      <c r="O1508" s="7" t="s">
        <v>8394</v>
      </c>
      <c r="P1508" s="7" t="s">
        <v>3183</v>
      </c>
    </row>
    <row r="1509" ht="15.75" customHeight="1">
      <c r="A1509" s="7" t="s">
        <v>8854</v>
      </c>
      <c r="B1509" s="7" t="s">
        <v>8855</v>
      </c>
      <c r="C1509" s="7" t="s">
        <v>8856</v>
      </c>
      <c r="D1509" s="7">
        <v>3.1796002218432E13</v>
      </c>
      <c r="F1509" s="9" t="s">
        <v>8857</v>
      </c>
      <c r="G1509" s="9" t="s">
        <v>8858</v>
      </c>
      <c r="J1509" s="7">
        <v>1875.0</v>
      </c>
      <c r="K1509" s="7" t="s">
        <v>8859</v>
      </c>
      <c r="L1509" s="9" t="s">
        <v>11</v>
      </c>
      <c r="M1509" s="7" t="s">
        <v>36</v>
      </c>
      <c r="N1509" s="7" t="s">
        <v>37</v>
      </c>
      <c r="O1509" s="7" t="s">
        <v>8394</v>
      </c>
      <c r="P1509" s="7" t="s">
        <v>3183</v>
      </c>
      <c r="R1509" s="9" t="b">
        <v>1</v>
      </c>
    </row>
    <row r="1510" ht="15.75" customHeight="1">
      <c r="A1510" s="7" t="s">
        <v>8860</v>
      </c>
      <c r="B1510" s="7" t="s">
        <v>8861</v>
      </c>
      <c r="C1510" s="7" t="s">
        <v>8862</v>
      </c>
      <c r="D1510" s="7">
        <v>3.1796102751373E13</v>
      </c>
      <c r="J1510" s="7">
        <v>1919.0</v>
      </c>
      <c r="K1510" s="7" t="s">
        <v>8859</v>
      </c>
      <c r="L1510" s="9" t="s">
        <v>11</v>
      </c>
      <c r="M1510" s="7" t="s">
        <v>36</v>
      </c>
      <c r="N1510" s="7" t="s">
        <v>37</v>
      </c>
      <c r="O1510" s="7" t="s">
        <v>8394</v>
      </c>
      <c r="P1510" s="7" t="s">
        <v>3183</v>
      </c>
    </row>
    <row r="1511" ht="15.75" customHeight="1">
      <c r="A1511" s="7" t="s">
        <v>8863</v>
      </c>
      <c r="B1511" s="7" t="s">
        <v>3419</v>
      </c>
      <c r="C1511" s="7" t="s">
        <v>8864</v>
      </c>
      <c r="D1511" s="7">
        <v>3.1796102751563E13</v>
      </c>
      <c r="J1511" s="7">
        <v>1890.0</v>
      </c>
      <c r="K1511" s="7" t="s">
        <v>8859</v>
      </c>
      <c r="L1511" s="9" t="s">
        <v>11</v>
      </c>
      <c r="M1511" s="7" t="s">
        <v>36</v>
      </c>
      <c r="N1511" s="7" t="s">
        <v>37</v>
      </c>
      <c r="O1511" s="7" t="s">
        <v>8394</v>
      </c>
      <c r="P1511" s="7" t="s">
        <v>3183</v>
      </c>
    </row>
    <row r="1512" ht="15.75" customHeight="1">
      <c r="A1512" s="7" t="s">
        <v>8865</v>
      </c>
      <c r="B1512" s="7" t="s">
        <v>8866</v>
      </c>
      <c r="C1512" s="7" t="s">
        <v>8867</v>
      </c>
      <c r="D1512" s="7">
        <v>3.1796102754575E13</v>
      </c>
      <c r="F1512" s="9" t="s">
        <v>8868</v>
      </c>
      <c r="G1512" s="9" t="s">
        <v>8869</v>
      </c>
      <c r="J1512" s="7">
        <v>1892.0</v>
      </c>
      <c r="K1512" s="7" t="s">
        <v>8859</v>
      </c>
      <c r="L1512" s="9" t="s">
        <v>11</v>
      </c>
      <c r="M1512" s="7" t="s">
        <v>36</v>
      </c>
      <c r="N1512" s="7" t="s">
        <v>37</v>
      </c>
      <c r="O1512" s="7" t="s">
        <v>8394</v>
      </c>
      <c r="P1512" s="7" t="s">
        <v>3183</v>
      </c>
      <c r="R1512" s="9" t="b">
        <v>1</v>
      </c>
    </row>
    <row r="1513" ht="15.75" customHeight="1">
      <c r="A1513" s="7" t="s">
        <v>8870</v>
      </c>
      <c r="B1513" s="7" t="s">
        <v>3422</v>
      </c>
      <c r="C1513" s="7" t="s">
        <v>8871</v>
      </c>
      <c r="D1513" s="7">
        <v>3.1796102808678E13</v>
      </c>
      <c r="J1513" s="7">
        <v>1894.0</v>
      </c>
      <c r="K1513" s="7" t="s">
        <v>8790</v>
      </c>
      <c r="L1513" s="9" t="s">
        <v>11</v>
      </c>
      <c r="M1513" s="7" t="s">
        <v>36</v>
      </c>
      <c r="N1513" s="7" t="s">
        <v>37</v>
      </c>
      <c r="O1513" s="7" t="s">
        <v>8394</v>
      </c>
      <c r="P1513" s="7" t="s">
        <v>3183</v>
      </c>
    </row>
    <row r="1514" ht="15.75" customHeight="1">
      <c r="A1514" s="7" t="s">
        <v>8872</v>
      </c>
      <c r="B1514" s="7" t="s">
        <v>8873</v>
      </c>
      <c r="C1514" s="7" t="s">
        <v>8874</v>
      </c>
      <c r="D1514" s="7">
        <v>3.1796102834435E13</v>
      </c>
      <c r="J1514" s="7">
        <v>1904.0</v>
      </c>
      <c r="K1514" s="7" t="s">
        <v>8875</v>
      </c>
      <c r="L1514" s="9" t="s">
        <v>11</v>
      </c>
      <c r="M1514" s="7" t="s">
        <v>36</v>
      </c>
      <c r="N1514" s="7" t="s">
        <v>37</v>
      </c>
      <c r="O1514" s="7" t="s">
        <v>8394</v>
      </c>
      <c r="P1514" s="7" t="s">
        <v>3183</v>
      </c>
    </row>
    <row r="1515" ht="15.75" customHeight="1">
      <c r="A1515" s="7" t="s">
        <v>8876</v>
      </c>
      <c r="B1515" s="7" t="s">
        <v>8877</v>
      </c>
      <c r="C1515" s="7" t="s">
        <v>8878</v>
      </c>
      <c r="D1515" s="7">
        <v>3.1796102822471E13</v>
      </c>
      <c r="J1515" s="7">
        <v>1840.0</v>
      </c>
      <c r="K1515" s="7" t="s">
        <v>8879</v>
      </c>
      <c r="L1515" s="9" t="s">
        <v>11</v>
      </c>
      <c r="M1515" s="7" t="s">
        <v>36</v>
      </c>
      <c r="N1515" s="7" t="s">
        <v>37</v>
      </c>
      <c r="O1515" s="7" t="s">
        <v>8394</v>
      </c>
      <c r="P1515" s="7" t="s">
        <v>3183</v>
      </c>
    </row>
    <row r="1516" ht="15.75" customHeight="1">
      <c r="A1516" s="7" t="s">
        <v>8880</v>
      </c>
      <c r="B1516" s="7" t="s">
        <v>8881</v>
      </c>
      <c r="C1516" s="7" t="s">
        <v>8882</v>
      </c>
      <c r="D1516" s="7">
        <v>3.1796001785688E13</v>
      </c>
      <c r="F1516" s="9" t="s">
        <v>8883</v>
      </c>
      <c r="G1516" s="9" t="s">
        <v>8884</v>
      </c>
      <c r="H1516" s="9" t="s">
        <v>8885</v>
      </c>
      <c r="J1516" s="7">
        <v>1813.0</v>
      </c>
      <c r="K1516" s="7" t="s">
        <v>8879</v>
      </c>
      <c r="L1516" s="9" t="s">
        <v>7</v>
      </c>
      <c r="M1516" s="7" t="s">
        <v>36</v>
      </c>
      <c r="N1516" s="7" t="s">
        <v>37</v>
      </c>
      <c r="O1516" s="7" t="s">
        <v>8394</v>
      </c>
      <c r="P1516" s="7" t="s">
        <v>3183</v>
      </c>
      <c r="R1516" s="9" t="b">
        <v>1</v>
      </c>
    </row>
    <row r="1517" ht="15.75" customHeight="1">
      <c r="A1517" s="7" t="s">
        <v>8886</v>
      </c>
      <c r="B1517" s="7" t="s">
        <v>8887</v>
      </c>
      <c r="C1517" s="7" t="s">
        <v>8882</v>
      </c>
      <c r="D1517" s="7">
        <v>3.179600178586E13</v>
      </c>
      <c r="J1517" s="7">
        <v>1813.0</v>
      </c>
      <c r="K1517" s="7" t="s">
        <v>8879</v>
      </c>
      <c r="L1517" s="9" t="s">
        <v>11</v>
      </c>
      <c r="M1517" s="7" t="s">
        <v>36</v>
      </c>
      <c r="N1517" s="7" t="s">
        <v>37</v>
      </c>
      <c r="O1517" s="7" t="s">
        <v>8394</v>
      </c>
      <c r="P1517" s="7" t="s">
        <v>3183</v>
      </c>
    </row>
    <row r="1518" ht="15.75" customHeight="1">
      <c r="A1518" s="7" t="s">
        <v>8888</v>
      </c>
      <c r="B1518" s="7" t="s">
        <v>8889</v>
      </c>
      <c r="C1518" s="7" t="s">
        <v>8890</v>
      </c>
      <c r="D1518" s="7">
        <v>3.1796001785639E13</v>
      </c>
      <c r="J1518" s="7" t="s">
        <v>8891</v>
      </c>
      <c r="K1518" s="7" t="s">
        <v>8892</v>
      </c>
      <c r="L1518" s="9" t="s">
        <v>11</v>
      </c>
      <c r="M1518" s="7" t="s">
        <v>36</v>
      </c>
      <c r="N1518" s="7" t="s">
        <v>37</v>
      </c>
      <c r="O1518" s="7" t="s">
        <v>8394</v>
      </c>
      <c r="P1518" s="7" t="s">
        <v>3183</v>
      </c>
    </row>
    <row r="1519" ht="15.75" customHeight="1">
      <c r="A1519" s="7" t="s">
        <v>8893</v>
      </c>
      <c r="B1519" s="7" t="s">
        <v>8894</v>
      </c>
      <c r="C1519" s="7" t="s">
        <v>8895</v>
      </c>
      <c r="D1519" s="7">
        <v>3.1796001785662E13</v>
      </c>
      <c r="J1519" s="7">
        <v>1887.0</v>
      </c>
      <c r="K1519" s="7" t="s">
        <v>8483</v>
      </c>
      <c r="L1519" s="9" t="s">
        <v>11</v>
      </c>
      <c r="M1519" s="7" t="s">
        <v>36</v>
      </c>
      <c r="N1519" s="7" t="s">
        <v>37</v>
      </c>
      <c r="O1519" s="7" t="s">
        <v>8394</v>
      </c>
      <c r="P1519" s="7" t="s">
        <v>3183</v>
      </c>
    </row>
    <row r="1520" ht="15.75" customHeight="1">
      <c r="A1520" s="7" t="s">
        <v>8896</v>
      </c>
      <c r="B1520" s="7" t="s">
        <v>8897</v>
      </c>
      <c r="C1520" s="7" t="s">
        <v>8898</v>
      </c>
      <c r="D1520" s="7">
        <v>3.1796002141196E13</v>
      </c>
      <c r="J1520" s="7" t="s">
        <v>8899</v>
      </c>
      <c r="K1520" s="7" t="s">
        <v>8900</v>
      </c>
      <c r="L1520" s="9" t="s">
        <v>11</v>
      </c>
      <c r="M1520" s="7" t="s">
        <v>36</v>
      </c>
      <c r="N1520" s="7" t="s">
        <v>37</v>
      </c>
      <c r="O1520" s="7" t="s">
        <v>8394</v>
      </c>
      <c r="P1520" s="7" t="s">
        <v>3183</v>
      </c>
    </row>
    <row r="1521" ht="15.75" customHeight="1">
      <c r="A1521" s="7" t="s">
        <v>8901</v>
      </c>
      <c r="B1521" s="7" t="s">
        <v>8902</v>
      </c>
      <c r="C1521" s="7" t="s">
        <v>8898</v>
      </c>
      <c r="D1521" s="7">
        <v>3.1796002141154E13</v>
      </c>
      <c r="J1521" s="7" t="s">
        <v>8899</v>
      </c>
      <c r="K1521" s="7" t="s">
        <v>8900</v>
      </c>
      <c r="L1521" s="9" t="s">
        <v>11</v>
      </c>
      <c r="M1521" s="7" t="s">
        <v>36</v>
      </c>
      <c r="N1521" s="7" t="s">
        <v>37</v>
      </c>
      <c r="O1521" s="7" t="s">
        <v>8394</v>
      </c>
      <c r="P1521" s="7" t="s">
        <v>3183</v>
      </c>
    </row>
    <row r="1522" ht="15.75" customHeight="1">
      <c r="A1522" s="7" t="s">
        <v>8903</v>
      </c>
      <c r="B1522" s="7" t="s">
        <v>8904</v>
      </c>
      <c r="C1522" s="7" t="s">
        <v>8898</v>
      </c>
      <c r="D1522" s="7">
        <v>3.1796002140743E13</v>
      </c>
      <c r="J1522" s="7" t="s">
        <v>8899</v>
      </c>
      <c r="K1522" s="7" t="s">
        <v>8900</v>
      </c>
      <c r="L1522" s="9" t="s">
        <v>11</v>
      </c>
      <c r="M1522" s="7" t="s">
        <v>36</v>
      </c>
      <c r="N1522" s="7" t="s">
        <v>37</v>
      </c>
      <c r="O1522" s="7" t="s">
        <v>8394</v>
      </c>
      <c r="P1522" s="7" t="s">
        <v>3183</v>
      </c>
    </row>
    <row r="1523" ht="15.75" customHeight="1">
      <c r="A1523" s="7" t="s">
        <v>8905</v>
      </c>
      <c r="B1523" s="7" t="s">
        <v>8906</v>
      </c>
      <c r="C1523" s="7" t="s">
        <v>8898</v>
      </c>
      <c r="D1523" s="7">
        <v>3.1796002141253E13</v>
      </c>
      <c r="J1523" s="7" t="s">
        <v>8899</v>
      </c>
      <c r="K1523" s="7" t="s">
        <v>8900</v>
      </c>
      <c r="L1523" s="9" t="s">
        <v>11</v>
      </c>
      <c r="M1523" s="7" t="s">
        <v>36</v>
      </c>
      <c r="N1523" s="7" t="s">
        <v>37</v>
      </c>
      <c r="O1523" s="7" t="s">
        <v>8394</v>
      </c>
      <c r="P1523" s="7" t="s">
        <v>3183</v>
      </c>
    </row>
    <row r="1524" ht="15.75" customHeight="1">
      <c r="A1524" s="7" t="s">
        <v>8907</v>
      </c>
      <c r="B1524" s="7" t="s">
        <v>8908</v>
      </c>
      <c r="C1524" s="7" t="s">
        <v>8909</v>
      </c>
      <c r="D1524" s="7">
        <v>3.179600108744E13</v>
      </c>
      <c r="J1524" s="7">
        <v>1904.0</v>
      </c>
      <c r="K1524" s="7" t="s">
        <v>8900</v>
      </c>
      <c r="M1524" s="7" t="s">
        <v>36</v>
      </c>
      <c r="N1524" s="7" t="s">
        <v>372</v>
      </c>
      <c r="O1524" s="7" t="s">
        <v>8394</v>
      </c>
      <c r="P1524" s="7" t="s">
        <v>3183</v>
      </c>
    </row>
    <row r="1525" ht="15.75" customHeight="1">
      <c r="A1525" s="7" t="s">
        <v>8910</v>
      </c>
      <c r="B1525" s="7" t="s">
        <v>8911</v>
      </c>
      <c r="C1525" s="7" t="s">
        <v>8912</v>
      </c>
      <c r="D1525" s="7">
        <v>3.1796002141295E13</v>
      </c>
      <c r="F1525" s="9" t="s">
        <v>8913</v>
      </c>
      <c r="G1525" s="9" t="s">
        <v>8914</v>
      </c>
      <c r="J1525" s="7">
        <v>1821.0</v>
      </c>
      <c r="K1525" s="7" t="s">
        <v>8900</v>
      </c>
      <c r="L1525" s="9" t="s">
        <v>11</v>
      </c>
      <c r="M1525" s="7" t="s">
        <v>36</v>
      </c>
      <c r="N1525" s="7" t="s">
        <v>37</v>
      </c>
      <c r="O1525" s="7" t="s">
        <v>8394</v>
      </c>
      <c r="P1525" s="7" t="s">
        <v>3183</v>
      </c>
    </row>
    <row r="1526" ht="15.75" customHeight="1">
      <c r="A1526" s="7" t="s">
        <v>8915</v>
      </c>
      <c r="B1526" s="7" t="s">
        <v>8916</v>
      </c>
      <c r="C1526" s="7" t="s">
        <v>8912</v>
      </c>
      <c r="D1526" s="7">
        <v>3.1796002141485E13</v>
      </c>
      <c r="J1526" s="7">
        <v>1821.0</v>
      </c>
      <c r="K1526" s="7" t="s">
        <v>8900</v>
      </c>
      <c r="M1526" s="7" t="s">
        <v>36</v>
      </c>
      <c r="N1526" s="7" t="s">
        <v>2103</v>
      </c>
      <c r="O1526" s="7" t="s">
        <v>8394</v>
      </c>
      <c r="P1526" s="7" t="s">
        <v>3183</v>
      </c>
    </row>
    <row r="1527" ht="15.75" customHeight="1">
      <c r="A1527" s="7" t="s">
        <v>8917</v>
      </c>
      <c r="B1527" s="7" t="s">
        <v>8918</v>
      </c>
      <c r="C1527" s="7" t="s">
        <v>8912</v>
      </c>
      <c r="D1527" s="7">
        <v>3.1796002141162E13</v>
      </c>
      <c r="J1527" s="7">
        <v>1821.0</v>
      </c>
      <c r="K1527" s="7" t="s">
        <v>8900</v>
      </c>
      <c r="M1527" s="7" t="s">
        <v>36</v>
      </c>
      <c r="N1527" s="7" t="s">
        <v>2103</v>
      </c>
      <c r="O1527" s="7" t="s">
        <v>8394</v>
      </c>
      <c r="P1527" s="7" t="s">
        <v>3183</v>
      </c>
    </row>
    <row r="1528" ht="15.75" customHeight="1">
      <c r="A1528" s="7" t="s">
        <v>8919</v>
      </c>
      <c r="B1528" s="7" t="s">
        <v>8920</v>
      </c>
      <c r="C1528" s="7" t="s">
        <v>8921</v>
      </c>
      <c r="D1528" s="7">
        <v>3.1796001786223E13</v>
      </c>
      <c r="J1528" s="7" t="s">
        <v>8922</v>
      </c>
      <c r="K1528" s="7" t="s">
        <v>8900</v>
      </c>
      <c r="L1528" s="9" t="s">
        <v>11</v>
      </c>
      <c r="M1528" s="7" t="s">
        <v>36</v>
      </c>
      <c r="N1528" s="7" t="s">
        <v>37</v>
      </c>
      <c r="O1528" s="7" t="s">
        <v>8394</v>
      </c>
      <c r="P1528" s="7" t="s">
        <v>3183</v>
      </c>
    </row>
    <row r="1529" ht="15.75" customHeight="1">
      <c r="A1529" s="7" t="s">
        <v>8923</v>
      </c>
      <c r="B1529" s="7" t="s">
        <v>8924</v>
      </c>
      <c r="C1529" s="7" t="s">
        <v>8921</v>
      </c>
      <c r="D1529" s="7">
        <v>3.1796001786108E13</v>
      </c>
      <c r="J1529" s="7" t="s">
        <v>8922</v>
      </c>
      <c r="K1529" s="7" t="s">
        <v>8900</v>
      </c>
      <c r="L1529" s="9" t="s">
        <v>11</v>
      </c>
      <c r="M1529" s="7" t="s">
        <v>36</v>
      </c>
      <c r="N1529" s="7" t="s">
        <v>37</v>
      </c>
      <c r="O1529" s="7" t="s">
        <v>8394</v>
      </c>
      <c r="P1529" s="7" t="s">
        <v>3183</v>
      </c>
    </row>
    <row r="1530" ht="15.75" customHeight="1">
      <c r="A1530" s="7" t="s">
        <v>8925</v>
      </c>
      <c r="B1530" s="7" t="s">
        <v>8926</v>
      </c>
      <c r="C1530" s="7" t="s">
        <v>8927</v>
      </c>
      <c r="D1530" s="7">
        <v>3.179600214103E13</v>
      </c>
      <c r="J1530" s="7">
        <v>1853.0</v>
      </c>
      <c r="K1530" s="7" t="s">
        <v>8900</v>
      </c>
      <c r="L1530" s="9" t="s">
        <v>11</v>
      </c>
      <c r="M1530" s="7" t="s">
        <v>36</v>
      </c>
      <c r="N1530" s="7" t="s">
        <v>37</v>
      </c>
      <c r="O1530" s="7" t="s">
        <v>8394</v>
      </c>
      <c r="P1530" s="7" t="s">
        <v>3183</v>
      </c>
    </row>
    <row r="1531" ht="15.75" customHeight="1">
      <c r="A1531" s="7" t="s">
        <v>8928</v>
      </c>
      <c r="B1531" s="7" t="s">
        <v>8929</v>
      </c>
      <c r="C1531" s="7" t="s">
        <v>8930</v>
      </c>
      <c r="D1531" s="7">
        <v>3.1796002141642E13</v>
      </c>
      <c r="J1531" s="7" t="s">
        <v>8931</v>
      </c>
      <c r="K1531" s="7" t="s">
        <v>8900</v>
      </c>
      <c r="L1531" s="9" t="s">
        <v>11</v>
      </c>
      <c r="M1531" s="7" t="s">
        <v>36</v>
      </c>
      <c r="N1531" s="7" t="s">
        <v>37</v>
      </c>
      <c r="O1531" s="7" t="s">
        <v>8394</v>
      </c>
      <c r="P1531" s="7" t="s">
        <v>3183</v>
      </c>
    </row>
    <row r="1532" ht="15.75" customHeight="1">
      <c r="A1532" s="7" t="s">
        <v>8932</v>
      </c>
      <c r="B1532" s="7" t="s">
        <v>8933</v>
      </c>
      <c r="C1532" s="7" t="s">
        <v>8930</v>
      </c>
      <c r="D1532" s="7">
        <v>3.1796002141519E13</v>
      </c>
      <c r="J1532" s="7" t="s">
        <v>8931</v>
      </c>
      <c r="K1532" s="7" t="s">
        <v>8900</v>
      </c>
      <c r="L1532" s="9" t="s">
        <v>11</v>
      </c>
      <c r="M1532" s="7" t="s">
        <v>36</v>
      </c>
      <c r="N1532" s="7" t="s">
        <v>37</v>
      </c>
      <c r="O1532" s="7" t="s">
        <v>8394</v>
      </c>
      <c r="P1532" s="7" t="s">
        <v>3183</v>
      </c>
    </row>
    <row r="1533" ht="15.75" customHeight="1">
      <c r="A1533" s="7" t="s">
        <v>8934</v>
      </c>
      <c r="B1533" s="7" t="s">
        <v>8935</v>
      </c>
      <c r="C1533" s="7" t="s">
        <v>8930</v>
      </c>
      <c r="D1533" s="7">
        <v>3.1796002141634E13</v>
      </c>
      <c r="J1533" s="7" t="s">
        <v>8931</v>
      </c>
      <c r="K1533" s="7" t="s">
        <v>8900</v>
      </c>
      <c r="M1533" s="7" t="s">
        <v>36</v>
      </c>
      <c r="N1533" s="7" t="s">
        <v>37</v>
      </c>
      <c r="O1533" s="7" t="s">
        <v>8394</v>
      </c>
      <c r="P1533" s="7" t="s">
        <v>3183</v>
      </c>
    </row>
    <row r="1534" ht="15.75" customHeight="1">
      <c r="A1534" s="7" t="s">
        <v>8936</v>
      </c>
      <c r="B1534" s="7" t="s">
        <v>8937</v>
      </c>
      <c r="C1534" s="7" t="s">
        <v>8938</v>
      </c>
      <c r="D1534" s="7">
        <v>3.1796002115745E13</v>
      </c>
      <c r="J1534" s="7" t="s">
        <v>8939</v>
      </c>
      <c r="K1534" s="7" t="s">
        <v>8900</v>
      </c>
      <c r="L1534" s="9" t="s">
        <v>11</v>
      </c>
      <c r="M1534" s="7" t="s">
        <v>36</v>
      </c>
      <c r="N1534" s="7" t="s">
        <v>37</v>
      </c>
      <c r="O1534" s="7" t="s">
        <v>8394</v>
      </c>
      <c r="P1534" s="7" t="s">
        <v>3183</v>
      </c>
    </row>
    <row r="1535" ht="15.75" customHeight="1">
      <c r="A1535" s="7" t="s">
        <v>8940</v>
      </c>
      <c r="B1535" s="7" t="s">
        <v>8941</v>
      </c>
      <c r="C1535" s="7" t="s">
        <v>8938</v>
      </c>
      <c r="D1535" s="7">
        <v>3.1796002115752E13</v>
      </c>
      <c r="J1535" s="7" t="s">
        <v>8939</v>
      </c>
      <c r="K1535" s="7" t="s">
        <v>8900</v>
      </c>
      <c r="L1535" s="9" t="s">
        <v>11</v>
      </c>
      <c r="M1535" s="7" t="s">
        <v>36</v>
      </c>
      <c r="N1535" s="7" t="s">
        <v>37</v>
      </c>
      <c r="O1535" s="7" t="s">
        <v>8394</v>
      </c>
      <c r="P1535" s="7" t="s">
        <v>3183</v>
      </c>
    </row>
    <row r="1536" ht="15.75" customHeight="1">
      <c r="A1536" s="7" t="s">
        <v>8942</v>
      </c>
      <c r="B1536" s="7" t="s">
        <v>8943</v>
      </c>
      <c r="C1536" s="7" t="s">
        <v>8944</v>
      </c>
      <c r="D1536" s="7">
        <v>3.1796002115737E13</v>
      </c>
      <c r="J1536" s="7">
        <v>1874.0</v>
      </c>
      <c r="K1536" s="7" t="s">
        <v>8900</v>
      </c>
      <c r="L1536" s="9" t="s">
        <v>11</v>
      </c>
      <c r="M1536" s="7" t="s">
        <v>36</v>
      </c>
      <c r="N1536" s="7" t="s">
        <v>37</v>
      </c>
      <c r="O1536" s="7" t="s">
        <v>8394</v>
      </c>
      <c r="P1536" s="7" t="s">
        <v>3183</v>
      </c>
    </row>
    <row r="1537" ht="15.75" customHeight="1">
      <c r="A1537" s="7" t="s">
        <v>8945</v>
      </c>
      <c r="B1537" s="7" t="s">
        <v>3474</v>
      </c>
      <c r="C1537" s="7" t="s">
        <v>8946</v>
      </c>
      <c r="D1537" s="7">
        <v>3.1796103072746E13</v>
      </c>
      <c r="J1537" s="7">
        <v>1904.0</v>
      </c>
      <c r="K1537" s="7" t="s">
        <v>8900</v>
      </c>
      <c r="L1537" s="9" t="s">
        <v>11</v>
      </c>
      <c r="M1537" s="7" t="s">
        <v>36</v>
      </c>
      <c r="N1537" s="7" t="s">
        <v>37</v>
      </c>
      <c r="O1537" s="7" t="s">
        <v>8394</v>
      </c>
      <c r="P1537" s="7" t="s">
        <v>3183</v>
      </c>
    </row>
    <row r="1538" ht="15.75" customHeight="1">
      <c r="A1538" s="7" t="s">
        <v>8947</v>
      </c>
      <c r="B1538" s="7" t="s">
        <v>8948</v>
      </c>
      <c r="C1538" s="7" t="s">
        <v>8949</v>
      </c>
      <c r="D1538" s="7">
        <v>3.1796004321473E13</v>
      </c>
      <c r="J1538" s="7" t="s">
        <v>8950</v>
      </c>
      <c r="K1538" s="7" t="s">
        <v>8951</v>
      </c>
      <c r="L1538" s="9" t="s">
        <v>10</v>
      </c>
      <c r="M1538" s="7" t="s">
        <v>36</v>
      </c>
      <c r="N1538" s="7" t="s">
        <v>37</v>
      </c>
      <c r="O1538" s="7" t="s">
        <v>8394</v>
      </c>
      <c r="P1538" s="7" t="s">
        <v>3183</v>
      </c>
    </row>
    <row r="1539" ht="15.75" customHeight="1">
      <c r="A1539" s="7" t="s">
        <v>8952</v>
      </c>
      <c r="B1539" s="7" t="s">
        <v>3478</v>
      </c>
      <c r="C1539" s="7" t="s">
        <v>8953</v>
      </c>
      <c r="D1539" s="7">
        <v>3.1796103017741E13</v>
      </c>
      <c r="F1539" s="9" t="s">
        <v>8954</v>
      </c>
      <c r="G1539" s="9" t="s">
        <v>8955</v>
      </c>
      <c r="H1539" s="9" t="s">
        <v>8956</v>
      </c>
      <c r="I1539" s="9" t="s">
        <v>8957</v>
      </c>
      <c r="J1539" s="7">
        <v>1872.0</v>
      </c>
      <c r="K1539" s="7" t="s">
        <v>8900</v>
      </c>
      <c r="L1539" s="9" t="s">
        <v>231</v>
      </c>
      <c r="M1539" s="7" t="s">
        <v>36</v>
      </c>
      <c r="N1539" s="7" t="s">
        <v>37</v>
      </c>
      <c r="O1539" s="7" t="s">
        <v>8394</v>
      </c>
      <c r="P1539" s="7" t="s">
        <v>3183</v>
      </c>
    </row>
    <row r="1540" ht="15.75" customHeight="1">
      <c r="A1540" s="7" t="s">
        <v>8958</v>
      </c>
      <c r="B1540" s="7" t="s">
        <v>8959</v>
      </c>
      <c r="C1540" s="7" t="s">
        <v>8960</v>
      </c>
      <c r="D1540" s="7">
        <v>3.1796102430895E13</v>
      </c>
      <c r="J1540" s="7">
        <v>1889.0</v>
      </c>
      <c r="K1540" s="7" t="s">
        <v>8961</v>
      </c>
      <c r="L1540" s="9" t="s">
        <v>11</v>
      </c>
      <c r="M1540" s="7" t="s">
        <v>36</v>
      </c>
      <c r="N1540" s="7" t="s">
        <v>37</v>
      </c>
      <c r="O1540" s="7" t="s">
        <v>8394</v>
      </c>
      <c r="P1540" s="7" t="s">
        <v>3183</v>
      </c>
    </row>
    <row r="1541" ht="15.75" customHeight="1">
      <c r="A1541" s="7" t="s">
        <v>8962</v>
      </c>
      <c r="B1541" s="7" t="s">
        <v>3482</v>
      </c>
      <c r="C1541" s="7" t="s">
        <v>8963</v>
      </c>
      <c r="D1541" s="7">
        <v>3.1796001787478E13</v>
      </c>
      <c r="J1541" s="7">
        <v>1922.0</v>
      </c>
      <c r="K1541" s="7" t="s">
        <v>8900</v>
      </c>
      <c r="L1541" s="9" t="s">
        <v>11</v>
      </c>
      <c r="M1541" s="7" t="s">
        <v>36</v>
      </c>
      <c r="N1541" s="7" t="s">
        <v>37</v>
      </c>
      <c r="O1541" s="7" t="s">
        <v>8394</v>
      </c>
      <c r="P1541" s="7" t="s">
        <v>3183</v>
      </c>
    </row>
    <row r="1542" ht="15.75" customHeight="1">
      <c r="A1542" s="7" t="s">
        <v>8964</v>
      </c>
      <c r="B1542" s="7" t="s">
        <v>3483</v>
      </c>
      <c r="C1542" s="7" t="s">
        <v>8965</v>
      </c>
      <c r="D1542" s="7">
        <v>3.1796101034953E13</v>
      </c>
      <c r="F1542" s="9" t="s">
        <v>8966</v>
      </c>
      <c r="G1542" s="9" t="s">
        <v>8967</v>
      </c>
      <c r="H1542" s="9" t="s">
        <v>8968</v>
      </c>
      <c r="I1542" s="9" t="s">
        <v>8969</v>
      </c>
      <c r="J1542" s="7">
        <v>1917.0</v>
      </c>
      <c r="K1542" s="7" t="s">
        <v>8900</v>
      </c>
      <c r="L1542" s="9" t="s">
        <v>231</v>
      </c>
      <c r="M1542" s="7" t="s">
        <v>36</v>
      </c>
      <c r="N1542" s="7" t="s">
        <v>37</v>
      </c>
      <c r="O1542" s="7" t="s">
        <v>8394</v>
      </c>
      <c r="P1542" s="7" t="s">
        <v>3183</v>
      </c>
    </row>
    <row r="1543" ht="15.75" customHeight="1">
      <c r="A1543" s="7" t="s">
        <v>8970</v>
      </c>
      <c r="B1543" s="7" t="s">
        <v>3487</v>
      </c>
      <c r="C1543" s="7" t="s">
        <v>8971</v>
      </c>
      <c r="D1543" s="7">
        <v>3.1796103027583E13</v>
      </c>
      <c r="J1543" s="7" t="s">
        <v>8972</v>
      </c>
      <c r="K1543" s="7" t="s">
        <v>8900</v>
      </c>
      <c r="L1543" s="9" t="s">
        <v>11</v>
      </c>
      <c r="M1543" s="7" t="s">
        <v>36</v>
      </c>
      <c r="N1543" s="7" t="s">
        <v>37</v>
      </c>
      <c r="O1543" s="7" t="s">
        <v>8394</v>
      </c>
      <c r="P1543" s="7" t="s">
        <v>3183</v>
      </c>
    </row>
    <row r="1544" ht="15.75" customHeight="1">
      <c r="A1544" s="7" t="s">
        <v>8973</v>
      </c>
      <c r="B1544" s="7" t="s">
        <v>3488</v>
      </c>
      <c r="C1544" s="7" t="s">
        <v>8974</v>
      </c>
      <c r="D1544" s="7">
        <v>3.1796103023434E13</v>
      </c>
      <c r="F1544" s="9" t="s">
        <v>8975</v>
      </c>
      <c r="G1544" s="9" t="s">
        <v>8976</v>
      </c>
      <c r="H1544" s="9" t="s">
        <v>8977</v>
      </c>
      <c r="I1544" s="9" t="s">
        <v>8978</v>
      </c>
      <c r="J1544" s="7">
        <v>1904.0</v>
      </c>
      <c r="K1544" s="7" t="s">
        <v>8900</v>
      </c>
      <c r="L1544" s="9" t="s">
        <v>231</v>
      </c>
      <c r="M1544" s="7" t="s">
        <v>36</v>
      </c>
      <c r="N1544" s="7" t="s">
        <v>37</v>
      </c>
      <c r="O1544" s="7" t="s">
        <v>8394</v>
      </c>
      <c r="P1544" s="7" t="s">
        <v>3183</v>
      </c>
    </row>
    <row r="1545" ht="15.75" customHeight="1">
      <c r="A1545" s="7" t="s">
        <v>8979</v>
      </c>
      <c r="B1545" s="7" t="s">
        <v>3489</v>
      </c>
      <c r="C1545" s="7" t="s">
        <v>8980</v>
      </c>
      <c r="D1545" s="7">
        <v>3.1796004540528E13</v>
      </c>
      <c r="J1545" s="7">
        <v>1885.0</v>
      </c>
      <c r="K1545" s="7" t="s">
        <v>8900</v>
      </c>
      <c r="L1545" s="9" t="s">
        <v>11</v>
      </c>
      <c r="M1545" s="7" t="s">
        <v>36</v>
      </c>
      <c r="N1545" s="7" t="s">
        <v>37</v>
      </c>
      <c r="O1545" s="7" t="s">
        <v>8394</v>
      </c>
      <c r="P1545" s="7" t="s">
        <v>3183</v>
      </c>
    </row>
    <row r="1546" ht="15.75" customHeight="1">
      <c r="A1546" s="7" t="s">
        <v>8981</v>
      </c>
      <c r="B1546" s="7" t="s">
        <v>3491</v>
      </c>
      <c r="C1546" s="7" t="s">
        <v>8982</v>
      </c>
      <c r="D1546" s="7">
        <v>3.1796004613739E13</v>
      </c>
      <c r="F1546" s="9" t="s">
        <v>8983</v>
      </c>
      <c r="G1546" s="9" t="s">
        <v>8984</v>
      </c>
      <c r="H1546" s="9" t="s">
        <v>8985</v>
      </c>
      <c r="I1546" s="9" t="s">
        <v>8986</v>
      </c>
      <c r="J1546" s="7" t="s">
        <v>8987</v>
      </c>
      <c r="K1546" s="7" t="s">
        <v>8900</v>
      </c>
      <c r="L1546" s="9" t="s">
        <v>231</v>
      </c>
      <c r="M1546" s="7" t="s">
        <v>36</v>
      </c>
      <c r="N1546" s="7" t="s">
        <v>37</v>
      </c>
      <c r="O1546" s="7" t="s">
        <v>8394</v>
      </c>
      <c r="P1546" s="7" t="s">
        <v>3183</v>
      </c>
    </row>
    <row r="1547" ht="15.75" customHeight="1">
      <c r="A1547" s="7" t="s">
        <v>8988</v>
      </c>
      <c r="B1547" s="7" t="s">
        <v>8989</v>
      </c>
      <c r="C1547" s="7" t="s">
        <v>8990</v>
      </c>
      <c r="D1547" s="7">
        <v>3.1796002140636E13</v>
      </c>
      <c r="J1547" s="7">
        <v>1893.0</v>
      </c>
      <c r="K1547" s="7" t="s">
        <v>8647</v>
      </c>
      <c r="L1547" s="9" t="s">
        <v>11</v>
      </c>
      <c r="M1547" s="7" t="s">
        <v>36</v>
      </c>
      <c r="N1547" s="7" t="s">
        <v>37</v>
      </c>
      <c r="O1547" s="7" t="s">
        <v>8394</v>
      </c>
      <c r="P1547" s="7" t="s">
        <v>3183</v>
      </c>
    </row>
    <row r="1548" ht="15.75" customHeight="1">
      <c r="A1548" s="7" t="s">
        <v>8991</v>
      </c>
      <c r="B1548" s="7" t="s">
        <v>3496</v>
      </c>
      <c r="C1548" s="7" t="s">
        <v>8992</v>
      </c>
      <c r="D1548" s="7">
        <v>3.1796101038129E13</v>
      </c>
      <c r="J1548" s="7">
        <v>1848.0</v>
      </c>
      <c r="K1548" s="7" t="s">
        <v>8993</v>
      </c>
      <c r="L1548" s="9" t="s">
        <v>10</v>
      </c>
      <c r="M1548" s="7" t="s">
        <v>36</v>
      </c>
      <c r="N1548" s="7" t="s">
        <v>37</v>
      </c>
      <c r="O1548" s="7" t="s">
        <v>8394</v>
      </c>
      <c r="P1548" s="7" t="s">
        <v>3183</v>
      </c>
    </row>
    <row r="1549" ht="15.75" customHeight="1">
      <c r="A1549" s="7" t="s">
        <v>8994</v>
      </c>
      <c r="B1549" s="7" t="s">
        <v>8995</v>
      </c>
      <c r="C1549" s="7" t="s">
        <v>8996</v>
      </c>
      <c r="D1549" s="7">
        <v>3.1796102290661E13</v>
      </c>
      <c r="J1549" s="7">
        <v>1844.0</v>
      </c>
      <c r="K1549" s="7" t="s">
        <v>8997</v>
      </c>
      <c r="L1549" s="9" t="s">
        <v>10</v>
      </c>
      <c r="M1549" s="7" t="s">
        <v>36</v>
      </c>
      <c r="N1549" s="7" t="s">
        <v>37</v>
      </c>
      <c r="O1549" s="7" t="s">
        <v>8394</v>
      </c>
      <c r="P1549" s="7" t="s">
        <v>3183</v>
      </c>
    </row>
    <row r="1550" ht="15.75" customHeight="1">
      <c r="A1550" s="7" t="s">
        <v>8998</v>
      </c>
      <c r="B1550" s="7" t="s">
        <v>8999</v>
      </c>
      <c r="C1550" s="7" t="s">
        <v>9000</v>
      </c>
      <c r="D1550" s="7">
        <v>3.1796102283732E13</v>
      </c>
      <c r="J1550" s="7" t="s">
        <v>9001</v>
      </c>
      <c r="K1550" s="7" t="s">
        <v>9002</v>
      </c>
      <c r="L1550" s="9" t="s">
        <v>10</v>
      </c>
      <c r="M1550" s="7" t="s">
        <v>36</v>
      </c>
      <c r="N1550" s="7" t="s">
        <v>37</v>
      </c>
      <c r="O1550" s="7" t="s">
        <v>8394</v>
      </c>
      <c r="P1550" s="7" t="s">
        <v>3183</v>
      </c>
    </row>
    <row r="1551" ht="15.75" customHeight="1">
      <c r="A1551" s="7" t="s">
        <v>9003</v>
      </c>
      <c r="B1551" s="7" t="s">
        <v>9004</v>
      </c>
      <c r="C1551" s="7" t="s">
        <v>9005</v>
      </c>
      <c r="D1551" s="7">
        <v>3.1796102997091E13</v>
      </c>
      <c r="J1551" s="7" t="s">
        <v>9006</v>
      </c>
      <c r="K1551" s="7" t="s">
        <v>8401</v>
      </c>
      <c r="L1551" s="9" t="s">
        <v>11</v>
      </c>
      <c r="M1551" s="7" t="s">
        <v>36</v>
      </c>
      <c r="N1551" s="7" t="s">
        <v>37</v>
      </c>
      <c r="O1551" s="7" t="s">
        <v>8394</v>
      </c>
      <c r="P1551" s="7" t="s">
        <v>3183</v>
      </c>
    </row>
    <row r="1552" ht="15.75" customHeight="1">
      <c r="A1552" s="7" t="s">
        <v>9007</v>
      </c>
      <c r="B1552" s="7" t="s">
        <v>9008</v>
      </c>
      <c r="C1552" s="7" t="s">
        <v>9009</v>
      </c>
      <c r="D1552" s="7">
        <v>3.1796102556475E13</v>
      </c>
      <c r="J1552" s="7">
        <v>1902.0</v>
      </c>
      <c r="K1552" s="7" t="s">
        <v>9010</v>
      </c>
      <c r="L1552" s="9" t="s">
        <v>11</v>
      </c>
      <c r="M1552" s="7" t="s">
        <v>36</v>
      </c>
      <c r="N1552" s="7" t="s">
        <v>37</v>
      </c>
      <c r="O1552" s="7" t="s">
        <v>8394</v>
      </c>
      <c r="P1552" s="7" t="s">
        <v>3183</v>
      </c>
    </row>
    <row r="1553" ht="15.75" customHeight="1">
      <c r="A1553" s="7" t="s">
        <v>9011</v>
      </c>
      <c r="B1553" s="7" t="s">
        <v>9012</v>
      </c>
      <c r="C1553" s="7" t="s">
        <v>9013</v>
      </c>
      <c r="D1553" s="7">
        <v>3.1796101785166E13</v>
      </c>
      <c r="J1553" s="7">
        <v>1922.0</v>
      </c>
      <c r="K1553" s="7" t="s">
        <v>9014</v>
      </c>
      <c r="L1553" s="9" t="s">
        <v>11</v>
      </c>
      <c r="M1553" s="7" t="s">
        <v>36</v>
      </c>
      <c r="N1553" s="7" t="s">
        <v>37</v>
      </c>
      <c r="O1553" s="7" t="s">
        <v>8394</v>
      </c>
      <c r="P1553" s="7" t="s">
        <v>3183</v>
      </c>
    </row>
    <row r="1554" ht="15.75" customHeight="1">
      <c r="A1554" s="7" t="s">
        <v>9015</v>
      </c>
      <c r="B1554" s="7" t="s">
        <v>9016</v>
      </c>
      <c r="C1554" s="7" t="s">
        <v>9017</v>
      </c>
      <c r="D1554" s="7">
        <v>3.1796001897459E13</v>
      </c>
      <c r="F1554" s="9" t="s">
        <v>9018</v>
      </c>
      <c r="G1554" s="9" t="s">
        <v>9019</v>
      </c>
      <c r="H1554" s="9" t="s">
        <v>9020</v>
      </c>
      <c r="I1554" s="9" t="s">
        <v>9021</v>
      </c>
      <c r="J1554" s="7">
        <v>1898.0</v>
      </c>
      <c r="K1554" s="7" t="s">
        <v>9022</v>
      </c>
      <c r="L1554" s="9" t="s">
        <v>231</v>
      </c>
      <c r="M1554" s="7" t="s">
        <v>36</v>
      </c>
      <c r="N1554" s="7" t="s">
        <v>37</v>
      </c>
      <c r="O1554" s="7" t="s">
        <v>8394</v>
      </c>
      <c r="P1554" s="7" t="s">
        <v>3183</v>
      </c>
    </row>
    <row r="1555" ht="15.75" customHeight="1">
      <c r="A1555" s="7" t="s">
        <v>9023</v>
      </c>
      <c r="B1555" s="7" t="s">
        <v>9024</v>
      </c>
      <c r="C1555" s="7" t="s">
        <v>9025</v>
      </c>
      <c r="D1555" s="7">
        <v>3.179610255838E13</v>
      </c>
      <c r="J1555" s="7">
        <v>1904.0</v>
      </c>
      <c r="K1555" s="7" t="s">
        <v>9026</v>
      </c>
      <c r="L1555" s="9" t="s">
        <v>11</v>
      </c>
      <c r="M1555" s="7" t="s">
        <v>36</v>
      </c>
      <c r="N1555" s="7" t="s">
        <v>37</v>
      </c>
      <c r="O1555" s="7" t="s">
        <v>8394</v>
      </c>
      <c r="P1555" s="7" t="s">
        <v>3183</v>
      </c>
    </row>
    <row r="1556" ht="15.75" customHeight="1">
      <c r="A1556" s="7" t="s">
        <v>9027</v>
      </c>
      <c r="B1556" s="7" t="s">
        <v>9028</v>
      </c>
      <c r="C1556" s="7" t="s">
        <v>9029</v>
      </c>
      <c r="D1556" s="7">
        <v>3.1796102655343E13</v>
      </c>
      <c r="J1556" s="7">
        <v>1892.0</v>
      </c>
      <c r="K1556" s="7" t="s">
        <v>9030</v>
      </c>
      <c r="L1556" s="9" t="s">
        <v>11</v>
      </c>
      <c r="M1556" s="7" t="s">
        <v>36</v>
      </c>
      <c r="N1556" s="7" t="s">
        <v>37</v>
      </c>
      <c r="O1556" s="7" t="s">
        <v>8394</v>
      </c>
      <c r="P1556" s="7" t="s">
        <v>3183</v>
      </c>
    </row>
    <row r="1557" ht="15.75" customHeight="1">
      <c r="A1557" s="7" t="s">
        <v>9031</v>
      </c>
      <c r="B1557" s="7" t="s">
        <v>9032</v>
      </c>
      <c r="C1557" s="7" t="s">
        <v>9033</v>
      </c>
      <c r="D1557" s="7">
        <v>3.1796102481526E13</v>
      </c>
      <c r="J1557" s="7">
        <v>1909.0</v>
      </c>
      <c r="K1557" s="7" t="s">
        <v>9034</v>
      </c>
      <c r="L1557" s="9" t="s">
        <v>11</v>
      </c>
      <c r="M1557" s="7" t="s">
        <v>36</v>
      </c>
      <c r="N1557" s="7" t="s">
        <v>37</v>
      </c>
      <c r="O1557" s="7" t="s">
        <v>8394</v>
      </c>
      <c r="P1557" s="7" t="s">
        <v>3183</v>
      </c>
    </row>
    <row r="1558" ht="15.75" customHeight="1">
      <c r="A1558" s="7" t="s">
        <v>9035</v>
      </c>
      <c r="B1558" s="7" t="s">
        <v>9036</v>
      </c>
      <c r="C1558" s="7" t="s">
        <v>9037</v>
      </c>
      <c r="D1558" s="7">
        <v>3.1796002129654E13</v>
      </c>
      <c r="J1558" s="7" t="s">
        <v>3427</v>
      </c>
      <c r="K1558" s="7" t="s">
        <v>8401</v>
      </c>
      <c r="L1558" s="9" t="s">
        <v>11</v>
      </c>
      <c r="M1558" s="7" t="s">
        <v>36</v>
      </c>
      <c r="N1558" s="7" t="s">
        <v>37</v>
      </c>
      <c r="O1558" s="7" t="s">
        <v>8394</v>
      </c>
      <c r="P1558" s="7" t="s">
        <v>3183</v>
      </c>
    </row>
    <row r="1559" ht="15.75" customHeight="1">
      <c r="A1559" s="7" t="s">
        <v>9038</v>
      </c>
      <c r="B1559" s="7" t="s">
        <v>9039</v>
      </c>
      <c r="C1559" s="7" t="s">
        <v>9040</v>
      </c>
      <c r="D1559" s="7">
        <v>3.1796102839244E13</v>
      </c>
      <c r="J1559" s="7">
        <v>1901.0</v>
      </c>
      <c r="K1559" s="7" t="s">
        <v>9041</v>
      </c>
      <c r="L1559" s="9" t="s">
        <v>11</v>
      </c>
      <c r="M1559" s="7" t="s">
        <v>36</v>
      </c>
      <c r="N1559" s="7" t="s">
        <v>37</v>
      </c>
      <c r="O1559" s="7" t="s">
        <v>8394</v>
      </c>
      <c r="P1559" s="7" t="s">
        <v>3183</v>
      </c>
    </row>
    <row r="1560" ht="15.75" customHeight="1">
      <c r="A1560" s="7" t="s">
        <v>9042</v>
      </c>
      <c r="B1560" s="7" t="s">
        <v>9043</v>
      </c>
      <c r="C1560" s="7" t="s">
        <v>9044</v>
      </c>
      <c r="D1560" s="7">
        <v>3.179610239971E13</v>
      </c>
      <c r="J1560" s="7">
        <v>1905.0</v>
      </c>
      <c r="K1560" s="7" t="s">
        <v>8474</v>
      </c>
      <c r="L1560" s="9" t="s">
        <v>11</v>
      </c>
      <c r="M1560" s="7" t="s">
        <v>36</v>
      </c>
      <c r="N1560" s="7" t="s">
        <v>37</v>
      </c>
      <c r="O1560" s="7" t="s">
        <v>8394</v>
      </c>
      <c r="P1560" s="7" t="s">
        <v>3183</v>
      </c>
    </row>
    <row r="1561" ht="15.75" customHeight="1">
      <c r="A1561" s="7" t="s">
        <v>9045</v>
      </c>
      <c r="B1561" s="7" t="s">
        <v>9046</v>
      </c>
      <c r="C1561" s="7" t="s">
        <v>9047</v>
      </c>
      <c r="D1561" s="7">
        <v>3.1796100551593E13</v>
      </c>
      <c r="J1561" s="7">
        <v>1912.0</v>
      </c>
      <c r="K1561" s="7" t="s">
        <v>9048</v>
      </c>
      <c r="L1561" s="9" t="s">
        <v>11</v>
      </c>
      <c r="M1561" s="7" t="s">
        <v>36</v>
      </c>
      <c r="N1561" s="7" t="s">
        <v>37</v>
      </c>
      <c r="O1561" s="7" t="s">
        <v>8394</v>
      </c>
      <c r="P1561" s="7" t="s">
        <v>3183</v>
      </c>
    </row>
    <row r="1562" ht="15.75" customHeight="1">
      <c r="A1562" s="7" t="s">
        <v>9049</v>
      </c>
      <c r="B1562" s="7" t="s">
        <v>9050</v>
      </c>
      <c r="C1562" s="7" t="s">
        <v>9051</v>
      </c>
      <c r="D1562" s="7" t="s">
        <v>9052</v>
      </c>
      <c r="J1562" s="7" t="s">
        <v>9053</v>
      </c>
      <c r="K1562" s="7" t="s">
        <v>9054</v>
      </c>
      <c r="L1562" s="9" t="s">
        <v>11</v>
      </c>
      <c r="M1562" s="7" t="s">
        <v>36</v>
      </c>
      <c r="N1562" s="7" t="s">
        <v>37</v>
      </c>
      <c r="O1562" s="7" t="s">
        <v>8394</v>
      </c>
      <c r="P1562" s="7" t="s">
        <v>3183</v>
      </c>
    </row>
    <row r="1563" ht="15.75" customHeight="1">
      <c r="A1563" s="7" t="s">
        <v>9055</v>
      </c>
      <c r="B1563" s="7" t="s">
        <v>9056</v>
      </c>
      <c r="C1563" s="7" t="s">
        <v>9057</v>
      </c>
      <c r="D1563" s="7">
        <v>3.1796004718785E13</v>
      </c>
      <c r="F1563" s="9" t="s">
        <v>9058</v>
      </c>
      <c r="G1563" s="9" t="s">
        <v>9059</v>
      </c>
      <c r="H1563" s="9" t="s">
        <v>9060</v>
      </c>
      <c r="I1563" s="9" t="s">
        <v>9061</v>
      </c>
      <c r="J1563" s="7">
        <v>1897.0</v>
      </c>
      <c r="K1563" s="7" t="s">
        <v>9062</v>
      </c>
      <c r="L1563" s="9" t="s">
        <v>231</v>
      </c>
      <c r="M1563" s="7" t="s">
        <v>36</v>
      </c>
      <c r="N1563" s="7" t="s">
        <v>37</v>
      </c>
      <c r="O1563" s="7" t="s">
        <v>8394</v>
      </c>
      <c r="P1563" s="7" t="s">
        <v>3183</v>
      </c>
    </row>
    <row r="1564" ht="15.75" customHeight="1">
      <c r="A1564" s="7" t="s">
        <v>9063</v>
      </c>
      <c r="B1564" s="7" t="s">
        <v>9064</v>
      </c>
      <c r="C1564" s="7" t="s">
        <v>9065</v>
      </c>
      <c r="D1564" s="7">
        <v>3.1796004344574E13</v>
      </c>
      <c r="J1564" s="7">
        <v>1920.0</v>
      </c>
      <c r="K1564" s="7" t="s">
        <v>9066</v>
      </c>
      <c r="L1564" s="9" t="s">
        <v>11</v>
      </c>
      <c r="M1564" s="7" t="s">
        <v>36</v>
      </c>
      <c r="N1564" s="7" t="s">
        <v>37</v>
      </c>
      <c r="O1564" s="7" t="s">
        <v>8394</v>
      </c>
      <c r="P1564" s="7" t="s">
        <v>3183</v>
      </c>
    </row>
    <row r="1565" ht="15.75" customHeight="1">
      <c r="A1565" s="7" t="s">
        <v>9067</v>
      </c>
      <c r="B1565" s="7" t="s">
        <v>9068</v>
      </c>
      <c r="C1565" s="7" t="s">
        <v>9069</v>
      </c>
      <c r="D1565" s="7">
        <v>3.179610215885E13</v>
      </c>
      <c r="J1565" s="7">
        <v>1915.0</v>
      </c>
      <c r="K1565" s="7" t="s">
        <v>9070</v>
      </c>
      <c r="L1565" s="9" t="s">
        <v>11</v>
      </c>
      <c r="M1565" s="7" t="s">
        <v>36</v>
      </c>
      <c r="N1565" s="7" t="s">
        <v>37</v>
      </c>
      <c r="O1565" s="7" t="s">
        <v>8394</v>
      </c>
      <c r="P1565" s="7" t="s">
        <v>3183</v>
      </c>
    </row>
    <row r="1566" ht="15.75" customHeight="1">
      <c r="A1566" s="7" t="s">
        <v>9071</v>
      </c>
      <c r="B1566" s="7" t="s">
        <v>9072</v>
      </c>
      <c r="C1566" s="7" t="s">
        <v>9073</v>
      </c>
      <c r="D1566" s="7">
        <v>3.179600178888E13</v>
      </c>
      <c r="J1566" s="7" t="s">
        <v>9074</v>
      </c>
      <c r="K1566" s="7" t="s">
        <v>9075</v>
      </c>
      <c r="L1566" s="9" t="s">
        <v>11</v>
      </c>
      <c r="M1566" s="7" t="s">
        <v>36</v>
      </c>
      <c r="N1566" s="7" t="s">
        <v>37</v>
      </c>
      <c r="O1566" s="7" t="s">
        <v>8394</v>
      </c>
      <c r="P1566" s="7" t="s">
        <v>3183</v>
      </c>
    </row>
    <row r="1567" ht="15.75" customHeight="1">
      <c r="A1567" s="7" t="s">
        <v>9076</v>
      </c>
      <c r="B1567" s="7" t="s">
        <v>9077</v>
      </c>
      <c r="C1567" s="7" t="s">
        <v>8829</v>
      </c>
      <c r="D1567" s="7">
        <v>3.1796001971585E13</v>
      </c>
      <c r="F1567" s="9" t="s">
        <v>9078</v>
      </c>
      <c r="G1567" s="9" t="s">
        <v>9079</v>
      </c>
      <c r="H1567" s="9" t="s">
        <v>9080</v>
      </c>
      <c r="I1567" s="9" t="s">
        <v>9081</v>
      </c>
      <c r="J1567" s="7">
        <v>1804.0</v>
      </c>
      <c r="K1567" s="7" t="s">
        <v>9075</v>
      </c>
      <c r="L1567" s="9" t="s">
        <v>231</v>
      </c>
      <c r="M1567" s="7" t="s">
        <v>36</v>
      </c>
      <c r="N1567" s="7" t="s">
        <v>37</v>
      </c>
      <c r="O1567" s="7" t="s">
        <v>8394</v>
      </c>
      <c r="P1567" s="7" t="s">
        <v>3183</v>
      </c>
    </row>
    <row r="1568" ht="15.75" customHeight="1">
      <c r="A1568" s="7" t="s">
        <v>9082</v>
      </c>
      <c r="B1568" s="7" t="s">
        <v>9083</v>
      </c>
      <c r="C1568" s="7" t="s">
        <v>9084</v>
      </c>
      <c r="D1568" s="7">
        <v>3.1796001789136E13</v>
      </c>
      <c r="J1568" s="7">
        <v>1830.0</v>
      </c>
      <c r="K1568" s="7" t="s">
        <v>9075</v>
      </c>
      <c r="L1568" s="9" t="s">
        <v>11</v>
      </c>
      <c r="M1568" s="7" t="s">
        <v>36</v>
      </c>
      <c r="N1568" s="7" t="s">
        <v>37</v>
      </c>
      <c r="O1568" s="7" t="s">
        <v>8394</v>
      </c>
      <c r="P1568" s="7" t="s">
        <v>3183</v>
      </c>
    </row>
    <row r="1569" ht="15.75" customHeight="1">
      <c r="A1569" s="7" t="s">
        <v>9085</v>
      </c>
      <c r="B1569" s="7" t="s">
        <v>9086</v>
      </c>
      <c r="C1569" s="7" t="s">
        <v>9087</v>
      </c>
      <c r="D1569" s="7">
        <v>3.1796001940465E13</v>
      </c>
      <c r="J1569" s="7">
        <v>1854.0</v>
      </c>
      <c r="K1569" s="7" t="s">
        <v>9088</v>
      </c>
      <c r="L1569" s="9" t="s">
        <v>11</v>
      </c>
      <c r="M1569" s="7" t="s">
        <v>36</v>
      </c>
      <c r="N1569" s="7" t="s">
        <v>37</v>
      </c>
      <c r="O1569" s="7" t="s">
        <v>8394</v>
      </c>
      <c r="P1569" s="7" t="s">
        <v>3183</v>
      </c>
    </row>
    <row r="1570" ht="15.75" customHeight="1">
      <c r="A1570" s="7" t="s">
        <v>9089</v>
      </c>
      <c r="B1570" s="7" t="s">
        <v>9090</v>
      </c>
      <c r="C1570" s="7" t="s">
        <v>9091</v>
      </c>
      <c r="D1570" s="7">
        <v>3.1796001668066E13</v>
      </c>
      <c r="J1570" s="7" t="s">
        <v>4706</v>
      </c>
      <c r="K1570" s="7" t="s">
        <v>9088</v>
      </c>
      <c r="L1570" s="9" t="s">
        <v>11</v>
      </c>
      <c r="M1570" s="7" t="s">
        <v>36</v>
      </c>
      <c r="N1570" s="7" t="s">
        <v>37</v>
      </c>
      <c r="O1570" s="7" t="s">
        <v>8394</v>
      </c>
      <c r="P1570" s="7" t="s">
        <v>3183</v>
      </c>
    </row>
    <row r="1571" ht="15.75" customHeight="1">
      <c r="A1571" s="7" t="s">
        <v>9092</v>
      </c>
      <c r="B1571" s="7" t="s">
        <v>9093</v>
      </c>
      <c r="C1571" s="7" t="s">
        <v>9094</v>
      </c>
      <c r="D1571" s="7">
        <v>3.1796001841358E13</v>
      </c>
      <c r="F1571" s="9" t="s">
        <v>9095</v>
      </c>
      <c r="G1571" s="9" t="s">
        <v>9096</v>
      </c>
      <c r="H1571" s="9" t="s">
        <v>9097</v>
      </c>
      <c r="I1571" s="9" t="s">
        <v>9098</v>
      </c>
      <c r="J1571" s="7">
        <v>1880.0</v>
      </c>
      <c r="K1571" s="7" t="s">
        <v>9088</v>
      </c>
      <c r="L1571" s="9" t="s">
        <v>231</v>
      </c>
      <c r="M1571" s="7" t="s">
        <v>36</v>
      </c>
      <c r="N1571" s="7" t="s">
        <v>37</v>
      </c>
      <c r="O1571" s="7" t="s">
        <v>8394</v>
      </c>
      <c r="P1571" s="7" t="s">
        <v>3183</v>
      </c>
    </row>
    <row r="1572" ht="15.75" customHeight="1">
      <c r="A1572" s="7" t="s">
        <v>9099</v>
      </c>
      <c r="B1572" s="7" t="s">
        <v>9100</v>
      </c>
      <c r="C1572" s="7" t="s">
        <v>9101</v>
      </c>
      <c r="D1572" s="7">
        <v>3.1796001841127E13</v>
      </c>
      <c r="J1572" s="7">
        <v>1907.0</v>
      </c>
      <c r="K1572" s="7" t="s">
        <v>9088</v>
      </c>
      <c r="L1572" s="9" t="s">
        <v>11</v>
      </c>
      <c r="M1572" s="7" t="s">
        <v>36</v>
      </c>
      <c r="N1572" s="7" t="s">
        <v>37</v>
      </c>
      <c r="O1572" s="7" t="s">
        <v>8394</v>
      </c>
      <c r="P1572" s="7" t="s">
        <v>3183</v>
      </c>
    </row>
    <row r="1573" ht="15.75" customHeight="1">
      <c r="A1573" s="7" t="s">
        <v>9102</v>
      </c>
      <c r="B1573" s="7" t="s">
        <v>9103</v>
      </c>
      <c r="C1573" s="7" t="s">
        <v>9104</v>
      </c>
      <c r="D1573" s="7">
        <v>3.1796001939715E13</v>
      </c>
      <c r="G1573" s="9" t="s">
        <v>9105</v>
      </c>
      <c r="H1573" s="9" t="s">
        <v>9106</v>
      </c>
      <c r="I1573" s="9" t="s">
        <v>9107</v>
      </c>
      <c r="J1573" s="7" t="s">
        <v>3629</v>
      </c>
      <c r="K1573" s="7" t="s">
        <v>9108</v>
      </c>
      <c r="L1573" s="9" t="s">
        <v>231</v>
      </c>
      <c r="M1573" s="7" t="s">
        <v>36</v>
      </c>
      <c r="N1573" s="7" t="s">
        <v>37</v>
      </c>
      <c r="O1573" s="7" t="s">
        <v>8394</v>
      </c>
      <c r="P1573" s="7" t="s">
        <v>3183</v>
      </c>
      <c r="R1573" s="9" t="b">
        <v>1</v>
      </c>
    </row>
    <row r="1574" ht="15.75" customHeight="1">
      <c r="A1574" s="7" t="s">
        <v>9109</v>
      </c>
      <c r="B1574" s="7" t="s">
        <v>9110</v>
      </c>
      <c r="C1574" s="7" t="s">
        <v>9111</v>
      </c>
      <c r="D1574" s="7">
        <v>3.1796001941E13</v>
      </c>
      <c r="F1574" s="9" t="s">
        <v>9112</v>
      </c>
      <c r="G1574" s="9" t="s">
        <v>9113</v>
      </c>
      <c r="H1574" s="9" t="s">
        <v>9114</v>
      </c>
      <c r="I1574" s="9" t="s">
        <v>9115</v>
      </c>
      <c r="J1574" s="7">
        <v>1854.0</v>
      </c>
      <c r="K1574" s="7" t="s">
        <v>9116</v>
      </c>
      <c r="L1574" s="9" t="s">
        <v>231</v>
      </c>
      <c r="M1574" s="7" t="s">
        <v>36</v>
      </c>
      <c r="N1574" s="7" t="s">
        <v>37</v>
      </c>
      <c r="O1574" s="7" t="s">
        <v>8394</v>
      </c>
      <c r="P1574" s="7" t="s">
        <v>3183</v>
      </c>
    </row>
    <row r="1575" ht="15.75" customHeight="1">
      <c r="A1575" s="7" t="s">
        <v>9117</v>
      </c>
      <c r="B1575" s="7" t="s">
        <v>9118</v>
      </c>
      <c r="C1575" s="7" t="s">
        <v>9119</v>
      </c>
      <c r="D1575" s="7">
        <v>3.179610040193E13</v>
      </c>
      <c r="J1575" s="7">
        <v>1922.0</v>
      </c>
      <c r="K1575" s="7" t="s">
        <v>9120</v>
      </c>
      <c r="L1575" s="9" t="s">
        <v>11</v>
      </c>
      <c r="M1575" s="7" t="s">
        <v>36</v>
      </c>
      <c r="N1575" s="7" t="s">
        <v>37</v>
      </c>
      <c r="O1575" s="7" t="s">
        <v>8394</v>
      </c>
      <c r="P1575" s="7" t="s">
        <v>3183</v>
      </c>
    </row>
    <row r="1576" ht="15.75" customHeight="1">
      <c r="A1576" s="7" t="s">
        <v>9121</v>
      </c>
      <c r="B1576" s="7" t="s">
        <v>9122</v>
      </c>
      <c r="C1576" s="7" t="s">
        <v>9123</v>
      </c>
      <c r="D1576" s="7">
        <v>3.1796001668496E13</v>
      </c>
      <c r="J1576" s="7">
        <v>1922.0</v>
      </c>
      <c r="K1576" s="7" t="s">
        <v>9124</v>
      </c>
      <c r="L1576" s="9" t="s">
        <v>11</v>
      </c>
      <c r="M1576" s="7" t="s">
        <v>36</v>
      </c>
      <c r="N1576" s="7" t="s">
        <v>37</v>
      </c>
      <c r="O1576" s="7" t="s">
        <v>8394</v>
      </c>
      <c r="P1576" s="7" t="s">
        <v>3183</v>
      </c>
    </row>
    <row r="1577" ht="15.75" customHeight="1">
      <c r="A1577" s="7" t="s">
        <v>9125</v>
      </c>
      <c r="B1577" s="7" t="s">
        <v>9126</v>
      </c>
      <c r="C1577" s="7" t="s">
        <v>9127</v>
      </c>
      <c r="D1577" s="7">
        <v>3.1796001668512E13</v>
      </c>
      <c r="J1577" s="7" t="s">
        <v>9128</v>
      </c>
      <c r="K1577" s="7" t="s">
        <v>9129</v>
      </c>
      <c r="L1577" s="9" t="s">
        <v>11</v>
      </c>
      <c r="M1577" s="7" t="s">
        <v>36</v>
      </c>
      <c r="N1577" s="7" t="s">
        <v>37</v>
      </c>
      <c r="O1577" s="7" t="s">
        <v>8394</v>
      </c>
      <c r="P1577" s="7" t="s">
        <v>3183</v>
      </c>
    </row>
    <row r="1578" ht="15.75" customHeight="1">
      <c r="A1578" s="7" t="s">
        <v>9130</v>
      </c>
      <c r="B1578" s="7" t="s">
        <v>9131</v>
      </c>
      <c r="C1578" s="7" t="s">
        <v>9127</v>
      </c>
      <c r="D1578" s="7">
        <v>3.1796001668504E13</v>
      </c>
      <c r="J1578" s="7" t="s">
        <v>9128</v>
      </c>
      <c r="K1578" s="7" t="s">
        <v>9129</v>
      </c>
      <c r="L1578" s="9" t="s">
        <v>11</v>
      </c>
      <c r="M1578" s="7" t="s">
        <v>36</v>
      </c>
      <c r="N1578" s="7" t="s">
        <v>37</v>
      </c>
      <c r="O1578" s="7" t="s">
        <v>8394</v>
      </c>
      <c r="P1578" s="7" t="s">
        <v>3183</v>
      </c>
    </row>
    <row r="1579" ht="15.75" customHeight="1">
      <c r="A1579" s="7" t="s">
        <v>9132</v>
      </c>
      <c r="B1579" s="7" t="s">
        <v>9133</v>
      </c>
      <c r="C1579" s="7" t="s">
        <v>9127</v>
      </c>
      <c r="D1579" s="7">
        <v>3.1796001668397E13</v>
      </c>
      <c r="J1579" s="7" t="s">
        <v>9128</v>
      </c>
      <c r="K1579" s="7" t="s">
        <v>9129</v>
      </c>
      <c r="L1579" s="9" t="s">
        <v>11</v>
      </c>
      <c r="M1579" s="7" t="s">
        <v>36</v>
      </c>
      <c r="N1579" s="7" t="s">
        <v>37</v>
      </c>
      <c r="O1579" s="7" t="s">
        <v>8394</v>
      </c>
      <c r="P1579" s="7" t="s">
        <v>3183</v>
      </c>
    </row>
    <row r="1580" ht="15.75" customHeight="1">
      <c r="A1580" s="7" t="s">
        <v>9134</v>
      </c>
      <c r="B1580" s="7" t="s">
        <v>9135</v>
      </c>
      <c r="C1580" s="7" t="s">
        <v>9136</v>
      </c>
      <c r="D1580" s="7">
        <v>3.1796102523947E13</v>
      </c>
      <c r="J1580" s="7">
        <v>1868.0</v>
      </c>
      <c r="K1580" s="7" t="s">
        <v>9137</v>
      </c>
      <c r="L1580" s="9" t="s">
        <v>11</v>
      </c>
      <c r="M1580" s="7" t="s">
        <v>36</v>
      </c>
      <c r="N1580" s="7" t="s">
        <v>37</v>
      </c>
      <c r="O1580" s="7" t="s">
        <v>8394</v>
      </c>
      <c r="P1580" s="7" t="s">
        <v>3183</v>
      </c>
    </row>
    <row r="1581" ht="15.75" customHeight="1">
      <c r="A1581" s="7" t="s">
        <v>9138</v>
      </c>
      <c r="B1581" s="7" t="s">
        <v>9139</v>
      </c>
      <c r="C1581" s="7" t="s">
        <v>9140</v>
      </c>
      <c r="D1581" s="7">
        <v>3.1796102873763E13</v>
      </c>
      <c r="J1581" s="7">
        <v>1879.0</v>
      </c>
      <c r="K1581" s="7" t="s">
        <v>9141</v>
      </c>
      <c r="L1581" s="9" t="s">
        <v>11</v>
      </c>
      <c r="M1581" s="7" t="s">
        <v>36</v>
      </c>
      <c r="N1581" s="7" t="s">
        <v>37</v>
      </c>
      <c r="O1581" s="7" t="s">
        <v>8394</v>
      </c>
      <c r="P1581" s="7" t="s">
        <v>3183</v>
      </c>
    </row>
    <row r="1582" ht="15.75" customHeight="1">
      <c r="A1582" s="7" t="s">
        <v>9142</v>
      </c>
      <c r="B1582" s="7" t="s">
        <v>9143</v>
      </c>
      <c r="C1582" s="7" t="s">
        <v>9144</v>
      </c>
      <c r="D1582" s="7">
        <v>3.1796001668603E13</v>
      </c>
      <c r="F1582" s="9" t="s">
        <v>9145</v>
      </c>
      <c r="G1582" s="9" t="s">
        <v>9146</v>
      </c>
      <c r="H1582" s="9" t="s">
        <v>9147</v>
      </c>
      <c r="I1582" s="9" t="s">
        <v>9148</v>
      </c>
      <c r="J1582" s="7">
        <v>1821.0</v>
      </c>
      <c r="K1582" s="7" t="s">
        <v>9149</v>
      </c>
      <c r="L1582" s="9" t="s">
        <v>231</v>
      </c>
      <c r="M1582" s="7" t="s">
        <v>36</v>
      </c>
      <c r="N1582" s="7" t="s">
        <v>37</v>
      </c>
      <c r="O1582" s="7" t="s">
        <v>8394</v>
      </c>
      <c r="P1582" s="7" t="s">
        <v>3183</v>
      </c>
    </row>
    <row r="1583" ht="15.75" customHeight="1">
      <c r="A1583" s="7" t="s">
        <v>9150</v>
      </c>
      <c r="B1583" s="7" t="s">
        <v>9151</v>
      </c>
      <c r="C1583" s="7" t="s">
        <v>9144</v>
      </c>
      <c r="D1583" s="7">
        <v>3.1796001668355E13</v>
      </c>
      <c r="F1583" s="9" t="s">
        <v>9152</v>
      </c>
      <c r="G1583" s="9" t="s">
        <v>9153</v>
      </c>
      <c r="H1583" s="9" t="s">
        <v>9154</v>
      </c>
      <c r="I1583" s="9" t="s">
        <v>9155</v>
      </c>
      <c r="J1583" s="7">
        <v>1821.0</v>
      </c>
      <c r="K1583" s="7" t="s">
        <v>9149</v>
      </c>
      <c r="L1583" s="9" t="s">
        <v>231</v>
      </c>
      <c r="M1583" s="7" t="s">
        <v>36</v>
      </c>
      <c r="N1583" s="7" t="s">
        <v>37</v>
      </c>
      <c r="O1583" s="7" t="s">
        <v>8394</v>
      </c>
      <c r="P1583" s="7" t="s">
        <v>3183</v>
      </c>
    </row>
    <row r="1584" ht="15.75" customHeight="1">
      <c r="A1584" s="7" t="s">
        <v>9156</v>
      </c>
      <c r="B1584" s="7" t="s">
        <v>9157</v>
      </c>
      <c r="C1584" s="7" t="s">
        <v>9144</v>
      </c>
      <c r="D1584" s="7">
        <v>3.1796001668793E13</v>
      </c>
      <c r="F1584" s="9" t="s">
        <v>9158</v>
      </c>
      <c r="G1584" s="9" t="s">
        <v>9159</v>
      </c>
      <c r="H1584" s="9" t="s">
        <v>9160</v>
      </c>
      <c r="I1584" s="9" t="s">
        <v>9161</v>
      </c>
      <c r="J1584" s="7">
        <v>1821.0</v>
      </c>
      <c r="K1584" s="7" t="s">
        <v>9149</v>
      </c>
      <c r="L1584" s="9" t="s">
        <v>231</v>
      </c>
      <c r="M1584" s="7" t="s">
        <v>36</v>
      </c>
      <c r="N1584" s="7" t="s">
        <v>37</v>
      </c>
      <c r="O1584" s="7" t="s">
        <v>8394</v>
      </c>
      <c r="P1584" s="7" t="s">
        <v>3183</v>
      </c>
    </row>
    <row r="1585" ht="15.75" customHeight="1">
      <c r="A1585" s="7" t="s">
        <v>9162</v>
      </c>
      <c r="B1585" s="7" t="s">
        <v>9163</v>
      </c>
      <c r="C1585" s="7" t="s">
        <v>9164</v>
      </c>
      <c r="D1585" s="7">
        <v>3.1796001845011E13</v>
      </c>
      <c r="J1585" s="7" t="s">
        <v>9165</v>
      </c>
      <c r="K1585" s="7" t="s">
        <v>9149</v>
      </c>
      <c r="L1585" s="9" t="s">
        <v>11</v>
      </c>
      <c r="M1585" s="7" t="s">
        <v>36</v>
      </c>
      <c r="N1585" s="7" t="s">
        <v>37</v>
      </c>
      <c r="O1585" s="7" t="s">
        <v>8394</v>
      </c>
      <c r="P1585" s="7" t="s">
        <v>3183</v>
      </c>
    </row>
    <row r="1586" ht="15.75" customHeight="1">
      <c r="A1586" s="7" t="s">
        <v>9166</v>
      </c>
      <c r="B1586" s="7" t="s">
        <v>9167</v>
      </c>
      <c r="C1586" s="7" t="s">
        <v>9164</v>
      </c>
      <c r="D1586" s="7">
        <v>3.179600184554E13</v>
      </c>
      <c r="F1586" s="9" t="s">
        <v>9168</v>
      </c>
      <c r="G1586" s="9" t="s">
        <v>9169</v>
      </c>
      <c r="H1586" s="9" t="s">
        <v>9170</v>
      </c>
      <c r="I1586" s="9" t="s">
        <v>9171</v>
      </c>
      <c r="J1586" s="7" t="s">
        <v>9165</v>
      </c>
      <c r="K1586" s="7" t="s">
        <v>9149</v>
      </c>
      <c r="L1586" s="9" t="s">
        <v>231</v>
      </c>
      <c r="M1586" s="7" t="s">
        <v>36</v>
      </c>
      <c r="N1586" s="7" t="s">
        <v>37</v>
      </c>
      <c r="O1586" s="7" t="s">
        <v>8394</v>
      </c>
      <c r="P1586" s="7" t="s">
        <v>3183</v>
      </c>
    </row>
    <row r="1587" ht="15.75" customHeight="1">
      <c r="A1587" s="7" t="s">
        <v>9172</v>
      </c>
      <c r="B1587" s="7" t="s">
        <v>9173</v>
      </c>
      <c r="C1587" s="7" t="s">
        <v>9174</v>
      </c>
      <c r="D1587" s="7">
        <v>3.1796002119432E13</v>
      </c>
      <c r="J1587" s="7">
        <v>1892.0</v>
      </c>
      <c r="K1587" s="7" t="s">
        <v>9175</v>
      </c>
      <c r="L1587" s="9" t="s">
        <v>11</v>
      </c>
      <c r="M1587" s="7" t="s">
        <v>36</v>
      </c>
      <c r="N1587" s="7" t="s">
        <v>37</v>
      </c>
      <c r="O1587" s="7" t="s">
        <v>8394</v>
      </c>
      <c r="P1587" s="7" t="s">
        <v>3183</v>
      </c>
    </row>
    <row r="1588" ht="15.75" customHeight="1">
      <c r="A1588" s="7" t="s">
        <v>9176</v>
      </c>
      <c r="B1588" s="7" t="s">
        <v>9177</v>
      </c>
      <c r="C1588" s="7" t="s">
        <v>8811</v>
      </c>
      <c r="D1588" s="7">
        <v>3.1796004545311E13</v>
      </c>
      <c r="F1588" s="9" t="s">
        <v>9178</v>
      </c>
      <c r="G1588" s="9" t="s">
        <v>9179</v>
      </c>
      <c r="H1588" s="9" t="s">
        <v>9180</v>
      </c>
      <c r="I1588" s="9" t="s">
        <v>9181</v>
      </c>
      <c r="J1588" s="7">
        <v>1821.0</v>
      </c>
      <c r="K1588" s="7" t="s">
        <v>9182</v>
      </c>
      <c r="L1588" s="9" t="s">
        <v>231</v>
      </c>
      <c r="M1588" s="7" t="s">
        <v>36</v>
      </c>
      <c r="N1588" s="7" t="s">
        <v>37</v>
      </c>
      <c r="O1588" s="7" t="s">
        <v>8394</v>
      </c>
      <c r="P1588" s="7" t="s">
        <v>3183</v>
      </c>
    </row>
    <row r="1589" ht="15.75" customHeight="1">
      <c r="A1589" s="7" t="s">
        <v>9183</v>
      </c>
      <c r="B1589" s="7" t="s">
        <v>9184</v>
      </c>
      <c r="C1589" s="7" t="s">
        <v>9185</v>
      </c>
      <c r="D1589" s="7">
        <v>3.1796102534985E13</v>
      </c>
      <c r="J1589" s="7">
        <v>1883.0</v>
      </c>
      <c r="K1589" s="7" t="s">
        <v>9186</v>
      </c>
      <c r="L1589" s="9" t="s">
        <v>11</v>
      </c>
      <c r="M1589" s="7" t="s">
        <v>36</v>
      </c>
      <c r="N1589" s="7" t="s">
        <v>37</v>
      </c>
      <c r="O1589" s="7" t="s">
        <v>8394</v>
      </c>
      <c r="P1589" s="7" t="s">
        <v>3183</v>
      </c>
    </row>
    <row r="1590" ht="15.75" customHeight="1">
      <c r="A1590" s="7" t="s">
        <v>9187</v>
      </c>
      <c r="B1590" s="7" t="s">
        <v>9188</v>
      </c>
      <c r="C1590" s="7" t="s">
        <v>9189</v>
      </c>
      <c r="D1590" s="7">
        <v>3.1796001940788E13</v>
      </c>
      <c r="J1590" s="7">
        <v>1854.0</v>
      </c>
      <c r="K1590" s="7" t="s">
        <v>9190</v>
      </c>
      <c r="L1590" s="9" t="s">
        <v>10</v>
      </c>
      <c r="M1590" s="7" t="s">
        <v>36</v>
      </c>
      <c r="N1590" s="7" t="s">
        <v>37</v>
      </c>
      <c r="O1590" s="7" t="s">
        <v>8394</v>
      </c>
      <c r="P1590" s="7" t="s">
        <v>3183</v>
      </c>
    </row>
    <row r="1591" ht="15.75" customHeight="1">
      <c r="A1591" s="7" t="s">
        <v>9191</v>
      </c>
      <c r="B1591" s="7" t="s">
        <v>9192</v>
      </c>
      <c r="C1591" s="7" t="s">
        <v>9193</v>
      </c>
      <c r="D1591" s="7">
        <v>3.1796100522974E13</v>
      </c>
      <c r="F1591" s="9" t="s">
        <v>9194</v>
      </c>
      <c r="G1591" s="9" t="s">
        <v>9195</v>
      </c>
      <c r="H1591" s="9" t="s">
        <v>9196</v>
      </c>
      <c r="J1591" s="7">
        <v>1837.0</v>
      </c>
      <c r="K1591" s="7" t="s">
        <v>6324</v>
      </c>
      <c r="L1591" s="9" t="s">
        <v>231</v>
      </c>
      <c r="M1591" s="7" t="s">
        <v>36</v>
      </c>
      <c r="N1591" s="7" t="s">
        <v>37</v>
      </c>
      <c r="O1591" s="7" t="s">
        <v>8394</v>
      </c>
      <c r="P1591" s="7" t="s">
        <v>3183</v>
      </c>
    </row>
    <row r="1592" ht="15.75" customHeight="1">
      <c r="A1592" s="7" t="s">
        <v>9197</v>
      </c>
      <c r="B1592" s="7" t="s">
        <v>9198</v>
      </c>
      <c r="C1592" s="7" t="s">
        <v>8829</v>
      </c>
      <c r="D1592" s="7">
        <v>3.1796001845763E13</v>
      </c>
      <c r="J1592" s="7" t="s">
        <v>3091</v>
      </c>
      <c r="K1592" s="7" t="s">
        <v>9199</v>
      </c>
      <c r="L1592" s="9" t="s">
        <v>11</v>
      </c>
      <c r="M1592" s="7" t="s">
        <v>36</v>
      </c>
      <c r="N1592" s="7" t="s">
        <v>37</v>
      </c>
      <c r="O1592" s="7" t="s">
        <v>8394</v>
      </c>
      <c r="P1592" s="7" t="s">
        <v>3183</v>
      </c>
    </row>
    <row r="1593" ht="15.75" customHeight="1">
      <c r="A1593" s="7" t="s">
        <v>9200</v>
      </c>
      <c r="B1593" s="7" t="s">
        <v>9201</v>
      </c>
      <c r="C1593" s="7" t="s">
        <v>9202</v>
      </c>
      <c r="D1593" s="7">
        <v>3.1796003515588E13</v>
      </c>
      <c r="G1593" s="9" t="s">
        <v>9203</v>
      </c>
      <c r="J1593" s="7">
        <v>1906.0</v>
      </c>
      <c r="K1593" s="7" t="s">
        <v>9199</v>
      </c>
      <c r="L1593" s="9" t="s">
        <v>11</v>
      </c>
      <c r="M1593" s="7" t="s">
        <v>36</v>
      </c>
      <c r="N1593" s="7" t="s">
        <v>37</v>
      </c>
      <c r="O1593" s="7" t="s">
        <v>8394</v>
      </c>
      <c r="P1593" s="7" t="s">
        <v>3183</v>
      </c>
      <c r="R1593" s="9" t="b">
        <v>1</v>
      </c>
    </row>
    <row r="1594" ht="15.75" customHeight="1">
      <c r="A1594" s="7" t="s">
        <v>9204</v>
      </c>
      <c r="B1594" s="7" t="s">
        <v>9205</v>
      </c>
      <c r="C1594" s="7" t="s">
        <v>9206</v>
      </c>
      <c r="D1594" s="7">
        <v>3.1796101598577E13</v>
      </c>
      <c r="F1594" s="9" t="s">
        <v>9207</v>
      </c>
      <c r="G1594" s="9" t="s">
        <v>9208</v>
      </c>
      <c r="H1594" s="9" t="s">
        <v>9209</v>
      </c>
      <c r="I1594" s="9" t="s">
        <v>9210</v>
      </c>
      <c r="J1594" s="7">
        <v>1859.0</v>
      </c>
      <c r="K1594" s="7" t="s">
        <v>9211</v>
      </c>
      <c r="L1594" s="9" t="s">
        <v>231</v>
      </c>
      <c r="M1594" s="7" t="s">
        <v>36</v>
      </c>
      <c r="N1594" s="7" t="s">
        <v>37</v>
      </c>
      <c r="O1594" s="7" t="s">
        <v>8394</v>
      </c>
      <c r="P1594" s="7" t="s">
        <v>3183</v>
      </c>
    </row>
    <row r="1595" ht="15.75" customHeight="1">
      <c r="A1595" s="7" t="s">
        <v>9212</v>
      </c>
      <c r="B1595" s="7" t="s">
        <v>9213</v>
      </c>
      <c r="C1595" s="7" t="s">
        <v>9214</v>
      </c>
      <c r="D1595" s="7">
        <v>3.1796001846043E13</v>
      </c>
      <c r="F1595" s="9" t="s">
        <v>9215</v>
      </c>
      <c r="J1595" s="7">
        <v>1885.0</v>
      </c>
      <c r="K1595" s="7" t="s">
        <v>9211</v>
      </c>
      <c r="L1595" s="9" t="s">
        <v>11</v>
      </c>
      <c r="M1595" s="7" t="s">
        <v>36</v>
      </c>
      <c r="N1595" s="7" t="s">
        <v>37</v>
      </c>
      <c r="O1595" s="7" t="s">
        <v>8394</v>
      </c>
      <c r="P1595" s="7" t="s">
        <v>3183</v>
      </c>
      <c r="R1595" s="9" t="b">
        <v>1</v>
      </c>
    </row>
    <row r="1596" ht="15.75" customHeight="1">
      <c r="A1596" s="7" t="s">
        <v>9216</v>
      </c>
      <c r="B1596" s="7" t="s">
        <v>9217</v>
      </c>
      <c r="C1596" s="7" t="s">
        <v>9218</v>
      </c>
      <c r="D1596" s="7">
        <v>3.1796103116352E13</v>
      </c>
      <c r="J1596" s="7">
        <v>1890.0</v>
      </c>
      <c r="K1596" s="7" t="s">
        <v>9219</v>
      </c>
      <c r="L1596" s="9" t="s">
        <v>11</v>
      </c>
      <c r="M1596" s="7" t="s">
        <v>36</v>
      </c>
      <c r="N1596" s="7" t="s">
        <v>37</v>
      </c>
      <c r="O1596" s="7" t="s">
        <v>8394</v>
      </c>
      <c r="P1596" s="7" t="s">
        <v>3183</v>
      </c>
    </row>
    <row r="1597" ht="15.75" customHeight="1">
      <c r="A1597" s="7" t="s">
        <v>9220</v>
      </c>
      <c r="B1597" s="7" t="s">
        <v>9221</v>
      </c>
      <c r="C1597" s="7" t="s">
        <v>9222</v>
      </c>
      <c r="D1597" s="7">
        <v>3.1796102488265E13</v>
      </c>
      <c r="J1597" s="7">
        <v>1908.0</v>
      </c>
      <c r="K1597" s="7" t="s">
        <v>9223</v>
      </c>
      <c r="L1597" s="9" t="s">
        <v>11</v>
      </c>
      <c r="M1597" s="7" t="s">
        <v>36</v>
      </c>
      <c r="N1597" s="7" t="s">
        <v>37</v>
      </c>
      <c r="O1597" s="7" t="s">
        <v>8394</v>
      </c>
      <c r="P1597" s="7" t="s">
        <v>3183</v>
      </c>
    </row>
    <row r="1598" ht="15.75" customHeight="1">
      <c r="A1598" s="7" t="s">
        <v>9224</v>
      </c>
      <c r="B1598" s="7" t="s">
        <v>9225</v>
      </c>
      <c r="C1598" s="7" t="s">
        <v>9226</v>
      </c>
      <c r="D1598" s="7">
        <v>3.1796102705825E13</v>
      </c>
      <c r="F1598" s="9" t="s">
        <v>9227</v>
      </c>
      <c r="G1598" s="9" t="s">
        <v>9228</v>
      </c>
      <c r="H1598" s="9" t="s">
        <v>9229</v>
      </c>
      <c r="I1598" s="9" t="s">
        <v>9230</v>
      </c>
      <c r="J1598" s="7">
        <v>1851.0</v>
      </c>
      <c r="K1598" s="7" t="s">
        <v>9231</v>
      </c>
      <c r="L1598" s="9" t="s">
        <v>231</v>
      </c>
      <c r="M1598" s="7" t="s">
        <v>36</v>
      </c>
      <c r="N1598" s="7" t="s">
        <v>37</v>
      </c>
      <c r="O1598" s="7" t="s">
        <v>8394</v>
      </c>
      <c r="P1598" s="7" t="s">
        <v>3183</v>
      </c>
    </row>
    <row r="1599" ht="15.75" customHeight="1">
      <c r="A1599" s="7" t="s">
        <v>9232</v>
      </c>
      <c r="B1599" s="7" t="s">
        <v>9233</v>
      </c>
      <c r="C1599" s="7" t="s">
        <v>9234</v>
      </c>
      <c r="D1599" s="7">
        <v>3.1796100681267E13</v>
      </c>
      <c r="J1599" s="7">
        <v>1893.0</v>
      </c>
      <c r="L1599" s="9" t="s">
        <v>11</v>
      </c>
      <c r="M1599" s="7" t="s">
        <v>36</v>
      </c>
      <c r="N1599" s="7" t="s">
        <v>37</v>
      </c>
      <c r="O1599" s="7" t="s">
        <v>8394</v>
      </c>
      <c r="P1599" s="7" t="s">
        <v>3183</v>
      </c>
    </row>
    <row r="1600" ht="15.75" customHeight="1">
      <c r="A1600" s="7" t="s">
        <v>9235</v>
      </c>
      <c r="B1600" s="7" t="s">
        <v>9236</v>
      </c>
      <c r="C1600" s="7" t="s">
        <v>9237</v>
      </c>
      <c r="D1600" s="7">
        <v>3.1796001846183E13</v>
      </c>
      <c r="J1600" s="7">
        <v>1893.0</v>
      </c>
      <c r="K1600" s="7" t="s">
        <v>9238</v>
      </c>
      <c r="L1600" s="9" t="s">
        <v>11</v>
      </c>
      <c r="M1600" s="7" t="s">
        <v>36</v>
      </c>
      <c r="N1600" s="7" t="s">
        <v>37</v>
      </c>
      <c r="O1600" s="7" t="s">
        <v>8394</v>
      </c>
      <c r="P1600" s="7" t="s">
        <v>3183</v>
      </c>
    </row>
    <row r="1601" ht="15.75" customHeight="1">
      <c r="A1601" s="7" t="s">
        <v>9239</v>
      </c>
      <c r="B1601" s="7" t="s">
        <v>9240</v>
      </c>
      <c r="C1601" s="7" t="s">
        <v>9241</v>
      </c>
      <c r="D1601" s="7">
        <v>3.1796001941273E13</v>
      </c>
      <c r="J1601" s="7" t="s">
        <v>9242</v>
      </c>
      <c r="K1601" s="7" t="s">
        <v>9238</v>
      </c>
      <c r="L1601" s="9" t="s">
        <v>11</v>
      </c>
      <c r="M1601" s="7" t="s">
        <v>36</v>
      </c>
      <c r="N1601" s="7" t="s">
        <v>37</v>
      </c>
      <c r="O1601" s="7" t="s">
        <v>8394</v>
      </c>
      <c r="P1601" s="7" t="s">
        <v>3183</v>
      </c>
    </row>
    <row r="1602" ht="15.75" customHeight="1">
      <c r="A1602" s="7" t="s">
        <v>9243</v>
      </c>
      <c r="B1602" s="7" t="s">
        <v>9244</v>
      </c>
      <c r="C1602" s="7" t="s">
        <v>9245</v>
      </c>
      <c r="D1602" s="7">
        <v>3.1796001941141E13</v>
      </c>
      <c r="J1602" s="7">
        <v>1816.0</v>
      </c>
      <c r="K1602" s="7" t="s">
        <v>8470</v>
      </c>
      <c r="L1602" s="9" t="s">
        <v>11</v>
      </c>
      <c r="M1602" s="7" t="s">
        <v>36</v>
      </c>
      <c r="N1602" s="7" t="s">
        <v>37</v>
      </c>
      <c r="O1602" s="7" t="s">
        <v>8394</v>
      </c>
      <c r="P1602" s="7" t="s">
        <v>3183</v>
      </c>
    </row>
    <row r="1603" ht="15.75" customHeight="1">
      <c r="A1603" s="7" t="s">
        <v>9246</v>
      </c>
      <c r="B1603" s="7" t="s">
        <v>9247</v>
      </c>
      <c r="C1603" s="7" t="s">
        <v>9245</v>
      </c>
      <c r="D1603" s="7">
        <v>3.1796001941323E13</v>
      </c>
      <c r="J1603" s="7">
        <v>1816.0</v>
      </c>
      <c r="K1603" s="7" t="s">
        <v>8470</v>
      </c>
      <c r="L1603" s="9" t="s">
        <v>11</v>
      </c>
      <c r="M1603" s="7" t="s">
        <v>36</v>
      </c>
      <c r="N1603" s="7" t="s">
        <v>37</v>
      </c>
      <c r="O1603" s="7" t="s">
        <v>8394</v>
      </c>
      <c r="P1603" s="7" t="s">
        <v>3183</v>
      </c>
    </row>
    <row r="1604" ht="15.75" customHeight="1">
      <c r="A1604" s="7" t="s">
        <v>9248</v>
      </c>
      <c r="B1604" s="7" t="s">
        <v>9249</v>
      </c>
      <c r="C1604" s="7" t="s">
        <v>9245</v>
      </c>
      <c r="D1604" s="7">
        <v>3.1796001941372E13</v>
      </c>
      <c r="J1604" s="7">
        <v>1816.0</v>
      </c>
      <c r="K1604" s="7" t="s">
        <v>8470</v>
      </c>
      <c r="L1604" s="9" t="s">
        <v>11</v>
      </c>
      <c r="M1604" s="7" t="s">
        <v>36</v>
      </c>
      <c r="N1604" s="7" t="s">
        <v>37</v>
      </c>
      <c r="O1604" s="7" t="s">
        <v>8394</v>
      </c>
      <c r="P1604" s="7" t="s">
        <v>3183</v>
      </c>
    </row>
    <row r="1605" ht="15.75" customHeight="1">
      <c r="A1605" s="7" t="s">
        <v>9250</v>
      </c>
      <c r="B1605" s="7" t="s">
        <v>9251</v>
      </c>
      <c r="C1605" s="7" t="s">
        <v>9252</v>
      </c>
      <c r="D1605" s="7">
        <v>3.1796001973979E13</v>
      </c>
      <c r="F1605" s="9" t="s">
        <v>9253</v>
      </c>
      <c r="G1605" s="9" t="s">
        <v>9254</v>
      </c>
      <c r="H1605" s="9" t="s">
        <v>9255</v>
      </c>
      <c r="I1605" s="9" t="s">
        <v>9256</v>
      </c>
      <c r="J1605" s="7">
        <v>1825.0</v>
      </c>
      <c r="K1605" s="7" t="s">
        <v>8470</v>
      </c>
      <c r="L1605" s="9" t="s">
        <v>231</v>
      </c>
      <c r="M1605" s="7" t="s">
        <v>36</v>
      </c>
      <c r="N1605" s="7" t="s">
        <v>37</v>
      </c>
      <c r="O1605" s="7" t="s">
        <v>8394</v>
      </c>
      <c r="P1605" s="7" t="s">
        <v>3183</v>
      </c>
    </row>
    <row r="1606" ht="15.75" customHeight="1">
      <c r="A1606" s="7" t="s">
        <v>9257</v>
      </c>
      <c r="B1606" s="7" t="s">
        <v>9258</v>
      </c>
      <c r="C1606" s="7" t="s">
        <v>9259</v>
      </c>
      <c r="D1606" s="7">
        <v>3.1796002121834E13</v>
      </c>
      <c r="J1606" s="7">
        <v>1911.0</v>
      </c>
      <c r="K1606" s="7" t="s">
        <v>9260</v>
      </c>
      <c r="L1606" s="9" t="s">
        <v>10</v>
      </c>
      <c r="M1606" s="7" t="s">
        <v>36</v>
      </c>
      <c r="N1606" s="7" t="s">
        <v>37</v>
      </c>
      <c r="O1606" s="7" t="s">
        <v>8394</v>
      </c>
      <c r="P1606" s="7" t="s">
        <v>3183</v>
      </c>
    </row>
    <row r="1607" ht="15.75" customHeight="1">
      <c r="A1607" s="7" t="s">
        <v>9261</v>
      </c>
      <c r="B1607" s="7" t="s">
        <v>9262</v>
      </c>
      <c r="C1607" s="7" t="s">
        <v>9263</v>
      </c>
      <c r="D1607" s="7">
        <v>3.1796002117956E13</v>
      </c>
      <c r="F1607" s="9" t="s">
        <v>9264</v>
      </c>
      <c r="G1607" s="9" t="s">
        <v>9265</v>
      </c>
      <c r="H1607" s="9" t="s">
        <v>9266</v>
      </c>
      <c r="I1607" s="9" t="s">
        <v>9267</v>
      </c>
      <c r="J1607" s="7">
        <v>1874.0</v>
      </c>
      <c r="K1607" s="7" t="s">
        <v>9268</v>
      </c>
      <c r="L1607" s="9" t="s">
        <v>231</v>
      </c>
      <c r="M1607" s="7" t="s">
        <v>36</v>
      </c>
      <c r="N1607" s="7" t="s">
        <v>37</v>
      </c>
      <c r="O1607" s="7" t="s">
        <v>8394</v>
      </c>
      <c r="P1607" s="7" t="s">
        <v>3183</v>
      </c>
    </row>
    <row r="1608" ht="15.75" customHeight="1">
      <c r="A1608" s="7" t="s">
        <v>9269</v>
      </c>
      <c r="B1608" s="7" t="s">
        <v>3632</v>
      </c>
      <c r="C1608" s="7" t="s">
        <v>9270</v>
      </c>
      <c r="D1608" s="7">
        <v>3.1796001942164E13</v>
      </c>
      <c r="J1608" s="7">
        <v>1877.0</v>
      </c>
      <c r="K1608" s="7" t="s">
        <v>9268</v>
      </c>
      <c r="L1608" s="9" t="s">
        <v>11</v>
      </c>
      <c r="M1608" s="7" t="s">
        <v>36</v>
      </c>
      <c r="N1608" s="7" t="s">
        <v>37</v>
      </c>
      <c r="O1608" s="7" t="s">
        <v>8394</v>
      </c>
      <c r="P1608" s="7" t="s">
        <v>3183</v>
      </c>
    </row>
    <row r="1609" ht="15.75" customHeight="1">
      <c r="A1609" s="7" t="s">
        <v>9271</v>
      </c>
      <c r="B1609" s="7" t="s">
        <v>3635</v>
      </c>
      <c r="C1609" s="7" t="s">
        <v>9272</v>
      </c>
      <c r="D1609" s="7">
        <v>3.1796103196974E13</v>
      </c>
      <c r="J1609" s="7">
        <v>1888.0</v>
      </c>
      <c r="K1609" s="7" t="s">
        <v>9273</v>
      </c>
      <c r="L1609" s="9" t="s">
        <v>11</v>
      </c>
      <c r="M1609" s="7" t="s">
        <v>36</v>
      </c>
      <c r="N1609" s="7" t="s">
        <v>37</v>
      </c>
      <c r="O1609" s="7" t="s">
        <v>8394</v>
      </c>
      <c r="P1609" s="7" t="s">
        <v>3183</v>
      </c>
    </row>
    <row r="1610" ht="15.75" customHeight="1">
      <c r="A1610" s="7" t="s">
        <v>9274</v>
      </c>
      <c r="B1610" s="7" t="s">
        <v>3638</v>
      </c>
      <c r="C1610" s="7" t="s">
        <v>9275</v>
      </c>
      <c r="D1610" s="7">
        <v>3.1796101655872E13</v>
      </c>
      <c r="J1610" s="7">
        <v>1918.0</v>
      </c>
      <c r="K1610" s="7" t="s">
        <v>9276</v>
      </c>
      <c r="L1610" s="9" t="s">
        <v>11</v>
      </c>
      <c r="M1610" s="7" t="s">
        <v>36</v>
      </c>
      <c r="N1610" s="7" t="s">
        <v>37</v>
      </c>
      <c r="O1610" s="7" t="s">
        <v>8394</v>
      </c>
      <c r="P1610" s="7" t="s">
        <v>3183</v>
      </c>
    </row>
    <row r="1611" ht="15.75" customHeight="1">
      <c r="A1611" s="7" t="s">
        <v>9277</v>
      </c>
      <c r="B1611" s="7" t="s">
        <v>9278</v>
      </c>
      <c r="C1611" s="7" t="s">
        <v>9279</v>
      </c>
      <c r="D1611" s="7">
        <v>3.1796002118897E13</v>
      </c>
      <c r="J1611" s="7" t="s">
        <v>9280</v>
      </c>
      <c r="K1611" s="7" t="s">
        <v>9281</v>
      </c>
      <c r="L1611" s="9" t="s">
        <v>11</v>
      </c>
      <c r="M1611" s="7" t="s">
        <v>36</v>
      </c>
      <c r="N1611" s="7" t="s">
        <v>37</v>
      </c>
      <c r="O1611" s="7" t="s">
        <v>8394</v>
      </c>
      <c r="P1611" s="7" t="s">
        <v>3183</v>
      </c>
    </row>
    <row r="1612" ht="15.75" customHeight="1">
      <c r="A1612" s="7" t="s">
        <v>9282</v>
      </c>
      <c r="B1612" s="7" t="s">
        <v>9283</v>
      </c>
      <c r="C1612" s="7" t="s">
        <v>9284</v>
      </c>
      <c r="D1612" s="7">
        <v>3.1796002118905E13</v>
      </c>
      <c r="J1612" s="7">
        <v>1904.0</v>
      </c>
      <c r="K1612" s="7" t="s">
        <v>9281</v>
      </c>
      <c r="L1612" s="9" t="s">
        <v>11</v>
      </c>
      <c r="M1612" s="7" t="s">
        <v>36</v>
      </c>
      <c r="N1612" s="7" t="s">
        <v>37</v>
      </c>
      <c r="O1612" s="7" t="s">
        <v>8394</v>
      </c>
      <c r="P1612" s="7" t="s">
        <v>3183</v>
      </c>
    </row>
    <row r="1613" ht="15.75" customHeight="1">
      <c r="A1613" s="7" t="s">
        <v>9285</v>
      </c>
      <c r="B1613" s="7" t="s">
        <v>9286</v>
      </c>
      <c r="C1613" s="7" t="s">
        <v>9287</v>
      </c>
      <c r="D1613" s="7">
        <v>3.1796001669064E13</v>
      </c>
      <c r="J1613" s="7">
        <v>1902.0</v>
      </c>
      <c r="K1613" s="7" t="s">
        <v>8653</v>
      </c>
      <c r="L1613" s="9" t="s">
        <v>11</v>
      </c>
      <c r="M1613" s="7" t="s">
        <v>36</v>
      </c>
      <c r="N1613" s="7" t="s">
        <v>37</v>
      </c>
      <c r="O1613" s="7" t="s">
        <v>8394</v>
      </c>
      <c r="P1613" s="7" t="s">
        <v>3183</v>
      </c>
    </row>
    <row r="1614" ht="15.75" customHeight="1">
      <c r="A1614" s="7" t="s">
        <v>9288</v>
      </c>
      <c r="B1614" s="7" t="s">
        <v>9289</v>
      </c>
      <c r="C1614" s="7" t="s">
        <v>9287</v>
      </c>
      <c r="D1614" s="7">
        <v>3.1796001669296E13</v>
      </c>
      <c r="J1614" s="7">
        <v>1902.0</v>
      </c>
      <c r="K1614" s="7" t="s">
        <v>8653</v>
      </c>
      <c r="L1614" s="9" t="s">
        <v>11</v>
      </c>
      <c r="M1614" s="7" t="s">
        <v>36</v>
      </c>
      <c r="N1614" s="7" t="s">
        <v>37</v>
      </c>
      <c r="O1614" s="7" t="s">
        <v>8394</v>
      </c>
      <c r="P1614" s="7" t="s">
        <v>3183</v>
      </c>
    </row>
    <row r="1615" ht="15.75" customHeight="1">
      <c r="A1615" s="7" t="s">
        <v>9290</v>
      </c>
      <c r="B1615" s="7" t="s">
        <v>9291</v>
      </c>
      <c r="C1615" s="7" t="s">
        <v>9292</v>
      </c>
      <c r="D1615" s="7">
        <v>3.1796001869607E13</v>
      </c>
      <c r="J1615" s="7">
        <v>1811.0</v>
      </c>
      <c r="K1615" s="7" t="s">
        <v>8653</v>
      </c>
      <c r="L1615" s="9" t="s">
        <v>11</v>
      </c>
      <c r="M1615" s="7" t="s">
        <v>36</v>
      </c>
      <c r="N1615" s="7" t="s">
        <v>37</v>
      </c>
      <c r="O1615" s="7" t="s">
        <v>8394</v>
      </c>
      <c r="P1615" s="7" t="s">
        <v>3183</v>
      </c>
    </row>
    <row r="1616" ht="15.75" customHeight="1">
      <c r="A1616" s="7" t="s">
        <v>9293</v>
      </c>
      <c r="B1616" s="7" t="s">
        <v>9294</v>
      </c>
      <c r="C1616" s="7" t="s">
        <v>9292</v>
      </c>
      <c r="D1616" s="7">
        <v>3.1796009330511E13</v>
      </c>
      <c r="J1616" s="7">
        <v>1811.0</v>
      </c>
      <c r="K1616" s="7" t="s">
        <v>8653</v>
      </c>
      <c r="L1616" s="9" t="s">
        <v>11</v>
      </c>
      <c r="M1616" s="7" t="s">
        <v>36</v>
      </c>
      <c r="N1616" s="7" t="s">
        <v>37</v>
      </c>
      <c r="O1616" s="7" t="s">
        <v>8394</v>
      </c>
      <c r="P1616" s="7" t="s">
        <v>3183</v>
      </c>
    </row>
    <row r="1617" ht="15.75" customHeight="1">
      <c r="A1617" s="7" t="s">
        <v>9295</v>
      </c>
      <c r="B1617" s="7" t="s">
        <v>9296</v>
      </c>
      <c r="C1617" s="7" t="s">
        <v>9297</v>
      </c>
      <c r="D1617" s="7">
        <v>3.179600187005E13</v>
      </c>
      <c r="J1617" s="7">
        <v>1883.0</v>
      </c>
      <c r="K1617" s="7" t="s">
        <v>8653</v>
      </c>
      <c r="L1617" s="9" t="s">
        <v>11</v>
      </c>
      <c r="M1617" s="7" t="s">
        <v>36</v>
      </c>
      <c r="N1617" s="7" t="s">
        <v>37</v>
      </c>
      <c r="O1617" s="7" t="s">
        <v>8394</v>
      </c>
      <c r="P1617" s="7" t="s">
        <v>3183</v>
      </c>
    </row>
    <row r="1618" ht="15.75" customHeight="1">
      <c r="A1618" s="7" t="s">
        <v>9298</v>
      </c>
      <c r="B1618" s="7" t="s">
        <v>9299</v>
      </c>
      <c r="C1618" s="7" t="s">
        <v>9297</v>
      </c>
      <c r="D1618" s="7">
        <v>3.1796001869995E13</v>
      </c>
      <c r="J1618" s="7">
        <v>1883.0</v>
      </c>
      <c r="K1618" s="7" t="s">
        <v>8653</v>
      </c>
      <c r="L1618" s="9" t="s">
        <v>11</v>
      </c>
      <c r="M1618" s="7" t="s">
        <v>36</v>
      </c>
      <c r="N1618" s="7" t="s">
        <v>37</v>
      </c>
      <c r="O1618" s="7" t="s">
        <v>8394</v>
      </c>
      <c r="P1618" s="7" t="s">
        <v>3183</v>
      </c>
    </row>
    <row r="1619" ht="15.75" customHeight="1">
      <c r="A1619" s="7" t="s">
        <v>9300</v>
      </c>
      <c r="B1619" s="7" t="s">
        <v>9301</v>
      </c>
      <c r="C1619" s="7" t="s">
        <v>9302</v>
      </c>
      <c r="D1619" s="7">
        <v>3.1796001669429E13</v>
      </c>
      <c r="J1619" s="7">
        <v>1902.0</v>
      </c>
      <c r="K1619" s="7" t="s">
        <v>9303</v>
      </c>
      <c r="L1619" s="9" t="s">
        <v>11</v>
      </c>
      <c r="M1619" s="7" t="s">
        <v>36</v>
      </c>
      <c r="N1619" s="7" t="s">
        <v>37</v>
      </c>
      <c r="O1619" s="7" t="s">
        <v>8394</v>
      </c>
      <c r="P1619" s="7" t="s">
        <v>3183</v>
      </c>
    </row>
    <row r="1620" ht="15.75" customHeight="1">
      <c r="A1620" s="7" t="s">
        <v>9304</v>
      </c>
      <c r="B1620" s="7" t="s">
        <v>9305</v>
      </c>
      <c r="C1620" s="7" t="s">
        <v>9306</v>
      </c>
      <c r="D1620" s="7">
        <v>3.1796101596605E13</v>
      </c>
      <c r="J1620" s="7">
        <v>1908.0</v>
      </c>
      <c r="K1620" s="7" t="s">
        <v>9307</v>
      </c>
      <c r="L1620" s="9" t="s">
        <v>11</v>
      </c>
      <c r="M1620" s="7" t="s">
        <v>36</v>
      </c>
      <c r="N1620" s="7" t="s">
        <v>37</v>
      </c>
      <c r="O1620" s="7" t="s">
        <v>8394</v>
      </c>
      <c r="P1620" s="7" t="s">
        <v>3183</v>
      </c>
    </row>
    <row r="1621" ht="15.75" customHeight="1">
      <c r="A1621" s="7" t="s">
        <v>9308</v>
      </c>
      <c r="B1621" s="7" t="s">
        <v>9309</v>
      </c>
      <c r="C1621" s="7" t="s">
        <v>9310</v>
      </c>
      <c r="D1621" s="7">
        <v>3.179600201105E13</v>
      </c>
      <c r="J1621" s="7" t="s">
        <v>9311</v>
      </c>
      <c r="K1621" s="7" t="s">
        <v>9312</v>
      </c>
      <c r="L1621" s="9" t="s">
        <v>11</v>
      </c>
      <c r="M1621" s="7" t="s">
        <v>36</v>
      </c>
      <c r="N1621" s="7" t="s">
        <v>37</v>
      </c>
      <c r="O1621" s="7" t="s">
        <v>8394</v>
      </c>
      <c r="P1621" s="7" t="s">
        <v>3183</v>
      </c>
    </row>
    <row r="1622" ht="15.75" customHeight="1">
      <c r="A1622" s="7" t="s">
        <v>9313</v>
      </c>
      <c r="B1622" s="7" t="s">
        <v>9314</v>
      </c>
      <c r="C1622" s="7" t="s">
        <v>9310</v>
      </c>
      <c r="D1622" s="7">
        <v>3.1796002011282E13</v>
      </c>
      <c r="J1622" s="7" t="s">
        <v>9311</v>
      </c>
      <c r="K1622" s="7" t="s">
        <v>9312</v>
      </c>
      <c r="L1622" s="9" t="s">
        <v>11</v>
      </c>
      <c r="M1622" s="7" t="s">
        <v>36</v>
      </c>
      <c r="N1622" s="7" t="s">
        <v>37</v>
      </c>
      <c r="O1622" s="7" t="s">
        <v>8394</v>
      </c>
      <c r="P1622" s="7" t="s">
        <v>3183</v>
      </c>
    </row>
    <row r="1623" ht="15.75" customHeight="1">
      <c r="A1623" s="7" t="s">
        <v>9315</v>
      </c>
      <c r="B1623" s="7" t="s">
        <v>9316</v>
      </c>
      <c r="C1623" s="7" t="s">
        <v>9317</v>
      </c>
      <c r="D1623" s="7">
        <v>3.1796002011191E13</v>
      </c>
      <c r="F1623" s="9" t="s">
        <v>9318</v>
      </c>
      <c r="G1623" s="9" t="s">
        <v>9319</v>
      </c>
      <c r="H1623" s="9" t="s">
        <v>9320</v>
      </c>
      <c r="I1623" s="9" t="s">
        <v>9321</v>
      </c>
      <c r="J1623" s="7" t="s">
        <v>9322</v>
      </c>
      <c r="K1623" s="7" t="s">
        <v>9312</v>
      </c>
      <c r="L1623" s="9" t="s">
        <v>231</v>
      </c>
      <c r="M1623" s="7" t="s">
        <v>36</v>
      </c>
      <c r="N1623" s="7" t="s">
        <v>37</v>
      </c>
      <c r="O1623" s="7" t="s">
        <v>8394</v>
      </c>
      <c r="P1623" s="7" t="s">
        <v>3183</v>
      </c>
    </row>
    <row r="1624" ht="15.75" customHeight="1">
      <c r="A1624" s="7" t="s">
        <v>9323</v>
      </c>
      <c r="B1624" s="7" t="s">
        <v>9324</v>
      </c>
      <c r="C1624" s="7" t="s">
        <v>9317</v>
      </c>
      <c r="D1624" s="7">
        <v>3.1796002011076E13</v>
      </c>
      <c r="F1624" s="9" t="s">
        <v>9325</v>
      </c>
      <c r="G1624" s="9" t="s">
        <v>9326</v>
      </c>
      <c r="H1624" s="9" t="s">
        <v>9327</v>
      </c>
      <c r="I1624" s="9" t="s">
        <v>9328</v>
      </c>
      <c r="J1624" s="7" t="s">
        <v>9322</v>
      </c>
      <c r="K1624" s="7" t="s">
        <v>9312</v>
      </c>
      <c r="L1624" s="9" t="s">
        <v>231</v>
      </c>
      <c r="M1624" s="7" t="s">
        <v>36</v>
      </c>
      <c r="N1624" s="7" t="s">
        <v>37</v>
      </c>
      <c r="O1624" s="7" t="s">
        <v>8394</v>
      </c>
      <c r="P1624" s="7" t="s">
        <v>3183</v>
      </c>
    </row>
    <row r="1625" ht="15.75" customHeight="1">
      <c r="A1625" s="7" t="s">
        <v>9329</v>
      </c>
      <c r="B1625" s="7" t="s">
        <v>9330</v>
      </c>
      <c r="C1625" s="7" t="s">
        <v>9331</v>
      </c>
      <c r="D1625" s="7">
        <v>3.1796001670161E13</v>
      </c>
      <c r="F1625" s="9" t="s">
        <v>9332</v>
      </c>
      <c r="G1625" s="9" t="s">
        <v>9333</v>
      </c>
      <c r="H1625" s="9" t="s">
        <v>9334</v>
      </c>
      <c r="I1625" s="9" t="s">
        <v>9335</v>
      </c>
      <c r="J1625" s="7">
        <v>1908.0</v>
      </c>
      <c r="K1625" s="7" t="s">
        <v>9336</v>
      </c>
      <c r="L1625" s="9" t="s">
        <v>231</v>
      </c>
      <c r="M1625" s="7" t="s">
        <v>36</v>
      </c>
      <c r="N1625" s="7" t="s">
        <v>37</v>
      </c>
      <c r="O1625" s="7" t="s">
        <v>8394</v>
      </c>
      <c r="P1625" s="7" t="s">
        <v>3183</v>
      </c>
    </row>
    <row r="1626" ht="15.75" customHeight="1">
      <c r="A1626" s="7" t="s">
        <v>9337</v>
      </c>
      <c r="B1626" s="7" t="s">
        <v>9338</v>
      </c>
      <c r="C1626" s="7" t="s">
        <v>9339</v>
      </c>
      <c r="D1626" s="7">
        <v>3.1796002121917E13</v>
      </c>
      <c r="J1626" s="7">
        <v>1893.0</v>
      </c>
      <c r="K1626" s="7" t="s">
        <v>9340</v>
      </c>
      <c r="L1626" s="9" t="s">
        <v>11</v>
      </c>
      <c r="M1626" s="7" t="s">
        <v>36</v>
      </c>
      <c r="N1626" s="7" t="s">
        <v>37</v>
      </c>
      <c r="O1626" s="7" t="s">
        <v>8394</v>
      </c>
      <c r="P1626" s="7" t="s">
        <v>3183</v>
      </c>
    </row>
    <row r="1627" ht="15.75" customHeight="1">
      <c r="A1627" s="7" t="s">
        <v>9341</v>
      </c>
      <c r="B1627" s="7" t="s">
        <v>9342</v>
      </c>
      <c r="C1627" s="7" t="s">
        <v>9343</v>
      </c>
      <c r="D1627" s="7">
        <v>3.1796002005441E13</v>
      </c>
      <c r="J1627" s="7">
        <v>1871.0</v>
      </c>
      <c r="K1627" s="7" t="s">
        <v>9344</v>
      </c>
      <c r="M1627" s="7" t="s">
        <v>36</v>
      </c>
      <c r="N1627" s="7" t="s">
        <v>37</v>
      </c>
      <c r="O1627" s="7" t="s">
        <v>8394</v>
      </c>
      <c r="P1627" s="7" t="s">
        <v>3183</v>
      </c>
    </row>
    <row r="1628" ht="15.75" customHeight="1">
      <c r="A1628" s="7" t="s">
        <v>9345</v>
      </c>
      <c r="B1628" s="7" t="s">
        <v>9346</v>
      </c>
      <c r="C1628" s="7" t="s">
        <v>8743</v>
      </c>
      <c r="D1628" s="7">
        <v>3.1796001670344E13</v>
      </c>
      <c r="J1628" s="7">
        <v>1896.0</v>
      </c>
      <c r="K1628" s="7" t="s">
        <v>9344</v>
      </c>
      <c r="M1628" s="7" t="s">
        <v>36</v>
      </c>
      <c r="N1628" s="7" t="s">
        <v>37</v>
      </c>
      <c r="O1628" s="7" t="s">
        <v>8394</v>
      </c>
      <c r="P1628" s="7" t="s">
        <v>3183</v>
      </c>
    </row>
    <row r="1629" ht="15.75" customHeight="1">
      <c r="A1629" s="7" t="s">
        <v>9347</v>
      </c>
      <c r="B1629" s="7" t="s">
        <v>9348</v>
      </c>
      <c r="C1629" s="7" t="s">
        <v>8743</v>
      </c>
      <c r="D1629" s="7">
        <v>3.1796001670286E13</v>
      </c>
      <c r="J1629" s="7">
        <v>1896.0</v>
      </c>
      <c r="K1629" s="7" t="s">
        <v>9344</v>
      </c>
      <c r="M1629" s="7" t="s">
        <v>36</v>
      </c>
      <c r="N1629" s="7" t="s">
        <v>37</v>
      </c>
      <c r="O1629" s="7" t="s">
        <v>8394</v>
      </c>
      <c r="P1629" s="7" t="s">
        <v>3183</v>
      </c>
    </row>
    <row r="1630" ht="15.75" customHeight="1">
      <c r="A1630" s="7" t="s">
        <v>9349</v>
      </c>
      <c r="B1630" s="7" t="s">
        <v>3705</v>
      </c>
      <c r="C1630" s="7" t="s">
        <v>9350</v>
      </c>
      <c r="D1630" s="7">
        <v>3.1796103185068E13</v>
      </c>
      <c r="J1630" s="7">
        <v>1874.0</v>
      </c>
      <c r="K1630" s="7" t="s">
        <v>9351</v>
      </c>
      <c r="M1630" s="7" t="s">
        <v>36</v>
      </c>
      <c r="N1630" s="7" t="s">
        <v>37</v>
      </c>
      <c r="O1630" s="7" t="s">
        <v>8394</v>
      </c>
      <c r="P1630" s="7" t="s">
        <v>3183</v>
      </c>
    </row>
    <row r="1631" ht="15.75" customHeight="1">
      <c r="A1631" s="7" t="s">
        <v>9352</v>
      </c>
      <c r="B1631" s="7" t="s">
        <v>9353</v>
      </c>
      <c r="C1631" s="7" t="s">
        <v>9354</v>
      </c>
      <c r="D1631" s="7">
        <v>3.1796103199051E13</v>
      </c>
      <c r="J1631" s="7">
        <v>1917.0</v>
      </c>
      <c r="K1631" s="7" t="s">
        <v>9355</v>
      </c>
      <c r="M1631" s="7" t="s">
        <v>36</v>
      </c>
      <c r="N1631" s="7" t="s">
        <v>37</v>
      </c>
      <c r="O1631" s="7" t="s">
        <v>8394</v>
      </c>
      <c r="P1631" s="7" t="s">
        <v>3183</v>
      </c>
    </row>
    <row r="1632" ht="15.75" customHeight="1">
      <c r="A1632" s="7" t="s">
        <v>9356</v>
      </c>
      <c r="B1632" s="7" t="s">
        <v>9357</v>
      </c>
      <c r="C1632" s="7" t="s">
        <v>9358</v>
      </c>
      <c r="D1632" s="7">
        <v>3.1796001626825E13</v>
      </c>
      <c r="J1632" s="7">
        <v>1892.0</v>
      </c>
      <c r="K1632" s="7" t="s">
        <v>9359</v>
      </c>
      <c r="M1632" s="7" t="s">
        <v>36</v>
      </c>
      <c r="N1632" s="7" t="s">
        <v>37</v>
      </c>
      <c r="O1632" s="7" t="s">
        <v>8394</v>
      </c>
      <c r="P1632" s="7" t="s">
        <v>3183</v>
      </c>
    </row>
    <row r="1633" ht="15.75" customHeight="1">
      <c r="A1633" s="7" t="s">
        <v>9360</v>
      </c>
      <c r="B1633" s="7" t="s">
        <v>9361</v>
      </c>
      <c r="C1633" s="7" t="s">
        <v>9362</v>
      </c>
      <c r="D1633" s="7">
        <v>3.1796001971973E13</v>
      </c>
      <c r="J1633" s="7" t="s">
        <v>9363</v>
      </c>
      <c r="K1633" s="7" t="s">
        <v>916</v>
      </c>
      <c r="M1633" s="7" t="s">
        <v>36</v>
      </c>
      <c r="N1633" s="7" t="s">
        <v>37</v>
      </c>
      <c r="O1633" s="7" t="s">
        <v>8394</v>
      </c>
      <c r="P1633" s="7" t="s">
        <v>3183</v>
      </c>
    </row>
    <row r="1634" ht="15.75" customHeight="1">
      <c r="A1634" s="7" t="s">
        <v>9364</v>
      </c>
      <c r="B1634" s="7" t="s">
        <v>9365</v>
      </c>
      <c r="C1634" s="7" t="s">
        <v>9366</v>
      </c>
      <c r="D1634" s="7">
        <v>3.179600162665E13</v>
      </c>
      <c r="J1634" s="7">
        <v>1885.0</v>
      </c>
      <c r="K1634" s="7" t="s">
        <v>916</v>
      </c>
      <c r="M1634" s="7" t="s">
        <v>36</v>
      </c>
      <c r="N1634" s="7" t="s">
        <v>37</v>
      </c>
      <c r="O1634" s="7" t="s">
        <v>8394</v>
      </c>
      <c r="P1634" s="7" t="s">
        <v>3183</v>
      </c>
    </row>
    <row r="1635" ht="15.75" customHeight="1">
      <c r="A1635" s="7" t="s">
        <v>9367</v>
      </c>
      <c r="B1635" s="7" t="s">
        <v>9368</v>
      </c>
      <c r="C1635" s="7" t="s">
        <v>9369</v>
      </c>
      <c r="D1635" s="7">
        <v>3.1796102358294E13</v>
      </c>
      <c r="J1635" s="7">
        <v>1908.0</v>
      </c>
      <c r="K1635" s="7" t="s">
        <v>916</v>
      </c>
      <c r="M1635" s="7" t="s">
        <v>36</v>
      </c>
      <c r="N1635" s="7" t="s">
        <v>37</v>
      </c>
      <c r="O1635" s="7" t="s">
        <v>8394</v>
      </c>
      <c r="P1635" s="7" t="s">
        <v>3183</v>
      </c>
    </row>
    <row r="1636" ht="15.75" customHeight="1">
      <c r="A1636" s="7" t="s">
        <v>9370</v>
      </c>
      <c r="B1636" s="7" t="s">
        <v>9371</v>
      </c>
      <c r="C1636" s="7" t="s">
        <v>9372</v>
      </c>
      <c r="D1636" s="7">
        <v>3.1796102358153E13</v>
      </c>
      <c r="J1636" s="7">
        <v>1902.0</v>
      </c>
      <c r="K1636" s="7" t="s">
        <v>9373</v>
      </c>
      <c r="M1636" s="7" t="s">
        <v>36</v>
      </c>
      <c r="N1636" s="7" t="s">
        <v>37</v>
      </c>
      <c r="O1636" s="7" t="s">
        <v>8394</v>
      </c>
      <c r="P1636" s="7" t="s">
        <v>3183</v>
      </c>
    </row>
    <row r="1637" ht="15.75" customHeight="1">
      <c r="A1637" s="7" t="s">
        <v>9374</v>
      </c>
      <c r="B1637" s="7" t="s">
        <v>9375</v>
      </c>
      <c r="C1637" s="7" t="s">
        <v>9376</v>
      </c>
      <c r="D1637" s="7">
        <v>3.1796001841218E13</v>
      </c>
      <c r="J1637" s="7">
        <v>1906.0</v>
      </c>
      <c r="K1637" s="7" t="s">
        <v>9377</v>
      </c>
      <c r="M1637" s="7" t="s">
        <v>36</v>
      </c>
      <c r="N1637" s="7" t="s">
        <v>37</v>
      </c>
      <c r="O1637" s="7" t="s">
        <v>8394</v>
      </c>
      <c r="P1637" s="7" t="s">
        <v>3183</v>
      </c>
    </row>
    <row r="1638" ht="15.75" customHeight="1">
      <c r="A1638" s="7" t="s">
        <v>9378</v>
      </c>
      <c r="B1638" s="7" t="s">
        <v>9379</v>
      </c>
      <c r="C1638" s="7" t="s">
        <v>9376</v>
      </c>
      <c r="D1638" s="7">
        <v>3.1796001841101E13</v>
      </c>
      <c r="J1638" s="7">
        <v>1906.0</v>
      </c>
      <c r="K1638" s="7" t="s">
        <v>9377</v>
      </c>
      <c r="M1638" s="7" t="s">
        <v>36</v>
      </c>
      <c r="N1638" s="7" t="s">
        <v>37</v>
      </c>
      <c r="O1638" s="7" t="s">
        <v>8394</v>
      </c>
      <c r="P1638" s="7" t="s">
        <v>3183</v>
      </c>
    </row>
    <row r="1639" ht="15.75" customHeight="1">
      <c r="A1639" s="7" t="s">
        <v>9380</v>
      </c>
      <c r="B1639" s="7" t="s">
        <v>9381</v>
      </c>
      <c r="C1639" s="7" t="s">
        <v>9382</v>
      </c>
      <c r="D1639" s="7">
        <v>3.1796102380454E13</v>
      </c>
      <c r="J1639" s="7">
        <v>1919.0</v>
      </c>
      <c r="K1639" s="7" t="s">
        <v>9383</v>
      </c>
      <c r="M1639" s="7" t="s">
        <v>36</v>
      </c>
      <c r="N1639" s="7" t="s">
        <v>37</v>
      </c>
      <c r="O1639" s="7" t="s">
        <v>8394</v>
      </c>
      <c r="P1639" s="7" t="s">
        <v>3183</v>
      </c>
    </row>
    <row r="1640" ht="15.75" customHeight="1">
      <c r="A1640" s="7" t="s">
        <v>9384</v>
      </c>
      <c r="B1640" s="7" t="s">
        <v>9385</v>
      </c>
      <c r="C1640" s="7" t="s">
        <v>9386</v>
      </c>
      <c r="D1640" s="7">
        <v>3.1796102380967E13</v>
      </c>
      <c r="J1640" s="7">
        <v>1918.0</v>
      </c>
      <c r="K1640" s="7" t="s">
        <v>9383</v>
      </c>
      <c r="M1640" s="7" t="s">
        <v>36</v>
      </c>
      <c r="N1640" s="7" t="s">
        <v>37</v>
      </c>
      <c r="O1640" s="7" t="s">
        <v>8394</v>
      </c>
      <c r="P1640" s="7" t="s">
        <v>3183</v>
      </c>
    </row>
    <row r="1641" ht="15.75" customHeight="1">
      <c r="A1641" s="7" t="s">
        <v>9387</v>
      </c>
      <c r="B1641" s="7" t="s">
        <v>9388</v>
      </c>
      <c r="C1641" s="7" t="s">
        <v>9389</v>
      </c>
      <c r="D1641" s="7">
        <v>3.1796101549414E13</v>
      </c>
      <c r="J1641" s="7">
        <v>1911.0</v>
      </c>
      <c r="K1641" s="7" t="s">
        <v>9390</v>
      </c>
      <c r="M1641" s="7" t="s">
        <v>36</v>
      </c>
      <c r="N1641" s="7" t="s">
        <v>37</v>
      </c>
      <c r="O1641" s="7" t="s">
        <v>8394</v>
      </c>
      <c r="P1641" s="7" t="s">
        <v>3183</v>
      </c>
    </row>
    <row r="1642" ht="15.75" customHeight="1">
      <c r="A1642" s="7" t="s">
        <v>9391</v>
      </c>
      <c r="B1642" s="7" t="s">
        <v>9392</v>
      </c>
      <c r="C1642" s="7" t="s">
        <v>9393</v>
      </c>
      <c r="D1642" s="7">
        <v>3.179600162731E13</v>
      </c>
      <c r="J1642" s="7">
        <v>1905.0</v>
      </c>
      <c r="K1642" s="7" t="s">
        <v>9390</v>
      </c>
      <c r="M1642" s="7" t="s">
        <v>36</v>
      </c>
      <c r="N1642" s="7" t="s">
        <v>37</v>
      </c>
      <c r="O1642" s="7" t="s">
        <v>8394</v>
      </c>
      <c r="P1642" s="7" t="s">
        <v>3183</v>
      </c>
    </row>
    <row r="1643" ht="15.75" customHeight="1">
      <c r="A1643" s="7" t="s">
        <v>9394</v>
      </c>
      <c r="B1643" s="7" t="s">
        <v>9395</v>
      </c>
      <c r="C1643" s="7" t="s">
        <v>9396</v>
      </c>
      <c r="D1643" s="7">
        <v>3.1796001628094E13</v>
      </c>
      <c r="J1643" s="7" t="s">
        <v>9397</v>
      </c>
      <c r="K1643" s="7" t="s">
        <v>9398</v>
      </c>
      <c r="M1643" s="7" t="s">
        <v>36</v>
      </c>
      <c r="N1643" s="7" t="s">
        <v>37</v>
      </c>
      <c r="O1643" s="7" t="s">
        <v>8394</v>
      </c>
      <c r="P1643" s="7" t="s">
        <v>3183</v>
      </c>
    </row>
    <row r="1644" ht="15.75" customHeight="1">
      <c r="A1644" s="7" t="s">
        <v>9399</v>
      </c>
      <c r="B1644" s="7" t="s">
        <v>9400</v>
      </c>
      <c r="C1644" s="7" t="s">
        <v>9396</v>
      </c>
      <c r="D1644" s="7">
        <v>3.1796001628045E13</v>
      </c>
      <c r="J1644" s="7" t="s">
        <v>9397</v>
      </c>
      <c r="K1644" s="7" t="s">
        <v>9398</v>
      </c>
      <c r="M1644" s="7" t="s">
        <v>36</v>
      </c>
      <c r="N1644" s="7" t="s">
        <v>37</v>
      </c>
      <c r="O1644" s="7" t="s">
        <v>8394</v>
      </c>
      <c r="P1644" s="7" t="s">
        <v>3183</v>
      </c>
    </row>
    <row r="1645" ht="15.75" customHeight="1">
      <c r="A1645" s="7" t="s">
        <v>9401</v>
      </c>
      <c r="B1645" s="7" t="s">
        <v>3740</v>
      </c>
      <c r="C1645" s="7" t="s">
        <v>9402</v>
      </c>
      <c r="D1645" s="7">
        <v>3.1796100249198E13</v>
      </c>
      <c r="J1645" s="7">
        <v>1893.0</v>
      </c>
      <c r="K1645" s="7" t="s">
        <v>9403</v>
      </c>
      <c r="M1645" s="7" t="s">
        <v>36</v>
      </c>
      <c r="N1645" s="7" t="s">
        <v>37</v>
      </c>
      <c r="O1645" s="7" t="s">
        <v>8394</v>
      </c>
      <c r="P1645" s="7" t="s">
        <v>3183</v>
      </c>
    </row>
    <row r="1646" ht="15.75" customHeight="1">
      <c r="A1646" s="7" t="s">
        <v>9404</v>
      </c>
      <c r="B1646" s="7" t="s">
        <v>9405</v>
      </c>
      <c r="C1646" s="7" t="s">
        <v>9406</v>
      </c>
      <c r="D1646" s="7">
        <v>3.1796001628169E13</v>
      </c>
      <c r="J1646" s="7">
        <v>1905.0</v>
      </c>
      <c r="K1646" s="7" t="s">
        <v>9407</v>
      </c>
      <c r="M1646" s="7" t="s">
        <v>36</v>
      </c>
      <c r="N1646" s="7" t="s">
        <v>37</v>
      </c>
      <c r="O1646" s="7" t="s">
        <v>8394</v>
      </c>
      <c r="P1646" s="7" t="s">
        <v>3183</v>
      </c>
    </row>
    <row r="1647" ht="15.75" customHeight="1">
      <c r="A1647" s="7" t="s">
        <v>9408</v>
      </c>
      <c r="B1647" s="7" t="s">
        <v>9409</v>
      </c>
      <c r="C1647" s="7" t="s">
        <v>9410</v>
      </c>
      <c r="D1647" s="7">
        <v>3.1796001842075E13</v>
      </c>
      <c r="J1647" s="7">
        <v>1899.0</v>
      </c>
      <c r="K1647" s="7" t="s">
        <v>9407</v>
      </c>
      <c r="M1647" s="7" t="s">
        <v>36</v>
      </c>
      <c r="N1647" s="7" t="s">
        <v>37</v>
      </c>
      <c r="O1647" s="7" t="s">
        <v>8394</v>
      </c>
      <c r="P1647" s="7" t="s">
        <v>3183</v>
      </c>
    </row>
    <row r="1648" ht="15.75" customHeight="1">
      <c r="A1648" s="7" t="s">
        <v>9411</v>
      </c>
      <c r="B1648" s="7" t="s">
        <v>9412</v>
      </c>
      <c r="C1648" s="7" t="s">
        <v>9413</v>
      </c>
      <c r="D1648" s="7">
        <v>3.1796008653087E13</v>
      </c>
      <c r="J1648" s="7">
        <v>1905.0</v>
      </c>
      <c r="K1648" s="7" t="s">
        <v>9407</v>
      </c>
      <c r="M1648" s="7" t="s">
        <v>36</v>
      </c>
      <c r="N1648" s="7" t="s">
        <v>37</v>
      </c>
      <c r="O1648" s="7" t="s">
        <v>8394</v>
      </c>
      <c r="P1648" s="7" t="s">
        <v>3183</v>
      </c>
    </row>
    <row r="1649" ht="15.75" customHeight="1">
      <c r="A1649" s="7" t="s">
        <v>9414</v>
      </c>
      <c r="B1649" s="7" t="s">
        <v>9415</v>
      </c>
      <c r="C1649" s="7" t="s">
        <v>9416</v>
      </c>
      <c r="D1649" s="7">
        <v>3.1796001938527E13</v>
      </c>
      <c r="J1649" s="7">
        <v>1854.0</v>
      </c>
      <c r="K1649" s="7" t="s">
        <v>9417</v>
      </c>
      <c r="M1649" s="7" t="s">
        <v>36</v>
      </c>
      <c r="N1649" s="7" t="s">
        <v>37</v>
      </c>
      <c r="O1649" s="7" t="s">
        <v>8394</v>
      </c>
      <c r="P1649" s="7" t="s">
        <v>3183</v>
      </c>
    </row>
    <row r="1650" ht="15.75" customHeight="1">
      <c r="A1650" s="7" t="s">
        <v>9418</v>
      </c>
      <c r="B1650" s="7" t="s">
        <v>9419</v>
      </c>
      <c r="C1650" s="7" t="s">
        <v>9420</v>
      </c>
      <c r="D1650" s="7">
        <v>3.1796001628334E13</v>
      </c>
      <c r="J1650" s="7">
        <v>1898.0</v>
      </c>
      <c r="K1650" s="7" t="s">
        <v>9417</v>
      </c>
      <c r="M1650" s="7" t="s">
        <v>36</v>
      </c>
      <c r="N1650" s="7" t="s">
        <v>37</v>
      </c>
      <c r="O1650" s="7" t="s">
        <v>8394</v>
      </c>
      <c r="P1650" s="7" t="s">
        <v>3183</v>
      </c>
    </row>
    <row r="1651" ht="15.75" customHeight="1">
      <c r="A1651" s="7" t="s">
        <v>9421</v>
      </c>
      <c r="B1651" s="7" t="s">
        <v>9422</v>
      </c>
      <c r="C1651" s="7" t="s">
        <v>9423</v>
      </c>
      <c r="D1651" s="7">
        <v>3.179610272159E13</v>
      </c>
      <c r="J1651" s="7">
        <v>1888.0</v>
      </c>
      <c r="K1651" s="7" t="s">
        <v>9424</v>
      </c>
      <c r="M1651" s="7" t="s">
        <v>36</v>
      </c>
      <c r="N1651" s="7" t="s">
        <v>37</v>
      </c>
      <c r="O1651" s="7" t="s">
        <v>8394</v>
      </c>
      <c r="P1651" s="7" t="s">
        <v>3183</v>
      </c>
    </row>
    <row r="1652" ht="15.75" customHeight="1">
      <c r="A1652" s="7" t="s">
        <v>9425</v>
      </c>
      <c r="B1652" s="7" t="s">
        <v>9426</v>
      </c>
      <c r="C1652" s="7" t="s">
        <v>9427</v>
      </c>
      <c r="D1652" s="7">
        <v>3.1796001628631E13</v>
      </c>
      <c r="J1652" s="7">
        <v>1895.0</v>
      </c>
      <c r="K1652" s="7" t="s">
        <v>9428</v>
      </c>
      <c r="M1652" s="7" t="s">
        <v>36</v>
      </c>
      <c r="N1652" s="7" t="s">
        <v>37</v>
      </c>
      <c r="O1652" s="7" t="s">
        <v>8394</v>
      </c>
      <c r="P1652" s="7" t="s">
        <v>3183</v>
      </c>
    </row>
    <row r="1653" ht="15.75" customHeight="1">
      <c r="A1653" s="7" t="s">
        <v>9429</v>
      </c>
      <c r="B1653" s="7" t="s">
        <v>9430</v>
      </c>
      <c r="C1653" s="7" t="s">
        <v>8771</v>
      </c>
      <c r="D1653" s="7">
        <v>3.1796001938923E13</v>
      </c>
      <c r="J1653" s="7">
        <v>1912.0</v>
      </c>
      <c r="K1653" s="7" t="s">
        <v>9428</v>
      </c>
      <c r="M1653" s="7" t="s">
        <v>36</v>
      </c>
      <c r="N1653" s="7" t="s">
        <v>37</v>
      </c>
      <c r="O1653" s="7" t="s">
        <v>8394</v>
      </c>
      <c r="P1653" s="7" t="s">
        <v>3183</v>
      </c>
    </row>
    <row r="1654" ht="15.75" customHeight="1">
      <c r="A1654" s="7" t="s">
        <v>9431</v>
      </c>
      <c r="B1654" s="7" t="s">
        <v>9432</v>
      </c>
      <c r="C1654" s="7" t="s">
        <v>8771</v>
      </c>
      <c r="D1654" s="7">
        <v>3.1796001938915E13</v>
      </c>
      <c r="J1654" s="7">
        <v>1912.0</v>
      </c>
      <c r="K1654" s="7" t="s">
        <v>9428</v>
      </c>
      <c r="M1654" s="7" t="s">
        <v>36</v>
      </c>
      <c r="N1654" s="7" t="s">
        <v>37</v>
      </c>
      <c r="O1654" s="7" t="s">
        <v>8394</v>
      </c>
      <c r="P1654" s="7" t="s">
        <v>3183</v>
      </c>
    </row>
    <row r="1655" ht="15.75" customHeight="1">
      <c r="A1655" s="7" t="s">
        <v>9433</v>
      </c>
      <c r="B1655" s="7" t="s">
        <v>9434</v>
      </c>
      <c r="C1655" s="7" t="s">
        <v>9435</v>
      </c>
      <c r="D1655" s="7">
        <v>3.1796001628763E13</v>
      </c>
      <c r="J1655" s="7">
        <v>1903.0</v>
      </c>
      <c r="K1655" s="7" t="s">
        <v>9436</v>
      </c>
      <c r="M1655" s="7" t="s">
        <v>36</v>
      </c>
      <c r="N1655" s="7" t="s">
        <v>37</v>
      </c>
      <c r="O1655" s="7" t="s">
        <v>8394</v>
      </c>
      <c r="P1655" s="7" t="s">
        <v>3183</v>
      </c>
    </row>
    <row r="1656" ht="15.75" customHeight="1">
      <c r="A1656" s="7" t="s">
        <v>9437</v>
      </c>
      <c r="B1656" s="7" t="s">
        <v>9438</v>
      </c>
      <c r="C1656" s="7" t="s">
        <v>9439</v>
      </c>
      <c r="D1656" s="7">
        <v>3.1796001629076E13</v>
      </c>
      <c r="J1656" s="7">
        <v>1901.0</v>
      </c>
      <c r="K1656" s="7" t="s">
        <v>9440</v>
      </c>
      <c r="M1656" s="7" t="s">
        <v>36</v>
      </c>
      <c r="N1656" s="7" t="s">
        <v>37</v>
      </c>
      <c r="O1656" s="7" t="s">
        <v>8394</v>
      </c>
      <c r="P1656" s="7" t="s">
        <v>3183</v>
      </c>
    </row>
    <row r="1657" ht="15.75" customHeight="1">
      <c r="A1657" s="7" t="s">
        <v>9441</v>
      </c>
      <c r="B1657" s="7" t="s">
        <v>9442</v>
      </c>
      <c r="C1657" s="7" t="s">
        <v>8811</v>
      </c>
      <c r="D1657" s="7">
        <v>3.1796001938907E13</v>
      </c>
      <c r="J1657" s="7" t="s">
        <v>9443</v>
      </c>
      <c r="K1657" s="7" t="s">
        <v>9444</v>
      </c>
      <c r="M1657" s="7" t="s">
        <v>36</v>
      </c>
      <c r="N1657" s="7" t="s">
        <v>37</v>
      </c>
      <c r="O1657" s="7" t="s">
        <v>8394</v>
      </c>
      <c r="P1657" s="7" t="s">
        <v>3183</v>
      </c>
    </row>
    <row r="1658" ht="15.75" customHeight="1">
      <c r="A1658" s="7" t="s">
        <v>9445</v>
      </c>
      <c r="B1658" s="7" t="s">
        <v>9446</v>
      </c>
      <c r="C1658" s="7" t="s">
        <v>8811</v>
      </c>
      <c r="D1658" s="7">
        <v>3.1796001938972E13</v>
      </c>
      <c r="J1658" s="7" t="s">
        <v>9443</v>
      </c>
      <c r="K1658" s="7" t="s">
        <v>9444</v>
      </c>
      <c r="M1658" s="7" t="s">
        <v>36</v>
      </c>
      <c r="N1658" s="7" t="s">
        <v>37</v>
      </c>
      <c r="O1658" s="7" t="s">
        <v>8394</v>
      </c>
      <c r="P1658" s="7" t="s">
        <v>3183</v>
      </c>
    </row>
    <row r="1659" ht="15.75" customHeight="1">
      <c r="A1659" s="7" t="s">
        <v>9447</v>
      </c>
      <c r="B1659" s="7" t="s">
        <v>9448</v>
      </c>
      <c r="C1659" s="7" t="s">
        <v>9449</v>
      </c>
      <c r="D1659" s="7">
        <v>3.1796001629084E13</v>
      </c>
      <c r="J1659" s="7">
        <v>1901.0</v>
      </c>
      <c r="K1659" s="7" t="s">
        <v>9444</v>
      </c>
      <c r="M1659" s="7" t="s">
        <v>36</v>
      </c>
      <c r="N1659" s="7" t="s">
        <v>37</v>
      </c>
      <c r="O1659" s="7" t="s">
        <v>8394</v>
      </c>
      <c r="P1659" s="7" t="s">
        <v>3183</v>
      </c>
    </row>
    <row r="1660" ht="15.75" customHeight="1">
      <c r="A1660" s="7" t="s">
        <v>9450</v>
      </c>
      <c r="B1660" s="7" t="s">
        <v>3776</v>
      </c>
      <c r="C1660" s="7" t="s">
        <v>9451</v>
      </c>
      <c r="D1660" s="7">
        <v>3.1796101612881E13</v>
      </c>
      <c r="J1660" s="7">
        <v>1913.0</v>
      </c>
      <c r="K1660" s="7" t="s">
        <v>9452</v>
      </c>
      <c r="M1660" s="7" t="s">
        <v>36</v>
      </c>
      <c r="N1660" s="7" t="s">
        <v>37</v>
      </c>
      <c r="O1660" s="7" t="s">
        <v>8394</v>
      </c>
      <c r="P1660" s="7" t="s">
        <v>3183</v>
      </c>
    </row>
    <row r="1661" ht="15.75" customHeight="1">
      <c r="A1661" s="7" t="s">
        <v>9453</v>
      </c>
      <c r="B1661" s="7" t="s">
        <v>3777</v>
      </c>
      <c r="C1661" s="7" t="s">
        <v>9454</v>
      </c>
      <c r="D1661" s="7">
        <v>3.1796102454648E13</v>
      </c>
      <c r="J1661" s="7">
        <v>1917.0</v>
      </c>
      <c r="K1661" s="7" t="s">
        <v>9452</v>
      </c>
      <c r="M1661" s="7" t="s">
        <v>36</v>
      </c>
      <c r="N1661" s="7" t="s">
        <v>37</v>
      </c>
      <c r="O1661" s="7" t="s">
        <v>8394</v>
      </c>
      <c r="P1661" s="7" t="s">
        <v>3183</v>
      </c>
    </row>
    <row r="1662" ht="15.75" customHeight="1">
      <c r="A1662" s="7" t="s">
        <v>9455</v>
      </c>
      <c r="B1662" s="7" t="s">
        <v>9456</v>
      </c>
      <c r="C1662" s="7" t="s">
        <v>9457</v>
      </c>
      <c r="D1662" s="7">
        <v>3.1796001939475E13</v>
      </c>
      <c r="J1662" s="7" t="s">
        <v>9458</v>
      </c>
      <c r="K1662" s="7" t="s">
        <v>9459</v>
      </c>
      <c r="M1662" s="7" t="s">
        <v>36</v>
      </c>
      <c r="N1662" s="7" t="s">
        <v>37</v>
      </c>
      <c r="O1662" s="7" t="s">
        <v>8394</v>
      </c>
      <c r="P1662" s="7" t="s">
        <v>3183</v>
      </c>
    </row>
    <row r="1663" ht="15.75" customHeight="1">
      <c r="A1663" s="7" t="s">
        <v>9460</v>
      </c>
      <c r="B1663" s="7" t="s">
        <v>9461</v>
      </c>
      <c r="C1663" s="7" t="s">
        <v>9462</v>
      </c>
      <c r="D1663" s="7">
        <v>3.1796102570989E13</v>
      </c>
      <c r="J1663" s="7">
        <v>1909.0</v>
      </c>
      <c r="K1663" s="7" t="s">
        <v>9463</v>
      </c>
      <c r="M1663" s="7" t="s">
        <v>36</v>
      </c>
      <c r="N1663" s="7" t="s">
        <v>37</v>
      </c>
      <c r="O1663" s="7" t="s">
        <v>8394</v>
      </c>
      <c r="P1663" s="7" t="s">
        <v>3183</v>
      </c>
    </row>
    <row r="1664" ht="15.75" customHeight="1">
      <c r="A1664" s="7" t="s">
        <v>9464</v>
      </c>
      <c r="B1664" s="7" t="s">
        <v>3781</v>
      </c>
      <c r="C1664" s="7" t="s">
        <v>9465</v>
      </c>
      <c r="D1664" s="7">
        <v>3.1796102448202E13</v>
      </c>
      <c r="J1664" s="7">
        <v>1854.0</v>
      </c>
      <c r="K1664" s="7" t="s">
        <v>9466</v>
      </c>
      <c r="M1664" s="7" t="s">
        <v>36</v>
      </c>
      <c r="N1664" s="7" t="s">
        <v>37</v>
      </c>
      <c r="O1664" s="7" t="s">
        <v>8394</v>
      </c>
      <c r="P1664" s="7" t="s">
        <v>3183</v>
      </c>
    </row>
    <row r="1665" ht="15.75" customHeight="1">
      <c r="A1665" s="7" t="s">
        <v>9467</v>
      </c>
      <c r="B1665" s="7" t="s">
        <v>9468</v>
      </c>
      <c r="C1665" s="7" t="s">
        <v>9469</v>
      </c>
      <c r="D1665" s="7">
        <v>3.1796001841812E13</v>
      </c>
      <c r="J1665" s="7">
        <v>1896.0</v>
      </c>
      <c r="K1665" s="7" t="s">
        <v>9470</v>
      </c>
      <c r="M1665" s="7" t="s">
        <v>36</v>
      </c>
      <c r="N1665" s="7" t="s">
        <v>37</v>
      </c>
      <c r="O1665" s="7" t="s">
        <v>8394</v>
      </c>
      <c r="P1665" s="7" t="s">
        <v>3183</v>
      </c>
    </row>
    <row r="1666" ht="15.75" customHeight="1">
      <c r="A1666" s="7" t="s">
        <v>9471</v>
      </c>
      <c r="B1666" s="7" t="s">
        <v>9472</v>
      </c>
      <c r="C1666" s="7" t="s">
        <v>9473</v>
      </c>
      <c r="D1666" s="7">
        <v>3.1796001629647E13</v>
      </c>
      <c r="J1666" s="7">
        <v>1903.0</v>
      </c>
      <c r="K1666" s="7" t="s">
        <v>9474</v>
      </c>
      <c r="M1666" s="7" t="s">
        <v>36</v>
      </c>
      <c r="N1666" s="7" t="s">
        <v>37</v>
      </c>
      <c r="O1666" s="7" t="s">
        <v>8394</v>
      </c>
      <c r="P1666" s="7" t="s">
        <v>3183</v>
      </c>
    </row>
    <row r="1667" ht="15.75" customHeight="1">
      <c r="A1667" s="7" t="s">
        <v>9475</v>
      </c>
      <c r="B1667" s="7" t="s">
        <v>9476</v>
      </c>
      <c r="C1667" s="7" t="s">
        <v>9477</v>
      </c>
      <c r="D1667" s="7">
        <v>3.1796001629761E13</v>
      </c>
      <c r="J1667" s="7" t="s">
        <v>9478</v>
      </c>
      <c r="K1667" s="7" t="s">
        <v>9479</v>
      </c>
      <c r="M1667" s="7" t="s">
        <v>36</v>
      </c>
      <c r="N1667" s="7" t="s">
        <v>37</v>
      </c>
      <c r="O1667" s="7" t="s">
        <v>8394</v>
      </c>
      <c r="P1667" s="7" t="s">
        <v>3183</v>
      </c>
    </row>
    <row r="1668" ht="15.75" customHeight="1">
      <c r="A1668" s="7" t="s">
        <v>9480</v>
      </c>
      <c r="B1668" s="7" t="s">
        <v>9481</v>
      </c>
      <c r="C1668" s="7" t="s">
        <v>9477</v>
      </c>
      <c r="D1668" s="7">
        <v>3.1796001629878E13</v>
      </c>
      <c r="J1668" s="7" t="s">
        <v>9478</v>
      </c>
      <c r="K1668" s="7" t="s">
        <v>9479</v>
      </c>
      <c r="M1668" s="7" t="s">
        <v>36</v>
      </c>
      <c r="N1668" s="7" t="s">
        <v>37</v>
      </c>
      <c r="O1668" s="7" t="s">
        <v>8394</v>
      </c>
      <c r="P1668" s="7" t="s">
        <v>3183</v>
      </c>
    </row>
    <row r="1669" ht="15.75" customHeight="1">
      <c r="A1669" s="7" t="s">
        <v>9482</v>
      </c>
      <c r="B1669" s="7" t="s">
        <v>9483</v>
      </c>
      <c r="C1669" s="7" t="s">
        <v>9477</v>
      </c>
      <c r="D1669" s="7">
        <v>3.1796001629746E13</v>
      </c>
      <c r="J1669" s="7" t="s">
        <v>9478</v>
      </c>
      <c r="K1669" s="7" t="s">
        <v>9479</v>
      </c>
      <c r="M1669" s="7" t="s">
        <v>36</v>
      </c>
      <c r="N1669" s="7" t="s">
        <v>37</v>
      </c>
      <c r="O1669" s="7" t="s">
        <v>8394</v>
      </c>
      <c r="P1669" s="7" t="s">
        <v>3183</v>
      </c>
    </row>
    <row r="1670" ht="15.75" customHeight="1">
      <c r="A1670" s="7" t="s">
        <v>9484</v>
      </c>
      <c r="B1670" s="7" t="s">
        <v>9485</v>
      </c>
      <c r="C1670" s="7" t="s">
        <v>9477</v>
      </c>
      <c r="D1670" s="7">
        <v>3.1796001629894E13</v>
      </c>
      <c r="J1670" s="7" t="s">
        <v>9478</v>
      </c>
      <c r="K1670" s="7" t="s">
        <v>9479</v>
      </c>
      <c r="M1670" s="7" t="s">
        <v>36</v>
      </c>
      <c r="N1670" s="7" t="s">
        <v>37</v>
      </c>
      <c r="O1670" s="7" t="s">
        <v>8394</v>
      </c>
      <c r="P1670" s="7" t="s">
        <v>3183</v>
      </c>
    </row>
    <row r="1671" ht="15.75" customHeight="1">
      <c r="A1671" s="7" t="s">
        <v>9486</v>
      </c>
      <c r="B1671" s="7" t="s">
        <v>9487</v>
      </c>
      <c r="C1671" s="7" t="s">
        <v>9477</v>
      </c>
      <c r="D1671" s="7">
        <v>3.1796001629977E13</v>
      </c>
      <c r="J1671" s="7" t="s">
        <v>9478</v>
      </c>
      <c r="K1671" s="7" t="s">
        <v>9479</v>
      </c>
      <c r="M1671" s="7" t="s">
        <v>36</v>
      </c>
      <c r="N1671" s="7" t="s">
        <v>37</v>
      </c>
      <c r="O1671" s="7" t="s">
        <v>8394</v>
      </c>
      <c r="P1671" s="7" t="s">
        <v>3183</v>
      </c>
    </row>
    <row r="1672" ht="15.75" customHeight="1">
      <c r="A1672" s="7" t="s">
        <v>9488</v>
      </c>
      <c r="B1672" s="7" t="s">
        <v>9489</v>
      </c>
      <c r="C1672" s="7" t="s">
        <v>9490</v>
      </c>
      <c r="D1672" s="7">
        <v>3.1796001629902E13</v>
      </c>
      <c r="J1672" s="7">
        <v>1883.0</v>
      </c>
      <c r="K1672" s="7" t="s">
        <v>9479</v>
      </c>
      <c r="M1672" s="7" t="s">
        <v>36</v>
      </c>
      <c r="N1672" s="7" t="s">
        <v>37</v>
      </c>
      <c r="O1672" s="7" t="s">
        <v>8394</v>
      </c>
      <c r="P1672" s="7" t="s">
        <v>3183</v>
      </c>
    </row>
    <row r="1673" ht="15.75" customHeight="1">
      <c r="A1673" s="7" t="s">
        <v>9491</v>
      </c>
      <c r="B1673" s="7" t="s">
        <v>9492</v>
      </c>
      <c r="C1673" s="7" t="s">
        <v>9490</v>
      </c>
      <c r="D1673" s="7">
        <v>3.1796001629969E13</v>
      </c>
      <c r="J1673" s="7">
        <v>1883.0</v>
      </c>
      <c r="K1673" s="7" t="s">
        <v>9479</v>
      </c>
      <c r="M1673" s="7" t="s">
        <v>36</v>
      </c>
      <c r="N1673" s="7" t="s">
        <v>37</v>
      </c>
      <c r="O1673" s="7" t="s">
        <v>8394</v>
      </c>
      <c r="P1673" s="7" t="s">
        <v>3183</v>
      </c>
    </row>
    <row r="1674" ht="15.75" customHeight="1">
      <c r="A1674" s="7" t="s">
        <v>9493</v>
      </c>
      <c r="B1674" s="7" t="s">
        <v>9494</v>
      </c>
      <c r="C1674" s="7" t="s">
        <v>9495</v>
      </c>
      <c r="D1674" s="7">
        <v>3.1796102730435E13</v>
      </c>
      <c r="J1674" s="7">
        <v>1911.0</v>
      </c>
      <c r="K1674" s="7" t="s">
        <v>9496</v>
      </c>
      <c r="M1674" s="7" t="s">
        <v>36</v>
      </c>
      <c r="N1674" s="7" t="s">
        <v>37</v>
      </c>
      <c r="O1674" s="7" t="s">
        <v>8394</v>
      </c>
      <c r="P1674" s="7" t="s">
        <v>3183</v>
      </c>
    </row>
    <row r="1675" ht="15.75" customHeight="1">
      <c r="A1675" s="7" t="s">
        <v>9497</v>
      </c>
      <c r="B1675" s="7" t="s">
        <v>9498</v>
      </c>
      <c r="C1675" s="7" t="s">
        <v>9499</v>
      </c>
      <c r="D1675" s="7">
        <v>3.1796001630181E13</v>
      </c>
      <c r="J1675" s="7">
        <v>1877.0</v>
      </c>
      <c r="K1675" s="7" t="s">
        <v>9500</v>
      </c>
      <c r="M1675" s="7" t="s">
        <v>36</v>
      </c>
      <c r="N1675" s="7" t="s">
        <v>37</v>
      </c>
      <c r="O1675" s="7" t="s">
        <v>8394</v>
      </c>
      <c r="P1675" s="7" t="s">
        <v>3183</v>
      </c>
    </row>
    <row r="1676" ht="15.75" customHeight="1">
      <c r="A1676" s="7" t="s">
        <v>9501</v>
      </c>
      <c r="B1676" s="7" t="s">
        <v>9502</v>
      </c>
      <c r="C1676" s="7" t="s">
        <v>9503</v>
      </c>
      <c r="D1676" s="7">
        <v>3.1796001630579E13</v>
      </c>
      <c r="J1676" s="7" t="s">
        <v>9504</v>
      </c>
      <c r="K1676" s="7" t="s">
        <v>9500</v>
      </c>
      <c r="M1676" s="7" t="s">
        <v>36</v>
      </c>
      <c r="N1676" s="7" t="s">
        <v>37</v>
      </c>
      <c r="O1676" s="7" t="s">
        <v>8394</v>
      </c>
      <c r="P1676" s="7" t="s">
        <v>3183</v>
      </c>
    </row>
    <row r="1677" ht="15.75" customHeight="1">
      <c r="A1677" s="7" t="s">
        <v>9505</v>
      </c>
      <c r="B1677" s="7" t="s">
        <v>9506</v>
      </c>
      <c r="C1677" s="7" t="s">
        <v>9507</v>
      </c>
      <c r="D1677" s="7">
        <v>3.1796001630611E13</v>
      </c>
      <c r="J1677" s="7">
        <v>1893.0</v>
      </c>
      <c r="K1677" s="7" t="s">
        <v>9508</v>
      </c>
      <c r="M1677" s="7" t="s">
        <v>36</v>
      </c>
      <c r="N1677" s="7" t="s">
        <v>37</v>
      </c>
      <c r="O1677" s="7" t="s">
        <v>8394</v>
      </c>
      <c r="P1677" s="7" t="s">
        <v>3183</v>
      </c>
    </row>
    <row r="1678" ht="15.75" customHeight="1">
      <c r="A1678" s="7" t="s">
        <v>9509</v>
      </c>
      <c r="B1678" s="7" t="s">
        <v>9510</v>
      </c>
      <c r="C1678" s="7" t="s">
        <v>9507</v>
      </c>
      <c r="D1678" s="7">
        <v>3.1796000333779E13</v>
      </c>
      <c r="J1678" s="7">
        <v>1902.0</v>
      </c>
      <c r="K1678" s="7" t="s">
        <v>9508</v>
      </c>
      <c r="M1678" s="7" t="s">
        <v>36</v>
      </c>
      <c r="N1678" s="7" t="s">
        <v>37</v>
      </c>
      <c r="O1678" s="7" t="s">
        <v>8394</v>
      </c>
      <c r="P1678" s="7" t="s">
        <v>3183</v>
      </c>
    </row>
    <row r="1679" ht="15.75" customHeight="1">
      <c r="A1679" s="7" t="s">
        <v>9511</v>
      </c>
      <c r="B1679" s="7" t="s">
        <v>9512</v>
      </c>
      <c r="C1679" s="7" t="s">
        <v>9513</v>
      </c>
      <c r="D1679" s="7">
        <v>3.1796001630629E13</v>
      </c>
      <c r="J1679" s="7">
        <v>1823.0</v>
      </c>
      <c r="K1679" s="7" t="s">
        <v>9514</v>
      </c>
      <c r="M1679" s="7" t="s">
        <v>36</v>
      </c>
      <c r="N1679" s="7" t="s">
        <v>37</v>
      </c>
      <c r="O1679" s="7" t="s">
        <v>8394</v>
      </c>
      <c r="P1679" s="7" t="s">
        <v>3183</v>
      </c>
    </row>
    <row r="1680" ht="15.75" customHeight="1">
      <c r="A1680" s="7" t="s">
        <v>9515</v>
      </c>
      <c r="B1680" s="7" t="s">
        <v>9516</v>
      </c>
      <c r="C1680" s="7" t="s">
        <v>9513</v>
      </c>
      <c r="D1680" s="7">
        <v>3.1796001630504E13</v>
      </c>
      <c r="J1680" s="7">
        <v>1823.0</v>
      </c>
      <c r="K1680" s="7" t="s">
        <v>9514</v>
      </c>
      <c r="M1680" s="7" t="s">
        <v>36</v>
      </c>
      <c r="N1680" s="7" t="s">
        <v>37</v>
      </c>
      <c r="O1680" s="7" t="s">
        <v>8394</v>
      </c>
      <c r="P1680" s="7" t="s">
        <v>3183</v>
      </c>
    </row>
    <row r="1681" ht="15.75" customHeight="1">
      <c r="A1681" s="7" t="s">
        <v>9517</v>
      </c>
      <c r="B1681" s="7" t="s">
        <v>3823</v>
      </c>
      <c r="C1681" s="7" t="s">
        <v>9518</v>
      </c>
      <c r="D1681" s="7">
        <v>3.1796100435458E13</v>
      </c>
      <c r="J1681" s="7">
        <v>1895.0</v>
      </c>
      <c r="K1681" s="7" t="s">
        <v>9519</v>
      </c>
      <c r="M1681" s="7" t="s">
        <v>36</v>
      </c>
      <c r="N1681" s="7" t="s">
        <v>37</v>
      </c>
      <c r="O1681" s="7" t="s">
        <v>8394</v>
      </c>
      <c r="P1681" s="7" t="s">
        <v>3183</v>
      </c>
    </row>
    <row r="1682" ht="15.75" customHeight="1">
      <c r="A1682" s="7" t="s">
        <v>9520</v>
      </c>
      <c r="B1682" s="7" t="s">
        <v>9521</v>
      </c>
      <c r="C1682" s="7" t="s">
        <v>9522</v>
      </c>
      <c r="D1682" s="7">
        <v>3.1796102528441E13</v>
      </c>
      <c r="J1682" s="7">
        <v>1900.0</v>
      </c>
      <c r="K1682" s="7" t="s">
        <v>9523</v>
      </c>
      <c r="M1682" s="7" t="s">
        <v>36</v>
      </c>
      <c r="N1682" s="7" t="s">
        <v>37</v>
      </c>
      <c r="O1682" s="7" t="s">
        <v>8394</v>
      </c>
      <c r="P1682" s="7" t="s">
        <v>3183</v>
      </c>
    </row>
    <row r="1683" ht="15.75" customHeight="1">
      <c r="A1683" s="7" t="s">
        <v>9524</v>
      </c>
      <c r="B1683" s="7" t="s">
        <v>9525</v>
      </c>
      <c r="C1683" s="7" t="s">
        <v>9526</v>
      </c>
      <c r="D1683" s="7">
        <v>3.1796003655996E13</v>
      </c>
      <c r="J1683" s="7">
        <v>1884.0</v>
      </c>
      <c r="K1683" s="7" t="s">
        <v>9523</v>
      </c>
      <c r="M1683" s="7" t="s">
        <v>36</v>
      </c>
      <c r="N1683" s="7" t="s">
        <v>37</v>
      </c>
      <c r="O1683" s="7" t="s">
        <v>8394</v>
      </c>
      <c r="P1683" s="7" t="s">
        <v>3183</v>
      </c>
    </row>
    <row r="1684" ht="15.75" customHeight="1">
      <c r="A1684" s="7" t="s">
        <v>9527</v>
      </c>
      <c r="B1684" s="7" t="s">
        <v>9528</v>
      </c>
      <c r="C1684" s="7" t="s">
        <v>9529</v>
      </c>
      <c r="D1684" s="7">
        <v>3.1796001832738E13</v>
      </c>
      <c r="J1684" s="7" t="s">
        <v>5416</v>
      </c>
      <c r="K1684" s="7" t="s">
        <v>9530</v>
      </c>
      <c r="M1684" s="7" t="s">
        <v>36</v>
      </c>
      <c r="N1684" s="7" t="s">
        <v>37</v>
      </c>
      <c r="O1684" s="7" t="s">
        <v>8394</v>
      </c>
      <c r="P1684" s="7" t="s">
        <v>3183</v>
      </c>
    </row>
    <row r="1685" ht="15.75" customHeight="1">
      <c r="A1685" s="7" t="s">
        <v>9531</v>
      </c>
      <c r="B1685" s="7" t="s">
        <v>9532</v>
      </c>
      <c r="C1685" s="7" t="s">
        <v>9533</v>
      </c>
      <c r="D1685" s="7">
        <v>3.1796001832647E13</v>
      </c>
      <c r="J1685" s="7">
        <v>1860.0</v>
      </c>
      <c r="K1685" s="7" t="s">
        <v>9530</v>
      </c>
      <c r="M1685" s="7" t="s">
        <v>36</v>
      </c>
      <c r="N1685" s="7" t="s">
        <v>37</v>
      </c>
      <c r="O1685" s="7" t="s">
        <v>8394</v>
      </c>
      <c r="P1685" s="7" t="s">
        <v>3183</v>
      </c>
    </row>
    <row r="1686" ht="15.75" customHeight="1">
      <c r="A1686" s="7" t="s">
        <v>9534</v>
      </c>
      <c r="B1686" s="7" t="s">
        <v>9535</v>
      </c>
      <c r="C1686" s="7" t="s">
        <v>4551</v>
      </c>
      <c r="D1686" s="7">
        <v>3.1796001842711E13</v>
      </c>
      <c r="J1686" s="7">
        <v>1861.0</v>
      </c>
      <c r="K1686" s="7" t="s">
        <v>9536</v>
      </c>
      <c r="M1686" s="7" t="s">
        <v>36</v>
      </c>
      <c r="N1686" s="7" t="s">
        <v>37</v>
      </c>
      <c r="O1686" s="7" t="s">
        <v>8394</v>
      </c>
      <c r="P1686" s="7" t="s">
        <v>3183</v>
      </c>
    </row>
    <row r="1687" ht="15.75" customHeight="1">
      <c r="A1687" s="7" t="s">
        <v>9537</v>
      </c>
      <c r="B1687" s="7" t="s">
        <v>9538</v>
      </c>
      <c r="C1687" s="7" t="s">
        <v>4551</v>
      </c>
      <c r="D1687" s="7">
        <v>3.1796001842604E13</v>
      </c>
      <c r="J1687" s="7">
        <v>1861.0</v>
      </c>
      <c r="K1687" s="7" t="s">
        <v>9536</v>
      </c>
      <c r="M1687" s="7" t="s">
        <v>36</v>
      </c>
      <c r="N1687" s="7" t="s">
        <v>37</v>
      </c>
      <c r="O1687" s="7" t="s">
        <v>8394</v>
      </c>
      <c r="P1687" s="7" t="s">
        <v>3183</v>
      </c>
    </row>
    <row r="1688" ht="15.75" customHeight="1">
      <c r="A1688" s="7" t="s">
        <v>9539</v>
      </c>
      <c r="B1688" s="7" t="s">
        <v>9540</v>
      </c>
      <c r="C1688" s="7" t="s">
        <v>4551</v>
      </c>
      <c r="D1688" s="7">
        <v>3.1796001842778E13</v>
      </c>
      <c r="J1688" s="7">
        <v>1861.0</v>
      </c>
      <c r="K1688" s="7" t="s">
        <v>9536</v>
      </c>
      <c r="M1688" s="7" t="s">
        <v>36</v>
      </c>
      <c r="N1688" s="7" t="s">
        <v>37</v>
      </c>
      <c r="O1688" s="7" t="s">
        <v>8394</v>
      </c>
      <c r="P1688" s="7" t="s">
        <v>3183</v>
      </c>
    </row>
    <row r="1689" ht="15.75" customHeight="1">
      <c r="A1689" s="7" t="s">
        <v>9541</v>
      </c>
      <c r="B1689" s="7" t="s">
        <v>9542</v>
      </c>
      <c r="C1689" s="7" t="s">
        <v>4551</v>
      </c>
      <c r="D1689" s="7">
        <v>3.1796001842547E13</v>
      </c>
      <c r="J1689" s="7">
        <v>1861.0</v>
      </c>
      <c r="K1689" s="7" t="s">
        <v>9536</v>
      </c>
      <c r="M1689" s="7" t="s">
        <v>36</v>
      </c>
      <c r="N1689" s="7" t="s">
        <v>37</v>
      </c>
      <c r="O1689" s="7" t="s">
        <v>8394</v>
      </c>
      <c r="P1689" s="7" t="s">
        <v>3183</v>
      </c>
    </row>
    <row r="1690" ht="15.75" customHeight="1">
      <c r="A1690" s="7" t="s">
        <v>9543</v>
      </c>
      <c r="B1690" s="7" t="s">
        <v>9544</v>
      </c>
      <c r="C1690" s="7" t="s">
        <v>9545</v>
      </c>
      <c r="D1690" s="7">
        <v>3.1796005107723E13</v>
      </c>
      <c r="J1690" s="7">
        <v>1899.0</v>
      </c>
      <c r="K1690" s="7" t="s">
        <v>9546</v>
      </c>
      <c r="M1690" s="7" t="s">
        <v>36</v>
      </c>
      <c r="N1690" s="7" t="s">
        <v>372</v>
      </c>
      <c r="O1690" s="7" t="s">
        <v>8394</v>
      </c>
      <c r="P1690" s="7" t="s">
        <v>3183</v>
      </c>
    </row>
    <row r="1691" ht="15.75" customHeight="1">
      <c r="A1691" s="7" t="s">
        <v>9547</v>
      </c>
      <c r="B1691" s="7" t="s">
        <v>9548</v>
      </c>
      <c r="C1691" s="7" t="s">
        <v>9549</v>
      </c>
      <c r="D1691" s="7">
        <v>3.1796102942022E13</v>
      </c>
      <c r="J1691" s="7">
        <v>1909.0</v>
      </c>
      <c r="K1691" s="7" t="s">
        <v>9550</v>
      </c>
      <c r="M1691" s="7" t="s">
        <v>36</v>
      </c>
      <c r="N1691" s="7" t="s">
        <v>37</v>
      </c>
      <c r="O1691" s="7" t="s">
        <v>8394</v>
      </c>
      <c r="P1691" s="7" t="s">
        <v>3183</v>
      </c>
    </row>
    <row r="1692" ht="15.75" customHeight="1">
      <c r="A1692" s="7" t="s">
        <v>9551</v>
      </c>
      <c r="B1692" s="7" t="s">
        <v>9552</v>
      </c>
      <c r="C1692" s="7" t="s">
        <v>9553</v>
      </c>
      <c r="D1692" s="7">
        <v>3.1796102475882E13</v>
      </c>
      <c r="J1692" s="7">
        <v>1903.0</v>
      </c>
      <c r="K1692" s="7" t="s">
        <v>9436</v>
      </c>
      <c r="M1692" s="7" t="s">
        <v>36</v>
      </c>
      <c r="N1692" s="7" t="s">
        <v>37</v>
      </c>
      <c r="O1692" s="7" t="s">
        <v>8394</v>
      </c>
      <c r="P1692" s="7" t="s">
        <v>3183</v>
      </c>
    </row>
    <row r="1693" ht="15.75" customHeight="1">
      <c r="A1693" s="7" t="s">
        <v>9554</v>
      </c>
      <c r="B1693" s="7" t="s">
        <v>9555</v>
      </c>
      <c r="C1693" s="7" t="s">
        <v>9556</v>
      </c>
      <c r="D1693" s="7">
        <v>3.1796102867476E13</v>
      </c>
      <c r="J1693" s="7">
        <v>1887.0</v>
      </c>
      <c r="K1693" s="7" t="s">
        <v>9557</v>
      </c>
      <c r="M1693" s="7" t="s">
        <v>36</v>
      </c>
      <c r="N1693" s="7" t="s">
        <v>37</v>
      </c>
      <c r="O1693" s="7" t="s">
        <v>8394</v>
      </c>
      <c r="P1693" s="7" t="s">
        <v>3183</v>
      </c>
    </row>
    <row r="1694" ht="15.75" customHeight="1">
      <c r="A1694" s="7" t="s">
        <v>9558</v>
      </c>
      <c r="B1694" s="7" t="s">
        <v>9559</v>
      </c>
      <c r="C1694" s="7" t="s">
        <v>9560</v>
      </c>
      <c r="D1694" s="7">
        <v>3.1796103056418E13</v>
      </c>
      <c r="J1694" s="7">
        <v>1914.0</v>
      </c>
      <c r="K1694" s="7" t="s">
        <v>3501</v>
      </c>
      <c r="M1694" s="7" t="s">
        <v>36</v>
      </c>
      <c r="N1694" s="7" t="s">
        <v>37</v>
      </c>
      <c r="O1694" s="7" t="s">
        <v>8394</v>
      </c>
      <c r="P1694" s="7" t="s">
        <v>3183</v>
      </c>
    </row>
    <row r="1695" ht="15.75" customHeight="1">
      <c r="A1695" s="7" t="s">
        <v>9561</v>
      </c>
      <c r="B1695" s="7" t="s">
        <v>9562</v>
      </c>
      <c r="C1695" s="7" t="s">
        <v>9563</v>
      </c>
      <c r="D1695" s="7">
        <v>3.1796001834817E13</v>
      </c>
      <c r="J1695" s="7">
        <v>1906.0</v>
      </c>
      <c r="K1695" s="7" t="s">
        <v>9436</v>
      </c>
      <c r="M1695" s="7" t="s">
        <v>36</v>
      </c>
      <c r="N1695" s="7" t="s">
        <v>37</v>
      </c>
      <c r="O1695" s="7" t="s">
        <v>8394</v>
      </c>
      <c r="P1695" s="7" t="s">
        <v>3183</v>
      </c>
    </row>
    <row r="1696" ht="15.75" customHeight="1">
      <c r="A1696" s="7" t="s">
        <v>9564</v>
      </c>
      <c r="B1696" s="7" t="s">
        <v>3863</v>
      </c>
      <c r="C1696" s="7" t="s">
        <v>9565</v>
      </c>
      <c r="D1696" s="7">
        <v>3.1796102561145E13</v>
      </c>
      <c r="J1696" s="7">
        <v>1902.0</v>
      </c>
      <c r="K1696" s="7" t="s">
        <v>9566</v>
      </c>
      <c r="M1696" s="7" t="s">
        <v>36</v>
      </c>
      <c r="N1696" s="7" t="s">
        <v>37</v>
      </c>
      <c r="O1696" s="7" t="s">
        <v>8394</v>
      </c>
      <c r="P1696" s="7" t="s">
        <v>3183</v>
      </c>
    </row>
    <row r="1697" ht="15.75" customHeight="1">
      <c r="A1697" s="7" t="s">
        <v>9567</v>
      </c>
      <c r="B1697" s="7" t="s">
        <v>9568</v>
      </c>
      <c r="C1697" s="7" t="s">
        <v>9569</v>
      </c>
      <c r="D1697" s="7">
        <v>3.1796001670575E13</v>
      </c>
      <c r="J1697" s="7">
        <v>1894.0</v>
      </c>
      <c r="K1697" s="7" t="s">
        <v>9570</v>
      </c>
      <c r="M1697" s="7" t="s">
        <v>36</v>
      </c>
      <c r="N1697" s="7" t="s">
        <v>37</v>
      </c>
      <c r="O1697" s="7" t="s">
        <v>8394</v>
      </c>
      <c r="P1697" s="7" t="s">
        <v>3183</v>
      </c>
    </row>
    <row r="1698" ht="15.75" customHeight="1">
      <c r="A1698" s="7" t="s">
        <v>9571</v>
      </c>
      <c r="B1698" s="7" t="s">
        <v>9572</v>
      </c>
      <c r="C1698" s="7" t="s">
        <v>9573</v>
      </c>
      <c r="D1698" s="7">
        <v>3.1796001834791E13</v>
      </c>
      <c r="J1698" s="7">
        <v>1901.0</v>
      </c>
      <c r="K1698" s="7" t="s">
        <v>9574</v>
      </c>
      <c r="M1698" s="7" t="s">
        <v>36</v>
      </c>
      <c r="N1698" s="7" t="s">
        <v>37</v>
      </c>
      <c r="O1698" s="7" t="s">
        <v>8394</v>
      </c>
      <c r="P1698" s="7" t="s">
        <v>3183</v>
      </c>
    </row>
    <row r="1699" ht="15.75" customHeight="1">
      <c r="A1699" s="7" t="s">
        <v>9575</v>
      </c>
      <c r="B1699" s="7" t="s">
        <v>9576</v>
      </c>
      <c r="C1699" s="7" t="s">
        <v>9577</v>
      </c>
      <c r="D1699" s="7">
        <v>3.1796102550619E13</v>
      </c>
      <c r="J1699" s="7">
        <v>1874.0</v>
      </c>
      <c r="K1699" s="7" t="s">
        <v>9574</v>
      </c>
      <c r="M1699" s="7" t="s">
        <v>36</v>
      </c>
      <c r="N1699" s="7" t="s">
        <v>37</v>
      </c>
      <c r="O1699" s="7" t="s">
        <v>8394</v>
      </c>
      <c r="P1699" s="7" t="s">
        <v>3183</v>
      </c>
    </row>
    <row r="1700" ht="15.75" customHeight="1">
      <c r="A1700" s="7" t="s">
        <v>9578</v>
      </c>
      <c r="B1700" s="7" t="s">
        <v>9579</v>
      </c>
      <c r="C1700" s="7" t="s">
        <v>9580</v>
      </c>
      <c r="D1700" s="7">
        <v>3.1796100423546E13</v>
      </c>
      <c r="J1700" s="7">
        <v>1907.0</v>
      </c>
      <c r="K1700" s="7" t="s">
        <v>9574</v>
      </c>
      <c r="M1700" s="7" t="s">
        <v>36</v>
      </c>
      <c r="N1700" s="7" t="s">
        <v>37</v>
      </c>
      <c r="O1700" s="7" t="s">
        <v>8394</v>
      </c>
      <c r="P1700" s="7" t="s">
        <v>3183</v>
      </c>
    </row>
    <row r="1701" ht="15.75" customHeight="1">
      <c r="A1701" s="7" t="s">
        <v>9581</v>
      </c>
      <c r="B1701" s="7" t="s">
        <v>9582</v>
      </c>
      <c r="C1701" s="7" t="s">
        <v>9583</v>
      </c>
      <c r="D1701" s="7">
        <v>3.1796001670765E13</v>
      </c>
      <c r="J1701" s="7">
        <v>1885.0</v>
      </c>
      <c r="K1701" s="7" t="s">
        <v>9574</v>
      </c>
      <c r="M1701" s="7" t="s">
        <v>36</v>
      </c>
      <c r="N1701" s="7" t="s">
        <v>37</v>
      </c>
      <c r="O1701" s="7" t="s">
        <v>8394</v>
      </c>
      <c r="P1701" s="7" t="s">
        <v>3183</v>
      </c>
    </row>
    <row r="1702" ht="15.75" customHeight="1">
      <c r="A1702" s="7" t="s">
        <v>9584</v>
      </c>
      <c r="B1702" s="7" t="s">
        <v>9585</v>
      </c>
      <c r="C1702" s="7" t="s">
        <v>9583</v>
      </c>
      <c r="D1702" s="7">
        <v>3.1796001670708E13</v>
      </c>
      <c r="J1702" s="7">
        <v>1885.0</v>
      </c>
      <c r="K1702" s="7" t="s">
        <v>9574</v>
      </c>
      <c r="M1702" s="7" t="s">
        <v>36</v>
      </c>
      <c r="N1702" s="7" t="s">
        <v>37</v>
      </c>
      <c r="O1702" s="7" t="s">
        <v>8394</v>
      </c>
      <c r="P1702" s="7" t="s">
        <v>3183</v>
      </c>
    </row>
    <row r="1703" ht="15.75" customHeight="1">
      <c r="A1703" s="7" t="s">
        <v>9586</v>
      </c>
      <c r="B1703" s="7" t="s">
        <v>3881</v>
      </c>
      <c r="C1703" s="7" t="s">
        <v>9587</v>
      </c>
      <c r="D1703" s="7">
        <v>3.1796102580491E13</v>
      </c>
      <c r="J1703" s="7">
        <v>1898.0</v>
      </c>
      <c r="K1703" s="7" t="s">
        <v>9588</v>
      </c>
      <c r="M1703" s="7" t="s">
        <v>36</v>
      </c>
      <c r="N1703" s="7" t="s">
        <v>37</v>
      </c>
      <c r="O1703" s="7" t="s">
        <v>8394</v>
      </c>
      <c r="P1703" s="7" t="s">
        <v>3183</v>
      </c>
    </row>
    <row r="1704" ht="15.75" customHeight="1">
      <c r="A1704" s="7" t="s">
        <v>9589</v>
      </c>
      <c r="B1704" s="7" t="s">
        <v>9590</v>
      </c>
      <c r="C1704" s="7" t="s">
        <v>9591</v>
      </c>
      <c r="D1704" s="7">
        <v>3.1796001845391E13</v>
      </c>
      <c r="J1704" s="7" t="s">
        <v>4059</v>
      </c>
      <c r="K1704" s="7" t="s">
        <v>9592</v>
      </c>
      <c r="M1704" s="7" t="s">
        <v>36</v>
      </c>
      <c r="N1704" s="7" t="s">
        <v>37</v>
      </c>
      <c r="O1704" s="7" t="s">
        <v>8394</v>
      </c>
      <c r="P1704" s="7" t="s">
        <v>3183</v>
      </c>
    </row>
    <row r="1705" ht="15.75" customHeight="1">
      <c r="A1705" s="7" t="s">
        <v>9593</v>
      </c>
      <c r="B1705" s="7" t="s">
        <v>9594</v>
      </c>
      <c r="C1705" s="7" t="s">
        <v>9591</v>
      </c>
      <c r="D1705" s="7">
        <v>3.1796001845516E13</v>
      </c>
      <c r="J1705" s="7" t="s">
        <v>4059</v>
      </c>
      <c r="K1705" s="7" t="s">
        <v>9592</v>
      </c>
      <c r="M1705" s="7" t="s">
        <v>36</v>
      </c>
      <c r="N1705" s="7" t="s">
        <v>37</v>
      </c>
      <c r="O1705" s="7" t="s">
        <v>8394</v>
      </c>
      <c r="P1705" s="7" t="s">
        <v>3183</v>
      </c>
    </row>
    <row r="1706" ht="15.75" customHeight="1">
      <c r="A1706" s="7" t="s">
        <v>9595</v>
      </c>
      <c r="B1706" s="7" t="s">
        <v>9596</v>
      </c>
      <c r="C1706" s="7" t="s">
        <v>9597</v>
      </c>
      <c r="D1706" s="7">
        <v>3.1796101226658E13</v>
      </c>
      <c r="J1706" s="7">
        <v>1888.0</v>
      </c>
      <c r="K1706" s="7" t="s">
        <v>9598</v>
      </c>
      <c r="M1706" s="7" t="s">
        <v>36</v>
      </c>
      <c r="N1706" s="7" t="s">
        <v>37</v>
      </c>
      <c r="O1706" s="7" t="s">
        <v>8394</v>
      </c>
      <c r="P1706" s="7" t="s">
        <v>3183</v>
      </c>
    </row>
    <row r="1707" ht="15.75" customHeight="1">
      <c r="A1707" s="7" t="s">
        <v>9599</v>
      </c>
      <c r="B1707" s="7" t="s">
        <v>9600</v>
      </c>
      <c r="C1707" s="7" t="s">
        <v>9601</v>
      </c>
      <c r="D1707" s="7">
        <v>3.1796102638E13</v>
      </c>
      <c r="J1707" s="7">
        <v>1895.0</v>
      </c>
      <c r="K1707" s="7" t="s">
        <v>9598</v>
      </c>
      <c r="M1707" s="7" t="s">
        <v>36</v>
      </c>
      <c r="N1707" s="7" t="s">
        <v>37</v>
      </c>
      <c r="O1707" s="7" t="s">
        <v>8394</v>
      </c>
      <c r="P1707" s="7" t="s">
        <v>3183</v>
      </c>
    </row>
    <row r="1708" ht="15.75" customHeight="1">
      <c r="A1708" s="7" t="s">
        <v>9602</v>
      </c>
      <c r="B1708" s="7" t="s">
        <v>9603</v>
      </c>
      <c r="C1708" s="7" t="s">
        <v>9604</v>
      </c>
      <c r="D1708" s="7">
        <v>3.1796103099509E13</v>
      </c>
      <c r="J1708" s="7">
        <v>1912.0</v>
      </c>
      <c r="K1708" s="7" t="s">
        <v>9605</v>
      </c>
      <c r="M1708" s="7" t="s">
        <v>36</v>
      </c>
      <c r="N1708" s="7" t="s">
        <v>37</v>
      </c>
      <c r="O1708" s="7" t="s">
        <v>8394</v>
      </c>
      <c r="P1708" s="7" t="s">
        <v>3183</v>
      </c>
    </row>
    <row r="1709" ht="15.75" customHeight="1">
      <c r="A1709" s="7" t="s">
        <v>9606</v>
      </c>
      <c r="B1709" s="7" t="s">
        <v>3897</v>
      </c>
      <c r="C1709" s="7" t="s">
        <v>9607</v>
      </c>
      <c r="D1709" s="7">
        <v>3.1796004419483E13</v>
      </c>
      <c r="J1709" s="7">
        <v>1836.0</v>
      </c>
      <c r="K1709" s="7" t="s">
        <v>9608</v>
      </c>
      <c r="M1709" s="7" t="s">
        <v>36</v>
      </c>
      <c r="N1709" s="7" t="s">
        <v>37</v>
      </c>
      <c r="O1709" s="7" t="s">
        <v>8394</v>
      </c>
      <c r="P1709" s="7" t="s">
        <v>3183</v>
      </c>
    </row>
    <row r="1710" ht="15.75" customHeight="1">
      <c r="A1710" s="7" t="s">
        <v>9609</v>
      </c>
      <c r="B1710" s="7" t="s">
        <v>9610</v>
      </c>
      <c r="C1710" s="7" t="s">
        <v>9611</v>
      </c>
      <c r="D1710" s="7">
        <v>3.179610263522E13</v>
      </c>
      <c r="J1710" s="7">
        <v>1905.0</v>
      </c>
      <c r="K1710" s="7" t="s">
        <v>9612</v>
      </c>
      <c r="M1710" s="7" t="s">
        <v>36</v>
      </c>
      <c r="N1710" s="7" t="s">
        <v>37</v>
      </c>
      <c r="O1710" s="7" t="s">
        <v>8394</v>
      </c>
      <c r="P1710" s="7" t="s">
        <v>3183</v>
      </c>
    </row>
    <row r="1711" ht="15.75" customHeight="1">
      <c r="A1711" s="7" t="s">
        <v>9613</v>
      </c>
      <c r="B1711" s="7" t="s">
        <v>9614</v>
      </c>
      <c r="C1711" s="7" t="s">
        <v>9615</v>
      </c>
      <c r="D1711" s="7">
        <v>3.1796101559041E13</v>
      </c>
      <c r="J1711" s="7">
        <v>1920.0</v>
      </c>
      <c r="K1711" s="7" t="s">
        <v>9616</v>
      </c>
      <c r="M1711" s="7" t="s">
        <v>36</v>
      </c>
      <c r="N1711" s="7" t="s">
        <v>37</v>
      </c>
      <c r="O1711" s="7" t="s">
        <v>8394</v>
      </c>
      <c r="P1711" s="7" t="s">
        <v>3183</v>
      </c>
    </row>
    <row r="1712" ht="15.75" customHeight="1">
      <c r="A1712" s="7" t="s">
        <v>9617</v>
      </c>
      <c r="B1712" s="7" t="s">
        <v>9618</v>
      </c>
      <c r="C1712" s="7" t="s">
        <v>9619</v>
      </c>
      <c r="D1712" s="7">
        <v>3.1796101573257E13</v>
      </c>
      <c r="J1712" s="7" t="s">
        <v>9620</v>
      </c>
      <c r="K1712" s="7" t="s">
        <v>9616</v>
      </c>
      <c r="M1712" s="7" t="s">
        <v>36</v>
      </c>
      <c r="N1712" s="7" t="s">
        <v>37</v>
      </c>
      <c r="O1712" s="7" t="s">
        <v>8394</v>
      </c>
      <c r="P1712" s="7" t="s">
        <v>3183</v>
      </c>
    </row>
    <row r="1713" ht="15.75" customHeight="1">
      <c r="A1713" s="7" t="s">
        <v>9621</v>
      </c>
      <c r="B1713" s="7" t="s">
        <v>9622</v>
      </c>
      <c r="C1713" s="7" t="s">
        <v>9623</v>
      </c>
      <c r="D1713" s="7">
        <v>3.1796001835921E13</v>
      </c>
      <c r="J1713" s="7" t="s">
        <v>9624</v>
      </c>
      <c r="K1713" s="7" t="s">
        <v>9625</v>
      </c>
      <c r="M1713" s="7" t="s">
        <v>36</v>
      </c>
      <c r="N1713" s="7" t="s">
        <v>37</v>
      </c>
      <c r="O1713" s="7" t="s">
        <v>8394</v>
      </c>
      <c r="P1713" s="7" t="s">
        <v>3183</v>
      </c>
    </row>
    <row r="1714" ht="15.75" customHeight="1">
      <c r="A1714" s="7" t="s">
        <v>9626</v>
      </c>
      <c r="B1714" s="7" t="s">
        <v>9627</v>
      </c>
      <c r="C1714" s="7" t="s">
        <v>9623</v>
      </c>
      <c r="D1714" s="7">
        <v>3.1796001835806E13</v>
      </c>
      <c r="J1714" s="7" t="s">
        <v>9624</v>
      </c>
      <c r="K1714" s="7" t="s">
        <v>9625</v>
      </c>
      <c r="M1714" s="7" t="s">
        <v>36</v>
      </c>
      <c r="N1714" s="7" t="s">
        <v>37</v>
      </c>
      <c r="O1714" s="7" t="s">
        <v>8394</v>
      </c>
      <c r="P1714" s="7" t="s">
        <v>3183</v>
      </c>
    </row>
    <row r="1715" ht="15.75" customHeight="1">
      <c r="A1715" s="7" t="s">
        <v>9628</v>
      </c>
      <c r="B1715" s="7" t="s">
        <v>9629</v>
      </c>
      <c r="C1715" s="7" t="s">
        <v>9623</v>
      </c>
      <c r="D1715" s="7">
        <v>3.1796001835798E13</v>
      </c>
      <c r="J1715" s="7" t="s">
        <v>9624</v>
      </c>
      <c r="K1715" s="7" t="s">
        <v>9625</v>
      </c>
      <c r="M1715" s="7" t="s">
        <v>36</v>
      </c>
      <c r="N1715" s="7" t="s">
        <v>37</v>
      </c>
      <c r="O1715" s="7" t="s">
        <v>8394</v>
      </c>
      <c r="P1715" s="7" t="s">
        <v>3183</v>
      </c>
    </row>
    <row r="1716" ht="15.75" customHeight="1">
      <c r="A1716" s="7" t="s">
        <v>9630</v>
      </c>
      <c r="B1716" s="7" t="s">
        <v>9631</v>
      </c>
      <c r="C1716" s="7" t="s">
        <v>9632</v>
      </c>
      <c r="D1716" s="7">
        <v>3.1796001835889E13</v>
      </c>
      <c r="J1716" s="7">
        <v>1895.0</v>
      </c>
      <c r="K1716" s="7" t="s">
        <v>9625</v>
      </c>
      <c r="M1716" s="7" t="s">
        <v>36</v>
      </c>
      <c r="N1716" s="7" t="s">
        <v>37</v>
      </c>
      <c r="O1716" s="7" t="s">
        <v>8394</v>
      </c>
      <c r="P1716" s="7" t="s">
        <v>3183</v>
      </c>
    </row>
    <row r="1717" ht="15.75" customHeight="1">
      <c r="A1717" s="7" t="s">
        <v>9633</v>
      </c>
      <c r="B1717" s="7" t="s">
        <v>9634</v>
      </c>
      <c r="C1717" s="7" t="s">
        <v>9635</v>
      </c>
      <c r="D1717" s="7">
        <v>3.1796102562754E13</v>
      </c>
      <c r="J1717" s="7">
        <v>1916.0</v>
      </c>
      <c r="K1717" s="7" t="s">
        <v>9636</v>
      </c>
      <c r="M1717" s="7" t="s">
        <v>36</v>
      </c>
      <c r="N1717" s="7" t="s">
        <v>37</v>
      </c>
      <c r="O1717" s="7" t="s">
        <v>8394</v>
      </c>
      <c r="P1717" s="7" t="s">
        <v>3183</v>
      </c>
    </row>
    <row r="1718" ht="15.75" customHeight="1">
      <c r="A1718" s="7" t="s">
        <v>9637</v>
      </c>
      <c r="B1718" s="7" t="s">
        <v>9638</v>
      </c>
      <c r="C1718" s="7" t="s">
        <v>9639</v>
      </c>
      <c r="D1718" s="7">
        <v>3.1796102648231E13</v>
      </c>
      <c r="J1718" s="7">
        <v>1922.0</v>
      </c>
      <c r="K1718" s="7" t="s">
        <v>9625</v>
      </c>
      <c r="M1718" s="7" t="s">
        <v>36</v>
      </c>
      <c r="N1718" s="7" t="s">
        <v>37</v>
      </c>
      <c r="O1718" s="7" t="s">
        <v>8394</v>
      </c>
      <c r="P1718" s="7" t="s">
        <v>3183</v>
      </c>
    </row>
    <row r="1719" ht="15.75" customHeight="1">
      <c r="A1719" s="7" t="s">
        <v>9640</v>
      </c>
      <c r="B1719" s="7" t="s">
        <v>9641</v>
      </c>
      <c r="C1719" s="7" t="s">
        <v>9642</v>
      </c>
      <c r="D1719" s="7">
        <v>3.1796102648314E13</v>
      </c>
      <c r="J1719" s="7">
        <v>1917.0</v>
      </c>
      <c r="K1719" s="7" t="s">
        <v>9625</v>
      </c>
      <c r="M1719" s="7" t="s">
        <v>36</v>
      </c>
      <c r="N1719" s="7" t="s">
        <v>37</v>
      </c>
      <c r="O1719" s="7" t="s">
        <v>8394</v>
      </c>
      <c r="P1719" s="7" t="s">
        <v>3183</v>
      </c>
    </row>
    <row r="1720" ht="15.75" customHeight="1">
      <c r="A1720" s="7" t="s">
        <v>9643</v>
      </c>
      <c r="B1720" s="7" t="s">
        <v>9644</v>
      </c>
      <c r="C1720" s="7" t="s">
        <v>9645</v>
      </c>
      <c r="D1720" s="7">
        <v>3.1796102648629E13</v>
      </c>
      <c r="J1720" s="7">
        <v>1911.0</v>
      </c>
      <c r="K1720" s="7" t="s">
        <v>9625</v>
      </c>
      <c r="M1720" s="7" t="s">
        <v>36</v>
      </c>
      <c r="N1720" s="7" t="s">
        <v>37</v>
      </c>
      <c r="O1720" s="7" t="s">
        <v>8394</v>
      </c>
      <c r="P1720" s="7" t="s">
        <v>3183</v>
      </c>
    </row>
    <row r="1721" ht="15.75" customHeight="1">
      <c r="A1721" s="7" t="s">
        <v>9646</v>
      </c>
      <c r="B1721" s="7" t="s">
        <v>9647</v>
      </c>
      <c r="C1721" s="7" t="s">
        <v>9648</v>
      </c>
      <c r="D1721" s="7">
        <v>3.1796102050206E13</v>
      </c>
      <c r="J1721" s="7">
        <v>1894.0</v>
      </c>
      <c r="K1721" s="7" t="s">
        <v>9649</v>
      </c>
      <c r="M1721" s="7" t="s">
        <v>36</v>
      </c>
      <c r="N1721" s="7" t="s">
        <v>37</v>
      </c>
      <c r="O1721" s="7" t="s">
        <v>8394</v>
      </c>
      <c r="P1721" s="7" t="s">
        <v>3183</v>
      </c>
    </row>
    <row r="1722" ht="15.75" customHeight="1">
      <c r="A1722" s="7" t="s">
        <v>9650</v>
      </c>
      <c r="B1722" s="7" t="s">
        <v>9651</v>
      </c>
      <c r="C1722" s="7" t="s">
        <v>9652</v>
      </c>
      <c r="D1722" s="7">
        <v>3.1796001973565E13</v>
      </c>
      <c r="J1722" s="7">
        <v>1854.0</v>
      </c>
      <c r="K1722" s="7" t="s">
        <v>9653</v>
      </c>
      <c r="M1722" s="7" t="s">
        <v>36</v>
      </c>
      <c r="N1722" s="7" t="s">
        <v>37</v>
      </c>
      <c r="O1722" s="7" t="s">
        <v>8394</v>
      </c>
      <c r="P1722" s="7" t="s">
        <v>3183</v>
      </c>
    </row>
    <row r="1723" ht="15.75" customHeight="1">
      <c r="A1723" s="7" t="s">
        <v>9654</v>
      </c>
      <c r="B1723" s="7" t="s">
        <v>9655</v>
      </c>
      <c r="C1723" s="7" t="s">
        <v>9656</v>
      </c>
      <c r="D1723" s="7">
        <v>3.1796001973516E13</v>
      </c>
      <c r="J1723" s="7" t="s">
        <v>2439</v>
      </c>
      <c r="K1723" s="7" t="s">
        <v>9653</v>
      </c>
      <c r="M1723" s="7" t="s">
        <v>36</v>
      </c>
      <c r="N1723" s="7" t="s">
        <v>37</v>
      </c>
      <c r="O1723" s="7" t="s">
        <v>8394</v>
      </c>
      <c r="P1723" s="7" t="s">
        <v>3183</v>
      </c>
    </row>
    <row r="1724" ht="15.75" customHeight="1">
      <c r="A1724" s="7" t="s">
        <v>9657</v>
      </c>
      <c r="B1724" s="7" t="s">
        <v>9658</v>
      </c>
      <c r="C1724" s="7" t="s">
        <v>9656</v>
      </c>
      <c r="D1724" s="7">
        <v>3.1796001973334E13</v>
      </c>
      <c r="J1724" s="7" t="s">
        <v>2439</v>
      </c>
      <c r="K1724" s="7" t="s">
        <v>9653</v>
      </c>
      <c r="M1724" s="7" t="s">
        <v>36</v>
      </c>
      <c r="N1724" s="7" t="s">
        <v>37</v>
      </c>
      <c r="O1724" s="7" t="s">
        <v>8394</v>
      </c>
      <c r="P1724" s="7" t="s">
        <v>3183</v>
      </c>
    </row>
    <row r="1725" ht="15.75" customHeight="1">
      <c r="A1725" s="7" t="s">
        <v>9659</v>
      </c>
      <c r="B1725" s="7" t="s">
        <v>3933</v>
      </c>
      <c r="C1725" s="7" t="s">
        <v>9660</v>
      </c>
      <c r="D1725" s="7">
        <v>3.1796101567168E13</v>
      </c>
      <c r="J1725" s="7">
        <v>1920.0</v>
      </c>
      <c r="K1725" s="7" t="s">
        <v>9661</v>
      </c>
      <c r="M1725" s="7" t="s">
        <v>36</v>
      </c>
      <c r="N1725" s="7" t="s">
        <v>37</v>
      </c>
      <c r="O1725" s="7" t="s">
        <v>8394</v>
      </c>
      <c r="P1725" s="7" t="s">
        <v>3183</v>
      </c>
    </row>
    <row r="1726" ht="15.75" customHeight="1">
      <c r="A1726" s="7" t="s">
        <v>9662</v>
      </c>
      <c r="B1726" s="7" t="s">
        <v>3934</v>
      </c>
      <c r="C1726" s="7" t="s">
        <v>9663</v>
      </c>
      <c r="D1726" s="7">
        <v>3.1796102170699E13</v>
      </c>
      <c r="J1726" s="7" t="s">
        <v>9664</v>
      </c>
      <c r="K1726" s="7" t="s">
        <v>9661</v>
      </c>
      <c r="M1726" s="7" t="s">
        <v>36</v>
      </c>
      <c r="N1726" s="7" t="s">
        <v>37</v>
      </c>
      <c r="O1726" s="7" t="s">
        <v>8394</v>
      </c>
      <c r="P1726" s="7" t="s">
        <v>3183</v>
      </c>
    </row>
    <row r="1727" ht="15.75" customHeight="1">
      <c r="A1727" s="7" t="s">
        <v>9665</v>
      </c>
      <c r="B1727" s="7" t="s">
        <v>9666</v>
      </c>
      <c r="C1727" s="7" t="s">
        <v>9667</v>
      </c>
      <c r="D1727" s="7">
        <v>3.1796102665771E13</v>
      </c>
      <c r="J1727" s="7">
        <v>1900.0</v>
      </c>
      <c r="K1727" s="7" t="s">
        <v>9668</v>
      </c>
      <c r="M1727" s="7" t="s">
        <v>36</v>
      </c>
      <c r="N1727" s="7" t="s">
        <v>37</v>
      </c>
      <c r="O1727" s="7" t="s">
        <v>8394</v>
      </c>
      <c r="P1727" s="7" t="s">
        <v>3183</v>
      </c>
    </row>
    <row r="1728" ht="15.75" customHeight="1">
      <c r="A1728" s="7" t="s">
        <v>9669</v>
      </c>
      <c r="B1728" s="7" t="s">
        <v>3941</v>
      </c>
      <c r="C1728" s="7" t="s">
        <v>9670</v>
      </c>
      <c r="D1728" s="7">
        <v>3.1796101514392E13</v>
      </c>
      <c r="J1728" s="7">
        <v>1881.0</v>
      </c>
      <c r="K1728" s="7" t="s">
        <v>9671</v>
      </c>
      <c r="M1728" s="7" t="s">
        <v>36</v>
      </c>
      <c r="N1728" s="7" t="s">
        <v>37</v>
      </c>
      <c r="O1728" s="7" t="s">
        <v>8394</v>
      </c>
      <c r="P1728" s="7" t="s">
        <v>3183</v>
      </c>
    </row>
    <row r="1729" ht="15.75" customHeight="1">
      <c r="A1729" s="7" t="s">
        <v>9672</v>
      </c>
      <c r="B1729" s="7" t="s">
        <v>3942</v>
      </c>
      <c r="C1729" s="7" t="s">
        <v>9673</v>
      </c>
      <c r="D1729" s="7">
        <v>3.1796100629563E13</v>
      </c>
      <c r="J1729" s="7">
        <v>1859.0</v>
      </c>
      <c r="K1729" s="7" t="s">
        <v>5506</v>
      </c>
      <c r="M1729" s="7" t="s">
        <v>36</v>
      </c>
      <c r="N1729" s="7" t="s">
        <v>37</v>
      </c>
      <c r="O1729" s="7" t="s">
        <v>8394</v>
      </c>
      <c r="P1729" s="7" t="s">
        <v>3183</v>
      </c>
    </row>
    <row r="1730" ht="15.75" customHeight="1">
      <c r="A1730" s="7" t="s">
        <v>9674</v>
      </c>
      <c r="B1730" s="7" t="s">
        <v>3943</v>
      </c>
      <c r="C1730" s="7" t="s">
        <v>9675</v>
      </c>
      <c r="D1730" s="7">
        <v>3.1796100642236E13</v>
      </c>
      <c r="J1730" s="7">
        <v>1915.0</v>
      </c>
      <c r="K1730" s="7" t="s">
        <v>9676</v>
      </c>
      <c r="M1730" s="7" t="s">
        <v>36</v>
      </c>
      <c r="N1730" s="7" t="s">
        <v>37</v>
      </c>
      <c r="O1730" s="7" t="s">
        <v>8394</v>
      </c>
      <c r="P1730" s="7" t="s">
        <v>3183</v>
      </c>
    </row>
    <row r="1731" ht="15.75" customHeight="1">
      <c r="A1731" s="7" t="s">
        <v>9677</v>
      </c>
      <c r="B1731" s="7" t="s">
        <v>3946</v>
      </c>
      <c r="C1731" s="7" t="s">
        <v>9678</v>
      </c>
      <c r="D1731" s="7">
        <v>3.1796101456966E13</v>
      </c>
      <c r="J1731" s="7">
        <v>1867.0</v>
      </c>
      <c r="K1731" s="7" t="s">
        <v>9679</v>
      </c>
      <c r="M1731" s="7" t="s">
        <v>36</v>
      </c>
      <c r="N1731" s="7" t="s">
        <v>37</v>
      </c>
      <c r="O1731" s="7" t="s">
        <v>8394</v>
      </c>
      <c r="P1731" s="7" t="s">
        <v>3183</v>
      </c>
    </row>
    <row r="1732" ht="15.75" customHeight="1">
      <c r="A1732" s="7" t="s">
        <v>9680</v>
      </c>
      <c r="B1732" s="7" t="s">
        <v>9681</v>
      </c>
      <c r="C1732" s="7" t="s">
        <v>9682</v>
      </c>
      <c r="D1732" s="7">
        <v>3.179610273917E13</v>
      </c>
      <c r="J1732" s="7">
        <v>1913.0</v>
      </c>
      <c r="K1732" s="7" t="s">
        <v>9683</v>
      </c>
      <c r="M1732" s="7" t="s">
        <v>36</v>
      </c>
      <c r="N1732" s="7" t="s">
        <v>37</v>
      </c>
      <c r="O1732" s="7" t="s">
        <v>8394</v>
      </c>
      <c r="P1732" s="7" t="s">
        <v>3183</v>
      </c>
    </row>
    <row r="1733" ht="15.75" customHeight="1">
      <c r="A1733" s="7" t="s">
        <v>9684</v>
      </c>
      <c r="B1733" s="7" t="s">
        <v>9685</v>
      </c>
      <c r="C1733" s="7" t="s">
        <v>9686</v>
      </c>
      <c r="D1733" s="7">
        <v>3.179600183724E13</v>
      </c>
      <c r="J1733" s="7" t="s">
        <v>9687</v>
      </c>
      <c r="K1733" s="7" t="s">
        <v>9688</v>
      </c>
      <c r="M1733" s="7" t="s">
        <v>36</v>
      </c>
      <c r="N1733" s="7" t="s">
        <v>37</v>
      </c>
      <c r="O1733" s="7" t="s">
        <v>8394</v>
      </c>
      <c r="P1733" s="7" t="s">
        <v>3183</v>
      </c>
    </row>
    <row r="1734" ht="15.75" customHeight="1">
      <c r="A1734" s="7" t="s">
        <v>9689</v>
      </c>
      <c r="B1734" s="7" t="s">
        <v>9690</v>
      </c>
      <c r="C1734" s="7" t="s">
        <v>9691</v>
      </c>
      <c r="D1734" s="7">
        <v>3.1796100692421E13</v>
      </c>
      <c r="J1734" s="7" t="s">
        <v>9692</v>
      </c>
      <c r="K1734" s="7" t="s">
        <v>9688</v>
      </c>
      <c r="M1734" s="7" t="s">
        <v>36</v>
      </c>
      <c r="N1734" s="7" t="s">
        <v>37</v>
      </c>
      <c r="O1734" s="7" t="s">
        <v>8394</v>
      </c>
      <c r="P1734" s="7" t="s">
        <v>3183</v>
      </c>
    </row>
    <row r="1735" ht="15.75" customHeight="1">
      <c r="A1735" s="7" t="s">
        <v>9693</v>
      </c>
      <c r="B1735" s="7" t="s">
        <v>9694</v>
      </c>
      <c r="C1735" s="7" t="s">
        <v>9695</v>
      </c>
      <c r="D1735" s="7">
        <v>3.1796102921083E13</v>
      </c>
      <c r="J1735" s="7">
        <v>1916.0</v>
      </c>
      <c r="K1735" s="7" t="s">
        <v>9696</v>
      </c>
      <c r="M1735" s="7" t="s">
        <v>36</v>
      </c>
      <c r="N1735" s="7" t="s">
        <v>37</v>
      </c>
      <c r="O1735" s="7" t="s">
        <v>8394</v>
      </c>
      <c r="P1735" s="7" t="s">
        <v>3183</v>
      </c>
    </row>
    <row r="1736" ht="15.75" customHeight="1">
      <c r="A1736" s="7" t="s">
        <v>9697</v>
      </c>
      <c r="B1736" s="7" t="s">
        <v>9698</v>
      </c>
      <c r="C1736" s="7" t="s">
        <v>9699</v>
      </c>
      <c r="D1736" s="7">
        <v>3.1796101875157E13</v>
      </c>
      <c r="J1736" s="7">
        <v>1917.0</v>
      </c>
      <c r="K1736" s="7" t="s">
        <v>9700</v>
      </c>
      <c r="M1736" s="7" t="s">
        <v>36</v>
      </c>
      <c r="N1736" s="7" t="s">
        <v>37</v>
      </c>
      <c r="O1736" s="7" t="s">
        <v>8394</v>
      </c>
      <c r="P1736" s="7" t="s">
        <v>3183</v>
      </c>
    </row>
    <row r="1737" ht="15.75" customHeight="1">
      <c r="A1737" s="7" t="s">
        <v>9701</v>
      </c>
      <c r="B1737" s="7" t="s">
        <v>9702</v>
      </c>
      <c r="C1737" s="7" t="s">
        <v>9703</v>
      </c>
      <c r="D1737" s="7">
        <v>3.1796001882873E13</v>
      </c>
      <c r="J1737" s="7" t="s">
        <v>9704</v>
      </c>
      <c r="K1737" s="7" t="s">
        <v>9705</v>
      </c>
      <c r="M1737" s="7" t="s">
        <v>36</v>
      </c>
      <c r="N1737" s="7" t="s">
        <v>37</v>
      </c>
      <c r="O1737" s="7" t="s">
        <v>8394</v>
      </c>
      <c r="P1737" s="7" t="s">
        <v>3183</v>
      </c>
    </row>
    <row r="1738" ht="15.75" customHeight="1">
      <c r="A1738" s="7" t="s">
        <v>9706</v>
      </c>
      <c r="B1738" s="7" t="s">
        <v>9707</v>
      </c>
      <c r="C1738" s="7" t="s">
        <v>9703</v>
      </c>
      <c r="D1738" s="7">
        <v>3.1796001883004E13</v>
      </c>
      <c r="J1738" s="7" t="s">
        <v>9704</v>
      </c>
      <c r="K1738" s="7" t="s">
        <v>9705</v>
      </c>
      <c r="M1738" s="7" t="s">
        <v>36</v>
      </c>
      <c r="N1738" s="7" t="s">
        <v>37</v>
      </c>
      <c r="O1738" s="7" t="s">
        <v>8394</v>
      </c>
      <c r="P1738" s="7" t="s">
        <v>3183</v>
      </c>
    </row>
    <row r="1739" ht="15.75" customHeight="1">
      <c r="A1739" s="7" t="s">
        <v>9708</v>
      </c>
      <c r="B1739" s="7" t="s">
        <v>9709</v>
      </c>
      <c r="C1739" s="7" t="s">
        <v>9703</v>
      </c>
      <c r="D1739" s="7">
        <v>3.1796001883145E13</v>
      </c>
      <c r="J1739" s="7" t="s">
        <v>9704</v>
      </c>
      <c r="K1739" s="7" t="s">
        <v>9705</v>
      </c>
      <c r="M1739" s="7" t="s">
        <v>36</v>
      </c>
      <c r="N1739" s="7" t="s">
        <v>37</v>
      </c>
      <c r="O1739" s="7" t="s">
        <v>8394</v>
      </c>
      <c r="P1739" s="7" t="s">
        <v>3183</v>
      </c>
    </row>
    <row r="1740" ht="15.75" customHeight="1">
      <c r="A1740" s="7" t="s">
        <v>9710</v>
      </c>
      <c r="B1740" s="7" t="s">
        <v>9711</v>
      </c>
      <c r="C1740" s="7" t="s">
        <v>9703</v>
      </c>
      <c r="D1740" s="7">
        <v>3.1796001882964E13</v>
      </c>
      <c r="J1740" s="7" t="s">
        <v>9704</v>
      </c>
      <c r="K1740" s="7" t="s">
        <v>9705</v>
      </c>
      <c r="M1740" s="7" t="s">
        <v>36</v>
      </c>
      <c r="N1740" s="7" t="s">
        <v>37</v>
      </c>
      <c r="O1740" s="7" t="s">
        <v>8394</v>
      </c>
      <c r="P1740" s="7" t="s">
        <v>3183</v>
      </c>
    </row>
    <row r="1741" ht="15.75" customHeight="1">
      <c r="A1741" s="7" t="s">
        <v>9712</v>
      </c>
      <c r="B1741" s="7" t="s">
        <v>9713</v>
      </c>
      <c r="C1741" s="7" t="s">
        <v>9714</v>
      </c>
      <c r="D1741" s="7">
        <v>3.1796101592844E13</v>
      </c>
      <c r="J1741" s="7">
        <v>1907.0</v>
      </c>
      <c r="K1741" s="7" t="s">
        <v>9715</v>
      </c>
      <c r="M1741" s="7" t="s">
        <v>36</v>
      </c>
      <c r="N1741" s="7" t="s">
        <v>37</v>
      </c>
      <c r="O1741" s="7" t="s">
        <v>8394</v>
      </c>
      <c r="P1741" s="7" t="s">
        <v>3183</v>
      </c>
    </row>
    <row r="1742" ht="15.75" customHeight="1">
      <c r="A1742" s="7" t="s">
        <v>9716</v>
      </c>
      <c r="B1742" s="7" t="s">
        <v>3965</v>
      </c>
      <c r="C1742" s="7" t="s">
        <v>9717</v>
      </c>
      <c r="D1742" s="7">
        <v>3.1796101927263E13</v>
      </c>
      <c r="J1742" s="7">
        <v>1879.0</v>
      </c>
      <c r="K1742" s="7" t="s">
        <v>9718</v>
      </c>
      <c r="M1742" s="7" t="s">
        <v>36</v>
      </c>
      <c r="N1742" s="7" t="s">
        <v>37</v>
      </c>
      <c r="O1742" s="7" t="s">
        <v>8394</v>
      </c>
      <c r="P1742" s="7" t="s">
        <v>3183</v>
      </c>
    </row>
    <row r="1743" ht="15.75" customHeight="1">
      <c r="A1743" s="7" t="s">
        <v>9719</v>
      </c>
      <c r="B1743" s="7" t="s">
        <v>9720</v>
      </c>
      <c r="C1743" s="7" t="s">
        <v>9721</v>
      </c>
      <c r="D1743" s="7">
        <v>3.1796001883178E13</v>
      </c>
      <c r="J1743" s="7">
        <v>1862.0</v>
      </c>
      <c r="K1743" s="7" t="s">
        <v>4431</v>
      </c>
      <c r="M1743" s="7" t="s">
        <v>36</v>
      </c>
      <c r="N1743" s="7" t="s">
        <v>37</v>
      </c>
      <c r="O1743" s="7" t="s">
        <v>8394</v>
      </c>
      <c r="P1743" s="7" t="s">
        <v>3183</v>
      </c>
    </row>
    <row r="1744" ht="15.75" customHeight="1">
      <c r="A1744" s="7" t="s">
        <v>9722</v>
      </c>
      <c r="B1744" s="7" t="s">
        <v>9723</v>
      </c>
      <c r="C1744" s="7" t="s">
        <v>9724</v>
      </c>
      <c r="D1744" s="7" t="s">
        <v>9725</v>
      </c>
      <c r="J1744" s="7" t="s">
        <v>9726</v>
      </c>
      <c r="K1744" s="7" t="s">
        <v>4431</v>
      </c>
      <c r="M1744" s="7" t="s">
        <v>36</v>
      </c>
      <c r="N1744" s="7" t="s">
        <v>37</v>
      </c>
      <c r="O1744" s="7" t="s">
        <v>8394</v>
      </c>
      <c r="P1744" s="7" t="s">
        <v>3183</v>
      </c>
    </row>
    <row r="1745" ht="15.75" customHeight="1">
      <c r="A1745" s="7" t="s">
        <v>9727</v>
      </c>
      <c r="B1745" s="7" t="s">
        <v>9728</v>
      </c>
      <c r="C1745" s="7" t="s">
        <v>9724</v>
      </c>
      <c r="D1745" s="7">
        <v>3.1796001883269E13</v>
      </c>
      <c r="J1745" s="7" t="s">
        <v>9726</v>
      </c>
      <c r="K1745" s="7" t="s">
        <v>4431</v>
      </c>
      <c r="M1745" s="7" t="s">
        <v>36</v>
      </c>
      <c r="N1745" s="7" t="s">
        <v>37</v>
      </c>
      <c r="O1745" s="7" t="s">
        <v>8394</v>
      </c>
      <c r="P1745" s="7" t="s">
        <v>3183</v>
      </c>
    </row>
    <row r="1746" ht="15.75" customHeight="1">
      <c r="A1746" s="7" t="s">
        <v>9729</v>
      </c>
      <c r="B1746" s="7" t="s">
        <v>9730</v>
      </c>
      <c r="C1746" s="7" t="s">
        <v>9724</v>
      </c>
      <c r="D1746" s="7">
        <v>3.1796001883426E13</v>
      </c>
      <c r="J1746" s="7" t="s">
        <v>9726</v>
      </c>
      <c r="K1746" s="7" t="s">
        <v>4431</v>
      </c>
      <c r="M1746" s="7" t="s">
        <v>36</v>
      </c>
      <c r="N1746" s="7" t="s">
        <v>37</v>
      </c>
      <c r="O1746" s="7" t="s">
        <v>8394</v>
      </c>
      <c r="P1746" s="7" t="s">
        <v>3183</v>
      </c>
    </row>
    <row r="1747" ht="15.75" customHeight="1">
      <c r="A1747" s="7" t="s">
        <v>9731</v>
      </c>
      <c r="B1747" s="7" t="s">
        <v>9732</v>
      </c>
      <c r="C1747" s="7" t="s">
        <v>9724</v>
      </c>
      <c r="D1747" s="7">
        <v>3.1796001883194E13</v>
      </c>
      <c r="J1747" s="7" t="s">
        <v>9726</v>
      </c>
      <c r="K1747" s="7" t="s">
        <v>4431</v>
      </c>
      <c r="M1747" s="7" t="s">
        <v>36</v>
      </c>
      <c r="N1747" s="7" t="s">
        <v>37</v>
      </c>
      <c r="O1747" s="7" t="s">
        <v>8394</v>
      </c>
      <c r="P1747" s="7" t="s">
        <v>3183</v>
      </c>
    </row>
    <row r="1748" ht="15.75" customHeight="1">
      <c r="A1748" s="7" t="s">
        <v>9733</v>
      </c>
      <c r="B1748" s="7" t="s">
        <v>9734</v>
      </c>
      <c r="C1748" s="7" t="s">
        <v>9735</v>
      </c>
      <c r="D1748" s="7">
        <v>3.1796102816127E13</v>
      </c>
      <c r="J1748" s="7">
        <v>1856.0</v>
      </c>
      <c r="K1748" s="7" t="s">
        <v>4431</v>
      </c>
      <c r="M1748" s="7" t="s">
        <v>36</v>
      </c>
      <c r="N1748" s="7" t="s">
        <v>37</v>
      </c>
      <c r="O1748" s="7" t="s">
        <v>8394</v>
      </c>
      <c r="P1748" s="7" t="s">
        <v>3183</v>
      </c>
    </row>
    <row r="1749" ht="15.75" customHeight="1">
      <c r="A1749" s="7" t="s">
        <v>9736</v>
      </c>
      <c r="B1749" s="7" t="s">
        <v>9737</v>
      </c>
      <c r="C1749" s="7" t="s">
        <v>9738</v>
      </c>
      <c r="D1749" s="7">
        <v>3.179610230107E13</v>
      </c>
      <c r="J1749" s="7">
        <v>1851.0</v>
      </c>
      <c r="K1749" s="7" t="s">
        <v>9739</v>
      </c>
      <c r="M1749" s="7" t="s">
        <v>36</v>
      </c>
      <c r="N1749" s="7" t="s">
        <v>37</v>
      </c>
      <c r="O1749" s="7" t="s">
        <v>8394</v>
      </c>
      <c r="P1749" s="7" t="s">
        <v>3183</v>
      </c>
    </row>
    <row r="1750" ht="15.75" customHeight="1">
      <c r="A1750" s="7" t="s">
        <v>9740</v>
      </c>
      <c r="B1750" s="7" t="s">
        <v>3977</v>
      </c>
      <c r="C1750" s="7" t="s">
        <v>9741</v>
      </c>
      <c r="D1750" s="7">
        <v>3.1796100831409E13</v>
      </c>
      <c r="J1750" s="7">
        <v>1899.0</v>
      </c>
      <c r="K1750" s="7" t="s">
        <v>9742</v>
      </c>
      <c r="M1750" s="7" t="s">
        <v>36</v>
      </c>
      <c r="N1750" s="7" t="s">
        <v>37</v>
      </c>
      <c r="O1750" s="7" t="s">
        <v>8394</v>
      </c>
      <c r="P1750" s="7" t="s">
        <v>3183</v>
      </c>
    </row>
    <row r="1751" ht="15.75" customHeight="1">
      <c r="A1751" s="7" t="s">
        <v>9743</v>
      </c>
      <c r="B1751" s="7" t="s">
        <v>3979</v>
      </c>
      <c r="C1751" s="7" t="s">
        <v>9744</v>
      </c>
      <c r="D1751" s="7">
        <v>3.1796101684005E13</v>
      </c>
      <c r="J1751" s="7" t="s">
        <v>9745</v>
      </c>
      <c r="K1751" s="7" t="s">
        <v>9746</v>
      </c>
      <c r="M1751" s="7" t="s">
        <v>36</v>
      </c>
      <c r="N1751" s="7" t="s">
        <v>37</v>
      </c>
      <c r="O1751" s="7" t="s">
        <v>8394</v>
      </c>
      <c r="P1751" s="7" t="s">
        <v>3183</v>
      </c>
    </row>
    <row r="1752" ht="15.75" customHeight="1">
      <c r="A1752" s="7" t="s">
        <v>9747</v>
      </c>
      <c r="B1752" s="7" t="s">
        <v>9748</v>
      </c>
      <c r="C1752" s="7" t="s">
        <v>9749</v>
      </c>
      <c r="D1752" s="7">
        <v>3.1796001844394E13</v>
      </c>
      <c r="J1752" s="7" t="s">
        <v>4647</v>
      </c>
      <c r="K1752" s="7" t="s">
        <v>9750</v>
      </c>
      <c r="M1752" s="7" t="s">
        <v>36</v>
      </c>
      <c r="N1752" s="7" t="s">
        <v>37</v>
      </c>
      <c r="O1752" s="7" t="s">
        <v>8394</v>
      </c>
      <c r="P1752" s="7" t="s">
        <v>3183</v>
      </c>
    </row>
    <row r="1753" ht="15.75" customHeight="1">
      <c r="A1753" s="7" t="s">
        <v>9751</v>
      </c>
      <c r="B1753" s="7" t="s">
        <v>9752</v>
      </c>
      <c r="C1753" s="7" t="s">
        <v>9749</v>
      </c>
      <c r="D1753" s="7">
        <v>3.1796001844899E13</v>
      </c>
      <c r="J1753" s="7" t="s">
        <v>4647</v>
      </c>
      <c r="K1753" s="7" t="s">
        <v>9750</v>
      </c>
      <c r="M1753" s="7" t="s">
        <v>36</v>
      </c>
      <c r="N1753" s="7" t="s">
        <v>37</v>
      </c>
      <c r="O1753" s="7" t="s">
        <v>8394</v>
      </c>
      <c r="P1753" s="7" t="s">
        <v>3183</v>
      </c>
    </row>
    <row r="1754" ht="15.75" customHeight="1">
      <c r="A1754" s="7" t="s">
        <v>9753</v>
      </c>
      <c r="B1754" s="7" t="s">
        <v>9754</v>
      </c>
      <c r="C1754" s="7" t="s">
        <v>9749</v>
      </c>
      <c r="D1754" s="7">
        <v>3.1796001844725E13</v>
      </c>
      <c r="J1754" s="7" t="s">
        <v>4647</v>
      </c>
      <c r="K1754" s="7" t="s">
        <v>9750</v>
      </c>
      <c r="M1754" s="7" t="s">
        <v>36</v>
      </c>
      <c r="N1754" s="7" t="s">
        <v>37</v>
      </c>
      <c r="O1754" s="7" t="s">
        <v>8394</v>
      </c>
      <c r="P1754" s="7" t="s">
        <v>3183</v>
      </c>
    </row>
    <row r="1755" ht="15.75" customHeight="1">
      <c r="A1755" s="7" t="s">
        <v>9755</v>
      </c>
      <c r="B1755" s="7" t="s">
        <v>9756</v>
      </c>
      <c r="C1755" s="7" t="s">
        <v>9749</v>
      </c>
      <c r="D1755" s="7">
        <v>3.1796001844519E13</v>
      </c>
      <c r="J1755" s="7" t="s">
        <v>4647</v>
      </c>
      <c r="K1755" s="7" t="s">
        <v>9750</v>
      </c>
      <c r="M1755" s="7" t="s">
        <v>36</v>
      </c>
      <c r="N1755" s="7" t="s">
        <v>37</v>
      </c>
      <c r="O1755" s="7" t="s">
        <v>8394</v>
      </c>
      <c r="P1755" s="7" t="s">
        <v>3183</v>
      </c>
    </row>
    <row r="1756" ht="15.75" customHeight="1">
      <c r="A1756" s="7" t="s">
        <v>9757</v>
      </c>
      <c r="B1756" s="7" t="s">
        <v>9758</v>
      </c>
      <c r="C1756" s="7" t="s">
        <v>9749</v>
      </c>
      <c r="D1756" s="7">
        <v>3.1796001844964E13</v>
      </c>
      <c r="J1756" s="7" t="s">
        <v>4647</v>
      </c>
      <c r="K1756" s="7" t="s">
        <v>9750</v>
      </c>
      <c r="M1756" s="7" t="s">
        <v>36</v>
      </c>
      <c r="N1756" s="7" t="s">
        <v>37</v>
      </c>
      <c r="O1756" s="7" t="s">
        <v>8394</v>
      </c>
      <c r="P1756" s="7" t="s">
        <v>3183</v>
      </c>
    </row>
    <row r="1757" ht="15.75" customHeight="1">
      <c r="A1757" s="7" t="s">
        <v>9759</v>
      </c>
      <c r="B1757" s="7" t="s">
        <v>9760</v>
      </c>
      <c r="C1757" s="7" t="s">
        <v>9749</v>
      </c>
      <c r="D1757" s="7">
        <v>3.1796004348666E13</v>
      </c>
      <c r="J1757" s="7" t="s">
        <v>4647</v>
      </c>
      <c r="K1757" s="7" t="s">
        <v>9750</v>
      </c>
      <c r="M1757" s="7" t="s">
        <v>36</v>
      </c>
      <c r="N1757" s="7" t="s">
        <v>37</v>
      </c>
      <c r="O1757" s="7" t="s">
        <v>8394</v>
      </c>
      <c r="P1757" s="7" t="s">
        <v>3183</v>
      </c>
    </row>
    <row r="1758" ht="15.75" customHeight="1">
      <c r="A1758" s="7" t="s">
        <v>9761</v>
      </c>
      <c r="B1758" s="7" t="s">
        <v>9762</v>
      </c>
      <c r="C1758" s="7" t="s">
        <v>9763</v>
      </c>
      <c r="D1758" s="7">
        <v>3.1796100918271E13</v>
      </c>
      <c r="J1758" s="7" t="s">
        <v>9764</v>
      </c>
      <c r="K1758" s="7" t="s">
        <v>9750</v>
      </c>
      <c r="M1758" s="7" t="s">
        <v>36</v>
      </c>
      <c r="N1758" s="7" t="s">
        <v>37</v>
      </c>
      <c r="O1758" s="7" t="s">
        <v>8394</v>
      </c>
      <c r="P1758" s="7" t="s">
        <v>3183</v>
      </c>
    </row>
    <row r="1759" ht="15.75" customHeight="1">
      <c r="A1759" s="7" t="s">
        <v>9765</v>
      </c>
      <c r="B1759" s="7" t="s">
        <v>9766</v>
      </c>
      <c r="C1759" s="7" t="s">
        <v>9767</v>
      </c>
      <c r="D1759" s="7">
        <v>3.179610286383E13</v>
      </c>
      <c r="J1759" s="7">
        <v>1909.0</v>
      </c>
      <c r="K1759" s="7" t="s">
        <v>9750</v>
      </c>
      <c r="M1759" s="7" t="s">
        <v>36</v>
      </c>
      <c r="N1759" s="7" t="s">
        <v>37</v>
      </c>
      <c r="O1759" s="7" t="s">
        <v>8394</v>
      </c>
      <c r="P1759" s="7" t="s">
        <v>3183</v>
      </c>
    </row>
    <row r="1760" ht="15.75" customHeight="1">
      <c r="A1760" s="7" t="s">
        <v>9768</v>
      </c>
      <c r="B1760" s="7" t="s">
        <v>9769</v>
      </c>
      <c r="C1760" s="7" t="s">
        <v>9770</v>
      </c>
      <c r="D1760" s="7">
        <v>3.1796001883897E13</v>
      </c>
      <c r="J1760" s="7">
        <v>1912.0</v>
      </c>
      <c r="K1760" s="7" t="s">
        <v>9750</v>
      </c>
      <c r="M1760" s="7" t="s">
        <v>36</v>
      </c>
      <c r="N1760" s="7" t="s">
        <v>37</v>
      </c>
      <c r="O1760" s="7" t="s">
        <v>8394</v>
      </c>
      <c r="P1760" s="7" t="s">
        <v>3183</v>
      </c>
    </row>
    <row r="1761" ht="15.75" customHeight="1">
      <c r="A1761" s="7" t="s">
        <v>9771</v>
      </c>
      <c r="B1761" s="7" t="s">
        <v>9772</v>
      </c>
      <c r="C1761" s="7" t="s">
        <v>9773</v>
      </c>
      <c r="D1761" s="7">
        <v>3.1796102370323E13</v>
      </c>
      <c r="J1761" s="7">
        <v>1907.0</v>
      </c>
      <c r="K1761" s="7" t="s">
        <v>9774</v>
      </c>
      <c r="M1761" s="7" t="s">
        <v>36</v>
      </c>
      <c r="N1761" s="7" t="s">
        <v>37</v>
      </c>
      <c r="O1761" s="7" t="s">
        <v>8394</v>
      </c>
      <c r="P1761" s="7" t="s">
        <v>3183</v>
      </c>
    </row>
    <row r="1762" ht="15.75" customHeight="1">
      <c r="A1762" s="7" t="s">
        <v>9775</v>
      </c>
      <c r="B1762" s="7" t="s">
        <v>9776</v>
      </c>
      <c r="C1762" s="7" t="s">
        <v>9777</v>
      </c>
      <c r="D1762" s="7">
        <v>3.179610021788E13</v>
      </c>
      <c r="J1762" s="7">
        <v>1910.0</v>
      </c>
      <c r="K1762" s="7" t="s">
        <v>9383</v>
      </c>
      <c r="M1762" s="7" t="s">
        <v>36</v>
      </c>
      <c r="N1762" s="7" t="s">
        <v>37</v>
      </c>
      <c r="O1762" s="7" t="s">
        <v>8394</v>
      </c>
      <c r="P1762" s="7" t="s">
        <v>3183</v>
      </c>
    </row>
    <row r="1763" ht="15.75" customHeight="1">
      <c r="A1763" s="7" t="s">
        <v>9778</v>
      </c>
      <c r="B1763" s="7" t="s">
        <v>4003</v>
      </c>
      <c r="C1763" s="7" t="s">
        <v>9779</v>
      </c>
      <c r="D1763" s="7">
        <v>3.1796004856429E13</v>
      </c>
      <c r="J1763" s="7">
        <v>1915.0</v>
      </c>
      <c r="K1763" s="7" t="s">
        <v>9780</v>
      </c>
      <c r="M1763" s="7" t="s">
        <v>36</v>
      </c>
      <c r="N1763" s="7" t="s">
        <v>37</v>
      </c>
      <c r="O1763" s="7" t="s">
        <v>8394</v>
      </c>
      <c r="P1763" s="7" t="s">
        <v>3183</v>
      </c>
    </row>
    <row r="1764" ht="15.75" customHeight="1">
      <c r="A1764" s="7" t="s">
        <v>9781</v>
      </c>
      <c r="B1764" s="7" t="s">
        <v>9782</v>
      </c>
      <c r="C1764" s="7" t="s">
        <v>9783</v>
      </c>
      <c r="D1764" s="7">
        <v>3.179600188415E13</v>
      </c>
      <c r="J1764" s="7">
        <v>1839.0</v>
      </c>
      <c r="K1764" s="7" t="s">
        <v>7200</v>
      </c>
      <c r="M1764" s="7" t="s">
        <v>36</v>
      </c>
      <c r="N1764" s="7" t="s">
        <v>37</v>
      </c>
      <c r="O1764" s="7" t="s">
        <v>8394</v>
      </c>
      <c r="P1764" s="7" t="s">
        <v>3183</v>
      </c>
    </row>
    <row r="1765" ht="15.75" customHeight="1">
      <c r="A1765" s="7" t="s">
        <v>9784</v>
      </c>
      <c r="B1765" s="7" t="s">
        <v>9785</v>
      </c>
      <c r="C1765" s="7" t="s">
        <v>9786</v>
      </c>
      <c r="D1765" s="7">
        <v>3.1796102872708E13</v>
      </c>
      <c r="J1765" s="7">
        <v>1909.0</v>
      </c>
      <c r="K1765" s="7" t="s">
        <v>9787</v>
      </c>
      <c r="M1765" s="7" t="s">
        <v>36</v>
      </c>
      <c r="N1765" s="7" t="s">
        <v>37</v>
      </c>
      <c r="O1765" s="7" t="s">
        <v>8394</v>
      </c>
      <c r="P1765" s="7" t="s">
        <v>3183</v>
      </c>
    </row>
    <row r="1766" ht="15.75" customHeight="1">
      <c r="A1766" s="7" t="s">
        <v>9788</v>
      </c>
      <c r="B1766" s="7" t="s">
        <v>9789</v>
      </c>
      <c r="C1766" s="7" t="s">
        <v>9790</v>
      </c>
      <c r="D1766" s="7">
        <v>3.179610287274E13</v>
      </c>
      <c r="J1766" s="7">
        <v>1902.0</v>
      </c>
      <c r="K1766" s="7" t="s">
        <v>9787</v>
      </c>
      <c r="M1766" s="7" t="s">
        <v>36</v>
      </c>
      <c r="N1766" s="7" t="s">
        <v>37</v>
      </c>
      <c r="O1766" s="7" t="s">
        <v>8394</v>
      </c>
      <c r="P1766" s="7" t="s">
        <v>3183</v>
      </c>
    </row>
    <row r="1767" ht="15.75" customHeight="1">
      <c r="A1767" s="7" t="s">
        <v>9791</v>
      </c>
      <c r="B1767" s="7" t="s">
        <v>9792</v>
      </c>
      <c r="C1767" s="7" t="s">
        <v>9793</v>
      </c>
      <c r="D1767" s="7">
        <v>3.1796001966627E13</v>
      </c>
      <c r="J1767" s="7">
        <v>1884.0</v>
      </c>
      <c r="K1767" s="7" t="s">
        <v>9794</v>
      </c>
      <c r="M1767" s="7" t="s">
        <v>36</v>
      </c>
      <c r="N1767" s="7" t="s">
        <v>37</v>
      </c>
      <c r="O1767" s="7" t="s">
        <v>8394</v>
      </c>
      <c r="P1767" s="7" t="s">
        <v>3183</v>
      </c>
    </row>
    <row r="1768" ht="15.75" customHeight="1">
      <c r="A1768" s="7" t="s">
        <v>9795</v>
      </c>
      <c r="B1768" s="7" t="s">
        <v>9796</v>
      </c>
      <c r="C1768" s="7" t="s">
        <v>9797</v>
      </c>
      <c r="D1768" s="7">
        <v>3.1796001887831E13</v>
      </c>
      <c r="J1768" s="7">
        <v>1870.0</v>
      </c>
      <c r="K1768" s="7" t="s">
        <v>9794</v>
      </c>
      <c r="M1768" s="7" t="s">
        <v>36</v>
      </c>
      <c r="N1768" s="7" t="s">
        <v>37</v>
      </c>
      <c r="O1768" s="7" t="s">
        <v>8394</v>
      </c>
      <c r="P1768" s="7" t="s">
        <v>3183</v>
      </c>
    </row>
    <row r="1769" ht="15.75" customHeight="1">
      <c r="A1769" s="7" t="s">
        <v>9798</v>
      </c>
      <c r="B1769" s="7" t="s">
        <v>4014</v>
      </c>
      <c r="C1769" s="7" t="s">
        <v>9799</v>
      </c>
      <c r="D1769" s="7">
        <v>3.179610274832E13</v>
      </c>
      <c r="J1769" s="7">
        <v>1903.0</v>
      </c>
      <c r="K1769" s="7" t="s">
        <v>9800</v>
      </c>
      <c r="M1769" s="7" t="s">
        <v>36</v>
      </c>
      <c r="N1769" s="7" t="s">
        <v>37</v>
      </c>
      <c r="O1769" s="7" t="s">
        <v>8394</v>
      </c>
      <c r="P1769" s="7" t="s">
        <v>3183</v>
      </c>
    </row>
    <row r="1770" ht="15.75" customHeight="1">
      <c r="A1770" s="7" t="s">
        <v>9801</v>
      </c>
      <c r="B1770" s="7" t="s">
        <v>9802</v>
      </c>
      <c r="C1770" s="7" t="s">
        <v>9803</v>
      </c>
      <c r="D1770" s="7">
        <v>3.1796001975032E13</v>
      </c>
      <c r="J1770" s="7" t="s">
        <v>9804</v>
      </c>
      <c r="K1770" s="7" t="s">
        <v>5937</v>
      </c>
      <c r="M1770" s="7" t="s">
        <v>36</v>
      </c>
      <c r="N1770" s="7" t="s">
        <v>37</v>
      </c>
      <c r="O1770" s="7" t="s">
        <v>8394</v>
      </c>
      <c r="P1770" s="7" t="s">
        <v>3183</v>
      </c>
    </row>
    <row r="1771" ht="15.75" customHeight="1">
      <c r="A1771" s="7" t="s">
        <v>9805</v>
      </c>
      <c r="B1771" s="7" t="s">
        <v>9806</v>
      </c>
      <c r="C1771" s="7" t="s">
        <v>9807</v>
      </c>
      <c r="D1771" s="7">
        <v>3.1796101543573E13</v>
      </c>
      <c r="J1771" s="7" t="s">
        <v>9808</v>
      </c>
      <c r="K1771" s="7" t="s">
        <v>9809</v>
      </c>
      <c r="M1771" s="7" t="s">
        <v>36</v>
      </c>
      <c r="N1771" s="7" t="s">
        <v>37</v>
      </c>
      <c r="O1771" s="7" t="s">
        <v>8394</v>
      </c>
      <c r="P1771" s="7" t="s">
        <v>3183</v>
      </c>
    </row>
    <row r="1772" ht="15.75" customHeight="1">
      <c r="A1772" s="7" t="s">
        <v>9810</v>
      </c>
      <c r="B1772" s="7" t="s">
        <v>9811</v>
      </c>
      <c r="C1772" s="7" t="s">
        <v>9812</v>
      </c>
      <c r="D1772" s="7">
        <v>3.1796002120745E13</v>
      </c>
      <c r="J1772" s="7" t="s">
        <v>6104</v>
      </c>
      <c r="K1772" s="7" t="s">
        <v>9813</v>
      </c>
      <c r="M1772" s="7" t="s">
        <v>36</v>
      </c>
      <c r="N1772" s="7" t="s">
        <v>37</v>
      </c>
      <c r="O1772" s="7" t="s">
        <v>8394</v>
      </c>
      <c r="P1772" s="7" t="s">
        <v>3183</v>
      </c>
    </row>
    <row r="1773" ht="15.75" customHeight="1">
      <c r="A1773" s="7" t="s">
        <v>9814</v>
      </c>
      <c r="B1773" s="7" t="s">
        <v>9815</v>
      </c>
      <c r="C1773" s="7" t="s">
        <v>9816</v>
      </c>
      <c r="D1773" s="7">
        <v>3.1796102956618E13</v>
      </c>
      <c r="J1773" s="7">
        <v>1896.0</v>
      </c>
      <c r="K1773" s="7" t="s">
        <v>9813</v>
      </c>
      <c r="M1773" s="7" t="s">
        <v>36</v>
      </c>
      <c r="N1773" s="7" t="s">
        <v>37</v>
      </c>
      <c r="O1773" s="7" t="s">
        <v>8394</v>
      </c>
      <c r="P1773" s="7" t="s">
        <v>3183</v>
      </c>
    </row>
    <row r="1774" ht="15.75" customHeight="1">
      <c r="A1774" s="7" t="s">
        <v>9817</v>
      </c>
      <c r="B1774" s="7" t="s">
        <v>9818</v>
      </c>
      <c r="C1774" s="7" t="s">
        <v>9819</v>
      </c>
      <c r="D1774" s="7">
        <v>3.1796101668727E13</v>
      </c>
      <c r="J1774" s="7">
        <v>1911.0</v>
      </c>
      <c r="K1774" s="7" t="s">
        <v>9820</v>
      </c>
      <c r="M1774" s="7" t="s">
        <v>36</v>
      </c>
      <c r="N1774" s="7" t="s">
        <v>37</v>
      </c>
      <c r="O1774" s="7" t="s">
        <v>8394</v>
      </c>
      <c r="P1774" s="7" t="s">
        <v>3183</v>
      </c>
    </row>
    <row r="1775" ht="15.75" customHeight="1">
      <c r="A1775" s="7" t="s">
        <v>9821</v>
      </c>
      <c r="B1775" s="7" t="s">
        <v>9822</v>
      </c>
      <c r="C1775" s="7" t="s">
        <v>9823</v>
      </c>
      <c r="D1775" s="7">
        <v>3.1796102974603E13</v>
      </c>
      <c r="J1775" s="7">
        <v>1827.0</v>
      </c>
      <c r="K1775" s="7" t="s">
        <v>9824</v>
      </c>
      <c r="M1775" s="7" t="s">
        <v>36</v>
      </c>
      <c r="N1775" s="7" t="s">
        <v>37</v>
      </c>
      <c r="O1775" s="7" t="s">
        <v>8394</v>
      </c>
      <c r="P1775" s="7" t="s">
        <v>3183</v>
      </c>
    </row>
    <row r="1776" ht="15.75" customHeight="1">
      <c r="A1776" s="7" t="s">
        <v>9825</v>
      </c>
      <c r="B1776" s="7" t="s">
        <v>9826</v>
      </c>
      <c r="C1776" s="7" t="s">
        <v>9827</v>
      </c>
      <c r="D1776" s="7">
        <v>3.1796002026546E13</v>
      </c>
      <c r="J1776" s="7">
        <v>1811.0</v>
      </c>
      <c r="K1776" s="7" t="s">
        <v>9824</v>
      </c>
      <c r="M1776" s="7" t="s">
        <v>36</v>
      </c>
      <c r="N1776" s="7" t="s">
        <v>37</v>
      </c>
      <c r="O1776" s="7" t="s">
        <v>8394</v>
      </c>
      <c r="P1776" s="7" t="s">
        <v>3183</v>
      </c>
    </row>
    <row r="1777" ht="15.75" customHeight="1">
      <c r="A1777" s="7" t="s">
        <v>9828</v>
      </c>
      <c r="B1777" s="7" t="s">
        <v>9829</v>
      </c>
      <c r="C1777" s="7" t="s">
        <v>4551</v>
      </c>
      <c r="D1777" s="7">
        <v>3.1796002026504E13</v>
      </c>
      <c r="J1777" s="7" t="s">
        <v>5874</v>
      </c>
      <c r="K1777" s="7" t="s">
        <v>9830</v>
      </c>
      <c r="M1777" s="7" t="s">
        <v>36</v>
      </c>
      <c r="N1777" s="7" t="s">
        <v>37</v>
      </c>
      <c r="O1777" s="7" t="s">
        <v>8394</v>
      </c>
      <c r="P1777" s="7" t="s">
        <v>3183</v>
      </c>
    </row>
    <row r="1778" ht="15.75" customHeight="1">
      <c r="A1778" s="7" t="s">
        <v>9831</v>
      </c>
      <c r="B1778" s="7" t="s">
        <v>9832</v>
      </c>
      <c r="C1778" s="7" t="s">
        <v>9833</v>
      </c>
      <c r="D1778" s="7">
        <v>3.179610296532E13</v>
      </c>
      <c r="J1778" s="7">
        <v>1895.0</v>
      </c>
      <c r="K1778" s="7" t="s">
        <v>9834</v>
      </c>
      <c r="M1778" s="7" t="s">
        <v>36</v>
      </c>
      <c r="N1778" s="7" t="s">
        <v>37</v>
      </c>
      <c r="O1778" s="7" t="s">
        <v>8394</v>
      </c>
      <c r="P1778" s="7" t="s">
        <v>3183</v>
      </c>
    </row>
    <row r="1779" ht="15.75" customHeight="1">
      <c r="A1779" s="7" t="s">
        <v>9835</v>
      </c>
      <c r="B1779" s="7" t="s">
        <v>9836</v>
      </c>
      <c r="C1779" s="7" t="s">
        <v>9837</v>
      </c>
      <c r="D1779" s="7">
        <v>3.1796001691795E13</v>
      </c>
      <c r="J1779" s="7">
        <v>1877.0</v>
      </c>
      <c r="K1779" s="7" t="s">
        <v>9838</v>
      </c>
      <c r="M1779" s="7" t="s">
        <v>36</v>
      </c>
      <c r="N1779" s="7" t="s">
        <v>37</v>
      </c>
      <c r="O1779" s="7" t="s">
        <v>8394</v>
      </c>
      <c r="P1779" s="7" t="s">
        <v>3183</v>
      </c>
    </row>
    <row r="1780" ht="15.75" customHeight="1">
      <c r="A1780" s="7" t="s">
        <v>9839</v>
      </c>
      <c r="B1780" s="7" t="s">
        <v>9840</v>
      </c>
      <c r="C1780" s="7" t="s">
        <v>9841</v>
      </c>
      <c r="D1780" s="7">
        <v>3.1796001691928E13</v>
      </c>
      <c r="J1780" s="7">
        <v>1904.0</v>
      </c>
      <c r="K1780" s="7" t="s">
        <v>9842</v>
      </c>
      <c r="M1780" s="7" t="s">
        <v>36</v>
      </c>
      <c r="N1780" s="7" t="s">
        <v>37</v>
      </c>
      <c r="O1780" s="7" t="s">
        <v>8394</v>
      </c>
      <c r="P1780" s="7" t="s">
        <v>3183</v>
      </c>
    </row>
    <row r="1781" ht="15.75" customHeight="1">
      <c r="A1781" s="7" t="s">
        <v>9843</v>
      </c>
      <c r="B1781" s="7" t="s">
        <v>9844</v>
      </c>
      <c r="C1781" s="7" t="s">
        <v>9845</v>
      </c>
      <c r="D1781" s="7">
        <v>3.1796001691811E13</v>
      </c>
      <c r="J1781" s="7">
        <v>1882.0</v>
      </c>
      <c r="K1781" s="7" t="s">
        <v>9846</v>
      </c>
      <c r="M1781" s="7" t="s">
        <v>36</v>
      </c>
      <c r="N1781" s="7" t="s">
        <v>37</v>
      </c>
      <c r="O1781" s="7" t="s">
        <v>8394</v>
      </c>
      <c r="P1781" s="7" t="s">
        <v>3183</v>
      </c>
    </row>
    <row r="1782" ht="15.75" customHeight="1">
      <c r="A1782" s="7" t="s">
        <v>9847</v>
      </c>
      <c r="B1782" s="7" t="s">
        <v>9848</v>
      </c>
      <c r="C1782" s="7" t="s">
        <v>9849</v>
      </c>
      <c r="D1782" s="7">
        <v>3.1796102755267E13</v>
      </c>
      <c r="J1782" s="7">
        <v>1887.0</v>
      </c>
      <c r="K1782" s="7" t="s">
        <v>9850</v>
      </c>
      <c r="M1782" s="7" t="s">
        <v>36</v>
      </c>
      <c r="N1782" s="7" t="s">
        <v>37</v>
      </c>
      <c r="O1782" s="7" t="s">
        <v>8394</v>
      </c>
      <c r="P1782" s="7" t="s">
        <v>3183</v>
      </c>
    </row>
    <row r="1783" ht="15.75" customHeight="1">
      <c r="A1783" s="7" t="s">
        <v>9851</v>
      </c>
      <c r="B1783" s="7" t="s">
        <v>9852</v>
      </c>
      <c r="C1783" s="7" t="s">
        <v>9853</v>
      </c>
      <c r="D1783" s="7">
        <v>3.1796001868476E13</v>
      </c>
      <c r="J1783" s="7" t="s">
        <v>9854</v>
      </c>
      <c r="K1783" s="7" t="s">
        <v>9855</v>
      </c>
      <c r="M1783" s="7" t="s">
        <v>36</v>
      </c>
      <c r="N1783" s="7" t="s">
        <v>37</v>
      </c>
      <c r="O1783" s="7" t="s">
        <v>8394</v>
      </c>
      <c r="P1783" s="7" t="s">
        <v>3183</v>
      </c>
    </row>
    <row r="1784" ht="15.75" customHeight="1">
      <c r="A1784" s="7" t="s">
        <v>9856</v>
      </c>
      <c r="B1784" s="7" t="s">
        <v>9857</v>
      </c>
      <c r="C1784" s="7" t="s">
        <v>9853</v>
      </c>
      <c r="D1784" s="7">
        <v>3.1796001868757E13</v>
      </c>
      <c r="J1784" s="7" t="s">
        <v>9854</v>
      </c>
      <c r="K1784" s="7" t="s">
        <v>9855</v>
      </c>
      <c r="M1784" s="7" t="s">
        <v>36</v>
      </c>
      <c r="N1784" s="7" t="s">
        <v>37</v>
      </c>
      <c r="O1784" s="7" t="s">
        <v>8394</v>
      </c>
      <c r="P1784" s="7" t="s">
        <v>3183</v>
      </c>
    </row>
    <row r="1785" ht="15.75" customHeight="1">
      <c r="A1785" s="7" t="s">
        <v>9858</v>
      </c>
      <c r="B1785" s="7" t="s">
        <v>9859</v>
      </c>
      <c r="C1785" s="7" t="s">
        <v>9853</v>
      </c>
      <c r="D1785" s="7">
        <v>3.1796001868625E13</v>
      </c>
      <c r="J1785" s="7" t="s">
        <v>9854</v>
      </c>
      <c r="K1785" s="7" t="s">
        <v>9855</v>
      </c>
      <c r="M1785" s="7" t="s">
        <v>36</v>
      </c>
      <c r="N1785" s="7" t="s">
        <v>37</v>
      </c>
      <c r="O1785" s="7" t="s">
        <v>8394</v>
      </c>
      <c r="P1785" s="7" t="s">
        <v>3183</v>
      </c>
    </row>
    <row r="1786" ht="15.75" customHeight="1">
      <c r="A1786" s="7" t="s">
        <v>9860</v>
      </c>
      <c r="B1786" s="7" t="s">
        <v>9861</v>
      </c>
      <c r="C1786" s="7" t="s">
        <v>9853</v>
      </c>
      <c r="D1786" s="7">
        <v>3.1796001868468E13</v>
      </c>
      <c r="J1786" s="7" t="s">
        <v>9854</v>
      </c>
      <c r="K1786" s="7" t="s">
        <v>9855</v>
      </c>
      <c r="M1786" s="7" t="s">
        <v>36</v>
      </c>
      <c r="N1786" s="7" t="s">
        <v>37</v>
      </c>
      <c r="O1786" s="7" t="s">
        <v>8394</v>
      </c>
      <c r="P1786" s="7" t="s">
        <v>3183</v>
      </c>
    </row>
    <row r="1787" ht="15.75" customHeight="1">
      <c r="A1787" s="7" t="s">
        <v>9862</v>
      </c>
      <c r="B1787" s="7" t="s">
        <v>9863</v>
      </c>
      <c r="C1787" s="7" t="s">
        <v>9864</v>
      </c>
      <c r="D1787" s="7">
        <v>3.17961009683E13</v>
      </c>
      <c r="J1787" s="7">
        <v>1894.0</v>
      </c>
      <c r="K1787" s="7" t="s">
        <v>9855</v>
      </c>
      <c r="M1787" s="7" t="s">
        <v>36</v>
      </c>
      <c r="N1787" s="7" t="s">
        <v>37</v>
      </c>
      <c r="O1787" s="7" t="s">
        <v>8394</v>
      </c>
      <c r="P1787" s="7" t="s">
        <v>3183</v>
      </c>
    </row>
    <row r="1788" ht="15.75" customHeight="1">
      <c r="A1788" s="7" t="s">
        <v>9865</v>
      </c>
      <c r="B1788" s="7" t="s">
        <v>9866</v>
      </c>
      <c r="C1788" s="7" t="s">
        <v>9867</v>
      </c>
      <c r="D1788" s="7">
        <v>3.1796007470665E13</v>
      </c>
      <c r="J1788" s="7">
        <v>1902.0</v>
      </c>
      <c r="K1788" s="7" t="s">
        <v>9868</v>
      </c>
      <c r="M1788" s="7" t="s">
        <v>36</v>
      </c>
      <c r="N1788" s="7" t="s">
        <v>37</v>
      </c>
      <c r="O1788" s="7" t="s">
        <v>8394</v>
      </c>
      <c r="P1788" s="7" t="s">
        <v>3183</v>
      </c>
    </row>
    <row r="1789" ht="15.75" customHeight="1">
      <c r="A1789" s="7" t="s">
        <v>9869</v>
      </c>
      <c r="B1789" s="7" t="s">
        <v>9870</v>
      </c>
      <c r="C1789" s="7" t="s">
        <v>9871</v>
      </c>
      <c r="D1789" s="7">
        <v>3.1796101979595E13</v>
      </c>
      <c r="J1789" s="7" t="s">
        <v>9872</v>
      </c>
      <c r="K1789" s="7" t="s">
        <v>9873</v>
      </c>
      <c r="M1789" s="7" t="s">
        <v>36</v>
      </c>
      <c r="N1789" s="7" t="s">
        <v>37</v>
      </c>
      <c r="O1789" s="7" t="s">
        <v>8394</v>
      </c>
      <c r="P1789" s="7" t="s">
        <v>3183</v>
      </c>
    </row>
    <row r="1790" ht="15.75" customHeight="1">
      <c r="A1790" s="7" t="s">
        <v>9874</v>
      </c>
      <c r="B1790" s="7" t="s">
        <v>9875</v>
      </c>
      <c r="C1790" s="7" t="s">
        <v>9876</v>
      </c>
      <c r="D1790" s="7">
        <v>3.1796001870548E13</v>
      </c>
      <c r="J1790" s="7" t="s">
        <v>9877</v>
      </c>
      <c r="K1790" s="7" t="s">
        <v>9873</v>
      </c>
      <c r="M1790" s="7" t="s">
        <v>36</v>
      </c>
      <c r="N1790" s="7" t="s">
        <v>37</v>
      </c>
      <c r="O1790" s="7" t="s">
        <v>8394</v>
      </c>
      <c r="P1790" s="7" t="s">
        <v>3183</v>
      </c>
    </row>
    <row r="1791" ht="15.75" customHeight="1">
      <c r="A1791" s="7" t="s">
        <v>9878</v>
      </c>
      <c r="B1791" s="7" t="s">
        <v>9879</v>
      </c>
      <c r="C1791" s="7" t="s">
        <v>9876</v>
      </c>
      <c r="D1791" s="7">
        <v>3.1796001869961E13</v>
      </c>
      <c r="J1791" s="7" t="s">
        <v>9877</v>
      </c>
      <c r="K1791" s="7" t="s">
        <v>9873</v>
      </c>
      <c r="M1791" s="7" t="s">
        <v>36</v>
      </c>
      <c r="N1791" s="7" t="s">
        <v>37</v>
      </c>
      <c r="O1791" s="7" t="s">
        <v>8394</v>
      </c>
      <c r="P1791" s="7" t="s">
        <v>3183</v>
      </c>
    </row>
    <row r="1792" ht="15.75" customHeight="1">
      <c r="A1792" s="7" t="s">
        <v>9880</v>
      </c>
      <c r="B1792" s="7" t="s">
        <v>9881</v>
      </c>
      <c r="C1792" s="7" t="s">
        <v>9876</v>
      </c>
      <c r="D1792" s="7">
        <v>3.179600187034E13</v>
      </c>
      <c r="J1792" s="7" t="s">
        <v>9877</v>
      </c>
      <c r="K1792" s="7" t="s">
        <v>9873</v>
      </c>
      <c r="M1792" s="7" t="s">
        <v>36</v>
      </c>
      <c r="N1792" s="7" t="s">
        <v>37</v>
      </c>
      <c r="O1792" s="7" t="s">
        <v>8394</v>
      </c>
      <c r="P1792" s="7" t="s">
        <v>3183</v>
      </c>
    </row>
    <row r="1793" ht="15.75" customHeight="1">
      <c r="A1793" s="7" t="s">
        <v>9882</v>
      </c>
      <c r="B1793" s="7" t="s">
        <v>9883</v>
      </c>
      <c r="C1793" s="7" t="s">
        <v>9876</v>
      </c>
      <c r="D1793" s="7">
        <v>3.1796001870191E13</v>
      </c>
      <c r="J1793" s="7" t="s">
        <v>9877</v>
      </c>
      <c r="K1793" s="7" t="s">
        <v>9873</v>
      </c>
      <c r="M1793" s="7" t="s">
        <v>36</v>
      </c>
      <c r="N1793" s="7" t="s">
        <v>37</v>
      </c>
      <c r="O1793" s="7" t="s">
        <v>8394</v>
      </c>
      <c r="P1793" s="7" t="s">
        <v>3183</v>
      </c>
    </row>
    <row r="1794" ht="15.75" customHeight="1">
      <c r="A1794" s="7" t="s">
        <v>9884</v>
      </c>
      <c r="B1794" s="7" t="s">
        <v>9885</v>
      </c>
      <c r="C1794" s="7" t="s">
        <v>9886</v>
      </c>
      <c r="D1794" s="7">
        <v>3.1796001888169E13</v>
      </c>
      <c r="J1794" s="7">
        <v>1894.0</v>
      </c>
      <c r="K1794" s="7" t="s">
        <v>9873</v>
      </c>
      <c r="M1794" s="7" t="s">
        <v>36</v>
      </c>
      <c r="N1794" s="7" t="s">
        <v>37</v>
      </c>
      <c r="O1794" s="7" t="s">
        <v>8394</v>
      </c>
      <c r="P1794" s="7" t="s">
        <v>3183</v>
      </c>
    </row>
    <row r="1795" ht="15.75" customHeight="1">
      <c r="A1795" s="7" t="s">
        <v>9887</v>
      </c>
      <c r="B1795" s="7" t="s">
        <v>9888</v>
      </c>
      <c r="C1795" s="7" t="s">
        <v>9889</v>
      </c>
      <c r="D1795" s="7">
        <v>3.1796004390411E13</v>
      </c>
      <c r="J1795" s="7">
        <v>1895.0</v>
      </c>
      <c r="K1795" s="7" t="s">
        <v>9890</v>
      </c>
      <c r="M1795" s="7" t="s">
        <v>36</v>
      </c>
      <c r="N1795" s="7" t="s">
        <v>37</v>
      </c>
      <c r="O1795" s="7" t="s">
        <v>8394</v>
      </c>
      <c r="P1795" s="7" t="s">
        <v>3183</v>
      </c>
    </row>
    <row r="1796" ht="15.75" customHeight="1">
      <c r="A1796" s="7" t="s">
        <v>9891</v>
      </c>
      <c r="B1796" s="7" t="s">
        <v>9892</v>
      </c>
      <c r="C1796" s="7" t="s">
        <v>9893</v>
      </c>
      <c r="D1796" s="7">
        <v>3.1796002007751E13</v>
      </c>
      <c r="J1796" s="7">
        <v>1880.0</v>
      </c>
      <c r="K1796" s="7" t="s">
        <v>9894</v>
      </c>
      <c r="M1796" s="7" t="s">
        <v>36</v>
      </c>
      <c r="N1796" s="7" t="s">
        <v>37</v>
      </c>
      <c r="O1796" s="7" t="s">
        <v>8394</v>
      </c>
      <c r="P1796" s="7" t="s">
        <v>3183</v>
      </c>
    </row>
    <row r="1797" ht="15.75" customHeight="1">
      <c r="A1797" s="7" t="s">
        <v>9895</v>
      </c>
      <c r="B1797" s="7" t="s">
        <v>9896</v>
      </c>
      <c r="C1797" s="7" t="s">
        <v>9897</v>
      </c>
      <c r="D1797" s="7">
        <v>3.1796001888904E13</v>
      </c>
      <c r="J1797" s="7">
        <v>1887.0</v>
      </c>
      <c r="K1797" s="7" t="s">
        <v>9894</v>
      </c>
      <c r="M1797" s="7" t="s">
        <v>36</v>
      </c>
      <c r="N1797" s="7" t="s">
        <v>37</v>
      </c>
      <c r="O1797" s="7" t="s">
        <v>8394</v>
      </c>
      <c r="P1797" s="7" t="s">
        <v>3183</v>
      </c>
    </row>
    <row r="1798" ht="15.75" customHeight="1">
      <c r="A1798" s="7" t="s">
        <v>9898</v>
      </c>
      <c r="B1798" s="7" t="s">
        <v>9899</v>
      </c>
      <c r="C1798" s="7" t="s">
        <v>9900</v>
      </c>
      <c r="D1798" s="7">
        <v>3.179600188873E13</v>
      </c>
      <c r="J1798" s="7">
        <v>1884.0</v>
      </c>
      <c r="K1798" s="7" t="s">
        <v>9894</v>
      </c>
      <c r="M1798" s="7" t="s">
        <v>36</v>
      </c>
      <c r="N1798" s="7" t="s">
        <v>37</v>
      </c>
      <c r="O1798" s="7" t="s">
        <v>8394</v>
      </c>
      <c r="P1798" s="7" t="s">
        <v>3183</v>
      </c>
    </row>
    <row r="1799" ht="15.75" customHeight="1">
      <c r="A1799" s="7" t="s">
        <v>9901</v>
      </c>
      <c r="B1799" s="7" t="s">
        <v>9902</v>
      </c>
      <c r="C1799" s="7" t="s">
        <v>9903</v>
      </c>
      <c r="D1799" s="7">
        <v>3.1796001889175E13</v>
      </c>
      <c r="J1799" s="7">
        <v>1909.0</v>
      </c>
      <c r="K1799" s="7" t="s">
        <v>9894</v>
      </c>
      <c r="M1799" s="7" t="s">
        <v>36</v>
      </c>
      <c r="N1799" s="7" t="s">
        <v>37</v>
      </c>
      <c r="O1799" s="7" t="s">
        <v>8394</v>
      </c>
      <c r="P1799" s="7" t="s">
        <v>3183</v>
      </c>
    </row>
    <row r="1800" ht="15.75" customHeight="1">
      <c r="A1800" s="7" t="s">
        <v>9904</v>
      </c>
      <c r="B1800" s="7" t="s">
        <v>9905</v>
      </c>
      <c r="C1800" s="7" t="s">
        <v>9906</v>
      </c>
      <c r="D1800" s="7">
        <v>3.1796001889019E13</v>
      </c>
      <c r="J1800" s="7" t="s">
        <v>9907</v>
      </c>
      <c r="K1800" s="7" t="s">
        <v>9908</v>
      </c>
      <c r="M1800" s="7" t="s">
        <v>36</v>
      </c>
      <c r="N1800" s="7" t="s">
        <v>37</v>
      </c>
      <c r="O1800" s="7" t="s">
        <v>8394</v>
      </c>
      <c r="P1800" s="7" t="s">
        <v>3183</v>
      </c>
    </row>
    <row r="1801" ht="15.75" customHeight="1">
      <c r="A1801" s="7" t="s">
        <v>9909</v>
      </c>
      <c r="B1801" s="7" t="s">
        <v>4080</v>
      </c>
      <c r="C1801" s="7" t="s">
        <v>9910</v>
      </c>
      <c r="D1801" s="7">
        <v>3.179610149107E13</v>
      </c>
      <c r="J1801" s="7">
        <v>1860.0</v>
      </c>
      <c r="K1801" s="7" t="s">
        <v>9911</v>
      </c>
      <c r="M1801" s="7" t="s">
        <v>36</v>
      </c>
      <c r="N1801" s="7" t="s">
        <v>37</v>
      </c>
      <c r="O1801" s="7" t="s">
        <v>8394</v>
      </c>
      <c r="P1801" s="7" t="s">
        <v>3183</v>
      </c>
    </row>
    <row r="1802" ht="15.75" customHeight="1">
      <c r="A1802" s="7" t="s">
        <v>9912</v>
      </c>
      <c r="B1802" s="7" t="s">
        <v>9913</v>
      </c>
      <c r="C1802" s="7" t="s">
        <v>9914</v>
      </c>
      <c r="D1802" s="7">
        <v>3.1796004697823E13</v>
      </c>
      <c r="J1802" s="7">
        <v>1860.0</v>
      </c>
      <c r="K1802" s="7" t="s">
        <v>9915</v>
      </c>
      <c r="M1802" s="7" t="s">
        <v>36</v>
      </c>
      <c r="N1802" s="7" t="s">
        <v>37</v>
      </c>
      <c r="O1802" s="7" t="s">
        <v>8394</v>
      </c>
      <c r="P1802" s="7" t="s">
        <v>3183</v>
      </c>
    </row>
    <row r="1803" ht="15.75" customHeight="1">
      <c r="A1803" s="7" t="s">
        <v>9916</v>
      </c>
      <c r="B1803" s="7" t="s">
        <v>9917</v>
      </c>
      <c r="C1803" s="7" t="s">
        <v>9914</v>
      </c>
      <c r="D1803" s="7">
        <v>3.1796004697831E13</v>
      </c>
      <c r="J1803" s="7">
        <v>1860.0</v>
      </c>
      <c r="K1803" s="7" t="s">
        <v>9915</v>
      </c>
      <c r="M1803" s="7" t="s">
        <v>36</v>
      </c>
      <c r="N1803" s="7" t="s">
        <v>37</v>
      </c>
      <c r="O1803" s="7" t="s">
        <v>8394</v>
      </c>
      <c r="P1803" s="7" t="s">
        <v>3183</v>
      </c>
    </row>
    <row r="1804" ht="15.75" customHeight="1">
      <c r="A1804" s="7" t="s">
        <v>9918</v>
      </c>
      <c r="B1804" s="7" t="s">
        <v>9919</v>
      </c>
      <c r="C1804" s="7" t="s">
        <v>9914</v>
      </c>
      <c r="D1804" s="7">
        <v>3.1796004732224E13</v>
      </c>
      <c r="J1804" s="7">
        <v>1860.0</v>
      </c>
      <c r="K1804" s="7" t="s">
        <v>9915</v>
      </c>
      <c r="M1804" s="7" t="s">
        <v>36</v>
      </c>
      <c r="N1804" s="7" t="s">
        <v>37</v>
      </c>
      <c r="O1804" s="7" t="s">
        <v>8394</v>
      </c>
      <c r="P1804" s="7" t="s">
        <v>3183</v>
      </c>
    </row>
    <row r="1805" ht="15.75" customHeight="1">
      <c r="A1805" s="7" t="s">
        <v>9920</v>
      </c>
      <c r="B1805" s="7" t="s">
        <v>9921</v>
      </c>
      <c r="C1805" s="7" t="s">
        <v>4551</v>
      </c>
      <c r="D1805" s="7" t="s">
        <v>9922</v>
      </c>
      <c r="J1805" s="7" t="s">
        <v>9923</v>
      </c>
      <c r="K1805" s="7" t="s">
        <v>9924</v>
      </c>
      <c r="M1805" s="7" t="s">
        <v>36</v>
      </c>
      <c r="N1805" s="7" t="s">
        <v>37</v>
      </c>
      <c r="O1805" s="7" t="s">
        <v>8394</v>
      </c>
      <c r="P1805" s="7" t="s">
        <v>3183</v>
      </c>
    </row>
    <row r="1806" ht="15.75" customHeight="1">
      <c r="A1806" s="7" t="s">
        <v>9925</v>
      </c>
      <c r="B1806" s="7" t="s">
        <v>9926</v>
      </c>
      <c r="C1806" s="7" t="s">
        <v>4551</v>
      </c>
      <c r="D1806" s="7">
        <v>3.1796001889217E13</v>
      </c>
      <c r="J1806" s="7" t="s">
        <v>9923</v>
      </c>
      <c r="K1806" s="7" t="s">
        <v>9924</v>
      </c>
      <c r="M1806" s="7" t="s">
        <v>36</v>
      </c>
      <c r="N1806" s="7" t="s">
        <v>37</v>
      </c>
      <c r="O1806" s="7" t="s">
        <v>8394</v>
      </c>
      <c r="P1806" s="7" t="s">
        <v>3183</v>
      </c>
    </row>
    <row r="1807" ht="15.75" customHeight="1">
      <c r="A1807" s="7" t="s">
        <v>9927</v>
      </c>
      <c r="B1807" s="7" t="s">
        <v>9928</v>
      </c>
      <c r="C1807" s="7" t="s">
        <v>4551</v>
      </c>
      <c r="D1807" s="7">
        <v>3.1796001889027E13</v>
      </c>
      <c r="J1807" s="7" t="s">
        <v>9923</v>
      </c>
      <c r="K1807" s="7" t="s">
        <v>9924</v>
      </c>
      <c r="M1807" s="7" t="s">
        <v>36</v>
      </c>
      <c r="N1807" s="7" t="s">
        <v>37</v>
      </c>
      <c r="O1807" s="7" t="s">
        <v>8394</v>
      </c>
      <c r="P1807" s="7" t="s">
        <v>3183</v>
      </c>
    </row>
    <row r="1808" ht="15.75" customHeight="1">
      <c r="A1808" s="7" t="s">
        <v>9929</v>
      </c>
      <c r="B1808" s="7" t="s">
        <v>9930</v>
      </c>
      <c r="C1808" s="7" t="s">
        <v>4551</v>
      </c>
      <c r="D1808" s="7">
        <v>3.1796001889084E13</v>
      </c>
      <c r="J1808" s="7" t="s">
        <v>9923</v>
      </c>
      <c r="K1808" s="7" t="s">
        <v>9924</v>
      </c>
      <c r="M1808" s="7" t="s">
        <v>36</v>
      </c>
      <c r="N1808" s="7" t="s">
        <v>37</v>
      </c>
      <c r="O1808" s="7" t="s">
        <v>8394</v>
      </c>
      <c r="P1808" s="7" t="s">
        <v>3183</v>
      </c>
    </row>
    <row r="1809" ht="15.75" customHeight="1">
      <c r="A1809" s="7" t="s">
        <v>9931</v>
      </c>
      <c r="B1809" s="7" t="s">
        <v>9932</v>
      </c>
      <c r="C1809" s="7" t="s">
        <v>4551</v>
      </c>
      <c r="D1809" s="7">
        <v>3.1796001888961E13</v>
      </c>
      <c r="J1809" s="7" t="s">
        <v>9923</v>
      </c>
      <c r="K1809" s="7" t="s">
        <v>9924</v>
      </c>
      <c r="M1809" s="7" t="s">
        <v>36</v>
      </c>
      <c r="N1809" s="7" t="s">
        <v>37</v>
      </c>
      <c r="O1809" s="7" t="s">
        <v>8394</v>
      </c>
      <c r="P1809" s="7" t="s">
        <v>3183</v>
      </c>
    </row>
    <row r="1810" ht="15.75" customHeight="1">
      <c r="A1810" s="7" t="s">
        <v>9933</v>
      </c>
      <c r="B1810" s="7" t="s">
        <v>9934</v>
      </c>
      <c r="C1810" s="7" t="s">
        <v>9935</v>
      </c>
      <c r="D1810" s="7">
        <v>3.1796103087991E13</v>
      </c>
      <c r="J1810" s="7" t="s">
        <v>9936</v>
      </c>
      <c r="K1810" s="7" t="s">
        <v>9924</v>
      </c>
      <c r="M1810" s="7" t="s">
        <v>36</v>
      </c>
      <c r="N1810" s="7" t="s">
        <v>37</v>
      </c>
      <c r="O1810" s="7" t="s">
        <v>8394</v>
      </c>
      <c r="P1810" s="7" t="s">
        <v>3183</v>
      </c>
    </row>
    <row r="1811" ht="15.75" customHeight="1">
      <c r="A1811" s="7" t="s">
        <v>9937</v>
      </c>
      <c r="B1811" s="7" t="s">
        <v>9938</v>
      </c>
      <c r="C1811" s="7" t="s">
        <v>9939</v>
      </c>
      <c r="D1811" s="7">
        <v>3.1796103081986E13</v>
      </c>
      <c r="J1811" s="7" t="s">
        <v>9940</v>
      </c>
      <c r="K1811" s="7" t="s">
        <v>9924</v>
      </c>
      <c r="M1811" s="7" t="s">
        <v>36</v>
      </c>
      <c r="N1811" s="7" t="s">
        <v>37</v>
      </c>
      <c r="O1811" s="7" t="s">
        <v>8394</v>
      </c>
      <c r="P1811" s="7" t="s">
        <v>3183</v>
      </c>
    </row>
    <row r="1812" ht="15.75" customHeight="1">
      <c r="A1812" s="7" t="s">
        <v>9941</v>
      </c>
      <c r="B1812" s="7" t="s">
        <v>9942</v>
      </c>
      <c r="C1812" s="7" t="s">
        <v>9943</v>
      </c>
      <c r="D1812" s="7">
        <v>3.1796103082232E13</v>
      </c>
      <c r="J1812" s="7" t="s">
        <v>9944</v>
      </c>
      <c r="K1812" s="7" t="s">
        <v>9924</v>
      </c>
      <c r="M1812" s="7" t="s">
        <v>36</v>
      </c>
      <c r="N1812" s="7" t="s">
        <v>37</v>
      </c>
      <c r="O1812" s="7" t="s">
        <v>8394</v>
      </c>
      <c r="P1812" s="7" t="s">
        <v>3183</v>
      </c>
    </row>
    <row r="1813" ht="15.75" customHeight="1">
      <c r="A1813" s="7" t="s">
        <v>9945</v>
      </c>
      <c r="B1813" s="7" t="s">
        <v>9946</v>
      </c>
      <c r="C1813" s="7" t="s">
        <v>9947</v>
      </c>
      <c r="D1813" s="7">
        <v>3.1796103082273E13</v>
      </c>
      <c r="J1813" s="7" t="s">
        <v>9948</v>
      </c>
      <c r="K1813" s="7" t="s">
        <v>9924</v>
      </c>
      <c r="M1813" s="7" t="s">
        <v>36</v>
      </c>
      <c r="N1813" s="7" t="s">
        <v>37</v>
      </c>
      <c r="O1813" s="7" t="s">
        <v>8394</v>
      </c>
      <c r="P1813" s="7" t="s">
        <v>3183</v>
      </c>
    </row>
    <row r="1814" ht="15.75" customHeight="1">
      <c r="A1814" s="7" t="s">
        <v>9949</v>
      </c>
      <c r="B1814" s="7" t="s">
        <v>9950</v>
      </c>
      <c r="C1814" s="7" t="s">
        <v>9951</v>
      </c>
      <c r="D1814" s="7">
        <v>3.1796004950354E13</v>
      </c>
      <c r="J1814" s="7">
        <v>1899.0</v>
      </c>
      <c r="K1814" s="7" t="s">
        <v>9924</v>
      </c>
      <c r="M1814" s="7" t="s">
        <v>36</v>
      </c>
      <c r="N1814" s="7" t="s">
        <v>37</v>
      </c>
      <c r="O1814" s="7" t="s">
        <v>8394</v>
      </c>
      <c r="P1814" s="7" t="s">
        <v>3183</v>
      </c>
    </row>
    <row r="1815" ht="15.75" customHeight="1">
      <c r="A1815" s="7" t="s">
        <v>9952</v>
      </c>
      <c r="B1815" s="7" t="s">
        <v>9953</v>
      </c>
      <c r="C1815" s="7" t="s">
        <v>9954</v>
      </c>
      <c r="D1815" s="7">
        <v>3.1796005135518E13</v>
      </c>
      <c r="J1815" s="7">
        <v>1912.0</v>
      </c>
      <c r="K1815" s="7" t="s">
        <v>9955</v>
      </c>
      <c r="M1815" s="7" t="s">
        <v>36</v>
      </c>
      <c r="N1815" s="7" t="s">
        <v>37</v>
      </c>
      <c r="O1815" s="7" t="s">
        <v>8394</v>
      </c>
      <c r="P1815" s="7" t="s">
        <v>3183</v>
      </c>
    </row>
    <row r="1816" ht="15.75" customHeight="1">
      <c r="A1816" s="7" t="s">
        <v>9956</v>
      </c>
      <c r="B1816" s="7" t="s">
        <v>9957</v>
      </c>
      <c r="C1816" s="7" t="s">
        <v>9958</v>
      </c>
      <c r="D1816" s="7">
        <v>3.1796101532881E13</v>
      </c>
      <c r="J1816" s="7">
        <v>1905.0</v>
      </c>
      <c r="K1816" s="7" t="s">
        <v>9959</v>
      </c>
      <c r="M1816" s="7" t="s">
        <v>36</v>
      </c>
      <c r="N1816" s="7" t="s">
        <v>37</v>
      </c>
      <c r="O1816" s="7" t="s">
        <v>8394</v>
      </c>
      <c r="P1816" s="7" t="s">
        <v>3183</v>
      </c>
    </row>
    <row r="1817" ht="15.75" customHeight="1">
      <c r="A1817" s="7" t="s">
        <v>9960</v>
      </c>
      <c r="B1817" s="7" t="s">
        <v>9961</v>
      </c>
      <c r="C1817" s="7" t="s">
        <v>9962</v>
      </c>
      <c r="D1817" s="7">
        <v>3.1796102425226E13</v>
      </c>
      <c r="J1817" s="7">
        <v>1912.0</v>
      </c>
      <c r="K1817" s="7" t="s">
        <v>9963</v>
      </c>
      <c r="M1817" s="7" t="s">
        <v>36</v>
      </c>
      <c r="N1817" s="7" t="s">
        <v>37</v>
      </c>
      <c r="O1817" s="7" t="s">
        <v>8394</v>
      </c>
      <c r="P1817" s="7" t="s">
        <v>3183</v>
      </c>
    </row>
    <row r="1818" ht="15.75" customHeight="1">
      <c r="A1818" s="7" t="s">
        <v>9964</v>
      </c>
      <c r="B1818" s="7" t="s">
        <v>9965</v>
      </c>
      <c r="C1818" s="7" t="s">
        <v>9966</v>
      </c>
      <c r="D1818" s="7">
        <v>3.1796101063457E13</v>
      </c>
      <c r="J1818" s="7" t="s">
        <v>9967</v>
      </c>
      <c r="K1818" s="7" t="s">
        <v>9968</v>
      </c>
      <c r="M1818" s="7" t="s">
        <v>36</v>
      </c>
      <c r="N1818" s="7" t="s">
        <v>37</v>
      </c>
      <c r="O1818" s="7" t="s">
        <v>8394</v>
      </c>
      <c r="P1818" s="7" t="s">
        <v>3183</v>
      </c>
    </row>
    <row r="1819" ht="15.75" customHeight="1">
      <c r="A1819" s="7" t="s">
        <v>9969</v>
      </c>
      <c r="B1819" s="7" t="s">
        <v>9970</v>
      </c>
      <c r="C1819" s="7" t="s">
        <v>9971</v>
      </c>
      <c r="D1819" s="7">
        <v>3.179610274988E13</v>
      </c>
      <c r="J1819" s="7">
        <v>1895.0</v>
      </c>
      <c r="K1819" s="7" t="s">
        <v>9972</v>
      </c>
      <c r="M1819" s="7" t="s">
        <v>36</v>
      </c>
      <c r="N1819" s="7" t="s">
        <v>37</v>
      </c>
      <c r="O1819" s="7" t="s">
        <v>8394</v>
      </c>
      <c r="P1819" s="7" t="s">
        <v>3183</v>
      </c>
    </row>
    <row r="1820" ht="15.75" customHeight="1">
      <c r="A1820" s="7" t="s">
        <v>9973</v>
      </c>
      <c r="B1820" s="7" t="s">
        <v>9974</v>
      </c>
      <c r="C1820" s="7" t="s">
        <v>9975</v>
      </c>
      <c r="D1820" s="7">
        <v>3.1796103095739E13</v>
      </c>
      <c r="J1820" s="7">
        <v>1856.0</v>
      </c>
      <c r="K1820" s="7" t="s">
        <v>9976</v>
      </c>
      <c r="M1820" s="7" t="s">
        <v>36</v>
      </c>
      <c r="N1820" s="7" t="s">
        <v>37</v>
      </c>
      <c r="O1820" s="7" t="s">
        <v>8394</v>
      </c>
      <c r="P1820" s="7" t="s">
        <v>3183</v>
      </c>
    </row>
    <row r="1821" ht="15.75" customHeight="1">
      <c r="A1821" s="7" t="s">
        <v>9977</v>
      </c>
      <c r="B1821" s="7" t="s">
        <v>9978</v>
      </c>
      <c r="C1821" s="7" t="s">
        <v>9979</v>
      </c>
      <c r="D1821" s="7">
        <v>3.1796001889985E13</v>
      </c>
      <c r="J1821" s="7">
        <v>1897.0</v>
      </c>
      <c r="K1821" s="7" t="s">
        <v>9980</v>
      </c>
      <c r="M1821" s="7" t="s">
        <v>36</v>
      </c>
      <c r="N1821" s="7" t="s">
        <v>37</v>
      </c>
      <c r="O1821" s="7" t="s">
        <v>8394</v>
      </c>
      <c r="P1821" s="7" t="s">
        <v>3183</v>
      </c>
    </row>
    <row r="1822" ht="15.75" customHeight="1">
      <c r="A1822" s="7" t="s">
        <v>9981</v>
      </c>
      <c r="B1822" s="7" t="s">
        <v>9982</v>
      </c>
      <c r="C1822" s="7" t="s">
        <v>9983</v>
      </c>
      <c r="D1822" s="7">
        <v>3.1796001889936E13</v>
      </c>
      <c r="J1822" s="7" t="s">
        <v>9984</v>
      </c>
      <c r="K1822" s="7" t="s">
        <v>9980</v>
      </c>
      <c r="M1822" s="7" t="s">
        <v>36</v>
      </c>
      <c r="N1822" s="7" t="s">
        <v>37</v>
      </c>
      <c r="O1822" s="7" t="s">
        <v>8394</v>
      </c>
      <c r="P1822" s="7" t="s">
        <v>3183</v>
      </c>
    </row>
    <row r="1823" ht="15.75" customHeight="1">
      <c r="A1823" s="7" t="s">
        <v>9985</v>
      </c>
      <c r="B1823" s="7" t="s">
        <v>9986</v>
      </c>
      <c r="C1823" s="7" t="s">
        <v>9987</v>
      </c>
      <c r="D1823" s="7">
        <v>3.1796101982037E13</v>
      </c>
      <c r="J1823" s="7">
        <v>1911.0</v>
      </c>
      <c r="K1823" s="7" t="s">
        <v>9988</v>
      </c>
      <c r="M1823" s="7" t="s">
        <v>36</v>
      </c>
      <c r="N1823" s="7" t="s">
        <v>37</v>
      </c>
      <c r="O1823" s="7" t="s">
        <v>8394</v>
      </c>
      <c r="P1823" s="7" t="s">
        <v>3183</v>
      </c>
    </row>
    <row r="1824" ht="15.75" customHeight="1">
      <c r="A1824" s="7" t="s">
        <v>9989</v>
      </c>
      <c r="B1824" s="7" t="s">
        <v>9990</v>
      </c>
      <c r="C1824" s="7" t="s">
        <v>9991</v>
      </c>
      <c r="D1824" s="7">
        <v>3.1796001837943E13</v>
      </c>
      <c r="J1824" s="7">
        <v>1869.0</v>
      </c>
      <c r="K1824" s="7" t="s">
        <v>9992</v>
      </c>
      <c r="M1824" s="7" t="s">
        <v>36</v>
      </c>
      <c r="N1824" s="7" t="s">
        <v>37</v>
      </c>
      <c r="O1824" s="7" t="s">
        <v>8394</v>
      </c>
      <c r="P1824" s="7" t="s">
        <v>3183</v>
      </c>
    </row>
    <row r="1825" ht="15.75" customHeight="1">
      <c r="A1825" s="7" t="s">
        <v>9993</v>
      </c>
      <c r="B1825" s="7" t="s">
        <v>9994</v>
      </c>
      <c r="C1825" s="7" t="s">
        <v>9991</v>
      </c>
      <c r="D1825" s="7">
        <v>3.1796001889829E13</v>
      </c>
      <c r="J1825" s="7">
        <v>1869.0</v>
      </c>
      <c r="K1825" s="7" t="s">
        <v>9992</v>
      </c>
      <c r="M1825" s="7" t="s">
        <v>36</v>
      </c>
      <c r="N1825" s="7" t="s">
        <v>37</v>
      </c>
      <c r="O1825" s="7" t="s">
        <v>8394</v>
      </c>
      <c r="P1825" s="7" t="s">
        <v>3183</v>
      </c>
    </row>
    <row r="1826" ht="15.75" customHeight="1">
      <c r="A1826" s="7" t="s">
        <v>9995</v>
      </c>
      <c r="B1826" s="7" t="s">
        <v>9996</v>
      </c>
      <c r="C1826" s="7" t="s">
        <v>9997</v>
      </c>
      <c r="D1826" s="7" t="s">
        <v>9998</v>
      </c>
      <c r="J1826" s="7" t="s">
        <v>9999</v>
      </c>
      <c r="K1826" s="7" t="s">
        <v>9992</v>
      </c>
      <c r="M1826" s="7" t="s">
        <v>36</v>
      </c>
      <c r="N1826" s="7" t="s">
        <v>37</v>
      </c>
      <c r="O1826" s="7" t="s">
        <v>8394</v>
      </c>
      <c r="P1826" s="7" t="s">
        <v>3183</v>
      </c>
    </row>
    <row r="1827" ht="15.75" customHeight="1">
      <c r="A1827" s="7" t="s">
        <v>10000</v>
      </c>
      <c r="B1827" s="7" t="s">
        <v>10001</v>
      </c>
      <c r="C1827" s="7" t="s">
        <v>9997</v>
      </c>
      <c r="D1827" s="7">
        <v>3.1796001837851E13</v>
      </c>
      <c r="J1827" s="7" t="s">
        <v>9999</v>
      </c>
      <c r="K1827" s="7" t="s">
        <v>9992</v>
      </c>
      <c r="M1827" s="7" t="s">
        <v>36</v>
      </c>
      <c r="N1827" s="7" t="s">
        <v>37</v>
      </c>
      <c r="O1827" s="7" t="s">
        <v>8394</v>
      </c>
      <c r="P1827" s="7" t="s">
        <v>3183</v>
      </c>
    </row>
    <row r="1828" ht="15.75" customHeight="1">
      <c r="A1828" s="7" t="s">
        <v>10002</v>
      </c>
      <c r="B1828" s="7" t="s">
        <v>10003</v>
      </c>
      <c r="C1828" s="7" t="s">
        <v>9997</v>
      </c>
      <c r="D1828" s="7">
        <v>3.1796001859806E13</v>
      </c>
      <c r="J1828" s="7" t="s">
        <v>9999</v>
      </c>
      <c r="K1828" s="7" t="s">
        <v>9992</v>
      </c>
      <c r="M1828" s="7" t="s">
        <v>36</v>
      </c>
      <c r="N1828" s="7" t="s">
        <v>37</v>
      </c>
      <c r="O1828" s="7" t="s">
        <v>8394</v>
      </c>
      <c r="P1828" s="7" t="s">
        <v>3183</v>
      </c>
    </row>
    <row r="1829" ht="15.75" customHeight="1">
      <c r="A1829" s="7" t="s">
        <v>10004</v>
      </c>
      <c r="B1829" s="7" t="s">
        <v>10005</v>
      </c>
      <c r="C1829" s="7" t="s">
        <v>9997</v>
      </c>
      <c r="D1829" s="7">
        <v>3.1796001838149E13</v>
      </c>
      <c r="J1829" s="7" t="s">
        <v>9999</v>
      </c>
      <c r="K1829" s="7" t="s">
        <v>9992</v>
      </c>
      <c r="M1829" s="7" t="s">
        <v>36</v>
      </c>
      <c r="N1829" s="7" t="s">
        <v>37</v>
      </c>
      <c r="O1829" s="7" t="s">
        <v>8394</v>
      </c>
      <c r="P1829" s="7" t="s">
        <v>3183</v>
      </c>
    </row>
    <row r="1830" ht="15.75" customHeight="1">
      <c r="A1830" s="7" t="s">
        <v>10006</v>
      </c>
      <c r="B1830" s="7" t="s">
        <v>10007</v>
      </c>
      <c r="C1830" s="7" t="s">
        <v>9997</v>
      </c>
      <c r="D1830" s="7">
        <v>3.1796001838131E13</v>
      </c>
      <c r="J1830" s="7" t="s">
        <v>9999</v>
      </c>
      <c r="K1830" s="7" t="s">
        <v>9992</v>
      </c>
      <c r="M1830" s="7" t="s">
        <v>36</v>
      </c>
      <c r="N1830" s="7" t="s">
        <v>37</v>
      </c>
      <c r="O1830" s="7" t="s">
        <v>8394</v>
      </c>
      <c r="P1830" s="7" t="s">
        <v>3183</v>
      </c>
    </row>
    <row r="1831" ht="15.75" customHeight="1">
      <c r="A1831" s="7" t="s">
        <v>10008</v>
      </c>
      <c r="B1831" s="7" t="s">
        <v>10001</v>
      </c>
      <c r="C1831" s="7" t="s">
        <v>9997</v>
      </c>
      <c r="D1831" s="7">
        <v>3.1796001859939E13</v>
      </c>
      <c r="J1831" s="7" t="s">
        <v>9999</v>
      </c>
      <c r="K1831" s="7" t="s">
        <v>9992</v>
      </c>
      <c r="M1831" s="7" t="s">
        <v>36</v>
      </c>
      <c r="N1831" s="7" t="s">
        <v>37</v>
      </c>
      <c r="O1831" s="7" t="s">
        <v>8394</v>
      </c>
      <c r="P1831" s="7" t="s">
        <v>3183</v>
      </c>
    </row>
    <row r="1832" ht="15.75" customHeight="1">
      <c r="A1832" s="7" t="s">
        <v>10009</v>
      </c>
      <c r="B1832" s="7" t="s">
        <v>10010</v>
      </c>
      <c r="C1832" s="7" t="s">
        <v>9997</v>
      </c>
      <c r="D1832" s="7">
        <v>3.1796001860051E13</v>
      </c>
      <c r="J1832" s="7" t="s">
        <v>9999</v>
      </c>
      <c r="K1832" s="7" t="s">
        <v>9992</v>
      </c>
      <c r="M1832" s="7" t="s">
        <v>36</v>
      </c>
      <c r="N1832" s="7" t="s">
        <v>37</v>
      </c>
      <c r="O1832" s="7" t="s">
        <v>8394</v>
      </c>
      <c r="P1832" s="7" t="s">
        <v>3183</v>
      </c>
    </row>
    <row r="1833" ht="15.75" customHeight="1">
      <c r="A1833" s="7" t="s">
        <v>10011</v>
      </c>
      <c r="B1833" s="7" t="s">
        <v>10012</v>
      </c>
      <c r="C1833" s="7" t="s">
        <v>10013</v>
      </c>
      <c r="D1833" s="7">
        <v>3.1796101636146E13</v>
      </c>
      <c r="J1833" s="7">
        <v>1911.0</v>
      </c>
      <c r="K1833" s="7" t="s">
        <v>9992</v>
      </c>
      <c r="M1833" s="7" t="s">
        <v>36</v>
      </c>
      <c r="N1833" s="7" t="s">
        <v>37</v>
      </c>
      <c r="O1833" s="7" t="s">
        <v>8394</v>
      </c>
      <c r="P1833" s="7" t="s">
        <v>3183</v>
      </c>
    </row>
    <row r="1834" ht="15.75" customHeight="1">
      <c r="A1834" s="7" t="s">
        <v>10014</v>
      </c>
      <c r="B1834" s="7" t="s">
        <v>10015</v>
      </c>
      <c r="C1834" s="7" t="s">
        <v>4551</v>
      </c>
      <c r="D1834" s="7">
        <v>3.1796001838479E13</v>
      </c>
      <c r="J1834" s="7" t="s">
        <v>10016</v>
      </c>
      <c r="K1834" s="7" t="s">
        <v>2204</v>
      </c>
      <c r="M1834" s="7" t="s">
        <v>36</v>
      </c>
      <c r="N1834" s="7" t="s">
        <v>37</v>
      </c>
      <c r="O1834" s="7" t="s">
        <v>8394</v>
      </c>
      <c r="P1834" s="7" t="s">
        <v>3183</v>
      </c>
    </row>
    <row r="1835" ht="15.75" customHeight="1">
      <c r="A1835" s="7" t="s">
        <v>10017</v>
      </c>
      <c r="B1835" s="7" t="s">
        <v>10018</v>
      </c>
      <c r="C1835" s="7" t="s">
        <v>4551</v>
      </c>
      <c r="D1835" s="7">
        <v>3.179600183818E13</v>
      </c>
      <c r="J1835" s="7" t="s">
        <v>10016</v>
      </c>
      <c r="K1835" s="7" t="s">
        <v>2204</v>
      </c>
      <c r="M1835" s="7" t="s">
        <v>36</v>
      </c>
      <c r="N1835" s="7" t="s">
        <v>37</v>
      </c>
      <c r="O1835" s="7" t="s">
        <v>8394</v>
      </c>
      <c r="P1835" s="7" t="s">
        <v>3183</v>
      </c>
    </row>
    <row r="1836" ht="15.75" customHeight="1">
      <c r="A1836" s="7" t="s">
        <v>10019</v>
      </c>
      <c r="B1836" s="7" t="s">
        <v>10020</v>
      </c>
      <c r="C1836" s="7" t="s">
        <v>10021</v>
      </c>
      <c r="D1836" s="7">
        <v>3.1796004398315E13</v>
      </c>
      <c r="J1836" s="7" t="s">
        <v>10022</v>
      </c>
      <c r="K1836" s="7" t="s">
        <v>6298</v>
      </c>
      <c r="M1836" s="7" t="s">
        <v>36</v>
      </c>
      <c r="N1836" s="7" t="s">
        <v>37</v>
      </c>
      <c r="O1836" s="7" t="s">
        <v>8394</v>
      </c>
      <c r="P1836" s="7" t="s">
        <v>3183</v>
      </c>
    </row>
    <row r="1837" ht="15.75" customHeight="1">
      <c r="A1837" s="7" t="s">
        <v>10023</v>
      </c>
      <c r="B1837" s="7" t="s">
        <v>10024</v>
      </c>
      <c r="C1837" s="7" t="s">
        <v>10021</v>
      </c>
      <c r="D1837" s="7">
        <v>3.1796004398265E13</v>
      </c>
      <c r="J1837" s="7" t="s">
        <v>10022</v>
      </c>
      <c r="K1837" s="7" t="s">
        <v>6298</v>
      </c>
      <c r="M1837" s="7" t="s">
        <v>36</v>
      </c>
      <c r="N1837" s="7" t="s">
        <v>37</v>
      </c>
      <c r="O1837" s="7" t="s">
        <v>8394</v>
      </c>
      <c r="P1837" s="7" t="s">
        <v>3183</v>
      </c>
    </row>
    <row r="1838" ht="15.75" customHeight="1">
      <c r="A1838" s="7" t="s">
        <v>10025</v>
      </c>
      <c r="B1838" s="7" t="s">
        <v>10026</v>
      </c>
      <c r="C1838" s="7" t="s">
        <v>10027</v>
      </c>
      <c r="D1838" s="7">
        <v>3.1796004289365E13</v>
      </c>
      <c r="J1838" s="7">
        <v>1903.0</v>
      </c>
      <c r="K1838" s="7" t="s">
        <v>6298</v>
      </c>
      <c r="M1838" s="7" t="s">
        <v>36</v>
      </c>
      <c r="N1838" s="7" t="s">
        <v>37</v>
      </c>
      <c r="O1838" s="7" t="s">
        <v>8394</v>
      </c>
      <c r="P1838" s="7" t="s">
        <v>3183</v>
      </c>
    </row>
    <row r="1839" ht="15.75" customHeight="1">
      <c r="A1839" s="7" t="s">
        <v>10028</v>
      </c>
      <c r="B1839" s="7" t="s">
        <v>10029</v>
      </c>
      <c r="C1839" s="7" t="s">
        <v>10030</v>
      </c>
      <c r="D1839" s="7">
        <v>3.1796001838461E13</v>
      </c>
      <c r="J1839" s="7" t="s">
        <v>10031</v>
      </c>
      <c r="K1839" s="7" t="s">
        <v>6298</v>
      </c>
      <c r="M1839" s="7" t="s">
        <v>36</v>
      </c>
      <c r="N1839" s="7" t="s">
        <v>37</v>
      </c>
      <c r="O1839" s="7" t="s">
        <v>8394</v>
      </c>
      <c r="P1839" s="7" t="s">
        <v>3183</v>
      </c>
    </row>
    <row r="1840" ht="15.75" customHeight="1">
      <c r="A1840" s="7" t="s">
        <v>10032</v>
      </c>
      <c r="B1840" s="7" t="s">
        <v>10029</v>
      </c>
      <c r="C1840" s="7" t="s">
        <v>10030</v>
      </c>
      <c r="D1840" s="7">
        <v>3.179600186044E13</v>
      </c>
      <c r="J1840" s="7" t="s">
        <v>10031</v>
      </c>
      <c r="K1840" s="7" t="s">
        <v>6298</v>
      </c>
      <c r="M1840" s="7" t="s">
        <v>36</v>
      </c>
      <c r="N1840" s="7" t="s">
        <v>37</v>
      </c>
      <c r="O1840" s="7" t="s">
        <v>8394</v>
      </c>
      <c r="P1840" s="7" t="s">
        <v>3183</v>
      </c>
    </row>
    <row r="1841" ht="15.75" customHeight="1">
      <c r="A1841" s="7" t="s">
        <v>10033</v>
      </c>
      <c r="B1841" s="7" t="s">
        <v>10034</v>
      </c>
      <c r="C1841" s="7" t="s">
        <v>10030</v>
      </c>
      <c r="D1841" s="7">
        <v>3.1796001860317E13</v>
      </c>
      <c r="J1841" s="7" t="s">
        <v>10031</v>
      </c>
      <c r="K1841" s="7" t="s">
        <v>6298</v>
      </c>
      <c r="M1841" s="7" t="s">
        <v>36</v>
      </c>
      <c r="N1841" s="7" t="s">
        <v>37</v>
      </c>
      <c r="O1841" s="7" t="s">
        <v>8394</v>
      </c>
      <c r="P1841" s="7" t="s">
        <v>3183</v>
      </c>
    </row>
    <row r="1842" ht="15.75" customHeight="1">
      <c r="A1842" s="7" t="s">
        <v>10035</v>
      </c>
      <c r="B1842" s="7" t="s">
        <v>10036</v>
      </c>
      <c r="C1842" s="7" t="s">
        <v>10037</v>
      </c>
      <c r="D1842" s="7">
        <v>3.1796101681795E13</v>
      </c>
      <c r="J1842" s="7">
        <v>1895.0</v>
      </c>
      <c r="K1842" s="7" t="s">
        <v>10038</v>
      </c>
      <c r="M1842" s="7" t="s">
        <v>36</v>
      </c>
      <c r="N1842" s="7" t="s">
        <v>37</v>
      </c>
      <c r="O1842" s="7" t="s">
        <v>8394</v>
      </c>
      <c r="P1842" s="7" t="s">
        <v>3183</v>
      </c>
    </row>
    <row r="1843" ht="15.75" customHeight="1">
      <c r="A1843" s="7" t="s">
        <v>10039</v>
      </c>
      <c r="B1843" s="7" t="s">
        <v>10040</v>
      </c>
      <c r="C1843" s="7" t="s">
        <v>10041</v>
      </c>
      <c r="D1843" s="7">
        <v>3.1796103175911E13</v>
      </c>
      <c r="J1843" s="7">
        <v>1917.0</v>
      </c>
      <c r="K1843" s="7" t="s">
        <v>10042</v>
      </c>
      <c r="M1843" s="7" t="s">
        <v>36</v>
      </c>
      <c r="N1843" s="7" t="s">
        <v>37</v>
      </c>
      <c r="O1843" s="7" t="s">
        <v>8394</v>
      </c>
      <c r="P1843" s="7" t="s">
        <v>3183</v>
      </c>
    </row>
    <row r="1844" ht="15.75" customHeight="1">
      <c r="A1844" s="7" t="s">
        <v>10043</v>
      </c>
      <c r="B1844" s="7" t="s">
        <v>10044</v>
      </c>
      <c r="C1844" s="7" t="s">
        <v>10045</v>
      </c>
      <c r="D1844" s="7">
        <v>3.1796001906359E13</v>
      </c>
      <c r="J1844" s="7" t="s">
        <v>10046</v>
      </c>
      <c r="K1844" s="7" t="s">
        <v>10047</v>
      </c>
      <c r="M1844" s="7" t="s">
        <v>36</v>
      </c>
      <c r="N1844" s="7" t="s">
        <v>37</v>
      </c>
      <c r="O1844" s="7" t="s">
        <v>8394</v>
      </c>
      <c r="P1844" s="7" t="s">
        <v>3183</v>
      </c>
    </row>
    <row r="1845" ht="15.75" customHeight="1">
      <c r="A1845" s="7" t="s">
        <v>10048</v>
      </c>
      <c r="B1845" s="7" t="s">
        <v>10049</v>
      </c>
      <c r="C1845" s="7" t="s">
        <v>10050</v>
      </c>
      <c r="D1845" s="7">
        <v>3.1796101414619E13</v>
      </c>
      <c r="J1845" s="7">
        <v>1913.0</v>
      </c>
      <c r="K1845" s="7" t="s">
        <v>10047</v>
      </c>
      <c r="M1845" s="7" t="s">
        <v>36</v>
      </c>
      <c r="N1845" s="7" t="s">
        <v>37</v>
      </c>
      <c r="O1845" s="7" t="s">
        <v>8394</v>
      </c>
      <c r="P1845" s="7" t="s">
        <v>3183</v>
      </c>
    </row>
    <row r="1846" ht="15.75" customHeight="1">
      <c r="A1846" s="7" t="s">
        <v>10051</v>
      </c>
      <c r="B1846" s="7" t="s">
        <v>10052</v>
      </c>
      <c r="C1846" s="7" t="s">
        <v>10053</v>
      </c>
      <c r="D1846" s="7">
        <v>3.1796002005748E13</v>
      </c>
      <c r="J1846" s="7" t="s">
        <v>10054</v>
      </c>
      <c r="K1846" s="7" t="s">
        <v>10055</v>
      </c>
      <c r="M1846" s="7" t="s">
        <v>36</v>
      </c>
      <c r="N1846" s="7" t="s">
        <v>37</v>
      </c>
      <c r="O1846" s="7" t="s">
        <v>8394</v>
      </c>
      <c r="P1846" s="7" t="s">
        <v>3183</v>
      </c>
    </row>
    <row r="1847" ht="15.75" customHeight="1">
      <c r="A1847" s="7" t="s">
        <v>10056</v>
      </c>
      <c r="B1847" s="7" t="s">
        <v>10057</v>
      </c>
      <c r="C1847" s="7" t="s">
        <v>10058</v>
      </c>
      <c r="D1847" s="7">
        <v>3.1796102790017E13</v>
      </c>
      <c r="J1847" s="7">
        <v>1896.0</v>
      </c>
      <c r="K1847" s="7" t="s">
        <v>10059</v>
      </c>
      <c r="M1847" s="7" t="s">
        <v>36</v>
      </c>
      <c r="N1847" s="7" t="s">
        <v>37</v>
      </c>
      <c r="O1847" s="7" t="s">
        <v>8394</v>
      </c>
      <c r="P1847" s="7" t="s">
        <v>3183</v>
      </c>
    </row>
    <row r="1848" ht="15.75" customHeight="1">
      <c r="A1848" s="7" t="s">
        <v>10060</v>
      </c>
      <c r="B1848" s="7" t="s">
        <v>10061</v>
      </c>
      <c r="C1848" s="7" t="s">
        <v>10062</v>
      </c>
      <c r="D1848" s="7">
        <v>3.1796102404056E13</v>
      </c>
      <c r="J1848" s="7">
        <v>1920.0</v>
      </c>
      <c r="K1848" s="7" t="s">
        <v>10063</v>
      </c>
      <c r="M1848" s="7" t="s">
        <v>36</v>
      </c>
      <c r="N1848" s="7" t="s">
        <v>37</v>
      </c>
      <c r="O1848" s="7" t="s">
        <v>8394</v>
      </c>
      <c r="P1848" s="7" t="s">
        <v>3183</v>
      </c>
    </row>
    <row r="1849" ht="15.75" customHeight="1">
      <c r="A1849" s="7" t="s">
        <v>10064</v>
      </c>
      <c r="B1849" s="7" t="s">
        <v>10065</v>
      </c>
      <c r="C1849" s="7" t="s">
        <v>10066</v>
      </c>
      <c r="D1849" s="7">
        <v>3.1796103195216E13</v>
      </c>
      <c r="J1849" s="7">
        <v>1911.0</v>
      </c>
      <c r="K1849" s="7" t="s">
        <v>10067</v>
      </c>
      <c r="M1849" s="7" t="s">
        <v>36</v>
      </c>
      <c r="N1849" s="7" t="s">
        <v>37</v>
      </c>
      <c r="O1849" s="7" t="s">
        <v>8394</v>
      </c>
      <c r="P1849" s="7" t="s">
        <v>3183</v>
      </c>
    </row>
    <row r="1850" ht="15.75" customHeight="1">
      <c r="A1850" s="7" t="s">
        <v>10068</v>
      </c>
      <c r="B1850" s="7" t="s">
        <v>10069</v>
      </c>
      <c r="C1850" s="7" t="s">
        <v>10070</v>
      </c>
      <c r="D1850" s="7">
        <v>3.1796001869318E13</v>
      </c>
      <c r="J1850" s="7">
        <v>1901.0</v>
      </c>
      <c r="K1850" s="7" t="s">
        <v>10067</v>
      </c>
      <c r="M1850" s="7" t="s">
        <v>36</v>
      </c>
      <c r="N1850" s="7" t="s">
        <v>37</v>
      </c>
      <c r="O1850" s="7" t="s">
        <v>8394</v>
      </c>
      <c r="P1850" s="7" t="s">
        <v>3183</v>
      </c>
    </row>
    <row r="1851" ht="15.75" customHeight="1">
      <c r="A1851" s="7" t="s">
        <v>10071</v>
      </c>
      <c r="B1851" s="7" t="s">
        <v>10072</v>
      </c>
      <c r="C1851" s="7" t="s">
        <v>10073</v>
      </c>
      <c r="D1851" s="7">
        <v>3.1796001860911E13</v>
      </c>
      <c r="J1851" s="7">
        <v>1882.0</v>
      </c>
      <c r="K1851" s="7" t="s">
        <v>9273</v>
      </c>
      <c r="M1851" s="7" t="s">
        <v>36</v>
      </c>
      <c r="N1851" s="7" t="s">
        <v>37</v>
      </c>
      <c r="O1851" s="7" t="s">
        <v>8394</v>
      </c>
      <c r="P1851" s="7" t="s">
        <v>3183</v>
      </c>
    </row>
    <row r="1852" ht="15.75" customHeight="1">
      <c r="A1852" s="7" t="s">
        <v>10074</v>
      </c>
      <c r="B1852" s="7" t="s">
        <v>4185</v>
      </c>
      <c r="C1852" s="7" t="s">
        <v>10075</v>
      </c>
      <c r="D1852" s="7">
        <v>3.1796102391386E13</v>
      </c>
      <c r="J1852" s="7">
        <v>1919.0</v>
      </c>
      <c r="K1852" s="7" t="s">
        <v>10076</v>
      </c>
      <c r="M1852" s="7" t="s">
        <v>36</v>
      </c>
      <c r="N1852" s="7" t="s">
        <v>37</v>
      </c>
      <c r="O1852" s="7" t="s">
        <v>8394</v>
      </c>
      <c r="P1852" s="7" t="s">
        <v>3183</v>
      </c>
    </row>
    <row r="1853" ht="15.75" customHeight="1">
      <c r="A1853" s="7" t="s">
        <v>10077</v>
      </c>
      <c r="B1853" s="7" t="s">
        <v>4188</v>
      </c>
      <c r="C1853" s="7" t="s">
        <v>10078</v>
      </c>
      <c r="D1853" s="7">
        <v>3.179610189216E13</v>
      </c>
      <c r="J1853" s="7">
        <v>1916.0</v>
      </c>
      <c r="K1853" s="7" t="s">
        <v>10079</v>
      </c>
      <c r="M1853" s="7" t="s">
        <v>36</v>
      </c>
      <c r="N1853" s="7" t="s">
        <v>37</v>
      </c>
      <c r="O1853" s="7" t="s">
        <v>8394</v>
      </c>
      <c r="P1853" s="7" t="s">
        <v>3183</v>
      </c>
    </row>
    <row r="1854" ht="15.75" customHeight="1">
      <c r="A1854" s="7" t="s">
        <v>10080</v>
      </c>
      <c r="B1854" s="7" t="s">
        <v>4192</v>
      </c>
      <c r="C1854" s="7" t="s">
        <v>10081</v>
      </c>
      <c r="D1854" s="7">
        <v>3.1796100265186E13</v>
      </c>
      <c r="J1854" s="7">
        <v>1919.0</v>
      </c>
      <c r="K1854" s="7" t="s">
        <v>10082</v>
      </c>
      <c r="M1854" s="7" t="s">
        <v>36</v>
      </c>
      <c r="N1854" s="7" t="s">
        <v>37</v>
      </c>
      <c r="O1854" s="7" t="s">
        <v>8394</v>
      </c>
      <c r="P1854" s="7" t="s">
        <v>3183</v>
      </c>
    </row>
    <row r="1855" ht="15.75" customHeight="1">
      <c r="A1855" s="7" t="s">
        <v>10083</v>
      </c>
      <c r="B1855" s="7" t="s">
        <v>4193</v>
      </c>
      <c r="C1855" s="7" t="s">
        <v>10084</v>
      </c>
      <c r="D1855" s="7">
        <v>3.1796101527584E13</v>
      </c>
      <c r="J1855" s="7">
        <v>1910.0</v>
      </c>
      <c r="K1855" s="7" t="s">
        <v>10085</v>
      </c>
      <c r="M1855" s="7" t="s">
        <v>36</v>
      </c>
      <c r="N1855" s="7" t="s">
        <v>37</v>
      </c>
      <c r="O1855" s="7" t="s">
        <v>8394</v>
      </c>
      <c r="P1855" s="7" t="s">
        <v>3183</v>
      </c>
    </row>
    <row r="1856" ht="15.75" customHeight="1">
      <c r="A1856" s="7" t="s">
        <v>10086</v>
      </c>
      <c r="B1856" s="7" t="s">
        <v>4195</v>
      </c>
      <c r="C1856" s="7" t="s">
        <v>10087</v>
      </c>
      <c r="D1856" s="7">
        <v>3.179610248287E13</v>
      </c>
      <c r="J1856" s="7">
        <v>1900.0</v>
      </c>
      <c r="K1856" s="7" t="s">
        <v>10088</v>
      </c>
      <c r="M1856" s="7" t="s">
        <v>36</v>
      </c>
      <c r="N1856" s="7" t="s">
        <v>37</v>
      </c>
      <c r="O1856" s="7" t="s">
        <v>8394</v>
      </c>
      <c r="P1856" s="7" t="s">
        <v>3183</v>
      </c>
    </row>
    <row r="1857" ht="15.75" customHeight="1">
      <c r="A1857" s="7" t="s">
        <v>10089</v>
      </c>
      <c r="B1857" s="7" t="s">
        <v>4201</v>
      </c>
      <c r="C1857" s="7" t="s">
        <v>10090</v>
      </c>
      <c r="D1857" s="7">
        <v>3.179600184182E13</v>
      </c>
      <c r="J1857" s="7">
        <v>1901.0</v>
      </c>
      <c r="K1857" s="7" t="s">
        <v>10091</v>
      </c>
      <c r="M1857" s="7" t="s">
        <v>36</v>
      </c>
      <c r="N1857" s="7" t="s">
        <v>37</v>
      </c>
      <c r="O1857" s="7" t="s">
        <v>8394</v>
      </c>
      <c r="P1857" s="7" t="s">
        <v>3183</v>
      </c>
    </row>
    <row r="1858" ht="15.75" customHeight="1">
      <c r="A1858" s="7" t="s">
        <v>10092</v>
      </c>
      <c r="B1858" s="7" t="s">
        <v>4202</v>
      </c>
      <c r="C1858" s="7" t="s">
        <v>10093</v>
      </c>
      <c r="D1858" s="7">
        <v>3.1796001842141E13</v>
      </c>
      <c r="J1858" s="7">
        <v>1915.0</v>
      </c>
      <c r="K1858" s="7" t="s">
        <v>10091</v>
      </c>
      <c r="M1858" s="7" t="s">
        <v>36</v>
      </c>
      <c r="N1858" s="7" t="s">
        <v>37</v>
      </c>
      <c r="O1858" s="7" t="s">
        <v>8394</v>
      </c>
      <c r="P1858" s="7" t="s">
        <v>3183</v>
      </c>
    </row>
    <row r="1859" ht="15.75" customHeight="1">
      <c r="A1859" s="7" t="s">
        <v>10094</v>
      </c>
      <c r="B1859" s="7" t="s">
        <v>4203</v>
      </c>
      <c r="C1859" s="7" t="s">
        <v>10095</v>
      </c>
      <c r="D1859" s="7">
        <v>3.1796101997605E13</v>
      </c>
      <c r="J1859" s="7">
        <v>1922.0</v>
      </c>
      <c r="K1859" s="7" t="s">
        <v>10096</v>
      </c>
      <c r="M1859" s="7" t="s">
        <v>36</v>
      </c>
      <c r="N1859" s="7" t="s">
        <v>37</v>
      </c>
      <c r="O1859" s="7" t="s">
        <v>8394</v>
      </c>
      <c r="P1859" s="7" t="s">
        <v>3183</v>
      </c>
    </row>
    <row r="1860" ht="15.75" customHeight="1">
      <c r="A1860" s="7" t="s">
        <v>10097</v>
      </c>
      <c r="B1860" s="7" t="s">
        <v>4207</v>
      </c>
      <c r="C1860" s="7" t="s">
        <v>10098</v>
      </c>
      <c r="D1860" s="7">
        <v>3.1796102544695E13</v>
      </c>
      <c r="J1860" s="7">
        <v>1916.0</v>
      </c>
      <c r="K1860" s="7" t="s">
        <v>10099</v>
      </c>
      <c r="M1860" s="7" t="s">
        <v>36</v>
      </c>
      <c r="N1860" s="7" t="s">
        <v>37</v>
      </c>
      <c r="O1860" s="7" t="s">
        <v>8394</v>
      </c>
      <c r="P1860" s="7" t="s">
        <v>3183</v>
      </c>
    </row>
    <row r="1861" ht="15.75" customHeight="1">
      <c r="A1861" s="7" t="s">
        <v>10100</v>
      </c>
      <c r="B1861" s="7" t="s">
        <v>4210</v>
      </c>
      <c r="C1861" s="7" t="s">
        <v>10101</v>
      </c>
      <c r="D1861" s="7">
        <v>3.1796101774491E13</v>
      </c>
      <c r="J1861" s="7">
        <v>1917.0</v>
      </c>
      <c r="K1861" s="7" t="s">
        <v>10102</v>
      </c>
      <c r="M1861" s="7" t="s">
        <v>36</v>
      </c>
      <c r="N1861" s="7" t="s">
        <v>37</v>
      </c>
      <c r="O1861" s="7" t="s">
        <v>8394</v>
      </c>
      <c r="P1861" s="7" t="s">
        <v>3183</v>
      </c>
    </row>
    <row r="1862" ht="15.75" customHeight="1">
      <c r="A1862" s="7" t="s">
        <v>10103</v>
      </c>
      <c r="B1862" s="7" t="s">
        <v>4212</v>
      </c>
      <c r="C1862" s="7" t="s">
        <v>10104</v>
      </c>
      <c r="D1862" s="7">
        <v>3.1796100519699E13</v>
      </c>
      <c r="J1862" s="7">
        <v>1915.0</v>
      </c>
      <c r="K1862" s="7" t="s">
        <v>10102</v>
      </c>
      <c r="M1862" s="7" t="s">
        <v>36</v>
      </c>
      <c r="N1862" s="7" t="s">
        <v>37</v>
      </c>
      <c r="O1862" s="7" t="s">
        <v>8394</v>
      </c>
      <c r="P1862" s="7" t="s">
        <v>3183</v>
      </c>
    </row>
    <row r="1863" ht="15.75" customHeight="1">
      <c r="A1863" s="7" t="s">
        <v>10105</v>
      </c>
      <c r="B1863" s="7" t="s">
        <v>4213</v>
      </c>
      <c r="C1863" s="7" t="s">
        <v>10106</v>
      </c>
      <c r="D1863" s="7">
        <v>3.1796102728355E13</v>
      </c>
      <c r="J1863" s="7">
        <v>1920.0</v>
      </c>
      <c r="K1863" s="7" t="s">
        <v>10107</v>
      </c>
      <c r="M1863" s="7" t="s">
        <v>36</v>
      </c>
      <c r="N1863" s="7" t="s">
        <v>37</v>
      </c>
      <c r="O1863" s="7" t="s">
        <v>8394</v>
      </c>
      <c r="P1863" s="7" t="s">
        <v>3183</v>
      </c>
    </row>
    <row r="1864" ht="15.75" customHeight="1">
      <c r="A1864" s="7" t="s">
        <v>10108</v>
      </c>
      <c r="B1864" s="7" t="s">
        <v>4216</v>
      </c>
      <c r="C1864" s="7" t="s">
        <v>10109</v>
      </c>
      <c r="D1864" s="7">
        <v>3.1796102832348E13</v>
      </c>
      <c r="J1864" s="7">
        <v>1922.0</v>
      </c>
      <c r="K1864" s="7" t="s">
        <v>10110</v>
      </c>
      <c r="M1864" s="7" t="s">
        <v>36</v>
      </c>
      <c r="N1864" s="7" t="s">
        <v>37</v>
      </c>
      <c r="O1864" s="7" t="s">
        <v>8394</v>
      </c>
      <c r="P1864" s="7" t="s">
        <v>3183</v>
      </c>
    </row>
    <row r="1865" ht="15.75" customHeight="1">
      <c r="A1865" s="7" t="s">
        <v>10111</v>
      </c>
      <c r="B1865" s="7" t="s">
        <v>4219</v>
      </c>
      <c r="C1865" s="7" t="s">
        <v>10112</v>
      </c>
      <c r="D1865" s="7">
        <v>3.1796004137812E13</v>
      </c>
      <c r="J1865" s="7">
        <v>1921.0</v>
      </c>
      <c r="K1865" s="7" t="s">
        <v>10110</v>
      </c>
      <c r="M1865" s="7" t="s">
        <v>36</v>
      </c>
      <c r="N1865" s="7" t="s">
        <v>37</v>
      </c>
      <c r="O1865" s="7" t="s">
        <v>8394</v>
      </c>
      <c r="P1865" s="7" t="s">
        <v>3183</v>
      </c>
    </row>
    <row r="1866" ht="15.75" customHeight="1">
      <c r="A1866" s="7" t="s">
        <v>10113</v>
      </c>
      <c r="B1866" s="7" t="s">
        <v>4223</v>
      </c>
      <c r="C1866" s="7" t="s">
        <v>10114</v>
      </c>
      <c r="D1866" s="7">
        <v>3.1796101576938E13</v>
      </c>
      <c r="J1866" s="7" t="s">
        <v>10115</v>
      </c>
      <c r="K1866" s="7" t="s">
        <v>10116</v>
      </c>
      <c r="M1866" s="7" t="s">
        <v>36</v>
      </c>
      <c r="N1866" s="7" t="s">
        <v>37</v>
      </c>
      <c r="O1866" s="7" t="s">
        <v>8394</v>
      </c>
      <c r="P1866" s="7" t="s">
        <v>3183</v>
      </c>
    </row>
    <row r="1867" ht="15.75" customHeight="1">
      <c r="A1867" s="7" t="s">
        <v>10117</v>
      </c>
      <c r="B1867" s="7" t="s">
        <v>4224</v>
      </c>
      <c r="C1867" s="7" t="s">
        <v>10118</v>
      </c>
      <c r="D1867" s="7">
        <v>3.1796101855092E13</v>
      </c>
      <c r="J1867" s="7">
        <v>1920.0</v>
      </c>
      <c r="K1867" s="7" t="s">
        <v>10119</v>
      </c>
      <c r="M1867" s="7" t="s">
        <v>36</v>
      </c>
      <c r="N1867" s="7" t="s">
        <v>37</v>
      </c>
      <c r="O1867" s="7" t="s">
        <v>8394</v>
      </c>
      <c r="P1867" s="7" t="s">
        <v>3183</v>
      </c>
    </row>
    <row r="1868" ht="15.75" customHeight="1">
      <c r="A1868" s="7" t="s">
        <v>10120</v>
      </c>
      <c r="B1868" s="7" t="s">
        <v>4225</v>
      </c>
      <c r="C1868" s="7" t="s">
        <v>10121</v>
      </c>
      <c r="D1868" s="7">
        <v>3.1796004348468E13</v>
      </c>
      <c r="J1868" s="7">
        <v>1913.0</v>
      </c>
      <c r="K1868" s="7" t="s">
        <v>10122</v>
      </c>
      <c r="M1868" s="7" t="s">
        <v>36</v>
      </c>
      <c r="N1868" s="7" t="s">
        <v>37</v>
      </c>
      <c r="O1868" s="7" t="s">
        <v>8394</v>
      </c>
      <c r="P1868" s="7" t="s">
        <v>3183</v>
      </c>
    </row>
    <row r="1869" ht="15.75" customHeight="1">
      <c r="A1869" s="7" t="s">
        <v>10123</v>
      </c>
      <c r="B1869" s="7" t="s">
        <v>4228</v>
      </c>
      <c r="C1869" s="7" t="s">
        <v>10124</v>
      </c>
      <c r="D1869" s="7" t="s">
        <v>10125</v>
      </c>
      <c r="J1869" s="7">
        <v>1913.0</v>
      </c>
      <c r="K1869" s="7" t="s">
        <v>10122</v>
      </c>
      <c r="M1869" s="7" t="s">
        <v>36</v>
      </c>
      <c r="N1869" s="7" t="s">
        <v>37</v>
      </c>
      <c r="O1869" s="7" t="s">
        <v>8394</v>
      </c>
      <c r="P1869" s="7" t="s">
        <v>3183</v>
      </c>
    </row>
    <row r="1870" ht="15.75" customHeight="1">
      <c r="A1870" s="7" t="s">
        <v>10126</v>
      </c>
      <c r="B1870" s="7" t="s">
        <v>4232</v>
      </c>
      <c r="C1870" s="7" t="s">
        <v>10127</v>
      </c>
      <c r="D1870" s="7">
        <v>3.1796102879307E13</v>
      </c>
      <c r="J1870" s="7">
        <v>1916.0</v>
      </c>
      <c r="K1870" s="7" t="s">
        <v>10128</v>
      </c>
      <c r="M1870" s="7" t="s">
        <v>36</v>
      </c>
      <c r="N1870" s="7" t="s">
        <v>37</v>
      </c>
      <c r="O1870" s="7" t="s">
        <v>8394</v>
      </c>
      <c r="P1870" s="7" t="s">
        <v>3183</v>
      </c>
    </row>
    <row r="1871" ht="15.75" customHeight="1">
      <c r="A1871" s="7" t="s">
        <v>10129</v>
      </c>
      <c r="B1871" s="7" t="s">
        <v>4234</v>
      </c>
      <c r="C1871" s="7" t="s">
        <v>10130</v>
      </c>
      <c r="D1871" s="7">
        <v>3.1796102954415E13</v>
      </c>
      <c r="J1871" s="7">
        <v>1915.0</v>
      </c>
      <c r="K1871" s="7" t="s">
        <v>10131</v>
      </c>
      <c r="M1871" s="7" t="s">
        <v>36</v>
      </c>
      <c r="N1871" s="7" t="s">
        <v>37</v>
      </c>
      <c r="O1871" s="7" t="s">
        <v>8394</v>
      </c>
      <c r="P1871" s="7" t="s">
        <v>3183</v>
      </c>
    </row>
    <row r="1872" ht="15.75" customHeight="1">
      <c r="A1872" s="7" t="s">
        <v>10132</v>
      </c>
      <c r="B1872" s="7" t="s">
        <v>4235</v>
      </c>
      <c r="C1872" s="7" t="s">
        <v>10133</v>
      </c>
      <c r="D1872" s="7">
        <v>3.1796101487144E13</v>
      </c>
      <c r="J1872" s="7">
        <v>1905.0</v>
      </c>
      <c r="K1872" s="7" t="s">
        <v>10134</v>
      </c>
      <c r="M1872" s="7" t="s">
        <v>36</v>
      </c>
      <c r="N1872" s="7" t="s">
        <v>37</v>
      </c>
      <c r="O1872" s="7" t="s">
        <v>8394</v>
      </c>
      <c r="P1872" s="7" t="s">
        <v>3183</v>
      </c>
    </row>
    <row r="1873" ht="15.75" customHeight="1">
      <c r="A1873" s="7" t="s">
        <v>10135</v>
      </c>
      <c r="B1873" s="7" t="s">
        <v>4238</v>
      </c>
      <c r="C1873" s="7" t="s">
        <v>10136</v>
      </c>
      <c r="D1873" s="7">
        <v>3.1796103027997E13</v>
      </c>
      <c r="J1873" s="7">
        <v>1906.0</v>
      </c>
      <c r="K1873" s="7" t="s">
        <v>10137</v>
      </c>
      <c r="M1873" s="7" t="s">
        <v>36</v>
      </c>
      <c r="N1873" s="7" t="s">
        <v>37</v>
      </c>
      <c r="O1873" s="7" t="s">
        <v>8394</v>
      </c>
      <c r="P1873" s="7" t="s">
        <v>3183</v>
      </c>
    </row>
    <row r="1874" ht="15.75" customHeight="1">
      <c r="A1874" s="7" t="s">
        <v>10138</v>
      </c>
      <c r="B1874" s="7" t="s">
        <v>4241</v>
      </c>
      <c r="C1874" s="7" t="s">
        <v>10139</v>
      </c>
      <c r="D1874" s="7">
        <v>3.1796103053258E13</v>
      </c>
      <c r="J1874" s="7">
        <v>1919.0</v>
      </c>
      <c r="K1874" s="7" t="s">
        <v>10140</v>
      </c>
      <c r="M1874" s="7" t="s">
        <v>36</v>
      </c>
      <c r="N1874" s="7" t="s">
        <v>37</v>
      </c>
      <c r="O1874" s="7" t="s">
        <v>8394</v>
      </c>
      <c r="P1874" s="7" t="s">
        <v>3183</v>
      </c>
    </row>
    <row r="1875" ht="15.75" customHeight="1">
      <c r="A1875" s="7" t="s">
        <v>10141</v>
      </c>
      <c r="B1875" s="7" t="s">
        <v>4244</v>
      </c>
      <c r="C1875" s="7" t="s">
        <v>10142</v>
      </c>
      <c r="D1875" s="7">
        <v>3.1796101898076E13</v>
      </c>
      <c r="J1875" s="7">
        <v>1894.0</v>
      </c>
      <c r="K1875" s="7" t="s">
        <v>10143</v>
      </c>
      <c r="M1875" s="7" t="s">
        <v>36</v>
      </c>
      <c r="N1875" s="7" t="s">
        <v>37</v>
      </c>
      <c r="O1875" s="7" t="s">
        <v>8394</v>
      </c>
      <c r="P1875" s="7" t="s">
        <v>3183</v>
      </c>
    </row>
    <row r="1876" ht="15.75" customHeight="1">
      <c r="A1876" s="7" t="s">
        <v>10144</v>
      </c>
      <c r="B1876" s="7" t="s">
        <v>4245</v>
      </c>
      <c r="C1876" s="7" t="s">
        <v>10145</v>
      </c>
      <c r="D1876" s="7">
        <v>3.1796101738561E13</v>
      </c>
      <c r="J1876" s="7">
        <v>1895.0</v>
      </c>
      <c r="K1876" s="7" t="s">
        <v>10146</v>
      </c>
      <c r="M1876" s="7" t="s">
        <v>36</v>
      </c>
      <c r="N1876" s="7" t="s">
        <v>37</v>
      </c>
      <c r="O1876" s="7" t="s">
        <v>8394</v>
      </c>
      <c r="P1876" s="7" t="s">
        <v>3183</v>
      </c>
    </row>
    <row r="1877" ht="15.75" customHeight="1">
      <c r="A1877" s="7" t="s">
        <v>10147</v>
      </c>
      <c r="B1877" s="7" t="s">
        <v>4246</v>
      </c>
      <c r="C1877" s="7" t="s">
        <v>10148</v>
      </c>
      <c r="D1877" s="7">
        <v>3.1796103107286E13</v>
      </c>
      <c r="J1877" s="7">
        <v>1921.0</v>
      </c>
      <c r="K1877" s="7" t="s">
        <v>10149</v>
      </c>
      <c r="M1877" s="7" t="s">
        <v>36</v>
      </c>
      <c r="N1877" s="7" t="s">
        <v>37</v>
      </c>
      <c r="O1877" s="7" t="s">
        <v>8394</v>
      </c>
      <c r="P1877" s="7" t="s">
        <v>3183</v>
      </c>
    </row>
    <row r="1878" ht="15.75" customHeight="1">
      <c r="A1878" s="7" t="s">
        <v>10150</v>
      </c>
      <c r="B1878" s="7" t="s">
        <v>10151</v>
      </c>
      <c r="C1878" s="7" t="s">
        <v>10152</v>
      </c>
      <c r="D1878" s="7">
        <v>3.1796100692918E13</v>
      </c>
      <c r="J1878" s="7">
        <v>1912.0</v>
      </c>
      <c r="M1878" s="7" t="s">
        <v>36</v>
      </c>
      <c r="N1878" s="7" t="s">
        <v>37</v>
      </c>
      <c r="O1878" s="7" t="s">
        <v>8394</v>
      </c>
      <c r="P1878" s="7" t="s">
        <v>3183</v>
      </c>
    </row>
    <row r="1879" ht="15.75" customHeight="1">
      <c r="A1879" s="7" t="s">
        <v>10153</v>
      </c>
      <c r="B1879" s="7" t="s">
        <v>10154</v>
      </c>
      <c r="C1879" s="7" t="s">
        <v>10155</v>
      </c>
      <c r="D1879" s="7">
        <v>3.1796100771431E13</v>
      </c>
      <c r="J1879" s="7">
        <v>1920.0</v>
      </c>
      <c r="M1879" s="7" t="s">
        <v>36</v>
      </c>
      <c r="N1879" s="7" t="s">
        <v>37</v>
      </c>
      <c r="O1879" s="7" t="s">
        <v>8394</v>
      </c>
      <c r="P1879" s="7" t="s">
        <v>3183</v>
      </c>
    </row>
    <row r="1880" ht="15.75" customHeight="1">
      <c r="A1880" s="7" t="s">
        <v>10156</v>
      </c>
      <c r="B1880" s="7" t="s">
        <v>10157</v>
      </c>
      <c r="C1880" s="7" t="s">
        <v>10158</v>
      </c>
      <c r="D1880" s="7">
        <v>3.1796007247097E13</v>
      </c>
      <c r="J1880" s="7" t="s">
        <v>8596</v>
      </c>
      <c r="K1880" s="7" t="s">
        <v>10159</v>
      </c>
      <c r="M1880" s="7" t="s">
        <v>36</v>
      </c>
      <c r="N1880" s="7" t="s">
        <v>37</v>
      </c>
      <c r="O1880" s="7" t="s">
        <v>8394</v>
      </c>
      <c r="P1880" s="7" t="s">
        <v>3183</v>
      </c>
    </row>
    <row r="1881" ht="15.75" customHeight="1">
      <c r="A1881" s="7" t="s">
        <v>10160</v>
      </c>
      <c r="B1881" s="7" t="s">
        <v>10161</v>
      </c>
      <c r="C1881" s="7" t="s">
        <v>10162</v>
      </c>
      <c r="D1881" s="7">
        <v>3.1796007500677E13</v>
      </c>
      <c r="J1881" s="7" t="s">
        <v>10163</v>
      </c>
      <c r="K1881" s="7" t="s">
        <v>10164</v>
      </c>
      <c r="M1881" s="7" t="s">
        <v>36</v>
      </c>
      <c r="N1881" s="7" t="s">
        <v>37</v>
      </c>
      <c r="O1881" s="7" t="s">
        <v>8394</v>
      </c>
      <c r="P1881" s="7" t="s">
        <v>3183</v>
      </c>
    </row>
    <row r="1882" ht="15.75" customHeight="1">
      <c r="A1882" s="7" t="s">
        <v>10165</v>
      </c>
      <c r="B1882" s="7" t="s">
        <v>10166</v>
      </c>
      <c r="C1882" s="7" t="s">
        <v>10167</v>
      </c>
      <c r="D1882" s="7">
        <v>3.1796007247345E13</v>
      </c>
      <c r="J1882" s="7" t="s">
        <v>10168</v>
      </c>
      <c r="K1882" s="7" t="s">
        <v>10169</v>
      </c>
      <c r="M1882" s="7" t="s">
        <v>36</v>
      </c>
      <c r="N1882" s="7" t="s">
        <v>37</v>
      </c>
      <c r="O1882" s="7" t="s">
        <v>8394</v>
      </c>
      <c r="P1882" s="7" t="s">
        <v>3183</v>
      </c>
    </row>
    <row r="1883" ht="15.75" customHeight="1">
      <c r="A1883" s="7" t="s">
        <v>10170</v>
      </c>
      <c r="B1883" s="7" t="s">
        <v>10171</v>
      </c>
      <c r="C1883" s="7" t="s">
        <v>8743</v>
      </c>
      <c r="D1883" s="7">
        <v>3.1796007247543E13</v>
      </c>
      <c r="J1883" s="7" t="s">
        <v>10172</v>
      </c>
      <c r="K1883" s="7" t="s">
        <v>10173</v>
      </c>
      <c r="M1883" s="7" t="s">
        <v>36</v>
      </c>
      <c r="N1883" s="7" t="s">
        <v>37</v>
      </c>
      <c r="O1883" s="7" t="s">
        <v>8394</v>
      </c>
      <c r="P1883" s="7" t="s">
        <v>3183</v>
      </c>
    </row>
    <row r="1884" ht="15.75" customHeight="1">
      <c r="A1884" s="7" t="s">
        <v>10174</v>
      </c>
      <c r="B1884" s="7" t="s">
        <v>10175</v>
      </c>
      <c r="C1884" s="7" t="s">
        <v>10176</v>
      </c>
      <c r="D1884" s="7">
        <v>3.1796101903553E13</v>
      </c>
      <c r="J1884" s="7">
        <v>1922.0</v>
      </c>
      <c r="K1884" s="7" t="s">
        <v>10177</v>
      </c>
      <c r="M1884" s="7" t="s">
        <v>36</v>
      </c>
      <c r="N1884" s="7" t="s">
        <v>37</v>
      </c>
      <c r="O1884" s="7" t="s">
        <v>8394</v>
      </c>
      <c r="P1884" s="7" t="s">
        <v>3183</v>
      </c>
    </row>
    <row r="1885" ht="15.75" customHeight="1">
      <c r="A1885" s="7" t="s">
        <v>10178</v>
      </c>
      <c r="B1885" s="7" t="s">
        <v>4266</v>
      </c>
      <c r="C1885" s="7" t="s">
        <v>10179</v>
      </c>
      <c r="D1885" s="7">
        <v>3.1796101998868E13</v>
      </c>
      <c r="J1885" s="7">
        <v>1913.0</v>
      </c>
      <c r="K1885" s="7" t="s">
        <v>10180</v>
      </c>
      <c r="M1885" s="7" t="s">
        <v>36</v>
      </c>
      <c r="N1885" s="7" t="s">
        <v>37</v>
      </c>
      <c r="O1885" s="7" t="s">
        <v>8394</v>
      </c>
      <c r="P1885" s="7" t="s">
        <v>3183</v>
      </c>
    </row>
    <row r="1886" ht="15.75" customHeight="1">
      <c r="A1886" s="7" t="s">
        <v>10181</v>
      </c>
      <c r="B1886" s="7" t="s">
        <v>10182</v>
      </c>
      <c r="C1886" s="7" t="s">
        <v>10183</v>
      </c>
      <c r="D1886" s="7">
        <v>3.1796100643846E13</v>
      </c>
      <c r="J1886" s="7">
        <v>1896.0</v>
      </c>
      <c r="K1886" s="7" t="s">
        <v>10184</v>
      </c>
      <c r="L1886" s="9" t="s">
        <v>11</v>
      </c>
      <c r="M1886" s="7" t="s">
        <v>36</v>
      </c>
      <c r="N1886" s="7" t="s">
        <v>37</v>
      </c>
      <c r="O1886" s="7" t="s">
        <v>8394</v>
      </c>
      <c r="P1886" s="7" t="s">
        <v>3274</v>
      </c>
    </row>
    <row r="1887" ht="15.75" customHeight="1">
      <c r="A1887" s="7" t="s">
        <v>10185</v>
      </c>
      <c r="B1887" s="7" t="s">
        <v>10186</v>
      </c>
      <c r="C1887" s="7" t="s">
        <v>10187</v>
      </c>
      <c r="D1887" s="7">
        <v>3.1796101795876E13</v>
      </c>
      <c r="J1887" s="7">
        <v>1922.0</v>
      </c>
      <c r="K1887" s="7" t="s">
        <v>10188</v>
      </c>
      <c r="L1887" s="9" t="s">
        <v>11</v>
      </c>
      <c r="M1887" s="7" t="s">
        <v>36</v>
      </c>
      <c r="N1887" s="7" t="s">
        <v>37</v>
      </c>
      <c r="O1887" s="7" t="s">
        <v>8394</v>
      </c>
      <c r="P1887" s="7" t="s">
        <v>3274</v>
      </c>
    </row>
    <row r="1888" ht="15.75" customHeight="1">
      <c r="A1888" s="7" t="s">
        <v>10189</v>
      </c>
      <c r="B1888" s="7" t="s">
        <v>10190</v>
      </c>
      <c r="C1888" s="7" t="s">
        <v>10191</v>
      </c>
      <c r="D1888" s="7">
        <v>3.1796102437817E13</v>
      </c>
      <c r="J1888" s="7">
        <v>1898.0</v>
      </c>
      <c r="K1888" s="7" t="s">
        <v>10192</v>
      </c>
      <c r="L1888" s="9" t="s">
        <v>11</v>
      </c>
      <c r="M1888" s="7" t="s">
        <v>36</v>
      </c>
      <c r="N1888" s="7" t="s">
        <v>37</v>
      </c>
      <c r="O1888" s="7" t="s">
        <v>8394</v>
      </c>
      <c r="P1888" s="7" t="s">
        <v>3274</v>
      </c>
    </row>
    <row r="1889" ht="15.75" customHeight="1">
      <c r="A1889" s="7" t="s">
        <v>10193</v>
      </c>
      <c r="B1889" s="7" t="s">
        <v>10194</v>
      </c>
      <c r="C1889" s="7" t="s">
        <v>10195</v>
      </c>
      <c r="D1889" s="7">
        <v>3.1796101591481E13</v>
      </c>
      <c r="F1889" s="9" t="s">
        <v>10196</v>
      </c>
      <c r="G1889" s="9" t="s">
        <v>10197</v>
      </c>
      <c r="H1889" s="9" t="s">
        <v>10198</v>
      </c>
      <c r="J1889" s="7">
        <v>1843.0</v>
      </c>
      <c r="K1889" s="7" t="s">
        <v>10199</v>
      </c>
      <c r="L1889" s="9" t="s">
        <v>8</v>
      </c>
      <c r="M1889" s="7" t="s">
        <v>36</v>
      </c>
      <c r="N1889" s="7" t="s">
        <v>37</v>
      </c>
      <c r="O1889" s="7" t="s">
        <v>8394</v>
      </c>
      <c r="P1889" s="7" t="s">
        <v>3274</v>
      </c>
    </row>
    <row r="1890" ht="15.75" customHeight="1">
      <c r="A1890" s="7" t="s">
        <v>10200</v>
      </c>
      <c r="B1890" s="7" t="s">
        <v>10201</v>
      </c>
      <c r="C1890" s="7" t="s">
        <v>10202</v>
      </c>
      <c r="D1890" s="7">
        <v>3.1796102341795E13</v>
      </c>
      <c r="J1890" s="7">
        <v>1885.0</v>
      </c>
      <c r="K1890" s="7" t="s">
        <v>10203</v>
      </c>
      <c r="L1890" s="9" t="s">
        <v>11</v>
      </c>
      <c r="M1890" s="7" t="s">
        <v>36</v>
      </c>
      <c r="N1890" s="7" t="s">
        <v>37</v>
      </c>
      <c r="O1890" s="7" t="s">
        <v>8394</v>
      </c>
      <c r="P1890" s="7" t="s">
        <v>3274</v>
      </c>
    </row>
    <row r="1891" ht="15.75" customHeight="1">
      <c r="A1891" s="7" t="s">
        <v>10204</v>
      </c>
      <c r="B1891" s="7" t="s">
        <v>10205</v>
      </c>
      <c r="C1891" s="7" t="s">
        <v>10206</v>
      </c>
      <c r="D1891" s="7">
        <v>3.1796001989058E13</v>
      </c>
      <c r="J1891" s="7" t="s">
        <v>10207</v>
      </c>
      <c r="K1891" s="7" t="s">
        <v>10203</v>
      </c>
      <c r="L1891" s="9" t="s">
        <v>11</v>
      </c>
      <c r="M1891" s="7" t="s">
        <v>36</v>
      </c>
      <c r="N1891" s="7" t="s">
        <v>37</v>
      </c>
      <c r="O1891" s="7" t="s">
        <v>8394</v>
      </c>
      <c r="P1891" s="7" t="s">
        <v>3274</v>
      </c>
    </row>
    <row r="1892" ht="15.75" customHeight="1">
      <c r="A1892" s="7" t="s">
        <v>10208</v>
      </c>
      <c r="B1892" s="7" t="s">
        <v>10209</v>
      </c>
      <c r="C1892" s="7" t="s">
        <v>10210</v>
      </c>
      <c r="D1892" s="7">
        <v>3.1796102748239E13</v>
      </c>
      <c r="J1892" s="7">
        <v>1908.0</v>
      </c>
      <c r="K1892" s="7" t="s">
        <v>9800</v>
      </c>
      <c r="L1892" s="9" t="s">
        <v>10</v>
      </c>
      <c r="M1892" s="7" t="s">
        <v>36</v>
      </c>
      <c r="N1892" s="7" t="s">
        <v>37</v>
      </c>
      <c r="O1892" s="7" t="s">
        <v>8394</v>
      </c>
      <c r="P1892" s="7" t="s">
        <v>3274</v>
      </c>
    </row>
    <row r="1893" ht="15.75" customHeight="1">
      <c r="A1893" s="7" t="s">
        <v>10211</v>
      </c>
      <c r="B1893" s="7" t="s">
        <v>10212</v>
      </c>
      <c r="C1893" s="7" t="s">
        <v>10213</v>
      </c>
      <c r="D1893" s="7">
        <v>3.179610234389E13</v>
      </c>
      <c r="F1893" s="9" t="s">
        <v>10214</v>
      </c>
      <c r="G1893" s="9" t="s">
        <v>10215</v>
      </c>
      <c r="J1893" s="7">
        <v>1899.0</v>
      </c>
      <c r="K1893" s="7" t="s">
        <v>10216</v>
      </c>
      <c r="L1893" s="9" t="s">
        <v>231</v>
      </c>
      <c r="M1893" s="7" t="s">
        <v>36</v>
      </c>
      <c r="N1893" s="7" t="s">
        <v>37</v>
      </c>
      <c r="O1893" s="7" t="s">
        <v>8394</v>
      </c>
      <c r="P1893" s="7" t="s">
        <v>3274</v>
      </c>
    </row>
    <row r="1894" ht="15.75" customHeight="1">
      <c r="A1894" s="7" t="s">
        <v>10217</v>
      </c>
      <c r="B1894" s="7" t="s">
        <v>10218</v>
      </c>
      <c r="C1894" s="7" t="s">
        <v>10219</v>
      </c>
      <c r="D1894" s="7">
        <v>3.1796001693759E13</v>
      </c>
      <c r="J1894" s="7" t="s">
        <v>10220</v>
      </c>
      <c r="K1894" s="7" t="s">
        <v>10221</v>
      </c>
      <c r="L1894" s="9" t="s">
        <v>11</v>
      </c>
      <c r="M1894" s="7" t="s">
        <v>36</v>
      </c>
      <c r="N1894" s="7" t="s">
        <v>37</v>
      </c>
      <c r="O1894" s="7" t="s">
        <v>8394</v>
      </c>
      <c r="P1894" s="7" t="s">
        <v>3274</v>
      </c>
    </row>
    <row r="1895" ht="15.75" customHeight="1">
      <c r="A1895" s="7" t="s">
        <v>10222</v>
      </c>
      <c r="B1895" s="7" t="s">
        <v>10223</v>
      </c>
      <c r="C1895" s="7" t="s">
        <v>10224</v>
      </c>
      <c r="D1895" s="7">
        <v>3.179610240446E13</v>
      </c>
      <c r="F1895" s="9" t="s">
        <v>10225</v>
      </c>
      <c r="G1895" s="9" t="s">
        <v>10226</v>
      </c>
      <c r="J1895" s="7">
        <v>1903.0</v>
      </c>
      <c r="K1895" s="7" t="s">
        <v>10227</v>
      </c>
      <c r="L1895" s="9" t="s">
        <v>231</v>
      </c>
      <c r="M1895" s="7" t="s">
        <v>36</v>
      </c>
      <c r="N1895" s="7" t="s">
        <v>37</v>
      </c>
      <c r="O1895" s="7" t="s">
        <v>8394</v>
      </c>
      <c r="P1895" s="7" t="s">
        <v>3274</v>
      </c>
    </row>
    <row r="1896" ht="15.75" customHeight="1">
      <c r="A1896" s="7" t="s">
        <v>10228</v>
      </c>
      <c r="B1896" s="7" t="s">
        <v>10229</v>
      </c>
      <c r="C1896" s="7" t="s">
        <v>10230</v>
      </c>
      <c r="D1896" s="7">
        <v>3.1796001989397E13</v>
      </c>
      <c r="J1896" s="7" t="s">
        <v>10231</v>
      </c>
      <c r="K1896" s="7" t="s">
        <v>10232</v>
      </c>
      <c r="L1896" s="9" t="s">
        <v>11</v>
      </c>
      <c r="M1896" s="7" t="s">
        <v>36</v>
      </c>
      <c r="N1896" s="7" t="s">
        <v>37</v>
      </c>
      <c r="O1896" s="7" t="s">
        <v>8394</v>
      </c>
      <c r="P1896" s="7" t="s">
        <v>3274</v>
      </c>
    </row>
    <row r="1897" ht="15.75" customHeight="1">
      <c r="A1897" s="7" t="s">
        <v>10233</v>
      </c>
      <c r="B1897" s="7" t="s">
        <v>10234</v>
      </c>
      <c r="C1897" s="7" t="s">
        <v>10230</v>
      </c>
      <c r="D1897" s="7">
        <v>3.1796001989637E13</v>
      </c>
      <c r="J1897" s="7" t="s">
        <v>10231</v>
      </c>
      <c r="K1897" s="7" t="s">
        <v>10232</v>
      </c>
      <c r="L1897" s="9" t="s">
        <v>11</v>
      </c>
      <c r="M1897" s="7" t="s">
        <v>36</v>
      </c>
      <c r="N1897" s="7" t="s">
        <v>37</v>
      </c>
      <c r="O1897" s="7" t="s">
        <v>8394</v>
      </c>
      <c r="P1897" s="7" t="s">
        <v>3274</v>
      </c>
    </row>
    <row r="1898" ht="15.75" customHeight="1">
      <c r="A1898" s="7" t="s">
        <v>10235</v>
      </c>
      <c r="B1898" s="7" t="s">
        <v>10236</v>
      </c>
      <c r="C1898" s="7" t="s">
        <v>10237</v>
      </c>
      <c r="D1898" s="7">
        <v>3.1796102430077E13</v>
      </c>
      <c r="J1898" s="7">
        <v>1887.0</v>
      </c>
      <c r="K1898" s="7" t="s">
        <v>10238</v>
      </c>
      <c r="L1898" s="9" t="s">
        <v>11</v>
      </c>
      <c r="M1898" s="7" t="s">
        <v>36</v>
      </c>
      <c r="N1898" s="7" t="s">
        <v>37</v>
      </c>
      <c r="O1898" s="7" t="s">
        <v>8394</v>
      </c>
      <c r="P1898" s="7" t="s">
        <v>3274</v>
      </c>
    </row>
    <row r="1899" ht="15.75" customHeight="1">
      <c r="A1899" s="7" t="s">
        <v>10239</v>
      </c>
      <c r="B1899" s="7" t="s">
        <v>10240</v>
      </c>
      <c r="C1899" s="7" t="s">
        <v>10241</v>
      </c>
      <c r="D1899" s="7">
        <v>3.1796102481914E13</v>
      </c>
      <c r="J1899" s="7">
        <v>1888.0</v>
      </c>
      <c r="K1899" s="7" t="s">
        <v>9034</v>
      </c>
      <c r="L1899" s="9" t="s">
        <v>11</v>
      </c>
      <c r="M1899" s="7" t="s">
        <v>36</v>
      </c>
      <c r="N1899" s="7" t="s">
        <v>37</v>
      </c>
      <c r="O1899" s="7" t="s">
        <v>8394</v>
      </c>
      <c r="P1899" s="7" t="s">
        <v>3274</v>
      </c>
    </row>
    <row r="1900" ht="15.75" customHeight="1">
      <c r="A1900" s="7" t="s">
        <v>10242</v>
      </c>
      <c r="B1900" s="7" t="s">
        <v>10243</v>
      </c>
      <c r="C1900" s="7" t="s">
        <v>10244</v>
      </c>
      <c r="D1900" s="7">
        <v>3.1796001348503E13</v>
      </c>
      <c r="J1900" s="7">
        <v>1912.0</v>
      </c>
      <c r="K1900" s="7" t="s">
        <v>10245</v>
      </c>
      <c r="L1900" s="9" t="s">
        <v>11</v>
      </c>
      <c r="M1900" s="7" t="s">
        <v>36</v>
      </c>
      <c r="N1900" s="7" t="s">
        <v>37</v>
      </c>
      <c r="O1900" s="7" t="s">
        <v>8394</v>
      </c>
      <c r="P1900" s="7" t="s">
        <v>3274</v>
      </c>
    </row>
    <row r="1901" ht="15.75" customHeight="1">
      <c r="A1901" s="7" t="s">
        <v>10246</v>
      </c>
      <c r="B1901" s="7" t="s">
        <v>10247</v>
      </c>
      <c r="C1901" s="7" t="s">
        <v>10230</v>
      </c>
      <c r="D1901" s="7">
        <v>3.1796001990007E13</v>
      </c>
      <c r="J1901" s="7" t="s">
        <v>10248</v>
      </c>
      <c r="K1901" s="7" t="s">
        <v>10249</v>
      </c>
      <c r="L1901" s="9" t="s">
        <v>11</v>
      </c>
      <c r="M1901" s="7" t="s">
        <v>36</v>
      </c>
      <c r="N1901" s="7" t="s">
        <v>37</v>
      </c>
      <c r="O1901" s="7" t="s">
        <v>8394</v>
      </c>
      <c r="P1901" s="7" t="s">
        <v>3274</v>
      </c>
    </row>
    <row r="1902" ht="15.75" customHeight="1">
      <c r="A1902" s="7" t="s">
        <v>10250</v>
      </c>
      <c r="B1902" s="7" t="s">
        <v>10251</v>
      </c>
      <c r="C1902" s="7" t="s">
        <v>10252</v>
      </c>
      <c r="D1902" s="7">
        <v>3.1796102496557E13</v>
      </c>
      <c r="J1902" s="7">
        <v>1893.0</v>
      </c>
      <c r="K1902" s="7" t="s">
        <v>10249</v>
      </c>
      <c r="L1902" s="9" t="s">
        <v>11</v>
      </c>
      <c r="M1902" s="7" t="s">
        <v>36</v>
      </c>
      <c r="N1902" s="7" t="s">
        <v>37</v>
      </c>
      <c r="O1902" s="7" t="s">
        <v>8394</v>
      </c>
      <c r="P1902" s="7" t="s">
        <v>3274</v>
      </c>
    </row>
    <row r="1903" ht="15.75" customHeight="1">
      <c r="A1903" s="7" t="s">
        <v>10253</v>
      </c>
      <c r="B1903" s="7" t="s">
        <v>10254</v>
      </c>
      <c r="C1903" s="7" t="s">
        <v>10255</v>
      </c>
      <c r="D1903" s="7">
        <v>3.1796102496573E13</v>
      </c>
      <c r="F1903" s="9" t="s">
        <v>10256</v>
      </c>
      <c r="G1903" s="9" t="s">
        <v>10257</v>
      </c>
      <c r="J1903" s="7">
        <v>1891.0</v>
      </c>
      <c r="K1903" s="7" t="s">
        <v>10249</v>
      </c>
      <c r="L1903" s="9" t="s">
        <v>231</v>
      </c>
      <c r="M1903" s="7" t="s">
        <v>36</v>
      </c>
      <c r="N1903" s="7" t="s">
        <v>37</v>
      </c>
      <c r="O1903" s="7" t="s">
        <v>8394</v>
      </c>
      <c r="P1903" s="7" t="s">
        <v>3274</v>
      </c>
    </row>
    <row r="1904" ht="15.75" customHeight="1">
      <c r="A1904" s="7" t="s">
        <v>10258</v>
      </c>
      <c r="B1904" s="7" t="s">
        <v>10259</v>
      </c>
      <c r="C1904" s="7" t="s">
        <v>10260</v>
      </c>
      <c r="D1904" s="7">
        <v>3.1796102508435E13</v>
      </c>
      <c r="F1904" s="9" t="s">
        <v>10261</v>
      </c>
      <c r="G1904" s="9" t="s">
        <v>10262</v>
      </c>
      <c r="J1904" s="7">
        <v>1896.0</v>
      </c>
      <c r="K1904" s="7" t="s">
        <v>10263</v>
      </c>
      <c r="L1904" s="9" t="s">
        <v>231</v>
      </c>
      <c r="M1904" s="7" t="s">
        <v>36</v>
      </c>
      <c r="N1904" s="7" t="s">
        <v>37</v>
      </c>
      <c r="O1904" s="7" t="s">
        <v>8394</v>
      </c>
      <c r="P1904" s="7" t="s">
        <v>3274</v>
      </c>
    </row>
    <row r="1905" ht="15.75" customHeight="1">
      <c r="A1905" s="7" t="s">
        <v>10264</v>
      </c>
      <c r="B1905" s="7" t="s">
        <v>10265</v>
      </c>
      <c r="C1905" s="7" t="s">
        <v>10266</v>
      </c>
      <c r="D1905" s="7">
        <v>3.179610250869E13</v>
      </c>
      <c r="J1905" s="7">
        <v>1919.0</v>
      </c>
      <c r="K1905" s="7" t="s">
        <v>7895</v>
      </c>
      <c r="L1905" s="9" t="s">
        <v>11</v>
      </c>
      <c r="M1905" s="7" t="s">
        <v>36</v>
      </c>
      <c r="N1905" s="7" t="s">
        <v>37</v>
      </c>
      <c r="O1905" s="7" t="s">
        <v>8394</v>
      </c>
      <c r="P1905" s="7" t="s">
        <v>3274</v>
      </c>
    </row>
    <row r="1906" ht="15.75" customHeight="1">
      <c r="A1906" s="7" t="s">
        <v>10267</v>
      </c>
      <c r="B1906" s="7" t="s">
        <v>10268</v>
      </c>
      <c r="C1906" s="7" t="s">
        <v>10269</v>
      </c>
      <c r="D1906" s="7">
        <v>3.1796102508831E13</v>
      </c>
      <c r="J1906" s="7">
        <v>1910.0</v>
      </c>
      <c r="K1906" s="7" t="s">
        <v>7895</v>
      </c>
      <c r="L1906" s="9" t="s">
        <v>11</v>
      </c>
      <c r="M1906" s="7" t="s">
        <v>36</v>
      </c>
      <c r="N1906" s="7" t="s">
        <v>37</v>
      </c>
      <c r="O1906" s="7" t="s">
        <v>8394</v>
      </c>
      <c r="P1906" s="7" t="s">
        <v>3274</v>
      </c>
    </row>
    <row r="1907" ht="15.75" customHeight="1">
      <c r="A1907" s="7" t="s">
        <v>10270</v>
      </c>
      <c r="B1907" s="7" t="s">
        <v>10271</v>
      </c>
      <c r="C1907" s="7" t="s">
        <v>10272</v>
      </c>
      <c r="D1907" s="7">
        <v>3.1796102508898E13</v>
      </c>
      <c r="J1907" s="7" t="s">
        <v>10273</v>
      </c>
      <c r="K1907" s="7" t="s">
        <v>7895</v>
      </c>
      <c r="L1907" s="9" t="s">
        <v>11</v>
      </c>
      <c r="M1907" s="7" t="s">
        <v>36</v>
      </c>
      <c r="N1907" s="7" t="s">
        <v>37</v>
      </c>
      <c r="O1907" s="7" t="s">
        <v>8394</v>
      </c>
      <c r="P1907" s="7" t="s">
        <v>3274</v>
      </c>
    </row>
    <row r="1908" ht="15.75" customHeight="1">
      <c r="A1908" s="7" t="s">
        <v>10274</v>
      </c>
      <c r="B1908" s="7" t="s">
        <v>10275</v>
      </c>
      <c r="C1908" s="7" t="s">
        <v>10276</v>
      </c>
      <c r="D1908" s="7">
        <v>3.1796102030943E13</v>
      </c>
      <c r="J1908" s="7">
        <v>1893.0</v>
      </c>
      <c r="K1908" s="7" t="s">
        <v>10277</v>
      </c>
      <c r="L1908" s="9" t="s">
        <v>11</v>
      </c>
      <c r="M1908" s="7" t="s">
        <v>36</v>
      </c>
      <c r="N1908" s="7" t="s">
        <v>37</v>
      </c>
      <c r="O1908" s="7" t="s">
        <v>8394</v>
      </c>
      <c r="P1908" s="7" t="s">
        <v>3274</v>
      </c>
    </row>
    <row r="1909" ht="15.75" customHeight="1">
      <c r="A1909" s="7" t="s">
        <v>10278</v>
      </c>
      <c r="B1909" s="7" t="s">
        <v>10279</v>
      </c>
      <c r="C1909" s="7" t="s">
        <v>10280</v>
      </c>
      <c r="D1909" s="7">
        <v>3.179600134917E13</v>
      </c>
      <c r="J1909" s="7" t="s">
        <v>10281</v>
      </c>
      <c r="K1909" s="7" t="s">
        <v>10282</v>
      </c>
      <c r="L1909" s="9" t="s">
        <v>11</v>
      </c>
      <c r="M1909" s="7" t="s">
        <v>36</v>
      </c>
      <c r="N1909" s="7" t="s">
        <v>37</v>
      </c>
      <c r="O1909" s="7" t="s">
        <v>8394</v>
      </c>
      <c r="P1909" s="7" t="s">
        <v>3274</v>
      </c>
    </row>
    <row r="1910" ht="15.75" customHeight="1">
      <c r="A1910" s="7" t="s">
        <v>10283</v>
      </c>
      <c r="B1910" s="7" t="s">
        <v>10284</v>
      </c>
      <c r="C1910" s="7" t="s">
        <v>10285</v>
      </c>
      <c r="D1910" s="7">
        <v>3.1796102049794E13</v>
      </c>
      <c r="J1910" s="7">
        <v>1896.0</v>
      </c>
      <c r="K1910" s="7" t="s">
        <v>10282</v>
      </c>
      <c r="L1910" s="9" t="s">
        <v>11</v>
      </c>
      <c r="M1910" s="7" t="s">
        <v>36</v>
      </c>
      <c r="N1910" s="7" t="s">
        <v>37</v>
      </c>
      <c r="O1910" s="7" t="s">
        <v>8394</v>
      </c>
      <c r="P1910" s="7" t="s">
        <v>3274</v>
      </c>
    </row>
    <row r="1911" ht="15.75" customHeight="1">
      <c r="A1911" s="7" t="s">
        <v>10286</v>
      </c>
      <c r="B1911" s="7" t="s">
        <v>10287</v>
      </c>
      <c r="C1911" s="7" t="s">
        <v>10288</v>
      </c>
      <c r="D1911" s="7">
        <v>3.1796100352729E13</v>
      </c>
      <c r="F1911" s="9" t="s">
        <v>10289</v>
      </c>
      <c r="G1911" s="9" t="s">
        <v>10290</v>
      </c>
      <c r="J1911" s="7">
        <v>1880.0</v>
      </c>
      <c r="K1911" s="7" t="s">
        <v>10282</v>
      </c>
      <c r="L1911" s="9" t="s">
        <v>231</v>
      </c>
      <c r="M1911" s="7" t="s">
        <v>36</v>
      </c>
      <c r="N1911" s="7" t="s">
        <v>37</v>
      </c>
      <c r="O1911" s="7" t="s">
        <v>8394</v>
      </c>
      <c r="P1911" s="7" t="s">
        <v>3274</v>
      </c>
    </row>
    <row r="1912" ht="15.75" customHeight="1">
      <c r="A1912" s="7" t="s">
        <v>10291</v>
      </c>
      <c r="B1912" s="7" t="s">
        <v>10292</v>
      </c>
      <c r="C1912" s="7" t="s">
        <v>10293</v>
      </c>
      <c r="D1912" s="7">
        <v>3.1796102600232E13</v>
      </c>
      <c r="J1912" s="7">
        <v>1894.0</v>
      </c>
      <c r="K1912" s="7" t="s">
        <v>10294</v>
      </c>
      <c r="L1912" s="9" t="s">
        <v>11</v>
      </c>
      <c r="M1912" s="7" t="s">
        <v>36</v>
      </c>
      <c r="N1912" s="7" t="s">
        <v>37</v>
      </c>
      <c r="O1912" s="7" t="s">
        <v>8394</v>
      </c>
      <c r="P1912" s="7" t="s">
        <v>3274</v>
      </c>
    </row>
    <row r="1913" ht="15.75" customHeight="1">
      <c r="A1913" s="7" t="s">
        <v>10295</v>
      </c>
      <c r="B1913" s="7" t="s">
        <v>4330</v>
      </c>
      <c r="C1913" s="7" t="s">
        <v>10296</v>
      </c>
      <c r="D1913" s="7">
        <v>3.1796003953342E13</v>
      </c>
      <c r="F1913" s="9" t="s">
        <v>10297</v>
      </c>
      <c r="G1913" s="9" t="s">
        <v>10298</v>
      </c>
      <c r="J1913" s="7">
        <v>1872.0</v>
      </c>
      <c r="K1913" s="7" t="s">
        <v>10299</v>
      </c>
      <c r="L1913" s="9" t="s">
        <v>231</v>
      </c>
      <c r="M1913" s="7" t="s">
        <v>36</v>
      </c>
      <c r="N1913" s="7" t="s">
        <v>37</v>
      </c>
      <c r="O1913" s="7" t="s">
        <v>8394</v>
      </c>
      <c r="P1913" s="7" t="s">
        <v>3274</v>
      </c>
    </row>
    <row r="1914" ht="15.75" customHeight="1">
      <c r="A1914" s="7" t="s">
        <v>10300</v>
      </c>
      <c r="B1914" s="7" t="s">
        <v>10301</v>
      </c>
      <c r="C1914" s="7" t="s">
        <v>10302</v>
      </c>
      <c r="D1914" s="7">
        <v>3.1796102586134E13</v>
      </c>
      <c r="J1914" s="7">
        <v>1921.0</v>
      </c>
      <c r="K1914" s="7" t="s">
        <v>10303</v>
      </c>
      <c r="L1914" s="9" t="s">
        <v>11</v>
      </c>
      <c r="M1914" s="7" t="s">
        <v>36</v>
      </c>
      <c r="N1914" s="7" t="s">
        <v>37</v>
      </c>
      <c r="O1914" s="7" t="s">
        <v>8394</v>
      </c>
      <c r="P1914" s="7" t="s">
        <v>3274</v>
      </c>
      <c r="Q1914" s="9" t="s">
        <v>10304</v>
      </c>
    </row>
    <row r="1915" ht="15.75" customHeight="1">
      <c r="A1915" s="7" t="s">
        <v>10305</v>
      </c>
      <c r="B1915" s="7" t="s">
        <v>10306</v>
      </c>
      <c r="C1915" s="7" t="s">
        <v>10307</v>
      </c>
      <c r="D1915" s="7">
        <v>3.1796102667124E13</v>
      </c>
      <c r="F1915" s="9" t="s">
        <v>10308</v>
      </c>
      <c r="G1915" s="9" t="s">
        <v>10309</v>
      </c>
      <c r="J1915" s="7">
        <v>1901.0</v>
      </c>
      <c r="K1915" s="7" t="s">
        <v>10310</v>
      </c>
      <c r="L1915" s="9" t="s">
        <v>231</v>
      </c>
      <c r="M1915" s="7" t="s">
        <v>36</v>
      </c>
      <c r="N1915" s="7" t="s">
        <v>37</v>
      </c>
      <c r="O1915" s="7" t="s">
        <v>8394</v>
      </c>
      <c r="P1915" s="7" t="s">
        <v>3274</v>
      </c>
    </row>
    <row r="1916" ht="15.75" customHeight="1">
      <c r="A1916" s="7" t="s">
        <v>10311</v>
      </c>
      <c r="B1916" s="7" t="s">
        <v>10312</v>
      </c>
      <c r="C1916" s="7" t="s">
        <v>10313</v>
      </c>
      <c r="D1916" s="7" t="s">
        <v>10314</v>
      </c>
      <c r="J1916" s="7">
        <v>1874.0</v>
      </c>
      <c r="K1916" s="7" t="s">
        <v>10315</v>
      </c>
      <c r="L1916" s="9" t="s">
        <v>11</v>
      </c>
      <c r="M1916" s="7" t="s">
        <v>36</v>
      </c>
      <c r="N1916" s="7" t="s">
        <v>37</v>
      </c>
      <c r="O1916" s="7" t="s">
        <v>8394</v>
      </c>
      <c r="P1916" s="7" t="s">
        <v>3274</v>
      </c>
    </row>
    <row r="1917" ht="15.75" customHeight="1">
      <c r="A1917" s="7" t="s">
        <v>10316</v>
      </c>
      <c r="B1917" s="7" t="s">
        <v>10317</v>
      </c>
      <c r="C1917" s="7" t="s">
        <v>9803</v>
      </c>
      <c r="D1917" s="7">
        <v>3.1796001906839E13</v>
      </c>
      <c r="F1917" s="9" t="s">
        <v>10318</v>
      </c>
      <c r="G1917" s="9" t="s">
        <v>10319</v>
      </c>
      <c r="J1917" s="7" t="s">
        <v>10320</v>
      </c>
      <c r="K1917" s="7" t="s">
        <v>10321</v>
      </c>
      <c r="L1917" s="9" t="s">
        <v>231</v>
      </c>
      <c r="M1917" s="7" t="s">
        <v>36</v>
      </c>
      <c r="N1917" s="7" t="s">
        <v>37</v>
      </c>
      <c r="O1917" s="7" t="s">
        <v>8394</v>
      </c>
      <c r="P1917" s="7" t="s">
        <v>3274</v>
      </c>
    </row>
    <row r="1918" ht="15.75" customHeight="1">
      <c r="A1918" s="7" t="s">
        <v>10322</v>
      </c>
      <c r="B1918" s="7" t="s">
        <v>10323</v>
      </c>
      <c r="C1918" s="7" t="s">
        <v>9803</v>
      </c>
      <c r="D1918" s="7">
        <v>3.1796001906565E13</v>
      </c>
      <c r="J1918" s="7" t="s">
        <v>10320</v>
      </c>
      <c r="K1918" s="7" t="s">
        <v>10321</v>
      </c>
      <c r="L1918" s="9" t="s">
        <v>11</v>
      </c>
      <c r="M1918" s="7" t="s">
        <v>36</v>
      </c>
      <c r="N1918" s="7" t="s">
        <v>37</v>
      </c>
      <c r="O1918" s="7" t="s">
        <v>8394</v>
      </c>
      <c r="P1918" s="7" t="s">
        <v>3274</v>
      </c>
    </row>
    <row r="1919" ht="15.75" customHeight="1">
      <c r="A1919" s="7" t="s">
        <v>10324</v>
      </c>
      <c r="B1919" s="7" t="s">
        <v>10325</v>
      </c>
      <c r="C1919" s="7" t="s">
        <v>9803</v>
      </c>
      <c r="D1919" s="7">
        <v>3.1796001906656E13</v>
      </c>
      <c r="J1919" s="7" t="s">
        <v>10320</v>
      </c>
      <c r="K1919" s="7" t="s">
        <v>10321</v>
      </c>
      <c r="L1919" s="9" t="s">
        <v>11</v>
      </c>
      <c r="M1919" s="7" t="s">
        <v>36</v>
      </c>
      <c r="N1919" s="7" t="s">
        <v>37</v>
      </c>
      <c r="O1919" s="7" t="s">
        <v>8394</v>
      </c>
      <c r="P1919" s="7" t="s">
        <v>3274</v>
      </c>
    </row>
    <row r="1920" ht="15.75" customHeight="1">
      <c r="A1920" s="7" t="s">
        <v>10326</v>
      </c>
      <c r="B1920" s="7" t="s">
        <v>10327</v>
      </c>
      <c r="C1920" s="7" t="s">
        <v>9803</v>
      </c>
      <c r="D1920" s="7">
        <v>3.1796001906821E13</v>
      </c>
      <c r="J1920" s="7" t="s">
        <v>10320</v>
      </c>
      <c r="K1920" s="7" t="s">
        <v>10321</v>
      </c>
      <c r="L1920" s="9" t="s">
        <v>11</v>
      </c>
      <c r="M1920" s="7" t="s">
        <v>36</v>
      </c>
      <c r="N1920" s="7" t="s">
        <v>37</v>
      </c>
      <c r="O1920" s="7" t="s">
        <v>8394</v>
      </c>
      <c r="P1920" s="7" t="s">
        <v>3274</v>
      </c>
    </row>
    <row r="1921" ht="15.75" customHeight="1">
      <c r="A1921" s="7" t="s">
        <v>10328</v>
      </c>
      <c r="B1921" s="7" t="s">
        <v>10329</v>
      </c>
      <c r="C1921" s="7" t="s">
        <v>10330</v>
      </c>
      <c r="D1921" s="7">
        <v>3.179600190673E13</v>
      </c>
      <c r="J1921" s="7">
        <v>1884.0</v>
      </c>
      <c r="K1921" s="7" t="s">
        <v>10321</v>
      </c>
      <c r="L1921" s="9" t="s">
        <v>11</v>
      </c>
      <c r="M1921" s="7" t="s">
        <v>36</v>
      </c>
      <c r="N1921" s="7" t="s">
        <v>37</v>
      </c>
      <c r="O1921" s="7" t="s">
        <v>8394</v>
      </c>
      <c r="P1921" s="7" t="s">
        <v>3274</v>
      </c>
    </row>
    <row r="1922" ht="15.75" customHeight="1">
      <c r="A1922" s="7" t="s">
        <v>10331</v>
      </c>
      <c r="B1922" s="7" t="s">
        <v>10332</v>
      </c>
      <c r="C1922" s="7" t="s">
        <v>10330</v>
      </c>
      <c r="D1922" s="7">
        <v>3.1796001906854E13</v>
      </c>
      <c r="J1922" s="7">
        <v>1884.0</v>
      </c>
      <c r="K1922" s="7" t="s">
        <v>10321</v>
      </c>
      <c r="L1922" s="9" t="s">
        <v>11</v>
      </c>
      <c r="M1922" s="7" t="s">
        <v>36</v>
      </c>
      <c r="N1922" s="7" t="s">
        <v>37</v>
      </c>
      <c r="O1922" s="7" t="s">
        <v>8394</v>
      </c>
      <c r="P1922" s="7" t="s">
        <v>3274</v>
      </c>
    </row>
    <row r="1923" ht="15.75" customHeight="1">
      <c r="A1923" s="7" t="s">
        <v>10333</v>
      </c>
      <c r="B1923" s="7" t="s">
        <v>10334</v>
      </c>
      <c r="C1923" s="7" t="s">
        <v>10330</v>
      </c>
      <c r="D1923" s="7">
        <v>3.1796001906748E13</v>
      </c>
      <c r="J1923" s="7">
        <v>1884.0</v>
      </c>
      <c r="K1923" s="7" t="s">
        <v>10321</v>
      </c>
      <c r="L1923" s="9" t="s">
        <v>11</v>
      </c>
      <c r="M1923" s="7" t="s">
        <v>36</v>
      </c>
      <c r="N1923" s="7" t="s">
        <v>37</v>
      </c>
      <c r="O1923" s="7" t="s">
        <v>8394</v>
      </c>
      <c r="P1923" s="7" t="s">
        <v>3274</v>
      </c>
    </row>
    <row r="1924" ht="15.75" customHeight="1">
      <c r="A1924" s="7" t="s">
        <v>10335</v>
      </c>
      <c r="B1924" s="7" t="s">
        <v>10336</v>
      </c>
      <c r="C1924" s="7" t="s">
        <v>10330</v>
      </c>
      <c r="D1924" s="7">
        <v>3.1796001906797E13</v>
      </c>
      <c r="J1924" s="7">
        <v>1884.0</v>
      </c>
      <c r="K1924" s="7" t="s">
        <v>10321</v>
      </c>
      <c r="L1924" s="9" t="s">
        <v>11</v>
      </c>
      <c r="M1924" s="7" t="s">
        <v>36</v>
      </c>
      <c r="N1924" s="7" t="s">
        <v>37</v>
      </c>
      <c r="O1924" s="7" t="s">
        <v>8394</v>
      </c>
      <c r="P1924" s="7" t="s">
        <v>3274</v>
      </c>
    </row>
    <row r="1925" ht="15.75" customHeight="1">
      <c r="A1925" s="7" t="s">
        <v>10337</v>
      </c>
      <c r="B1925" s="7" t="s">
        <v>10338</v>
      </c>
      <c r="C1925" s="7" t="s">
        <v>10339</v>
      </c>
      <c r="D1925" s="7">
        <v>3.1796001906805E13</v>
      </c>
      <c r="J1925" s="7">
        <v>1899.0</v>
      </c>
      <c r="K1925" s="7" t="s">
        <v>10321</v>
      </c>
      <c r="L1925" s="9" t="s">
        <v>11</v>
      </c>
      <c r="M1925" s="7" t="s">
        <v>36</v>
      </c>
      <c r="N1925" s="7" t="s">
        <v>37</v>
      </c>
      <c r="O1925" s="7" t="s">
        <v>8394</v>
      </c>
      <c r="P1925" s="7" t="s">
        <v>3274</v>
      </c>
    </row>
    <row r="1926" ht="15.75" customHeight="1">
      <c r="A1926" s="7" t="s">
        <v>10340</v>
      </c>
      <c r="B1926" s="7" t="s">
        <v>10341</v>
      </c>
      <c r="C1926" s="7" t="s">
        <v>10342</v>
      </c>
      <c r="D1926" s="7">
        <v>3.1796102709223E13</v>
      </c>
      <c r="J1926" s="7">
        <v>1882.0</v>
      </c>
      <c r="K1926" s="7" t="s">
        <v>10343</v>
      </c>
      <c r="L1926" s="9" t="s">
        <v>11</v>
      </c>
      <c r="M1926" s="7" t="s">
        <v>36</v>
      </c>
      <c r="N1926" s="7" t="s">
        <v>37</v>
      </c>
      <c r="O1926" s="7" t="s">
        <v>8394</v>
      </c>
      <c r="P1926" s="7" t="s">
        <v>3274</v>
      </c>
    </row>
    <row r="1927" ht="15.75" customHeight="1">
      <c r="A1927" s="7" t="s">
        <v>10344</v>
      </c>
      <c r="B1927" s="7" t="s">
        <v>10345</v>
      </c>
      <c r="C1927" s="7" t="s">
        <v>10346</v>
      </c>
      <c r="D1927" s="7">
        <v>3.179610267011E13</v>
      </c>
      <c r="J1927" s="7" t="s">
        <v>10347</v>
      </c>
      <c r="K1927" s="7" t="s">
        <v>10348</v>
      </c>
      <c r="L1927" s="9" t="s">
        <v>11</v>
      </c>
      <c r="M1927" s="7" t="s">
        <v>36</v>
      </c>
      <c r="N1927" s="7" t="s">
        <v>37</v>
      </c>
      <c r="O1927" s="7" t="s">
        <v>8394</v>
      </c>
      <c r="P1927" s="7" t="s">
        <v>3274</v>
      </c>
    </row>
    <row r="1928" ht="15.75" customHeight="1">
      <c r="A1928" s="7" t="s">
        <v>10349</v>
      </c>
      <c r="B1928" s="7" t="s">
        <v>10350</v>
      </c>
      <c r="C1928" s="7" t="s">
        <v>10346</v>
      </c>
      <c r="D1928" s="7">
        <v>3.1796004261299E13</v>
      </c>
      <c r="J1928" s="7" t="s">
        <v>10347</v>
      </c>
      <c r="K1928" s="7" t="s">
        <v>10348</v>
      </c>
      <c r="L1928" s="9" t="s">
        <v>11</v>
      </c>
      <c r="M1928" s="7" t="s">
        <v>36</v>
      </c>
      <c r="N1928" s="7" t="s">
        <v>37</v>
      </c>
      <c r="O1928" s="7" t="s">
        <v>8394</v>
      </c>
      <c r="P1928" s="7" t="s">
        <v>3274</v>
      </c>
    </row>
    <row r="1929" ht="15.75" customHeight="1">
      <c r="A1929" s="7" t="s">
        <v>10351</v>
      </c>
      <c r="B1929" s="7" t="s">
        <v>10352</v>
      </c>
      <c r="C1929" s="7" t="s">
        <v>10353</v>
      </c>
      <c r="D1929" s="7">
        <v>3.1796102669872E13</v>
      </c>
      <c r="J1929" s="7">
        <v>1891.0</v>
      </c>
      <c r="K1929" s="7" t="s">
        <v>10348</v>
      </c>
      <c r="L1929" s="9" t="s">
        <v>11</v>
      </c>
      <c r="M1929" s="7" t="s">
        <v>36</v>
      </c>
      <c r="N1929" s="7" t="s">
        <v>37</v>
      </c>
      <c r="O1929" s="7" t="s">
        <v>8394</v>
      </c>
      <c r="P1929" s="7" t="s">
        <v>3274</v>
      </c>
    </row>
    <row r="1930" ht="15.75" customHeight="1">
      <c r="A1930" s="7" t="s">
        <v>10354</v>
      </c>
      <c r="B1930" s="7" t="s">
        <v>10355</v>
      </c>
      <c r="C1930" s="7" t="s">
        <v>10356</v>
      </c>
      <c r="D1930" s="7">
        <v>3.1796001349576E13</v>
      </c>
      <c r="J1930" s="7">
        <v>1896.0</v>
      </c>
      <c r="K1930" s="7" t="s">
        <v>10357</v>
      </c>
      <c r="L1930" s="9" t="s">
        <v>11</v>
      </c>
      <c r="M1930" s="7" t="s">
        <v>36</v>
      </c>
      <c r="N1930" s="7" t="s">
        <v>37</v>
      </c>
      <c r="O1930" s="7" t="s">
        <v>8394</v>
      </c>
      <c r="P1930" s="7" t="s">
        <v>3274</v>
      </c>
    </row>
    <row r="1931" ht="15.75" customHeight="1">
      <c r="A1931" s="7" t="s">
        <v>10358</v>
      </c>
      <c r="B1931" s="7" t="s">
        <v>10359</v>
      </c>
      <c r="C1931" s="7" t="s">
        <v>10360</v>
      </c>
      <c r="D1931" s="7">
        <v>3.179610270136E13</v>
      </c>
      <c r="J1931" s="7">
        <v>1886.0</v>
      </c>
      <c r="K1931" s="7" t="s">
        <v>8373</v>
      </c>
      <c r="L1931" s="9" t="s">
        <v>11</v>
      </c>
      <c r="M1931" s="7" t="s">
        <v>36</v>
      </c>
      <c r="N1931" s="7" t="s">
        <v>37</v>
      </c>
      <c r="O1931" s="7" t="s">
        <v>8394</v>
      </c>
      <c r="P1931" s="7" t="s">
        <v>3274</v>
      </c>
    </row>
    <row r="1932" ht="15.75" customHeight="1">
      <c r="A1932" s="7" t="s">
        <v>10361</v>
      </c>
      <c r="B1932" s="7" t="s">
        <v>10362</v>
      </c>
      <c r="C1932" s="7" t="s">
        <v>10363</v>
      </c>
      <c r="D1932" s="7">
        <v>3.1796102703168E13</v>
      </c>
      <c r="J1932" s="7">
        <v>1903.0</v>
      </c>
      <c r="K1932" s="7" t="s">
        <v>8373</v>
      </c>
      <c r="L1932" s="9" t="s">
        <v>11</v>
      </c>
      <c r="M1932" s="7" t="s">
        <v>36</v>
      </c>
      <c r="N1932" s="7" t="s">
        <v>37</v>
      </c>
      <c r="O1932" s="7" t="s">
        <v>8394</v>
      </c>
      <c r="P1932" s="7" t="s">
        <v>3274</v>
      </c>
    </row>
    <row r="1933" ht="15.75" customHeight="1">
      <c r="A1933" s="7" t="s">
        <v>10364</v>
      </c>
      <c r="B1933" s="7" t="s">
        <v>10365</v>
      </c>
      <c r="C1933" s="7" t="s">
        <v>9803</v>
      </c>
      <c r="D1933" s="7">
        <v>3.1796001693189E13</v>
      </c>
      <c r="J1933" s="7">
        <v>1882.0</v>
      </c>
      <c r="K1933" s="7" t="s">
        <v>10366</v>
      </c>
      <c r="L1933" s="9" t="s">
        <v>11</v>
      </c>
      <c r="M1933" s="7" t="s">
        <v>36</v>
      </c>
      <c r="N1933" s="7" t="s">
        <v>37</v>
      </c>
      <c r="O1933" s="7" t="s">
        <v>8394</v>
      </c>
      <c r="P1933" s="7" t="s">
        <v>3274</v>
      </c>
    </row>
    <row r="1934" ht="15.75" customHeight="1">
      <c r="A1934" s="7" t="s">
        <v>10367</v>
      </c>
      <c r="B1934" s="7" t="s">
        <v>10368</v>
      </c>
      <c r="C1934" s="7" t="s">
        <v>9803</v>
      </c>
      <c r="D1934" s="7">
        <v>3.1796001693288E13</v>
      </c>
      <c r="J1934" s="7">
        <v>1882.0</v>
      </c>
      <c r="K1934" s="7" t="s">
        <v>10366</v>
      </c>
      <c r="L1934" s="9" t="s">
        <v>11</v>
      </c>
      <c r="M1934" s="7" t="s">
        <v>36</v>
      </c>
      <c r="N1934" s="7" t="s">
        <v>37</v>
      </c>
      <c r="O1934" s="7" t="s">
        <v>8394</v>
      </c>
      <c r="P1934" s="7" t="s">
        <v>3274</v>
      </c>
    </row>
    <row r="1935" ht="15.75" customHeight="1">
      <c r="A1935" s="7" t="s">
        <v>10369</v>
      </c>
      <c r="B1935" s="7" t="s">
        <v>10370</v>
      </c>
      <c r="C1935" s="7" t="s">
        <v>10371</v>
      </c>
      <c r="D1935" s="7">
        <v>3.1796004540726E13</v>
      </c>
      <c r="J1935" s="7">
        <v>1896.0</v>
      </c>
      <c r="K1935" s="7" t="s">
        <v>10366</v>
      </c>
      <c r="L1935" s="9" t="s">
        <v>11</v>
      </c>
      <c r="M1935" s="7" t="s">
        <v>36</v>
      </c>
      <c r="N1935" s="7" t="s">
        <v>37</v>
      </c>
      <c r="O1935" s="7" t="s">
        <v>8394</v>
      </c>
      <c r="P1935" s="7" t="s">
        <v>3274</v>
      </c>
    </row>
    <row r="1936" ht="15.75" customHeight="1">
      <c r="A1936" s="7" t="s">
        <v>10372</v>
      </c>
      <c r="B1936" s="7" t="s">
        <v>10373</v>
      </c>
      <c r="C1936" s="7" t="s">
        <v>10374</v>
      </c>
      <c r="D1936" s="7">
        <v>3.1796001349816E13</v>
      </c>
      <c r="J1936" s="7" t="s">
        <v>10375</v>
      </c>
      <c r="K1936" s="7" t="s">
        <v>8461</v>
      </c>
      <c r="L1936" s="9" t="s">
        <v>11</v>
      </c>
      <c r="M1936" s="7" t="s">
        <v>36</v>
      </c>
      <c r="N1936" s="7" t="s">
        <v>37</v>
      </c>
      <c r="O1936" s="7" t="s">
        <v>8394</v>
      </c>
      <c r="P1936" s="7" t="s">
        <v>3274</v>
      </c>
    </row>
    <row r="1937" ht="15.75" customHeight="1">
      <c r="A1937" s="7" t="s">
        <v>10376</v>
      </c>
      <c r="B1937" s="7" t="s">
        <v>10377</v>
      </c>
      <c r="C1937" s="7" t="s">
        <v>10378</v>
      </c>
      <c r="D1937" s="7">
        <v>3.1796001495395E13</v>
      </c>
      <c r="E1937" s="9" t="s">
        <v>10379</v>
      </c>
      <c r="F1937" s="9" t="s">
        <v>10380</v>
      </c>
      <c r="G1937" s="9" t="s">
        <v>10381</v>
      </c>
      <c r="H1937" s="9" t="s">
        <v>10382</v>
      </c>
      <c r="J1937" s="7">
        <v>1904.0</v>
      </c>
      <c r="K1937" s="7" t="s">
        <v>8461</v>
      </c>
      <c r="L1937" s="9" t="s">
        <v>8</v>
      </c>
      <c r="M1937" s="7" t="s">
        <v>36</v>
      </c>
      <c r="N1937" s="7" t="s">
        <v>37</v>
      </c>
      <c r="O1937" s="7" t="s">
        <v>8394</v>
      </c>
      <c r="P1937" s="7" t="s">
        <v>3274</v>
      </c>
    </row>
    <row r="1938" ht="15.75" customHeight="1">
      <c r="A1938" s="7" t="s">
        <v>10383</v>
      </c>
      <c r="B1938" s="7" t="s">
        <v>10384</v>
      </c>
      <c r="C1938" s="7" t="s">
        <v>10385</v>
      </c>
      <c r="D1938" s="7">
        <v>3.1796001907472E13</v>
      </c>
      <c r="J1938" s="7">
        <v>1883.0</v>
      </c>
      <c r="K1938" s="7" t="s">
        <v>8461</v>
      </c>
      <c r="L1938" s="9" t="s">
        <v>11</v>
      </c>
      <c r="M1938" s="7" t="s">
        <v>36</v>
      </c>
      <c r="N1938" s="7" t="s">
        <v>37</v>
      </c>
      <c r="O1938" s="7" t="s">
        <v>8394</v>
      </c>
      <c r="P1938" s="7" t="s">
        <v>3274</v>
      </c>
    </row>
    <row r="1939" ht="15.75" customHeight="1">
      <c r="A1939" s="7" t="s">
        <v>10386</v>
      </c>
      <c r="B1939" s="7" t="s">
        <v>10387</v>
      </c>
      <c r="C1939" s="7" t="s">
        <v>10388</v>
      </c>
      <c r="D1939" s="7">
        <v>3.1796004280679E13</v>
      </c>
      <c r="J1939" s="7">
        <v>1900.0</v>
      </c>
      <c r="K1939" s="7" t="s">
        <v>8461</v>
      </c>
      <c r="L1939" s="9" t="s">
        <v>11</v>
      </c>
      <c r="M1939" s="7" t="s">
        <v>36</v>
      </c>
      <c r="N1939" s="7" t="s">
        <v>37</v>
      </c>
      <c r="O1939" s="7" t="s">
        <v>8394</v>
      </c>
      <c r="P1939" s="7" t="s">
        <v>3274</v>
      </c>
    </row>
    <row r="1940" ht="15.75" customHeight="1">
      <c r="A1940" s="7" t="s">
        <v>10389</v>
      </c>
      <c r="B1940" s="7" t="s">
        <v>10390</v>
      </c>
      <c r="C1940" s="7" t="s">
        <v>10391</v>
      </c>
      <c r="D1940" s="7">
        <v>3.1796102717515E13</v>
      </c>
      <c r="J1940" s="7">
        <v>1893.0</v>
      </c>
      <c r="K1940" s="7" t="s">
        <v>10392</v>
      </c>
      <c r="L1940" s="9" t="s">
        <v>11</v>
      </c>
      <c r="M1940" s="7" t="s">
        <v>36</v>
      </c>
      <c r="N1940" s="7" t="s">
        <v>37</v>
      </c>
      <c r="O1940" s="7" t="s">
        <v>8394</v>
      </c>
      <c r="P1940" s="7" t="s">
        <v>3274</v>
      </c>
    </row>
    <row r="1941" ht="15.75" customHeight="1">
      <c r="A1941" s="7" t="s">
        <v>10393</v>
      </c>
      <c r="B1941" s="7" t="s">
        <v>10394</v>
      </c>
      <c r="C1941" s="7" t="s">
        <v>10395</v>
      </c>
      <c r="D1941" s="7">
        <v>3.1796102734882E13</v>
      </c>
      <c r="J1941" s="7">
        <v>1893.0</v>
      </c>
      <c r="K1941" s="7" t="s">
        <v>10396</v>
      </c>
      <c r="L1941" s="9" t="s">
        <v>11</v>
      </c>
      <c r="M1941" s="7" t="s">
        <v>36</v>
      </c>
      <c r="N1941" s="7" t="s">
        <v>37</v>
      </c>
      <c r="O1941" s="7" t="s">
        <v>8394</v>
      </c>
      <c r="P1941" s="7" t="s">
        <v>3274</v>
      </c>
    </row>
    <row r="1942" ht="15.75" customHeight="1">
      <c r="A1942" s="7" t="s">
        <v>10397</v>
      </c>
      <c r="B1942" s="7" t="s">
        <v>10398</v>
      </c>
      <c r="C1942" s="7" t="s">
        <v>10399</v>
      </c>
      <c r="D1942" s="7">
        <v>3.1796102805385E13</v>
      </c>
      <c r="J1942" s="7">
        <v>1892.0</v>
      </c>
      <c r="K1942" s="7" t="s">
        <v>10400</v>
      </c>
      <c r="L1942" s="9" t="s">
        <v>11</v>
      </c>
      <c r="M1942" s="7" t="s">
        <v>36</v>
      </c>
      <c r="N1942" s="7" t="s">
        <v>37</v>
      </c>
      <c r="O1942" s="7" t="s">
        <v>8394</v>
      </c>
      <c r="P1942" s="7" t="s">
        <v>3274</v>
      </c>
    </row>
    <row r="1943" ht="15.75" customHeight="1">
      <c r="A1943" s="7" t="s">
        <v>10401</v>
      </c>
      <c r="B1943" s="7" t="s">
        <v>10402</v>
      </c>
      <c r="C1943" s="7" t="s">
        <v>10403</v>
      </c>
      <c r="D1943" s="7">
        <v>3.1796102806334E13</v>
      </c>
      <c r="J1943" s="7">
        <v>1890.0</v>
      </c>
      <c r="K1943" s="7" t="s">
        <v>10404</v>
      </c>
      <c r="L1943" s="9" t="s">
        <v>11</v>
      </c>
      <c r="M1943" s="7" t="s">
        <v>36</v>
      </c>
      <c r="N1943" s="7" t="s">
        <v>37</v>
      </c>
      <c r="O1943" s="7" t="s">
        <v>8394</v>
      </c>
      <c r="P1943" s="7" t="s">
        <v>3274</v>
      </c>
    </row>
    <row r="1944" ht="15.75" customHeight="1">
      <c r="A1944" s="7" t="s">
        <v>10405</v>
      </c>
      <c r="B1944" s="7" t="s">
        <v>4396</v>
      </c>
      <c r="C1944" s="7" t="s">
        <v>10406</v>
      </c>
      <c r="D1944" s="7">
        <v>3.1796102859721E13</v>
      </c>
      <c r="J1944" s="7">
        <v>1866.0</v>
      </c>
      <c r="K1944" s="7" t="s">
        <v>10407</v>
      </c>
      <c r="L1944" s="9" t="s">
        <v>11</v>
      </c>
      <c r="M1944" s="7" t="s">
        <v>36</v>
      </c>
      <c r="N1944" s="7" t="s">
        <v>37</v>
      </c>
      <c r="O1944" s="7" t="s">
        <v>8394</v>
      </c>
      <c r="P1944" s="7" t="s">
        <v>3274</v>
      </c>
    </row>
    <row r="1945" ht="15.75" customHeight="1">
      <c r="A1945" s="7" t="s">
        <v>10408</v>
      </c>
      <c r="B1945" s="7" t="s">
        <v>10409</v>
      </c>
      <c r="C1945" s="7" t="s">
        <v>10410</v>
      </c>
      <c r="D1945" s="7">
        <v>3.1796004143703E13</v>
      </c>
      <c r="F1945" s="9" t="s">
        <v>10411</v>
      </c>
      <c r="G1945" s="9" t="s">
        <v>10412</v>
      </c>
      <c r="J1945" s="7" t="s">
        <v>10413</v>
      </c>
      <c r="K1945" s="7" t="s">
        <v>10414</v>
      </c>
      <c r="L1945" s="9" t="s">
        <v>231</v>
      </c>
      <c r="M1945" s="7" t="s">
        <v>36</v>
      </c>
      <c r="N1945" s="7" t="s">
        <v>37</v>
      </c>
      <c r="O1945" s="7" t="s">
        <v>8394</v>
      </c>
      <c r="P1945" s="7" t="s">
        <v>3274</v>
      </c>
    </row>
    <row r="1946" ht="15.75" customHeight="1">
      <c r="A1946" s="7" t="s">
        <v>10415</v>
      </c>
      <c r="B1946" s="7" t="s">
        <v>4401</v>
      </c>
      <c r="C1946" s="7" t="s">
        <v>10416</v>
      </c>
      <c r="D1946" s="7">
        <v>3.1796100875398E13</v>
      </c>
      <c r="J1946" s="7">
        <v>1889.0</v>
      </c>
      <c r="K1946" s="7" t="s">
        <v>10417</v>
      </c>
      <c r="L1946" s="9" t="s">
        <v>11</v>
      </c>
      <c r="M1946" s="7" t="s">
        <v>36</v>
      </c>
      <c r="N1946" s="7" t="s">
        <v>37</v>
      </c>
      <c r="O1946" s="7" t="s">
        <v>8394</v>
      </c>
      <c r="P1946" s="7" t="s">
        <v>3274</v>
      </c>
    </row>
    <row r="1947" ht="15.75" customHeight="1">
      <c r="A1947" s="7" t="s">
        <v>10418</v>
      </c>
      <c r="B1947" s="7" t="s">
        <v>10419</v>
      </c>
      <c r="C1947" s="7" t="s">
        <v>10420</v>
      </c>
      <c r="D1947" s="7">
        <v>3.1796001495874E13</v>
      </c>
      <c r="J1947" s="7" t="s">
        <v>10421</v>
      </c>
      <c r="K1947" s="7" t="s">
        <v>10422</v>
      </c>
      <c r="L1947" s="9" t="s">
        <v>11</v>
      </c>
      <c r="M1947" s="7" t="s">
        <v>36</v>
      </c>
      <c r="N1947" s="7" t="s">
        <v>37</v>
      </c>
      <c r="O1947" s="7" t="s">
        <v>8394</v>
      </c>
      <c r="P1947" s="7" t="s">
        <v>3274</v>
      </c>
    </row>
    <row r="1948" ht="15.75" customHeight="1">
      <c r="A1948" s="7" t="s">
        <v>10423</v>
      </c>
      <c r="B1948" s="7" t="s">
        <v>10424</v>
      </c>
      <c r="C1948" s="7" t="s">
        <v>10420</v>
      </c>
      <c r="D1948" s="7">
        <v>3.1796001495817E13</v>
      </c>
      <c r="J1948" s="7" t="s">
        <v>10421</v>
      </c>
      <c r="K1948" s="7" t="s">
        <v>10422</v>
      </c>
      <c r="L1948" s="9" t="s">
        <v>11</v>
      </c>
      <c r="M1948" s="7" t="s">
        <v>36</v>
      </c>
      <c r="N1948" s="7" t="s">
        <v>37</v>
      </c>
      <c r="O1948" s="7" t="s">
        <v>8394</v>
      </c>
      <c r="P1948" s="7" t="s">
        <v>3274</v>
      </c>
    </row>
    <row r="1949" ht="15.75" customHeight="1">
      <c r="A1949" s="7" t="s">
        <v>10425</v>
      </c>
      <c r="B1949" s="7" t="s">
        <v>10426</v>
      </c>
      <c r="C1949" s="7" t="s">
        <v>10427</v>
      </c>
      <c r="D1949" s="7">
        <v>3.1796101314678E13</v>
      </c>
      <c r="J1949" s="7" t="s">
        <v>10428</v>
      </c>
      <c r="K1949" s="7" t="s">
        <v>10429</v>
      </c>
      <c r="L1949" s="9" t="s">
        <v>11</v>
      </c>
      <c r="M1949" s="7" t="s">
        <v>36</v>
      </c>
      <c r="N1949" s="7" t="s">
        <v>37</v>
      </c>
      <c r="O1949" s="7" t="s">
        <v>8394</v>
      </c>
      <c r="P1949" s="7" t="s">
        <v>3274</v>
      </c>
    </row>
    <row r="1950" ht="15.75" customHeight="1">
      <c r="A1950" s="7" t="s">
        <v>10430</v>
      </c>
      <c r="B1950" s="7" t="s">
        <v>10431</v>
      </c>
      <c r="C1950" s="7" t="s">
        <v>10432</v>
      </c>
      <c r="D1950" s="7">
        <v>3.1796102926033E13</v>
      </c>
      <c r="J1950" s="7">
        <v>1903.0</v>
      </c>
      <c r="K1950" s="7" t="s">
        <v>10433</v>
      </c>
      <c r="L1950" s="9" t="s">
        <v>11</v>
      </c>
      <c r="M1950" s="7" t="s">
        <v>36</v>
      </c>
      <c r="N1950" s="7" t="s">
        <v>37</v>
      </c>
      <c r="O1950" s="7" t="s">
        <v>8394</v>
      </c>
      <c r="P1950" s="7" t="s">
        <v>3274</v>
      </c>
    </row>
    <row r="1951" ht="15.75" customHeight="1">
      <c r="A1951" s="7" t="s">
        <v>10434</v>
      </c>
      <c r="B1951" s="7" t="s">
        <v>10435</v>
      </c>
      <c r="C1951" s="7" t="s">
        <v>10436</v>
      </c>
      <c r="D1951" s="7">
        <v>3.179600149612E13</v>
      </c>
      <c r="J1951" s="7">
        <v>1920.0</v>
      </c>
      <c r="K1951" s="7" t="s">
        <v>10437</v>
      </c>
      <c r="L1951" s="9" t="s">
        <v>11</v>
      </c>
      <c r="M1951" s="7" t="s">
        <v>36</v>
      </c>
      <c r="N1951" s="7" t="s">
        <v>37</v>
      </c>
      <c r="O1951" s="7" t="s">
        <v>8394</v>
      </c>
      <c r="P1951" s="7" t="s">
        <v>3274</v>
      </c>
    </row>
    <row r="1952" ht="15.75" customHeight="1">
      <c r="A1952" s="7" t="s">
        <v>10438</v>
      </c>
      <c r="B1952" s="7" t="s">
        <v>4414</v>
      </c>
      <c r="C1952" s="7" t="s">
        <v>10439</v>
      </c>
      <c r="D1952" s="7">
        <v>3.1796000320636E13</v>
      </c>
      <c r="J1952" s="7">
        <v>1890.0</v>
      </c>
      <c r="K1952" s="7" t="s">
        <v>10440</v>
      </c>
      <c r="L1952" s="9" t="s">
        <v>11</v>
      </c>
      <c r="M1952" s="7" t="s">
        <v>36</v>
      </c>
      <c r="N1952" s="7" t="s">
        <v>37</v>
      </c>
      <c r="O1952" s="7" t="s">
        <v>8394</v>
      </c>
      <c r="P1952" s="7" t="s">
        <v>3274</v>
      </c>
    </row>
    <row r="1953" ht="15.75" customHeight="1">
      <c r="A1953" s="7" t="s">
        <v>10441</v>
      </c>
      <c r="B1953" s="7" t="s">
        <v>10442</v>
      </c>
      <c r="C1953" s="7" t="s">
        <v>10443</v>
      </c>
      <c r="D1953" s="7">
        <v>3.1796001496138E13</v>
      </c>
      <c r="J1953" s="7">
        <v>1902.0</v>
      </c>
      <c r="K1953" s="7" t="s">
        <v>10444</v>
      </c>
      <c r="L1953" s="9" t="s">
        <v>11</v>
      </c>
      <c r="M1953" s="7" t="s">
        <v>36</v>
      </c>
      <c r="N1953" s="7" t="s">
        <v>37</v>
      </c>
      <c r="O1953" s="7" t="s">
        <v>8394</v>
      </c>
      <c r="P1953" s="7" t="s">
        <v>3274</v>
      </c>
    </row>
    <row r="1954" ht="15.75" customHeight="1">
      <c r="A1954" s="7" t="s">
        <v>10445</v>
      </c>
      <c r="B1954" s="7" t="s">
        <v>10446</v>
      </c>
      <c r="C1954" s="7" t="s">
        <v>10447</v>
      </c>
      <c r="D1954" s="7">
        <v>3.1796102997182E13</v>
      </c>
      <c r="J1954" s="7">
        <v>1921.0</v>
      </c>
      <c r="K1954" s="7" t="s">
        <v>10448</v>
      </c>
      <c r="L1954" s="9" t="s">
        <v>11</v>
      </c>
      <c r="M1954" s="7" t="s">
        <v>36</v>
      </c>
      <c r="N1954" s="7" t="s">
        <v>37</v>
      </c>
      <c r="O1954" s="7" t="s">
        <v>8394</v>
      </c>
      <c r="P1954" s="7" t="s">
        <v>3274</v>
      </c>
    </row>
    <row r="1955" ht="15.75" customHeight="1">
      <c r="A1955" s="7" t="s">
        <v>10449</v>
      </c>
      <c r="B1955" s="7" t="s">
        <v>10450</v>
      </c>
      <c r="C1955" s="7" t="s">
        <v>10451</v>
      </c>
      <c r="D1955" s="7">
        <v>3.1796100936794E13</v>
      </c>
      <c r="J1955" s="7">
        <v>1897.0</v>
      </c>
      <c r="K1955" s="7" t="s">
        <v>10452</v>
      </c>
      <c r="L1955" s="9" t="s">
        <v>11</v>
      </c>
      <c r="M1955" s="7" t="s">
        <v>36</v>
      </c>
      <c r="N1955" s="7" t="s">
        <v>37</v>
      </c>
      <c r="O1955" s="7" t="s">
        <v>8394</v>
      </c>
      <c r="P1955" s="7" t="s">
        <v>3274</v>
      </c>
    </row>
    <row r="1956" ht="15.75" customHeight="1">
      <c r="A1956" s="7" t="s">
        <v>10453</v>
      </c>
      <c r="B1956" s="7" t="s">
        <v>4433</v>
      </c>
      <c r="C1956" s="7" t="s">
        <v>10454</v>
      </c>
      <c r="D1956" s="7">
        <v>3.1796003969504E13</v>
      </c>
      <c r="J1956" s="7">
        <v>1897.0</v>
      </c>
      <c r="K1956" s="7" t="s">
        <v>10455</v>
      </c>
      <c r="L1956" s="9" t="s">
        <v>11</v>
      </c>
      <c r="M1956" s="7" t="s">
        <v>36</v>
      </c>
      <c r="N1956" s="7" t="s">
        <v>37</v>
      </c>
      <c r="O1956" s="7" t="s">
        <v>8394</v>
      </c>
      <c r="P1956" s="7" t="s">
        <v>3274</v>
      </c>
    </row>
    <row r="1957" ht="15.75" customHeight="1">
      <c r="A1957" s="7" t="s">
        <v>10456</v>
      </c>
      <c r="B1957" s="7" t="s">
        <v>10457</v>
      </c>
      <c r="C1957" s="7" t="s">
        <v>10458</v>
      </c>
      <c r="D1957" s="7">
        <v>3.1796103022089E13</v>
      </c>
      <c r="J1957" s="7">
        <v>1855.0</v>
      </c>
      <c r="K1957" s="7" t="s">
        <v>10459</v>
      </c>
      <c r="L1957" s="9" t="s">
        <v>11</v>
      </c>
      <c r="M1957" s="7" t="s">
        <v>36</v>
      </c>
      <c r="N1957" s="7" t="s">
        <v>37</v>
      </c>
      <c r="O1957" s="7" t="s">
        <v>8394</v>
      </c>
      <c r="P1957" s="7" t="s">
        <v>3274</v>
      </c>
    </row>
    <row r="1958" ht="15.75" customHeight="1">
      <c r="A1958" s="7" t="s">
        <v>10460</v>
      </c>
      <c r="B1958" s="7" t="s">
        <v>10461</v>
      </c>
      <c r="C1958" s="7" t="s">
        <v>10462</v>
      </c>
      <c r="D1958" s="7">
        <v>3.1796103022337E13</v>
      </c>
      <c r="F1958" s="9" t="s">
        <v>10463</v>
      </c>
      <c r="G1958" s="9" t="s">
        <v>10464</v>
      </c>
      <c r="J1958" s="7">
        <v>1854.0</v>
      </c>
      <c r="K1958" s="7" t="s">
        <v>10459</v>
      </c>
      <c r="L1958" s="9" t="s">
        <v>231</v>
      </c>
      <c r="M1958" s="7" t="s">
        <v>36</v>
      </c>
      <c r="N1958" s="7" t="s">
        <v>37</v>
      </c>
      <c r="O1958" s="7" t="s">
        <v>8394</v>
      </c>
      <c r="P1958" s="7" t="s">
        <v>3274</v>
      </c>
    </row>
    <row r="1959" ht="15.75" customHeight="1">
      <c r="A1959" s="7" t="s">
        <v>10465</v>
      </c>
      <c r="B1959" s="7" t="s">
        <v>10466</v>
      </c>
      <c r="C1959" s="7" t="s">
        <v>10467</v>
      </c>
      <c r="D1959" s="7">
        <v>3.1796002026959E13</v>
      </c>
      <c r="J1959" s="7" t="s">
        <v>10468</v>
      </c>
      <c r="K1959" s="7" t="s">
        <v>3501</v>
      </c>
      <c r="L1959" s="9" t="s">
        <v>11</v>
      </c>
      <c r="M1959" s="7" t="s">
        <v>36</v>
      </c>
      <c r="N1959" s="7" t="s">
        <v>37</v>
      </c>
      <c r="O1959" s="7" t="s">
        <v>8394</v>
      </c>
      <c r="P1959" s="7" t="s">
        <v>3274</v>
      </c>
    </row>
    <row r="1960" ht="15.75" customHeight="1">
      <c r="A1960" s="7" t="s">
        <v>10469</v>
      </c>
      <c r="B1960" s="7" t="s">
        <v>10470</v>
      </c>
      <c r="C1960" s="7" t="s">
        <v>10471</v>
      </c>
      <c r="D1960" s="7">
        <v>3.1796101976278E13</v>
      </c>
      <c r="J1960" s="7">
        <v>1898.0</v>
      </c>
      <c r="K1960" s="7" t="s">
        <v>3501</v>
      </c>
      <c r="L1960" s="9" t="s">
        <v>11</v>
      </c>
      <c r="M1960" s="7" t="s">
        <v>36</v>
      </c>
      <c r="N1960" s="7" t="s">
        <v>37</v>
      </c>
      <c r="O1960" s="7" t="s">
        <v>8394</v>
      </c>
      <c r="P1960" s="7" t="s">
        <v>3274</v>
      </c>
    </row>
    <row r="1961" ht="15.75" customHeight="1">
      <c r="A1961" s="7" t="s">
        <v>10472</v>
      </c>
      <c r="B1961" s="7" t="s">
        <v>10473</v>
      </c>
      <c r="C1961" s="7" t="s">
        <v>10474</v>
      </c>
      <c r="D1961" s="7">
        <v>3.1796103056343E13</v>
      </c>
      <c r="J1961" s="7">
        <v>1909.0</v>
      </c>
      <c r="K1961" s="7" t="s">
        <v>3501</v>
      </c>
      <c r="L1961" s="9" t="s">
        <v>11</v>
      </c>
      <c r="M1961" s="7" t="s">
        <v>36</v>
      </c>
      <c r="N1961" s="7" t="s">
        <v>37</v>
      </c>
      <c r="O1961" s="7" t="s">
        <v>8394</v>
      </c>
      <c r="P1961" s="7" t="s">
        <v>3274</v>
      </c>
    </row>
    <row r="1962" ht="15.75" customHeight="1">
      <c r="A1962" s="7" t="s">
        <v>10475</v>
      </c>
      <c r="B1962" s="7" t="s">
        <v>10476</v>
      </c>
      <c r="C1962" s="7" t="s">
        <v>10477</v>
      </c>
      <c r="D1962" s="7">
        <v>3.1796002027676E13</v>
      </c>
      <c r="J1962" s="7" t="s">
        <v>10478</v>
      </c>
      <c r="K1962" s="7" t="s">
        <v>10479</v>
      </c>
      <c r="L1962" s="9" t="s">
        <v>11</v>
      </c>
      <c r="M1962" s="7" t="s">
        <v>36</v>
      </c>
      <c r="N1962" s="7" t="s">
        <v>37</v>
      </c>
      <c r="O1962" s="7" t="s">
        <v>8394</v>
      </c>
      <c r="P1962" s="7" t="s">
        <v>3274</v>
      </c>
    </row>
    <row r="1963" ht="15.75" customHeight="1">
      <c r="A1963" s="7" t="s">
        <v>10480</v>
      </c>
      <c r="B1963" s="7" t="s">
        <v>10481</v>
      </c>
      <c r="C1963" s="7" t="s">
        <v>10477</v>
      </c>
      <c r="D1963" s="7">
        <v>3.1796002027726E13</v>
      </c>
      <c r="J1963" s="7" t="s">
        <v>10478</v>
      </c>
      <c r="K1963" s="7" t="s">
        <v>10479</v>
      </c>
      <c r="L1963" s="9" t="s">
        <v>11</v>
      </c>
      <c r="M1963" s="7" t="s">
        <v>36</v>
      </c>
      <c r="N1963" s="7" t="s">
        <v>37</v>
      </c>
      <c r="O1963" s="7" t="s">
        <v>8394</v>
      </c>
      <c r="P1963" s="7" t="s">
        <v>3274</v>
      </c>
    </row>
    <row r="1964" ht="15.75" customHeight="1">
      <c r="A1964" s="7" t="s">
        <v>10482</v>
      </c>
      <c r="B1964" s="7" t="s">
        <v>10483</v>
      </c>
      <c r="C1964" s="7" t="s">
        <v>10477</v>
      </c>
      <c r="D1964" s="7">
        <v>3.1796002027858E13</v>
      </c>
      <c r="J1964" s="7" t="s">
        <v>10478</v>
      </c>
      <c r="K1964" s="7" t="s">
        <v>10479</v>
      </c>
      <c r="L1964" s="9" t="s">
        <v>11</v>
      </c>
      <c r="M1964" s="7" t="s">
        <v>36</v>
      </c>
      <c r="N1964" s="7" t="s">
        <v>37</v>
      </c>
      <c r="O1964" s="7" t="s">
        <v>8394</v>
      </c>
      <c r="P1964" s="7" t="s">
        <v>3274</v>
      </c>
    </row>
    <row r="1965" ht="15.75" customHeight="1">
      <c r="A1965" s="7" t="s">
        <v>10484</v>
      </c>
      <c r="B1965" s="7" t="s">
        <v>10485</v>
      </c>
      <c r="C1965" s="7" t="s">
        <v>10486</v>
      </c>
      <c r="D1965" s="7">
        <v>3.1796001496252E13</v>
      </c>
      <c r="J1965" s="7" t="s">
        <v>10487</v>
      </c>
      <c r="K1965" s="7" t="s">
        <v>10488</v>
      </c>
      <c r="L1965" s="9" t="s">
        <v>11</v>
      </c>
      <c r="M1965" s="7" t="s">
        <v>36</v>
      </c>
      <c r="N1965" s="7" t="s">
        <v>37</v>
      </c>
      <c r="O1965" s="7" t="s">
        <v>8394</v>
      </c>
      <c r="P1965" s="7" t="s">
        <v>3274</v>
      </c>
    </row>
    <row r="1966" ht="15.75" customHeight="1">
      <c r="A1966" s="7" t="s">
        <v>10489</v>
      </c>
      <c r="B1966" s="7" t="s">
        <v>10490</v>
      </c>
      <c r="C1966" s="7" t="s">
        <v>10491</v>
      </c>
      <c r="D1966" s="7">
        <v>3.1796103076341E13</v>
      </c>
      <c r="J1966" s="7">
        <v>1891.0</v>
      </c>
      <c r="K1966" s="7" t="s">
        <v>10492</v>
      </c>
      <c r="L1966" s="9" t="s">
        <v>11</v>
      </c>
      <c r="M1966" s="7" t="s">
        <v>36</v>
      </c>
      <c r="N1966" s="7" t="s">
        <v>37</v>
      </c>
      <c r="O1966" s="7" t="s">
        <v>8394</v>
      </c>
      <c r="P1966" s="7" t="s">
        <v>3274</v>
      </c>
    </row>
    <row r="1967" ht="15.75" customHeight="1">
      <c r="A1967" s="7" t="s">
        <v>10493</v>
      </c>
      <c r="B1967" s="7" t="s">
        <v>4457</v>
      </c>
      <c r="C1967" s="7" t="s">
        <v>10494</v>
      </c>
      <c r="D1967" s="7">
        <v>3.1796000261434E13</v>
      </c>
      <c r="F1967" s="9" t="s">
        <v>10495</v>
      </c>
      <c r="G1967" s="9" t="s">
        <v>10496</v>
      </c>
      <c r="J1967" s="7">
        <v>1908.0</v>
      </c>
      <c r="K1967" s="7" t="s">
        <v>10497</v>
      </c>
      <c r="L1967" s="9" t="s">
        <v>231</v>
      </c>
      <c r="M1967" s="7" t="s">
        <v>36</v>
      </c>
      <c r="N1967" s="7" t="s">
        <v>37</v>
      </c>
      <c r="O1967" s="7" t="s">
        <v>8394</v>
      </c>
      <c r="P1967" s="7" t="s">
        <v>3274</v>
      </c>
    </row>
    <row r="1968" ht="15.75" customHeight="1">
      <c r="A1968" s="7" t="s">
        <v>10498</v>
      </c>
      <c r="B1968" s="7" t="s">
        <v>10499</v>
      </c>
      <c r="C1968" s="7" t="s">
        <v>10500</v>
      </c>
      <c r="D1968" s="7">
        <v>3.1796101634752E13</v>
      </c>
      <c r="J1968" s="7">
        <v>1905.0</v>
      </c>
      <c r="K1968" s="7" t="s">
        <v>10501</v>
      </c>
      <c r="L1968" s="9" t="s">
        <v>11</v>
      </c>
      <c r="M1968" s="7" t="s">
        <v>36</v>
      </c>
      <c r="N1968" s="7" t="s">
        <v>37</v>
      </c>
      <c r="O1968" s="7" t="s">
        <v>8394</v>
      </c>
      <c r="P1968" s="7" t="s">
        <v>3274</v>
      </c>
    </row>
    <row r="1969" ht="15.75" customHeight="1">
      <c r="A1969" s="7" t="s">
        <v>10502</v>
      </c>
      <c r="B1969" s="7" t="s">
        <v>10503</v>
      </c>
      <c r="C1969" s="7" t="s">
        <v>10504</v>
      </c>
      <c r="D1969" s="7">
        <v>3.1796001958848E13</v>
      </c>
      <c r="J1969" s="7" t="s">
        <v>10505</v>
      </c>
      <c r="K1969" s="7" t="s">
        <v>10506</v>
      </c>
      <c r="L1969" s="9" t="s">
        <v>11</v>
      </c>
      <c r="M1969" s="7" t="s">
        <v>36</v>
      </c>
      <c r="N1969" s="7" t="s">
        <v>37</v>
      </c>
      <c r="O1969" s="7" t="s">
        <v>8394</v>
      </c>
      <c r="P1969" s="7" t="s">
        <v>3274</v>
      </c>
    </row>
    <row r="1970" ht="15.75" customHeight="1">
      <c r="A1970" s="7" t="s">
        <v>10507</v>
      </c>
      <c r="B1970" s="7" t="s">
        <v>4463</v>
      </c>
      <c r="C1970" s="7" t="s">
        <v>10508</v>
      </c>
      <c r="D1970" s="7">
        <v>3.1796101956379E13</v>
      </c>
      <c r="F1970" s="9" t="s">
        <v>10509</v>
      </c>
      <c r="G1970" s="9" t="s">
        <v>10510</v>
      </c>
      <c r="J1970" s="7">
        <v>1894.0</v>
      </c>
      <c r="K1970" s="7" t="s">
        <v>10511</v>
      </c>
      <c r="L1970" s="9" t="s">
        <v>231</v>
      </c>
      <c r="M1970" s="7" t="s">
        <v>36</v>
      </c>
      <c r="N1970" s="7" t="s">
        <v>37</v>
      </c>
      <c r="O1970" s="7" t="s">
        <v>8394</v>
      </c>
      <c r="P1970" s="7" t="s">
        <v>3274</v>
      </c>
    </row>
    <row r="1971" ht="15.75" customHeight="1">
      <c r="A1971" s="7" t="s">
        <v>10512</v>
      </c>
      <c r="B1971" s="7" t="s">
        <v>10513</v>
      </c>
      <c r="C1971" s="7" t="s">
        <v>10514</v>
      </c>
      <c r="D1971" s="7">
        <v>3.1796103143117E13</v>
      </c>
      <c r="J1971" s="7">
        <v>1901.0</v>
      </c>
      <c r="K1971" s="7" t="s">
        <v>1492</v>
      </c>
      <c r="L1971" s="9" t="s">
        <v>11</v>
      </c>
      <c r="M1971" s="7" t="s">
        <v>36</v>
      </c>
      <c r="N1971" s="7" t="s">
        <v>37</v>
      </c>
      <c r="O1971" s="7" t="s">
        <v>8394</v>
      </c>
      <c r="P1971" s="7" t="s">
        <v>3274</v>
      </c>
      <c r="Q1971" s="9" t="s">
        <v>10515</v>
      </c>
    </row>
    <row r="1972" ht="15.75" customHeight="1">
      <c r="A1972" s="7" t="s">
        <v>10516</v>
      </c>
      <c r="B1972" s="7" t="s">
        <v>10517</v>
      </c>
      <c r="C1972" s="7" t="s">
        <v>10518</v>
      </c>
      <c r="D1972" s="7">
        <v>3.1796103143158E13</v>
      </c>
      <c r="J1972" s="7">
        <v>1904.0</v>
      </c>
      <c r="K1972" s="7" t="s">
        <v>1492</v>
      </c>
      <c r="L1972" s="9" t="s">
        <v>11</v>
      </c>
      <c r="M1972" s="7" t="s">
        <v>36</v>
      </c>
      <c r="N1972" s="7" t="s">
        <v>37</v>
      </c>
      <c r="O1972" s="7" t="s">
        <v>8394</v>
      </c>
      <c r="P1972" s="7" t="s">
        <v>3274</v>
      </c>
    </row>
    <row r="1973" ht="15.75" customHeight="1">
      <c r="A1973" s="7" t="s">
        <v>10519</v>
      </c>
      <c r="B1973" s="7" t="s">
        <v>10520</v>
      </c>
      <c r="C1973" s="7" t="s">
        <v>10521</v>
      </c>
      <c r="D1973" s="7">
        <v>3.1796102740327E13</v>
      </c>
      <c r="J1973" s="7">
        <v>1921.0</v>
      </c>
      <c r="K1973" s="7" t="s">
        <v>10522</v>
      </c>
      <c r="L1973" s="9" t="s">
        <v>10</v>
      </c>
      <c r="M1973" s="7" t="s">
        <v>36</v>
      </c>
      <c r="N1973" s="7" t="s">
        <v>37</v>
      </c>
      <c r="O1973" s="7" t="s">
        <v>8394</v>
      </c>
      <c r="P1973" s="7" t="s">
        <v>3274</v>
      </c>
    </row>
    <row r="1974" ht="15.75" customHeight="1">
      <c r="A1974" s="7" t="s">
        <v>10523</v>
      </c>
      <c r="B1974" s="7" t="s">
        <v>10524</v>
      </c>
      <c r="C1974" s="7" t="s">
        <v>10525</v>
      </c>
      <c r="D1974" s="7">
        <v>3.1796001496807E13</v>
      </c>
      <c r="J1974" s="7" t="s">
        <v>10526</v>
      </c>
      <c r="K1974" s="7" t="s">
        <v>10527</v>
      </c>
      <c r="L1974" s="9" t="s">
        <v>11</v>
      </c>
      <c r="M1974" s="7" t="s">
        <v>36</v>
      </c>
      <c r="N1974" s="7" t="s">
        <v>37</v>
      </c>
      <c r="O1974" s="7" t="s">
        <v>8394</v>
      </c>
      <c r="P1974" s="7" t="s">
        <v>3274</v>
      </c>
    </row>
    <row r="1975" ht="15.75" customHeight="1">
      <c r="A1975" s="7" t="s">
        <v>10528</v>
      </c>
      <c r="B1975" s="7" t="s">
        <v>10529</v>
      </c>
      <c r="C1975" s="7" t="s">
        <v>10530</v>
      </c>
      <c r="D1975" s="7">
        <v>3.1796003993355E13</v>
      </c>
      <c r="J1975" s="7">
        <v>1899.0</v>
      </c>
      <c r="K1975" s="7" t="s">
        <v>10531</v>
      </c>
      <c r="L1975" s="9" t="s">
        <v>11</v>
      </c>
      <c r="M1975" s="7" t="s">
        <v>36</v>
      </c>
      <c r="N1975" s="7" t="s">
        <v>37</v>
      </c>
      <c r="O1975" s="7" t="s">
        <v>8394</v>
      </c>
      <c r="P1975" s="7" t="s">
        <v>3274</v>
      </c>
      <c r="Q1975" s="9" t="s">
        <v>10532</v>
      </c>
    </row>
    <row r="1976" ht="15.75" customHeight="1">
      <c r="A1976" s="7" t="s">
        <v>10533</v>
      </c>
      <c r="B1976" s="7" t="s">
        <v>10534</v>
      </c>
      <c r="C1976" s="7" t="s">
        <v>10535</v>
      </c>
      <c r="D1976" s="7">
        <v>3.1796101852479E13</v>
      </c>
      <c r="J1976" s="7">
        <v>1851.0</v>
      </c>
      <c r="K1976" s="7" t="s">
        <v>10536</v>
      </c>
      <c r="L1976" s="9" t="s">
        <v>11</v>
      </c>
      <c r="M1976" s="7" t="s">
        <v>36</v>
      </c>
      <c r="N1976" s="7" t="s">
        <v>37</v>
      </c>
      <c r="O1976" s="7" t="s">
        <v>8394</v>
      </c>
      <c r="P1976" s="7" t="s">
        <v>3274</v>
      </c>
    </row>
    <row r="1977" ht="15.75" customHeight="1">
      <c r="A1977" s="7" t="s">
        <v>10537</v>
      </c>
      <c r="B1977" s="7" t="s">
        <v>10538</v>
      </c>
      <c r="C1977" s="7" t="s">
        <v>10539</v>
      </c>
      <c r="D1977" s="7">
        <v>3.1796102047954E13</v>
      </c>
      <c r="J1977" s="7">
        <v>1853.0</v>
      </c>
      <c r="K1977" s="7" t="s">
        <v>10536</v>
      </c>
      <c r="L1977" s="9" t="s">
        <v>11</v>
      </c>
      <c r="M1977" s="7" t="s">
        <v>36</v>
      </c>
      <c r="N1977" s="7" t="s">
        <v>37</v>
      </c>
      <c r="O1977" s="7" t="s">
        <v>8394</v>
      </c>
      <c r="P1977" s="7" t="s">
        <v>3274</v>
      </c>
    </row>
    <row r="1978" ht="15.75" customHeight="1">
      <c r="A1978" s="7" t="s">
        <v>10540</v>
      </c>
      <c r="B1978" s="7" t="s">
        <v>10541</v>
      </c>
      <c r="C1978" s="7" t="s">
        <v>10542</v>
      </c>
      <c r="D1978" s="7">
        <v>3.179610318765E13</v>
      </c>
      <c r="F1978" s="9" t="s">
        <v>10543</v>
      </c>
      <c r="G1978" s="9" t="s">
        <v>10544</v>
      </c>
      <c r="J1978" s="7">
        <v>1907.0</v>
      </c>
      <c r="K1978" s="7" t="s">
        <v>8369</v>
      </c>
      <c r="L1978" s="9" t="s">
        <v>231</v>
      </c>
      <c r="M1978" s="7" t="s">
        <v>36</v>
      </c>
      <c r="N1978" s="7" t="s">
        <v>37</v>
      </c>
      <c r="O1978" s="7" t="s">
        <v>8394</v>
      </c>
      <c r="P1978" s="7" t="s">
        <v>3274</v>
      </c>
    </row>
    <row r="1979" ht="15.75" customHeight="1">
      <c r="A1979" s="7" t="s">
        <v>10545</v>
      </c>
      <c r="B1979" s="7" t="s">
        <v>10546</v>
      </c>
      <c r="C1979" s="7" t="s">
        <v>10547</v>
      </c>
      <c r="D1979" s="7">
        <v>3.1796103207847E13</v>
      </c>
      <c r="J1979" s="7">
        <v>1886.0</v>
      </c>
      <c r="K1979" s="7" t="s">
        <v>10548</v>
      </c>
      <c r="L1979" s="9" t="s">
        <v>11</v>
      </c>
      <c r="M1979" s="7" t="s">
        <v>36</v>
      </c>
      <c r="N1979" s="7" t="s">
        <v>37</v>
      </c>
      <c r="O1979" s="7" t="s">
        <v>8394</v>
      </c>
      <c r="P1979" s="7" t="s">
        <v>3274</v>
      </c>
    </row>
    <row r="1980" ht="15.75" customHeight="1">
      <c r="A1980" s="7" t="s">
        <v>10549</v>
      </c>
      <c r="B1980" s="7" t="s">
        <v>10550</v>
      </c>
      <c r="C1980" s="7" t="s">
        <v>10551</v>
      </c>
      <c r="D1980" s="7">
        <v>3.1796103207946E13</v>
      </c>
      <c r="J1980" s="7">
        <v>1895.0</v>
      </c>
      <c r="K1980" s="7" t="s">
        <v>10548</v>
      </c>
      <c r="L1980" s="9" t="s">
        <v>11</v>
      </c>
      <c r="M1980" s="7" t="s">
        <v>36</v>
      </c>
      <c r="N1980" s="7" t="s">
        <v>37</v>
      </c>
      <c r="O1980" s="7" t="s">
        <v>8394</v>
      </c>
      <c r="P1980" s="7" t="s">
        <v>3274</v>
      </c>
    </row>
    <row r="1981" ht="15.75" customHeight="1">
      <c r="A1981" s="7" t="s">
        <v>10552</v>
      </c>
      <c r="B1981" s="7" t="s">
        <v>4488</v>
      </c>
      <c r="C1981" s="7" t="s">
        <v>10553</v>
      </c>
      <c r="D1981" s="7">
        <v>3.1796101866701E13</v>
      </c>
      <c r="J1981" s="7">
        <v>1901.0</v>
      </c>
      <c r="K1981" s="7" t="s">
        <v>10554</v>
      </c>
      <c r="L1981" s="9" t="s">
        <v>11</v>
      </c>
      <c r="M1981" s="7" t="s">
        <v>36</v>
      </c>
      <c r="N1981" s="7" t="s">
        <v>37</v>
      </c>
      <c r="O1981" s="7" t="s">
        <v>8394</v>
      </c>
      <c r="P1981" s="7" t="s">
        <v>3274</v>
      </c>
    </row>
    <row r="1982" ht="15.75" customHeight="1">
      <c r="A1982" s="7" t="s">
        <v>10555</v>
      </c>
      <c r="B1982" s="7" t="s">
        <v>4491</v>
      </c>
      <c r="C1982" s="7" t="s">
        <v>10556</v>
      </c>
      <c r="D1982" s="7">
        <v>3.1796102124498E13</v>
      </c>
      <c r="J1982" s="7">
        <v>1902.0</v>
      </c>
      <c r="K1982" s="7" t="s">
        <v>10557</v>
      </c>
      <c r="L1982" s="9" t="s">
        <v>11</v>
      </c>
      <c r="M1982" s="7" t="s">
        <v>36</v>
      </c>
      <c r="N1982" s="7" t="s">
        <v>37</v>
      </c>
      <c r="O1982" s="7" t="s">
        <v>8394</v>
      </c>
      <c r="P1982" s="7" t="s">
        <v>3274</v>
      </c>
      <c r="Q1982" s="9" t="s">
        <v>10558</v>
      </c>
    </row>
    <row r="1983" ht="15.75" customHeight="1">
      <c r="A1983" s="7" t="s">
        <v>10559</v>
      </c>
      <c r="B1983" s="7" t="s">
        <v>4493</v>
      </c>
      <c r="C1983" s="7" t="s">
        <v>10560</v>
      </c>
      <c r="D1983" s="7">
        <v>3.1796100244355E13</v>
      </c>
      <c r="J1983" s="7">
        <v>1913.0</v>
      </c>
      <c r="K1983" s="7" t="s">
        <v>10561</v>
      </c>
      <c r="L1983" s="9" t="s">
        <v>11</v>
      </c>
      <c r="M1983" s="7" t="s">
        <v>36</v>
      </c>
      <c r="N1983" s="7" t="s">
        <v>37</v>
      </c>
      <c r="O1983" s="7" t="s">
        <v>8394</v>
      </c>
      <c r="P1983" s="7" t="s">
        <v>3274</v>
      </c>
    </row>
    <row r="1984" ht="15.75" customHeight="1">
      <c r="A1984" s="7" t="s">
        <v>10562</v>
      </c>
      <c r="B1984" s="7" t="s">
        <v>4494</v>
      </c>
      <c r="C1984" s="7" t="s">
        <v>10563</v>
      </c>
      <c r="D1984" s="7">
        <v>3.1796007470905E13</v>
      </c>
      <c r="J1984" s="7">
        <v>1912.0</v>
      </c>
      <c r="K1984" s="7" t="s">
        <v>10564</v>
      </c>
      <c r="L1984" s="9" t="s">
        <v>10</v>
      </c>
      <c r="M1984" s="7" t="s">
        <v>36</v>
      </c>
      <c r="N1984" s="7" t="s">
        <v>37</v>
      </c>
      <c r="O1984" s="7" t="s">
        <v>8394</v>
      </c>
      <c r="P1984" s="7" t="s">
        <v>3274</v>
      </c>
    </row>
    <row r="1985" ht="15.75" customHeight="1">
      <c r="A1985" s="7" t="s">
        <v>10565</v>
      </c>
      <c r="B1985" s="7" t="s">
        <v>4495</v>
      </c>
      <c r="C1985" s="7" t="s">
        <v>10566</v>
      </c>
      <c r="D1985" s="7">
        <v>3.1796101721021E13</v>
      </c>
      <c r="J1985" s="7">
        <v>1911.0</v>
      </c>
      <c r="K1985" s="7" t="s">
        <v>10567</v>
      </c>
      <c r="L1985" s="9" t="s">
        <v>11</v>
      </c>
      <c r="M1985" s="7" t="s">
        <v>36</v>
      </c>
      <c r="N1985" s="7" t="s">
        <v>37</v>
      </c>
      <c r="O1985" s="7" t="s">
        <v>8394</v>
      </c>
      <c r="P1985" s="7" t="s">
        <v>3274</v>
      </c>
    </row>
    <row r="1986" ht="15.75" customHeight="1">
      <c r="A1986" s="7" t="s">
        <v>10568</v>
      </c>
      <c r="B1986" s="7" t="s">
        <v>4498</v>
      </c>
      <c r="C1986" s="7" t="s">
        <v>10569</v>
      </c>
      <c r="D1986" s="7">
        <v>3.1796101207062E13</v>
      </c>
      <c r="J1986" s="7">
        <v>1919.0</v>
      </c>
      <c r="K1986" s="7" t="s">
        <v>10570</v>
      </c>
      <c r="L1986" s="9" t="s">
        <v>11</v>
      </c>
      <c r="M1986" s="7" t="s">
        <v>36</v>
      </c>
      <c r="N1986" s="7" t="s">
        <v>37</v>
      </c>
      <c r="O1986" s="7" t="s">
        <v>8394</v>
      </c>
      <c r="P1986" s="7" t="s">
        <v>3274</v>
      </c>
    </row>
    <row r="1987" ht="15.75" customHeight="1">
      <c r="A1987" s="7" t="s">
        <v>10571</v>
      </c>
      <c r="B1987" s="7" t="s">
        <v>4500</v>
      </c>
      <c r="C1987" s="7" t="s">
        <v>10572</v>
      </c>
      <c r="D1987" s="7">
        <v>3.179610252986E13</v>
      </c>
      <c r="J1987" s="7">
        <v>1891.0</v>
      </c>
      <c r="K1987" s="7" t="s">
        <v>10573</v>
      </c>
      <c r="L1987" s="9" t="s">
        <v>11</v>
      </c>
      <c r="M1987" s="7" t="s">
        <v>36</v>
      </c>
      <c r="N1987" s="7" t="s">
        <v>37</v>
      </c>
      <c r="O1987" s="7" t="s">
        <v>8394</v>
      </c>
      <c r="P1987" s="7" t="s">
        <v>3274</v>
      </c>
    </row>
    <row r="1988" ht="15.75" customHeight="1">
      <c r="A1988" s="7" t="s">
        <v>10574</v>
      </c>
      <c r="B1988" s="7" t="s">
        <v>4501</v>
      </c>
      <c r="C1988" s="7" t="s">
        <v>10575</v>
      </c>
      <c r="D1988" s="7">
        <v>3.1796102497696E13</v>
      </c>
      <c r="J1988" s="7">
        <v>1893.0</v>
      </c>
      <c r="K1988" s="7" t="s">
        <v>10576</v>
      </c>
      <c r="L1988" s="9" t="s">
        <v>11</v>
      </c>
      <c r="M1988" s="7" t="s">
        <v>36</v>
      </c>
      <c r="N1988" s="7" t="s">
        <v>37</v>
      </c>
      <c r="O1988" s="7" t="s">
        <v>8394</v>
      </c>
      <c r="P1988" s="7" t="s">
        <v>3274</v>
      </c>
      <c r="Q1988" s="9" t="s">
        <v>10577</v>
      </c>
    </row>
    <row r="1989" ht="15.75" customHeight="1">
      <c r="A1989" s="7" t="s">
        <v>10578</v>
      </c>
      <c r="B1989" s="7" t="s">
        <v>4503</v>
      </c>
      <c r="C1989" s="7" t="s">
        <v>10579</v>
      </c>
      <c r="D1989" s="7">
        <v>3.1796102122237E13</v>
      </c>
      <c r="F1989" s="9" t="s">
        <v>10580</v>
      </c>
      <c r="G1989" s="9" t="s">
        <v>10581</v>
      </c>
      <c r="J1989" s="7">
        <v>1916.0</v>
      </c>
      <c r="K1989" s="7" t="s">
        <v>10582</v>
      </c>
      <c r="L1989" s="9" t="s">
        <v>231</v>
      </c>
      <c r="M1989" s="7" t="s">
        <v>36</v>
      </c>
      <c r="N1989" s="7" t="s">
        <v>37</v>
      </c>
      <c r="O1989" s="7" t="s">
        <v>8394</v>
      </c>
      <c r="P1989" s="7" t="s">
        <v>3274</v>
      </c>
    </row>
    <row r="1990" ht="15.75" customHeight="1">
      <c r="A1990" s="7" t="s">
        <v>10583</v>
      </c>
      <c r="B1990" s="7" t="s">
        <v>4506</v>
      </c>
      <c r="C1990" s="7" t="s">
        <v>10584</v>
      </c>
      <c r="D1990" s="7">
        <v>3.1796102831936E13</v>
      </c>
      <c r="J1990" s="7" t="s">
        <v>10585</v>
      </c>
      <c r="K1990" s="7" t="s">
        <v>10586</v>
      </c>
      <c r="L1990" s="9" t="s">
        <v>11</v>
      </c>
      <c r="M1990" s="7" t="s">
        <v>36</v>
      </c>
      <c r="N1990" s="7" t="s">
        <v>37</v>
      </c>
      <c r="O1990" s="7" t="s">
        <v>8394</v>
      </c>
      <c r="P1990" s="7" t="s">
        <v>3274</v>
      </c>
      <c r="Q1990" s="9" t="s">
        <v>10587</v>
      </c>
    </row>
    <row r="1991" ht="15.75" customHeight="1">
      <c r="A1991" s="7" t="s">
        <v>10588</v>
      </c>
      <c r="B1991" s="7" t="s">
        <v>4508</v>
      </c>
      <c r="C1991" s="7" t="s">
        <v>10589</v>
      </c>
      <c r="D1991" s="7">
        <v>3.1796102842818E13</v>
      </c>
      <c r="J1991" s="7">
        <v>1912.0</v>
      </c>
      <c r="K1991" s="7" t="s">
        <v>10590</v>
      </c>
      <c r="L1991" s="9" t="s">
        <v>11</v>
      </c>
      <c r="M1991" s="7" t="s">
        <v>36</v>
      </c>
      <c r="N1991" s="7" t="s">
        <v>37</v>
      </c>
      <c r="O1991" s="7" t="s">
        <v>8394</v>
      </c>
      <c r="P1991" s="7" t="s">
        <v>3274</v>
      </c>
    </row>
    <row r="1992" ht="15.75" customHeight="1">
      <c r="A1992" s="7" t="s">
        <v>10591</v>
      </c>
      <c r="B1992" s="7" t="s">
        <v>4509</v>
      </c>
      <c r="C1992" s="7" t="s">
        <v>10592</v>
      </c>
      <c r="D1992" s="7">
        <v>3.1796102106149E13</v>
      </c>
      <c r="J1992" s="7">
        <v>1912.0</v>
      </c>
      <c r="K1992" s="7" t="s">
        <v>10593</v>
      </c>
      <c r="L1992" s="9" t="s">
        <v>10</v>
      </c>
      <c r="M1992" s="7" t="s">
        <v>36</v>
      </c>
      <c r="N1992" s="7" t="s">
        <v>37</v>
      </c>
      <c r="O1992" s="7" t="s">
        <v>8394</v>
      </c>
      <c r="P1992" s="7" t="s">
        <v>3274</v>
      </c>
    </row>
    <row r="1993" ht="15.75" customHeight="1">
      <c r="A1993" s="7" t="s">
        <v>10594</v>
      </c>
      <c r="B1993" s="7" t="s">
        <v>4510</v>
      </c>
      <c r="C1993" s="7" t="s">
        <v>10595</v>
      </c>
      <c r="D1993" s="7">
        <v>3.1796102824923E13</v>
      </c>
      <c r="J1993" s="7">
        <v>1916.0</v>
      </c>
      <c r="K1993" s="7" t="s">
        <v>10596</v>
      </c>
      <c r="L1993" s="9" t="s">
        <v>11</v>
      </c>
      <c r="M1993" s="7" t="s">
        <v>36</v>
      </c>
      <c r="N1993" s="7" t="s">
        <v>37</v>
      </c>
      <c r="O1993" s="7" t="s">
        <v>8394</v>
      </c>
      <c r="P1993" s="7" t="s">
        <v>3274</v>
      </c>
    </row>
    <row r="1994" ht="15.75" customHeight="1">
      <c r="A1994" s="7" t="s">
        <v>10597</v>
      </c>
      <c r="B1994" s="7" t="s">
        <v>4513</v>
      </c>
      <c r="C1994" s="7" t="s">
        <v>8743</v>
      </c>
      <c r="D1994" s="7">
        <v>3.1796102908734E13</v>
      </c>
      <c r="F1994" s="9" t="s">
        <v>10598</v>
      </c>
      <c r="G1994" s="9" t="s">
        <v>10599</v>
      </c>
      <c r="J1994" s="7">
        <v>1912.0</v>
      </c>
      <c r="K1994" s="7" t="s">
        <v>10600</v>
      </c>
      <c r="L1994" s="9" t="s">
        <v>231</v>
      </c>
      <c r="M1994" s="7" t="s">
        <v>36</v>
      </c>
      <c r="N1994" s="7" t="s">
        <v>37</v>
      </c>
      <c r="O1994" s="7" t="s">
        <v>8394</v>
      </c>
      <c r="P1994" s="7" t="s">
        <v>3274</v>
      </c>
    </row>
    <row r="1995" ht="15.75" customHeight="1">
      <c r="A1995" s="7" t="s">
        <v>10601</v>
      </c>
      <c r="B1995" s="7" t="s">
        <v>4517</v>
      </c>
      <c r="C1995" s="7" t="s">
        <v>10602</v>
      </c>
      <c r="D1995" s="7">
        <v>3.1796102233398E13</v>
      </c>
      <c r="J1995" s="7">
        <v>1917.0</v>
      </c>
      <c r="K1995" s="7" t="s">
        <v>10603</v>
      </c>
      <c r="L1995" s="9" t="s">
        <v>11</v>
      </c>
      <c r="M1995" s="7" t="s">
        <v>36</v>
      </c>
      <c r="N1995" s="7" t="s">
        <v>37</v>
      </c>
      <c r="O1995" s="7" t="s">
        <v>8394</v>
      </c>
      <c r="P1995" s="7" t="s">
        <v>3274</v>
      </c>
    </row>
    <row r="1996" ht="15.75" customHeight="1">
      <c r="A1996" s="7" t="s">
        <v>10604</v>
      </c>
      <c r="B1996" s="7" t="s">
        <v>4518</v>
      </c>
      <c r="C1996" s="7" t="s">
        <v>10605</v>
      </c>
      <c r="D1996" s="7">
        <v>3.179610295108E13</v>
      </c>
      <c r="J1996" s="7">
        <v>1911.0</v>
      </c>
      <c r="K1996" s="7" t="s">
        <v>10606</v>
      </c>
      <c r="L1996" s="9" t="s">
        <v>11</v>
      </c>
      <c r="M1996" s="7" t="s">
        <v>36</v>
      </c>
      <c r="N1996" s="7" t="s">
        <v>37</v>
      </c>
      <c r="O1996" s="7" t="s">
        <v>8394</v>
      </c>
      <c r="P1996" s="7" t="s">
        <v>3274</v>
      </c>
      <c r="Q1996" s="9" t="s">
        <v>10607</v>
      </c>
    </row>
    <row r="1997" ht="15.75" customHeight="1">
      <c r="A1997" s="7" t="s">
        <v>10608</v>
      </c>
      <c r="B1997" s="7" t="s">
        <v>4519</v>
      </c>
      <c r="C1997" s="7" t="s">
        <v>10609</v>
      </c>
      <c r="D1997" s="7">
        <v>3.1796101823082E13</v>
      </c>
      <c r="J1997" s="7">
        <v>1905.0</v>
      </c>
      <c r="K1997" s="7" t="s">
        <v>10610</v>
      </c>
      <c r="L1997" s="9" t="s">
        <v>11</v>
      </c>
      <c r="M1997" s="7" t="s">
        <v>36</v>
      </c>
      <c r="N1997" s="7" t="s">
        <v>37</v>
      </c>
      <c r="O1997" s="7" t="s">
        <v>8394</v>
      </c>
      <c r="P1997" s="7" t="s">
        <v>3274</v>
      </c>
    </row>
    <row r="1998" ht="15.75" customHeight="1">
      <c r="A1998" s="7" t="s">
        <v>10611</v>
      </c>
      <c r="B1998" s="7" t="s">
        <v>4522</v>
      </c>
      <c r="C1998" s="7" t="s">
        <v>10612</v>
      </c>
      <c r="D1998" s="7">
        <v>3.1796004403693E13</v>
      </c>
      <c r="J1998" s="7">
        <v>1916.0</v>
      </c>
      <c r="K1998" s="7" t="s">
        <v>10613</v>
      </c>
      <c r="L1998" s="9" t="s">
        <v>11</v>
      </c>
      <c r="M1998" s="7" t="s">
        <v>36</v>
      </c>
      <c r="N1998" s="7" t="s">
        <v>37</v>
      </c>
      <c r="O1998" s="7" t="s">
        <v>8394</v>
      </c>
      <c r="P1998" s="7" t="s">
        <v>3274</v>
      </c>
    </row>
    <row r="1999" ht="15.75" customHeight="1">
      <c r="A1999" s="7" t="s">
        <v>10614</v>
      </c>
      <c r="B1999" s="7" t="s">
        <v>4525</v>
      </c>
      <c r="C1999" s="7" t="s">
        <v>10615</v>
      </c>
      <c r="D1999" s="7">
        <v>3.1796003499114E13</v>
      </c>
      <c r="J1999" s="7">
        <v>1908.0</v>
      </c>
      <c r="K1999" s="7" t="s">
        <v>10616</v>
      </c>
      <c r="L1999" s="9" t="s">
        <v>10</v>
      </c>
      <c r="M1999" s="7" t="s">
        <v>36</v>
      </c>
      <c r="N1999" s="7" t="s">
        <v>37</v>
      </c>
      <c r="O1999" s="7" t="s">
        <v>8394</v>
      </c>
      <c r="P1999" s="7" t="s">
        <v>3274</v>
      </c>
    </row>
    <row r="2000" ht="15.75" customHeight="1">
      <c r="A2000" s="7" t="s">
        <v>10617</v>
      </c>
      <c r="B2000" s="7" t="s">
        <v>4528</v>
      </c>
      <c r="C2000" s="7" t="s">
        <v>10618</v>
      </c>
      <c r="D2000" s="7">
        <v>3.1796103153488E13</v>
      </c>
      <c r="J2000" s="7">
        <v>1912.0</v>
      </c>
      <c r="K2000" s="7" t="s">
        <v>10619</v>
      </c>
      <c r="L2000" s="9" t="s">
        <v>11</v>
      </c>
      <c r="M2000" s="7" t="s">
        <v>36</v>
      </c>
      <c r="N2000" s="7" t="s">
        <v>37</v>
      </c>
      <c r="O2000" s="7" t="s">
        <v>8394</v>
      </c>
      <c r="P2000" s="7" t="s">
        <v>3274</v>
      </c>
    </row>
    <row r="2001" ht="15.75" customHeight="1">
      <c r="A2001" s="7" t="s">
        <v>10620</v>
      </c>
      <c r="B2001" s="7" t="s">
        <v>4529</v>
      </c>
      <c r="C2001" s="7" t="s">
        <v>10621</v>
      </c>
      <c r="D2001" s="7">
        <v>3.1796003953102E13</v>
      </c>
      <c r="F2001" s="9" t="s">
        <v>10622</v>
      </c>
      <c r="G2001" s="9" t="s">
        <v>10623</v>
      </c>
      <c r="J2001" s="7">
        <v>1920.0</v>
      </c>
      <c r="K2001" s="7" t="s">
        <v>10624</v>
      </c>
      <c r="L2001" s="9" t="s">
        <v>231</v>
      </c>
      <c r="M2001" s="7" t="s">
        <v>36</v>
      </c>
      <c r="N2001" s="7" t="s">
        <v>37</v>
      </c>
      <c r="O2001" s="7" t="s">
        <v>8394</v>
      </c>
      <c r="P2001" s="7" t="s">
        <v>3274</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6" width="7.63"/>
  </cols>
  <sheetData>
    <row r="1">
      <c r="A1" s="1" t="s">
        <v>0</v>
      </c>
      <c r="B1" s="1" t="s">
        <v>2</v>
      </c>
      <c r="C1" s="1" t="s">
        <v>3</v>
      </c>
      <c r="D1" s="1" t="s">
        <v>28</v>
      </c>
      <c r="E1" s="1" t="s">
        <v>20</v>
      </c>
      <c r="F1" s="1" t="s">
        <v>5</v>
      </c>
      <c r="G1" s="1" t="s">
        <v>14</v>
      </c>
      <c r="H1" s="1" t="s">
        <v>15</v>
      </c>
      <c r="I1" s="1" t="s">
        <v>16</v>
      </c>
      <c r="J1" s="1" t="s">
        <v>17</v>
      </c>
      <c r="K1" s="1" t="s">
        <v>30</v>
      </c>
      <c r="L1" s="1" t="s">
        <v>18</v>
      </c>
      <c r="M1" s="1" t="s">
        <v>19</v>
      </c>
      <c r="N1" s="1" t="s">
        <v>21</v>
      </c>
      <c r="O1" s="1" t="s">
        <v>22</v>
      </c>
      <c r="P1" s="1" t="s">
        <v>23</v>
      </c>
      <c r="Q1" s="1" t="s">
        <v>1</v>
      </c>
      <c r="R1" s="1"/>
      <c r="S1" s="1"/>
      <c r="T1" s="1"/>
      <c r="U1" s="1"/>
      <c r="V1" s="1"/>
      <c r="W1" s="1"/>
      <c r="X1" s="1"/>
      <c r="Y1" s="1"/>
      <c r="Z1"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75"/>
    <col customWidth="1" min="2" max="2" width="14.25"/>
    <col customWidth="1" min="3" max="3" width="15.0"/>
    <col customWidth="1" min="4" max="27" width="7.63"/>
  </cols>
  <sheetData>
    <row r="1">
      <c r="A1" s="2" t="s">
        <v>1</v>
      </c>
      <c r="B1" s="2" t="s">
        <v>6</v>
      </c>
      <c r="C1" s="2" t="s">
        <v>7</v>
      </c>
      <c r="D1" s="2" t="s">
        <v>8</v>
      </c>
      <c r="E1" s="2" t="s">
        <v>9</v>
      </c>
      <c r="F1" s="2" t="s">
        <v>10</v>
      </c>
      <c r="G1" s="2" t="s">
        <v>11</v>
      </c>
      <c r="H1" s="2" t="s">
        <v>12</v>
      </c>
      <c r="I1" s="4" t="s">
        <v>13</v>
      </c>
      <c r="J1" s="2" t="s">
        <v>24</v>
      </c>
      <c r="K1" s="2" t="s">
        <v>25</v>
      </c>
      <c r="M1" s="6" t="s">
        <v>27</v>
      </c>
    </row>
    <row r="2">
      <c r="A2" s="8" t="s">
        <v>32</v>
      </c>
      <c r="B2" s="10">
        <f>COUNTIF('all one table'!$P2:$P3158,A2)</f>
        <v>116</v>
      </c>
      <c r="C2" s="11">
        <f>IFERROR(__xludf.DUMMYFUNCTION("IF(IFERROR(FILTER('all one table'!$L$2:$L$3158,('all one table'!$P$2:$P$3158)=$A2,('all one table'!$L$2:$L$3158)=""High""),0)=0,0,COUNTA(FILTER('all one table'!$L$2:$L$3158,('all one table'!$P$2:$P$3158)=$A2,('all one table'!$L$2:$L$3158)=""High"")))"),1.0)</f>
        <v>1</v>
      </c>
      <c r="D2" s="11">
        <f>IFERROR(__xludf.DUMMYFUNCTION("IF(IFERROR(FILTER('all one table'!$L$2:$L$3158,('all one table'!$P$2:$P$3158)=$A2,('all one table'!$L$2:$L$3158)=""Medium""),0)=0,0,COUNTA(FILTER('all one table'!$L$2:$L$3158,('all one table'!$P$2:$P$3158)=$A2,('all one table'!$L$2:$L$3158)=""Medium"")))"),1.0)</f>
        <v>1</v>
      </c>
      <c r="E2" s="11">
        <f>IFERROR(__xludf.DUMMYFUNCTION("IF(IFERROR(FILTER('all one table'!$L$2:$L$3158,('all one table'!$P$2:$P$3158)=$A2,('all one table'!$L$2:$L$3158)=""LOW""),0)=0,0,COUNTA(FILTER('all one table'!$L$2:$L$3158,('all one table'!$P$2:$P$3158)=$A2,('all one table'!$L$2:$L$3158)=""LOW"")))"),3.0)</f>
        <v>3</v>
      </c>
      <c r="F2" s="11">
        <f>IFERROR(__xludf.DUMMYFUNCTION("IF(IFERROR(FILTER('all one table'!$L$2:$L$3158,('all one table'!$P$2:$P$3158)=$A2,('all one table'!$L$2:$L$3158)=""Not on shelf""),0)=0,0,COUNTA(FILTER('all one table'!$L$2:$L$3158,('all one table'!$P$2:$P$3158)=$A2,('all one table'!$L$2:$L$3158)=""Not on"&amp;" shelf"")))"),11.0)</f>
        <v>11</v>
      </c>
      <c r="G2" s="11">
        <f>IFERROR(__xludf.DUMMYFUNCTION("IF(IFERROR(FILTER('all one table'!$L$2:$L$3158,('all one table'!$P$2:$P$3158)=$A2,('all one table'!$L$2:$L$3158)=""No interventions""),0)=0,0,COUNTA(FILTER('all one table'!$L$2:$L$3158,('all one table'!$P$2:$P$3158)=$A2,('all one table'!$L$2:$L$3158)=""No"&amp;" interventions"")))"),91.0)</f>
        <v>91</v>
      </c>
      <c r="H2" s="11">
        <f>IFERROR(__xludf.DUMMYFUNCTION("IF(IFERROR(FILTER('all one table'!$L$2:$L$3158,('all one table'!$P$2:$P$3158)=$A2,('all one table'!$L$2:$L$3158)=""Multivolume""),0)=0,0,COUNTA(FILTER('all one table'!$L$2:$L$3158,('all one table'!$P$2:$P$3158)=$A2,('all one table'!$L$2:$L$3158)=""Multivo"&amp;"lume"")))"),0.0)</f>
        <v>0</v>
      </c>
      <c r="I2" s="11">
        <f>IFERROR(__xludf.DUMMYFUNCTION("IF(IFERROR(FILTER('all one table'!$L$2:$L$3158,('all one table'!$P$2:$P$3158)=$A2,('all one table'!$L$2:$L$3158)=I$1),0)=0,0,COUNTA(FILTER('all one table'!$L$2:$L$3158,('all one table'!$P$2:$P$3158)=$A2,('all one table'!$L$2:$L$3158)=I$1)))"),4.0)</f>
        <v>4</v>
      </c>
      <c r="J2" s="10">
        <f t="shared" ref="J2:J28" si="1">SUM(C2:I2)</f>
        <v>111</v>
      </c>
      <c r="K2" s="10">
        <f t="shared" ref="K2:K28" si="2">B2-J2</f>
        <v>5</v>
      </c>
      <c r="M2" s="12">
        <f t="shared" ref="M2:M28" si="3">J2/B2</f>
        <v>0.9568965517</v>
      </c>
    </row>
    <row r="3">
      <c r="A3" s="8" t="s">
        <v>211</v>
      </c>
      <c r="B3" s="10">
        <f>COUNTIF('all one table'!$P3:$P3159,A3)</f>
        <v>62</v>
      </c>
      <c r="C3" s="11">
        <f>IFERROR(__xludf.DUMMYFUNCTION("IF(IFERROR(FILTER('all one table'!$L$2:$L$3158,('all one table'!$P$2:$P$3158)=$A3,('all one table'!$L$2:$L$3158)=""High""),0)=0,0,COUNTA(FILTER('all one table'!$L$2:$L$3158,('all one table'!$P$2:$P$3158)=$A3,('all one table'!$L$2:$L$3158)=""High"")))"),0.0)</f>
        <v>0</v>
      </c>
      <c r="D3" s="11">
        <f>IFERROR(__xludf.DUMMYFUNCTION("IF(IFERROR(FILTER('all one table'!$L$2:$L$3158,('all one table'!$P$2:$P$3158)=$A3,('all one table'!$L$2:$L$3158)=""Medium""),0)=0,0,COUNTA(FILTER('all one table'!$L$2:$L$3158,('all one table'!$P$2:$P$3158)=$A3,('all one table'!$L$2:$L$3158)=""Medium"")))"),1.0)</f>
        <v>1</v>
      </c>
      <c r="E3" s="11">
        <f>IFERROR(__xludf.DUMMYFUNCTION("IF(IFERROR(FILTER('all one table'!$L$2:$L$3158,('all one table'!$P$2:$P$3158)=$A3,('all one table'!$L$2:$L$3158)=""LOW""),0)=0,0,COUNTA(FILTER('all one table'!$L$2:$L$3158,('all one table'!$P$2:$P$3158)=$A3,('all one table'!$L$2:$L$3158)=""LOW"")))"),13.0)</f>
        <v>13</v>
      </c>
      <c r="F3" s="11">
        <f>IFERROR(__xludf.DUMMYFUNCTION("IF(IFERROR(FILTER('all one table'!$L$2:$L$3158,('all one table'!$P$2:$P$3158)=$A3,('all one table'!$L$2:$L$3158)=""Not on shelf""),0)=0,0,COUNTA(FILTER('all one table'!$L$2:$L$3158,('all one table'!$P$2:$P$3158)=$A3,('all one table'!$L$2:$L$3158)=""Not on"&amp;" shelf"")))"),1.0)</f>
        <v>1</v>
      </c>
      <c r="G3" s="11">
        <f>IFERROR(__xludf.DUMMYFUNCTION("IF(IFERROR(FILTER('all one table'!$L$2:$L$3158,('all one table'!$P$2:$P$3158)=$A3,('all one table'!$L$2:$L$3158)=""No interventions""),0)=0,0,COUNTA(FILTER('all one table'!$L$2:$L$3158,('all one table'!$P$2:$P$3158)=$A3,('all one table'!$L$2:$L$3158)=""No"&amp;" interventions"")))"),42.0)</f>
        <v>42</v>
      </c>
      <c r="H3" s="11">
        <f>IFERROR(__xludf.DUMMYFUNCTION("IF(IFERROR(FILTER('all one table'!$L$2:$L$3158,('all one table'!$P$2:$P$3158)=$A3,('all one table'!$L$2:$L$3158)=""Multivolume""),0)=0,0,COUNTA(FILTER('all one table'!$L$2:$L$3158,('all one table'!$P$2:$P$3158)=$A3,('all one table'!$L$2:$L$3158)=""Multivo"&amp;"lume"")))"),0.0)</f>
        <v>0</v>
      </c>
      <c r="I3" s="11">
        <f>IFERROR(__xludf.DUMMYFUNCTION("IF(IFERROR(FILTER('all one table'!$L$2:$L$3158,('all one table'!$P$2:$P$3158)=$A3,('all one table'!$L$2:$L$3158)=I$1),0)=0,0,COUNTA(FILTER('all one table'!$L$2:$L$3158,('all one table'!$P$2:$P$3158)=$A3,('all one table'!$L$2:$L$3158)=I$1)))"),1.0)</f>
        <v>1</v>
      </c>
      <c r="J3" s="10">
        <f t="shared" si="1"/>
        <v>58</v>
      </c>
      <c r="K3" s="10">
        <f t="shared" si="2"/>
        <v>4</v>
      </c>
      <c r="M3" s="12">
        <f t="shared" si="3"/>
        <v>0.935483871</v>
      </c>
    </row>
    <row r="4">
      <c r="A4" s="8" t="s">
        <v>351</v>
      </c>
      <c r="B4" s="10">
        <f>COUNTIF('all one table'!$P4:$P3160,A4)</f>
        <v>19</v>
      </c>
      <c r="C4" s="11">
        <f>IFERROR(__xludf.DUMMYFUNCTION("IF(IFERROR(FILTER('all one table'!$L$2:$L$3158,('all one table'!$P$2:$P$3158)=$A4,('all one table'!$L$2:$L$3158)=""High""),0)=0,0,COUNTA(FILTER('all one table'!$L$2:$L$3158,('all one table'!$P$2:$P$3158)=$A4,('all one table'!$L$2:$L$3158)=""High"")))"),0.0)</f>
        <v>0</v>
      </c>
      <c r="D4" s="11">
        <f>IFERROR(__xludf.DUMMYFUNCTION("IF(IFERROR(FILTER('all one table'!$L$2:$L$3158,('all one table'!$P$2:$P$3158)=$A4,('all one table'!$L$2:$L$3158)=""Medium""),0)=0,0,COUNTA(FILTER('all one table'!$L$2:$L$3158,('all one table'!$P$2:$P$3158)=$A4,('all one table'!$L$2:$L$3158)=""Medium"")))"),0.0)</f>
        <v>0</v>
      </c>
      <c r="E4" s="11">
        <f>IFERROR(__xludf.DUMMYFUNCTION("IF(IFERROR(FILTER('all one table'!$L$2:$L$3158,('all one table'!$P$2:$P$3158)=$A4,('all one table'!$L$2:$L$3158)=""LOW""),0)=0,0,COUNTA(FILTER('all one table'!$L$2:$L$3158,('all one table'!$P$2:$P$3158)=$A4,('all one table'!$L$2:$L$3158)=""LOW"")))"),8.0)</f>
        <v>8</v>
      </c>
      <c r="F4" s="11">
        <f>IFERROR(__xludf.DUMMYFUNCTION("IF(IFERROR(FILTER('all one table'!$L$2:$L$3158,('all one table'!$P$2:$P$3158)=$A4,('all one table'!$L$2:$L$3158)=""Not on shelf""),0)=0,0,COUNTA(FILTER('all one table'!$L$2:$L$3158,('all one table'!$P$2:$P$3158)=$A4,('all one table'!$L$2:$L$3158)=""Not on"&amp;" shelf"")))"),0.0)</f>
        <v>0</v>
      </c>
      <c r="G4" s="11">
        <f>IFERROR(__xludf.DUMMYFUNCTION("IF(IFERROR(FILTER('all one table'!$L$2:$L$3158,('all one table'!$P$2:$P$3158)=$A4,('all one table'!$L$2:$L$3158)=""No interventions""),0)=0,0,COUNTA(FILTER('all one table'!$L$2:$L$3158,('all one table'!$P$2:$P$3158)=$A4,('all one table'!$L$2:$L$3158)=""No"&amp;" interventions"")))"),11.0)</f>
        <v>11</v>
      </c>
      <c r="H4" s="11">
        <f>IFERROR(__xludf.DUMMYFUNCTION("IF(IFERROR(FILTER('all one table'!$L$2:$L$3158,('all one table'!$P$2:$P$3158)=$A4,('all one table'!$L$2:$L$3158)=""Multivolume""),0)=0,0,COUNTA(FILTER('all one table'!$L$2:$L$3158,('all one table'!$P$2:$P$3158)=$A4,('all one table'!$L$2:$L$3158)=""Multivo"&amp;"lume"")))"),0.0)</f>
        <v>0</v>
      </c>
      <c r="I4" s="11">
        <f>IFERROR(__xludf.DUMMYFUNCTION("IF(IFERROR(FILTER('all one table'!$L$2:$L$3158,('all one table'!$P$2:$P$3158)=$A4,('all one table'!$L$2:$L$3158)=I$1),0)=0,0,COUNTA(FILTER('all one table'!$L$2:$L$3158,('all one table'!$P$2:$P$3158)=$A4,('all one table'!$L$2:$L$3158)=I$1)))"),0.0)</f>
        <v>0</v>
      </c>
      <c r="J4" s="10">
        <f t="shared" si="1"/>
        <v>19</v>
      </c>
      <c r="K4" s="10">
        <f t="shared" si="2"/>
        <v>0</v>
      </c>
      <c r="M4" s="12">
        <f t="shared" si="3"/>
        <v>1</v>
      </c>
    </row>
    <row r="5">
      <c r="A5" s="8" t="s">
        <v>490</v>
      </c>
      <c r="B5" s="10">
        <f>COUNTIF('all one table'!$P5:$P3161,A5)</f>
        <v>41</v>
      </c>
      <c r="C5" s="11">
        <f>IFERROR(__xludf.DUMMYFUNCTION("IF(IFERROR(FILTER('all one table'!$L$2:$L$3158,('all one table'!$P$2:$P$3158)=$A5,('all one table'!$L$2:$L$3158)=""High""),0)=0,0,COUNTA(FILTER('all one table'!$L$2:$L$3158,('all one table'!$P$2:$P$3158)=$A5,('all one table'!$L$2:$L$3158)=""High"")))"),0.0)</f>
        <v>0</v>
      </c>
      <c r="D5" s="11">
        <f>IFERROR(__xludf.DUMMYFUNCTION("IF(IFERROR(FILTER('all one table'!$L$2:$L$3158,('all one table'!$P$2:$P$3158)=$A5,('all one table'!$L$2:$L$3158)=""Medium""),0)=0,0,COUNTA(FILTER('all one table'!$L$2:$L$3158,('all one table'!$P$2:$P$3158)=$A5,('all one table'!$L$2:$L$3158)=""Medium"")))"),0.0)</f>
        <v>0</v>
      </c>
      <c r="E5" s="11">
        <f>IFERROR(__xludf.DUMMYFUNCTION("IF(IFERROR(FILTER('all one table'!$L$2:$L$3158,('all one table'!$P$2:$P$3158)=$A5,('all one table'!$L$2:$L$3158)=""LOW""),0)=0,0,COUNTA(FILTER('all one table'!$L$2:$L$3158,('all one table'!$P$2:$P$3158)=$A5,('all one table'!$L$2:$L$3158)=""LOW"")))"),7.0)</f>
        <v>7</v>
      </c>
      <c r="F5" s="11">
        <f>IFERROR(__xludf.DUMMYFUNCTION("IF(IFERROR(FILTER('all one table'!$L$2:$L$3158,('all one table'!$P$2:$P$3158)=$A5,('all one table'!$L$2:$L$3158)=""Not on shelf""),0)=0,0,COUNTA(FILTER('all one table'!$L$2:$L$3158,('all one table'!$P$2:$P$3158)=$A5,('all one table'!$L$2:$L$3158)=""Not on"&amp;" shelf"")))"),0.0)</f>
        <v>0</v>
      </c>
      <c r="G5" s="11">
        <f>IFERROR(__xludf.DUMMYFUNCTION("IF(IFERROR(FILTER('all one table'!$L$2:$L$3158,('all one table'!$P$2:$P$3158)=$A5,('all one table'!$L$2:$L$3158)=""No interventions""),0)=0,0,COUNTA(FILTER('all one table'!$L$2:$L$3158,('all one table'!$P$2:$P$3158)=$A5,('all one table'!$L$2:$L$3158)=""No"&amp;" interventions"")))"),26.0)</f>
        <v>26</v>
      </c>
      <c r="H5" s="11">
        <f>IFERROR(__xludf.DUMMYFUNCTION("IF(IFERROR(FILTER('all one table'!$L$2:$L$3158,('all one table'!$P$2:$P$3158)=$A5,('all one table'!$L$2:$L$3158)=""Multivolume""),0)=0,0,COUNTA(FILTER('all one table'!$L$2:$L$3158,('all one table'!$P$2:$P$3158)=$A5,('all one table'!$L$2:$L$3158)=""Multivo"&amp;"lume"")))"),0.0)</f>
        <v>0</v>
      </c>
      <c r="I5" s="11">
        <f>IFERROR(__xludf.DUMMYFUNCTION("IF(IFERROR(FILTER('all one table'!$L$2:$L$3158,('all one table'!$P$2:$P$3158)=$A5,('all one table'!$L$2:$L$3158)=I$1),0)=0,0,COUNTA(FILTER('all one table'!$L$2:$L$3158,('all one table'!$P$2:$P$3158)=$A5,('all one table'!$L$2:$L$3158)=I$1)))"),2.0)</f>
        <v>2</v>
      </c>
      <c r="J5" s="10">
        <f t="shared" si="1"/>
        <v>35</v>
      </c>
      <c r="K5" s="10">
        <f t="shared" si="2"/>
        <v>6</v>
      </c>
      <c r="M5" s="12">
        <f t="shared" si="3"/>
        <v>0.8536585366</v>
      </c>
    </row>
    <row r="6">
      <c r="A6" s="8" t="s">
        <v>655</v>
      </c>
      <c r="B6" s="10">
        <f>COUNTIF('all one table'!$P6:$P3162,A6)</f>
        <v>168</v>
      </c>
      <c r="C6" s="11">
        <f>IFERROR(__xludf.DUMMYFUNCTION("IF(IFERROR(FILTER('all one table'!$L$2:$L$3158,('all one table'!$P$2:$P$3158)=$A6,('all one table'!$L$2:$L$3158)=""High""),0)=0,0,COUNTA(FILTER('all one table'!$L$2:$L$3158,('all one table'!$P$2:$P$3158)=$A6,('all one table'!$L$2:$L$3158)=""High"")))"),0.0)</f>
        <v>0</v>
      </c>
      <c r="D6" s="11">
        <f>IFERROR(__xludf.DUMMYFUNCTION("IF(IFERROR(FILTER('all one table'!$L$2:$L$3158,('all one table'!$P$2:$P$3158)=$A6,('all one table'!$L$2:$L$3158)=""Medium""),0)=0,0,COUNTA(FILTER('all one table'!$L$2:$L$3158,('all one table'!$P$2:$P$3158)=$A6,('all one table'!$L$2:$L$3158)=""Medium"")))"),0.0)</f>
        <v>0</v>
      </c>
      <c r="E6" s="11">
        <f>IFERROR(__xludf.DUMMYFUNCTION("IF(IFERROR(FILTER('all one table'!$L$2:$L$3158,('all one table'!$P$2:$P$3158)=$A6,('all one table'!$L$2:$L$3158)=""LOW""),0)=0,0,COUNTA(FILTER('all one table'!$L$2:$L$3158,('all one table'!$P$2:$P$3158)=$A6,('all one table'!$L$2:$L$3158)=""LOW"")))"),0.0)</f>
        <v>0</v>
      </c>
      <c r="F6" s="11">
        <f>IFERROR(__xludf.DUMMYFUNCTION("IF(IFERROR(FILTER('all one table'!$L$2:$L$3158,('all one table'!$P$2:$P$3158)=$A6,('all one table'!$L$2:$L$3158)=""Not on shelf""),0)=0,0,COUNTA(FILTER('all one table'!$L$2:$L$3158,('all one table'!$P$2:$P$3158)=$A6,('all one table'!$L$2:$L$3158)=""Not on"&amp;" shelf"")))"),0.0)</f>
        <v>0</v>
      </c>
      <c r="G6" s="11">
        <f>IFERROR(__xludf.DUMMYFUNCTION("IF(IFERROR(FILTER('all one table'!$L$2:$L$3158,('all one table'!$P$2:$P$3158)=$A6,('all one table'!$L$2:$L$3158)=""No interventions""),0)=0,0,COUNTA(FILTER('all one table'!$L$2:$L$3158,('all one table'!$P$2:$P$3158)=$A6,('all one table'!$L$2:$L$3158)=""No"&amp;" interventions"")))"),0.0)</f>
        <v>0</v>
      </c>
      <c r="H6" s="11">
        <f>IFERROR(__xludf.DUMMYFUNCTION("IF(IFERROR(FILTER('all one table'!$L$2:$L$3158,('all one table'!$P$2:$P$3158)=$A6,('all one table'!$L$2:$L$3158)=""Multivolume""),0)=0,0,COUNTA(FILTER('all one table'!$L$2:$L$3158,('all one table'!$P$2:$P$3158)=$A6,('all one table'!$L$2:$L$3158)=""Multivo"&amp;"lume"")))"),0.0)</f>
        <v>0</v>
      </c>
      <c r="I6" s="11">
        <f>IFERROR(__xludf.DUMMYFUNCTION("IF(IFERROR(FILTER('all one table'!$L$2:$L$3158,('all one table'!$P$2:$P$3158)=$A6,('all one table'!$L$2:$L$3158)=I$1),0)=0,0,COUNTA(FILTER('all one table'!$L$2:$L$3158,('all one table'!$P$2:$P$3158)=$A6,('all one table'!$L$2:$L$3158)=I$1)))"),0.0)</f>
        <v>0</v>
      </c>
      <c r="J6" s="10">
        <f t="shared" si="1"/>
        <v>0</v>
      </c>
      <c r="K6" s="10">
        <f t="shared" si="2"/>
        <v>168</v>
      </c>
      <c r="M6" s="12">
        <f t="shared" si="3"/>
        <v>0</v>
      </c>
    </row>
    <row r="7">
      <c r="A7" s="8" t="s">
        <v>815</v>
      </c>
      <c r="B7" s="10">
        <f>COUNTIF('all one table'!$P7:$P3163,A7)</f>
        <v>90</v>
      </c>
      <c r="C7" s="11">
        <f>IFERROR(__xludf.DUMMYFUNCTION("IF(IFERROR(FILTER('all one table'!$L$2:$L$3158,('all one table'!$P$2:$P$3158)=$A7,('all one table'!$L$2:$L$3158)=""High""),0)=0,0,COUNTA(FILTER('all one table'!$L$2:$L$3158,('all one table'!$P$2:$P$3158)=$A7,('all one table'!$L$2:$L$3158)=""High"")))"),0.0)</f>
        <v>0</v>
      </c>
      <c r="D7" s="11">
        <f>IFERROR(__xludf.DUMMYFUNCTION("IF(IFERROR(FILTER('all one table'!$L$2:$L$3158,('all one table'!$P$2:$P$3158)=$A7,('all one table'!$L$2:$L$3158)=""Medium""),0)=0,0,COUNTA(FILTER('all one table'!$L$2:$L$3158,('all one table'!$P$2:$P$3158)=$A7,('all one table'!$L$2:$L$3158)=""Medium"")))"),0.0)</f>
        <v>0</v>
      </c>
      <c r="E7" s="11">
        <f>IFERROR(__xludf.DUMMYFUNCTION("IF(IFERROR(FILTER('all one table'!$L$2:$L$3158,('all one table'!$P$2:$P$3158)=$A7,('all one table'!$L$2:$L$3158)=""LOW""),0)=0,0,COUNTA(FILTER('all one table'!$L$2:$L$3158,('all one table'!$P$2:$P$3158)=$A7,('all one table'!$L$2:$L$3158)=""LOW"")))"),6.0)</f>
        <v>6</v>
      </c>
      <c r="F7" s="11">
        <f>IFERROR(__xludf.DUMMYFUNCTION("IF(IFERROR(FILTER('all one table'!$L$2:$L$3158,('all one table'!$P$2:$P$3158)=$A7,('all one table'!$L$2:$L$3158)=""Not on shelf""),0)=0,0,COUNTA(FILTER('all one table'!$L$2:$L$3158,('all one table'!$P$2:$P$3158)=$A7,('all one table'!$L$2:$L$3158)=""Not on"&amp;" shelf"")))"),1.0)</f>
        <v>1</v>
      </c>
      <c r="G7" s="11">
        <f>IFERROR(__xludf.DUMMYFUNCTION("IF(IFERROR(FILTER('all one table'!$L$2:$L$3158,('all one table'!$P$2:$P$3158)=$A7,('all one table'!$L$2:$L$3158)=""No interventions""),0)=0,0,COUNTA(FILTER('all one table'!$L$2:$L$3158,('all one table'!$P$2:$P$3158)=$A7,('all one table'!$L$2:$L$3158)=""No"&amp;" interventions"")))"),58.0)</f>
        <v>58</v>
      </c>
      <c r="H7" s="11">
        <f>IFERROR(__xludf.DUMMYFUNCTION("IF(IFERROR(FILTER('all one table'!$L$2:$L$3158,('all one table'!$P$2:$P$3158)=$A7,('all one table'!$L$2:$L$3158)=""Multivolume""),0)=0,0,COUNTA(FILTER('all one table'!$L$2:$L$3158,('all one table'!$P$2:$P$3158)=$A7,('all one table'!$L$2:$L$3158)=""Multivo"&amp;"lume"")))"),0.0)</f>
        <v>0</v>
      </c>
      <c r="I7" s="11">
        <f>IFERROR(__xludf.DUMMYFUNCTION("IF(IFERROR(FILTER('all one table'!$L$2:$L$3158,('all one table'!$P$2:$P$3158)=$A7,('all one table'!$L$2:$L$3158)=I$1),0)=0,0,COUNTA(FILTER('all one table'!$L$2:$L$3158,('all one table'!$P$2:$P$3158)=$A7,('all one table'!$L$2:$L$3158)=I$1)))"),25.0)</f>
        <v>25</v>
      </c>
      <c r="J7" s="10">
        <f t="shared" si="1"/>
        <v>90</v>
      </c>
      <c r="K7" s="10">
        <f t="shared" si="2"/>
        <v>0</v>
      </c>
      <c r="M7" s="12">
        <f t="shared" si="3"/>
        <v>1</v>
      </c>
    </row>
    <row r="8">
      <c r="A8" s="8" t="s">
        <v>985</v>
      </c>
      <c r="B8" s="10">
        <f>COUNTIF('all one table'!$P8:$P3164,A8)</f>
        <v>209</v>
      </c>
      <c r="C8" s="11">
        <f>IFERROR(__xludf.DUMMYFUNCTION("IF(IFERROR(FILTER('all one table'!$L$2:$L$3158,('all one table'!$P$2:$P$3158)=$A8,('all one table'!$L$2:$L$3158)=""High""),0)=0,0,COUNTA(FILTER('all one table'!$L$2:$L$3158,('all one table'!$P$2:$P$3158)=$A8,('all one table'!$L$2:$L$3158)=""High"")))"),0.0)</f>
        <v>0</v>
      </c>
      <c r="D8" s="11">
        <f>IFERROR(__xludf.DUMMYFUNCTION("IF(IFERROR(FILTER('all one table'!$L$2:$L$3158,('all one table'!$P$2:$P$3158)=$A8,('all one table'!$L$2:$L$3158)=""Medium""),0)=0,0,COUNTA(FILTER('all one table'!$L$2:$L$3158,('all one table'!$P$2:$P$3158)=$A8,('all one table'!$L$2:$L$3158)=""Medium"")))"),1.0)</f>
        <v>1</v>
      </c>
      <c r="E8" s="11">
        <f>IFERROR(__xludf.DUMMYFUNCTION("IF(IFERROR(FILTER('all one table'!$L$2:$L$3158,('all one table'!$P$2:$P$3158)=$A8,('all one table'!$L$2:$L$3158)=""LOW""),0)=0,0,COUNTA(FILTER('all one table'!$L$2:$L$3158,('all one table'!$P$2:$P$3158)=$A8,('all one table'!$L$2:$L$3158)=""LOW"")))"),7.0)</f>
        <v>7</v>
      </c>
      <c r="F8" s="11">
        <f>IFERROR(__xludf.DUMMYFUNCTION("IF(IFERROR(FILTER('all one table'!$L$2:$L$3158,('all one table'!$P$2:$P$3158)=$A8,('all one table'!$L$2:$L$3158)=""Not on shelf""),0)=0,0,COUNTA(FILTER('all one table'!$L$2:$L$3158,('all one table'!$P$2:$P$3158)=$A8,('all one table'!$L$2:$L$3158)=""Not on"&amp;" shelf"")))"),10.0)</f>
        <v>10</v>
      </c>
      <c r="G8" s="11">
        <f>IFERROR(__xludf.DUMMYFUNCTION("IF(IFERROR(FILTER('all one table'!$L$2:$L$3158,('all one table'!$P$2:$P$3158)=$A8,('all one table'!$L$2:$L$3158)=""No interventions""),0)=0,0,COUNTA(FILTER('all one table'!$L$2:$L$3158,('all one table'!$P$2:$P$3158)=$A8,('all one table'!$L$2:$L$3158)=""No"&amp;" interventions"")))"),103.0)</f>
        <v>103</v>
      </c>
      <c r="H8" s="11">
        <f>IFERROR(__xludf.DUMMYFUNCTION("IF(IFERROR(FILTER('all one table'!$L$2:$L$3158,('all one table'!$P$2:$P$3158)=$A8,('all one table'!$L$2:$L$3158)=""Multivolume""),0)=0,0,COUNTA(FILTER('all one table'!$L$2:$L$3158,('all one table'!$P$2:$P$3158)=$A8,('all one table'!$L$2:$L$3158)=""Multivo"&amp;"lume"")))"),0.0)</f>
        <v>0</v>
      </c>
      <c r="I8" s="11">
        <f>IFERROR(__xludf.DUMMYFUNCTION("IF(IFERROR(FILTER('all one table'!$L$2:$L$3158,('all one table'!$P$2:$P$3158)=$A8,('all one table'!$L$2:$L$3158)=I$1),0)=0,0,COUNTA(FILTER('all one table'!$L$2:$L$3158,('all one table'!$P$2:$P$3158)=$A8,('all one table'!$L$2:$L$3158)=I$1)))"),6.0)</f>
        <v>6</v>
      </c>
      <c r="J8" s="10">
        <f t="shared" si="1"/>
        <v>127</v>
      </c>
      <c r="K8" s="10">
        <f t="shared" si="2"/>
        <v>82</v>
      </c>
      <c r="M8" s="12">
        <f t="shared" si="3"/>
        <v>0.6076555024</v>
      </c>
    </row>
    <row r="9">
      <c r="A9" s="8" t="s">
        <v>1135</v>
      </c>
      <c r="B9" s="10">
        <f>COUNTIF('all one table'!$P9:$P3165,A9)</f>
        <v>6</v>
      </c>
      <c r="C9" s="11">
        <f>IFERROR(__xludf.DUMMYFUNCTION("IF(IFERROR(FILTER('all one table'!$L$2:$L$3158,('all one table'!$P$2:$P$3158)=$A9,('all one table'!$L$2:$L$3158)=""High""),0)=0,0,COUNTA(FILTER('all one table'!$L$2:$L$3158,('all one table'!$P$2:$P$3158)=$A9,('all one table'!$L$2:$L$3158)=""High"")))"),0.0)</f>
        <v>0</v>
      </c>
      <c r="D9" s="11">
        <f>IFERROR(__xludf.DUMMYFUNCTION("IF(IFERROR(FILTER('all one table'!$L$2:$L$3158,('all one table'!$P$2:$P$3158)=$A9,('all one table'!$L$2:$L$3158)=""Medium""),0)=0,0,COUNTA(FILTER('all one table'!$L$2:$L$3158,('all one table'!$P$2:$P$3158)=$A9,('all one table'!$L$2:$L$3158)=""Medium"")))"),0.0)</f>
        <v>0</v>
      </c>
      <c r="E9" s="11">
        <f>IFERROR(__xludf.DUMMYFUNCTION("IF(IFERROR(FILTER('all one table'!$L$2:$L$3158,('all one table'!$P$2:$P$3158)=$A9,('all one table'!$L$2:$L$3158)=""LOW""),0)=0,0,COUNTA(FILTER('all one table'!$L$2:$L$3158,('all one table'!$P$2:$P$3158)=$A9,('all one table'!$L$2:$L$3158)=""LOW"")))"),0.0)</f>
        <v>0</v>
      </c>
      <c r="F9" s="11">
        <f>IFERROR(__xludf.DUMMYFUNCTION("IF(IFERROR(FILTER('all one table'!$L$2:$L$3158,('all one table'!$P$2:$P$3158)=$A9,('all one table'!$L$2:$L$3158)=""Not on shelf""),0)=0,0,COUNTA(FILTER('all one table'!$L$2:$L$3158,('all one table'!$P$2:$P$3158)=$A9,('all one table'!$L$2:$L$3158)=""Not on"&amp;" shelf"")))"),0.0)</f>
        <v>0</v>
      </c>
      <c r="G9" s="11">
        <f>IFERROR(__xludf.DUMMYFUNCTION("IF(IFERROR(FILTER('all one table'!$L$2:$L$3158,('all one table'!$P$2:$P$3158)=$A9,('all one table'!$L$2:$L$3158)=""No interventions""),0)=0,0,COUNTA(FILTER('all one table'!$L$2:$L$3158,('all one table'!$P$2:$P$3158)=$A9,('all one table'!$L$2:$L$3158)=""No"&amp;" interventions"")))"),6.0)</f>
        <v>6</v>
      </c>
      <c r="H9" s="11">
        <f>IFERROR(__xludf.DUMMYFUNCTION("IF(IFERROR(FILTER('all one table'!$L$2:$L$3158,('all one table'!$P$2:$P$3158)=$A9,('all one table'!$L$2:$L$3158)=""Multivolume""),0)=0,0,COUNTA(FILTER('all one table'!$L$2:$L$3158,('all one table'!$P$2:$P$3158)=$A9,('all one table'!$L$2:$L$3158)=""Multivo"&amp;"lume"")))"),0.0)</f>
        <v>0</v>
      </c>
      <c r="I9" s="11">
        <f>IFERROR(__xludf.DUMMYFUNCTION("IF(IFERROR(FILTER('all one table'!$L$2:$L$3158,('all one table'!$P$2:$P$3158)=$A9,('all one table'!$L$2:$L$3158)=I$1),0)=0,0,COUNTA(FILTER('all one table'!$L$2:$L$3158,('all one table'!$P$2:$P$3158)=$A9,('all one table'!$L$2:$L$3158)=I$1)))"),0.0)</f>
        <v>0</v>
      </c>
      <c r="J9" s="10">
        <f t="shared" si="1"/>
        <v>6</v>
      </c>
      <c r="K9" s="10">
        <f t="shared" si="2"/>
        <v>0</v>
      </c>
      <c r="M9" s="12">
        <f t="shared" si="3"/>
        <v>1</v>
      </c>
    </row>
    <row r="10">
      <c r="A10" s="8" t="s">
        <v>1291</v>
      </c>
      <c r="B10" s="10">
        <f>COUNTIF('all one table'!$P10:$P3166,A10)</f>
        <v>115</v>
      </c>
      <c r="C10" s="11">
        <f>IFERROR(__xludf.DUMMYFUNCTION("IF(IFERROR(FILTER('all one table'!$L$2:$L$3158,('all one table'!$P$2:$P$3158)=$A10,('all one table'!$L$2:$L$3158)=""High""),0)=0,0,COUNTA(FILTER('all one table'!$L$2:$L$3158,('all one table'!$P$2:$P$3158)=$A10,('all one table'!$L$2:$L$3158)=""High"")))"),0.0)</f>
        <v>0</v>
      </c>
      <c r="D10" s="11">
        <f>IFERROR(__xludf.DUMMYFUNCTION("IF(IFERROR(FILTER('all one table'!$L$2:$L$3158,('all one table'!$P$2:$P$3158)=$A10,('all one table'!$L$2:$L$3158)=""Medium""),0)=0,0,COUNTA(FILTER('all one table'!$L$2:$L$3158,('all one table'!$P$2:$P$3158)=$A10,('all one table'!$L$2:$L$3158)=""Medium""))"&amp;")"),2.0)</f>
        <v>2</v>
      </c>
      <c r="E10" s="11">
        <f>IFERROR(__xludf.DUMMYFUNCTION("IF(IFERROR(FILTER('all one table'!$L$2:$L$3158,('all one table'!$P$2:$P$3158)=$A10,('all one table'!$L$2:$L$3158)=""LOW""),0)=0,0,COUNTA(FILTER('all one table'!$L$2:$L$3158,('all one table'!$P$2:$P$3158)=$A10,('all one table'!$L$2:$L$3158)=""LOW"")))"),9.0)</f>
        <v>9</v>
      </c>
      <c r="F10" s="11">
        <f>IFERROR(__xludf.DUMMYFUNCTION("IF(IFERROR(FILTER('all one table'!$L$2:$L$3158,('all one table'!$P$2:$P$3158)=$A10,('all one table'!$L$2:$L$3158)=""Not on shelf""),0)=0,0,COUNTA(FILTER('all one table'!$L$2:$L$3158,('all one table'!$P$2:$P$3158)=$A10,('all one table'!$L$2:$L$3158)=""Not "&amp;"on shelf"")))"),5.0)</f>
        <v>5</v>
      </c>
      <c r="G10" s="11">
        <f>IFERROR(__xludf.DUMMYFUNCTION("IF(IFERROR(FILTER('all one table'!$L$2:$L$3158,('all one table'!$P$2:$P$3158)=$A10,('all one table'!$L$2:$L$3158)=""No interventions""),0)=0,0,COUNTA(FILTER('all one table'!$L$2:$L$3158,('all one table'!$P$2:$P$3158)=$A10,('all one table'!$L$2:$L$3158)="""&amp;"No interventions"")))"),61.0)</f>
        <v>61</v>
      </c>
      <c r="H10" s="11">
        <f>IFERROR(__xludf.DUMMYFUNCTION("IF(IFERROR(FILTER('all one table'!$L$2:$L$3158,('all one table'!$P$2:$P$3158)=$A10,('all one table'!$L$2:$L$3158)=""Multivolume""),0)=0,0,COUNTA(FILTER('all one table'!$L$2:$L$3158,('all one table'!$P$2:$P$3158)=$A10,('all one table'!$L$2:$L$3158)=""Multi"&amp;"volume"")))"),0.0)</f>
        <v>0</v>
      </c>
      <c r="I10" s="11">
        <f>IFERROR(__xludf.DUMMYFUNCTION("IF(IFERROR(FILTER('all one table'!$L$2:$L$3158,('all one table'!$P$2:$P$3158)=$A10,('all one table'!$L$2:$L$3158)=I$1),0)=0,0,COUNTA(FILTER('all one table'!$L$2:$L$3158,('all one table'!$P$2:$P$3158)=$A10,('all one table'!$L$2:$L$3158)=I$1)))"),4.0)</f>
        <v>4</v>
      </c>
      <c r="J10" s="10">
        <f t="shared" si="1"/>
        <v>81</v>
      </c>
      <c r="K10" s="10">
        <f t="shared" si="2"/>
        <v>34</v>
      </c>
      <c r="M10" s="12">
        <f t="shared" si="3"/>
        <v>0.7043478261</v>
      </c>
    </row>
    <row r="11">
      <c r="A11" s="8" t="s">
        <v>1463</v>
      </c>
      <c r="B11" s="10">
        <f>COUNTIF('all one table'!$P11:$P3167,A11)</f>
        <v>58</v>
      </c>
      <c r="C11" s="11">
        <f>IFERROR(__xludf.DUMMYFUNCTION("IF(IFERROR(FILTER('all one table'!$L$2:$L$3158,('all one table'!$P$2:$P$3158)=$A11,('all one table'!$L$2:$L$3158)=""High""),0)=0,0,COUNTA(FILTER('all one table'!$L$2:$L$3158,('all one table'!$P$2:$P$3158)=$A11,('all one table'!$L$2:$L$3158)=""High"")))"),0.0)</f>
        <v>0</v>
      </c>
      <c r="D11" s="11">
        <f>IFERROR(__xludf.DUMMYFUNCTION("IF(IFERROR(FILTER('all one table'!$L$2:$L$3158,('all one table'!$P$2:$P$3158)=$A11,('all one table'!$L$2:$L$3158)=""Medium""),0)=0,0,COUNTA(FILTER('all one table'!$L$2:$L$3158,('all one table'!$P$2:$P$3158)=$A11,('all one table'!$L$2:$L$3158)=""Medium""))"&amp;")"),0.0)</f>
        <v>0</v>
      </c>
      <c r="E11" s="11">
        <f>IFERROR(__xludf.DUMMYFUNCTION("IF(IFERROR(FILTER('all one table'!$L$2:$L$3158,('all one table'!$P$2:$P$3158)=$A11,('all one table'!$L$2:$L$3158)=""LOW""),0)=0,0,COUNTA(FILTER('all one table'!$L$2:$L$3158,('all one table'!$P$2:$P$3158)=$A11,('all one table'!$L$2:$L$3158)=""LOW"")))"),4.0)</f>
        <v>4</v>
      </c>
      <c r="F11" s="11">
        <f>IFERROR(__xludf.DUMMYFUNCTION("IF(IFERROR(FILTER('all one table'!$L$2:$L$3158,('all one table'!$P$2:$P$3158)=$A11,('all one table'!$L$2:$L$3158)=""Not on shelf""),0)=0,0,COUNTA(FILTER('all one table'!$L$2:$L$3158,('all one table'!$P$2:$P$3158)=$A11,('all one table'!$L$2:$L$3158)=""Not "&amp;"on shelf"")))"),0.0)</f>
        <v>0</v>
      </c>
      <c r="G11" s="11">
        <f>IFERROR(__xludf.DUMMYFUNCTION("IF(IFERROR(FILTER('all one table'!$L$2:$L$3158,('all one table'!$P$2:$P$3158)=$A11,('all one table'!$L$2:$L$3158)=""No interventions""),0)=0,0,COUNTA(FILTER('all one table'!$L$2:$L$3158,('all one table'!$P$2:$P$3158)=$A11,('all one table'!$L$2:$L$3158)="""&amp;"No interventions"")))"),23.0)</f>
        <v>23</v>
      </c>
      <c r="H11" s="11">
        <f>IFERROR(__xludf.DUMMYFUNCTION("IF(IFERROR(FILTER('all one table'!$L$2:$L$3158,('all one table'!$P$2:$P$3158)=$A11,('all one table'!$L$2:$L$3158)=""Multivolume""),0)=0,0,COUNTA(FILTER('all one table'!$L$2:$L$3158,('all one table'!$P$2:$P$3158)=$A11,('all one table'!$L$2:$L$3158)=""Multi"&amp;"volume"")))"),0.0)</f>
        <v>0</v>
      </c>
      <c r="I11" s="11">
        <f>IFERROR(__xludf.DUMMYFUNCTION("IF(IFERROR(FILTER('all one table'!$L$2:$L$3158,('all one table'!$P$2:$P$3158)=$A11,('all one table'!$L$2:$L$3158)=I$1),0)=0,0,COUNTA(FILTER('all one table'!$L$2:$L$3158,('all one table'!$P$2:$P$3158)=$A11,('all one table'!$L$2:$L$3158)=I$1)))"),0.0)</f>
        <v>0</v>
      </c>
      <c r="J11" s="10">
        <f t="shared" si="1"/>
        <v>27</v>
      </c>
      <c r="K11" s="10">
        <f t="shared" si="2"/>
        <v>31</v>
      </c>
      <c r="M11" s="12">
        <f t="shared" si="3"/>
        <v>0.4655172414</v>
      </c>
    </row>
    <row r="12">
      <c r="A12" s="8" t="s">
        <v>1616</v>
      </c>
      <c r="B12" s="10">
        <f>COUNTIF('all one table'!$P12:$P3168,A12)</f>
        <v>7</v>
      </c>
      <c r="C12" s="11">
        <f>IFERROR(__xludf.DUMMYFUNCTION("IF(IFERROR(FILTER('all one table'!$L$2:$L$3158,('all one table'!$P$2:$P$3158)=$A12,('all one table'!$L$2:$L$3158)=""High""),0)=0,0,COUNTA(FILTER('all one table'!$L$2:$L$3158,('all one table'!$P$2:$P$3158)=$A12,('all one table'!$L$2:$L$3158)=""High"")))"),0.0)</f>
        <v>0</v>
      </c>
      <c r="D12" s="11">
        <f>IFERROR(__xludf.DUMMYFUNCTION("IF(IFERROR(FILTER('all one table'!$L$2:$L$3158,('all one table'!$P$2:$P$3158)=$A12,('all one table'!$L$2:$L$3158)=""Medium""),0)=0,0,COUNTA(FILTER('all one table'!$L$2:$L$3158,('all one table'!$P$2:$P$3158)=$A12,('all one table'!$L$2:$L$3158)=""Medium""))"&amp;")"),0.0)</f>
        <v>0</v>
      </c>
      <c r="E12" s="11">
        <f>IFERROR(__xludf.DUMMYFUNCTION("IF(IFERROR(FILTER('all one table'!$L$2:$L$3158,('all one table'!$P$2:$P$3158)=$A12,('all one table'!$L$2:$L$3158)=""LOW""),0)=0,0,COUNTA(FILTER('all one table'!$L$2:$L$3158,('all one table'!$P$2:$P$3158)=$A12,('all one table'!$L$2:$L$3158)=""LOW"")))"),0.0)</f>
        <v>0</v>
      </c>
      <c r="F12" s="11">
        <f>IFERROR(__xludf.DUMMYFUNCTION("IF(IFERROR(FILTER('all one table'!$L$2:$L$3158,('all one table'!$P$2:$P$3158)=$A12,('all one table'!$L$2:$L$3158)=""Not on shelf""),0)=0,0,COUNTA(FILTER('all one table'!$L$2:$L$3158,('all one table'!$P$2:$P$3158)=$A12,('all one table'!$L$2:$L$3158)=""Not "&amp;"on shelf"")))"),0.0)</f>
        <v>0</v>
      </c>
      <c r="G12" s="11">
        <f>IFERROR(__xludf.DUMMYFUNCTION("IF(IFERROR(FILTER('all one table'!$L$2:$L$3158,('all one table'!$P$2:$P$3158)=$A12,('all one table'!$L$2:$L$3158)=""No interventions""),0)=0,0,COUNTA(FILTER('all one table'!$L$2:$L$3158,('all one table'!$P$2:$P$3158)=$A12,('all one table'!$L$2:$L$3158)="""&amp;"No interventions"")))"),5.0)</f>
        <v>5</v>
      </c>
      <c r="H12" s="11">
        <f>IFERROR(__xludf.DUMMYFUNCTION("IF(IFERROR(FILTER('all one table'!$L$2:$L$3158,('all one table'!$P$2:$P$3158)=$A12,('all one table'!$L$2:$L$3158)=""Multivolume""),0)=0,0,COUNTA(FILTER('all one table'!$L$2:$L$3158,('all one table'!$P$2:$P$3158)=$A12,('all one table'!$L$2:$L$3158)=""Multi"&amp;"volume"")))"),0.0)</f>
        <v>0</v>
      </c>
      <c r="I12" s="11">
        <f>IFERROR(__xludf.DUMMYFUNCTION("IF(IFERROR(FILTER('all one table'!$L$2:$L$3158,('all one table'!$P$2:$P$3158)=$A12,('all one table'!$L$2:$L$3158)=I$1),0)=0,0,COUNTA(FILTER('all one table'!$L$2:$L$3158,('all one table'!$P$2:$P$3158)=$A12,('all one table'!$L$2:$L$3158)=I$1)))"),0.0)</f>
        <v>0</v>
      </c>
      <c r="J12" s="10">
        <f t="shared" si="1"/>
        <v>5</v>
      </c>
      <c r="K12" s="10">
        <f t="shared" si="2"/>
        <v>2</v>
      </c>
      <c r="M12" s="12">
        <f t="shared" si="3"/>
        <v>0.7142857143</v>
      </c>
    </row>
    <row r="13">
      <c r="A13" s="8" t="s">
        <v>1751</v>
      </c>
      <c r="B13" s="10">
        <f>COUNTIF('all one table'!$P13:$P3169,A13)</f>
        <v>37</v>
      </c>
      <c r="C13" s="11">
        <f>IFERROR(__xludf.DUMMYFUNCTION("IF(IFERROR(FILTER('all one table'!$L$2:$L$3158,('all one table'!$P$2:$P$3158)=$A13,('all one table'!$L$2:$L$3158)=""High""),0)=0,0,COUNTA(FILTER('all one table'!$L$2:$L$3158,('all one table'!$P$2:$P$3158)=$A13,('all one table'!$L$2:$L$3158)=""High"")))"),0.0)</f>
        <v>0</v>
      </c>
      <c r="D13" s="11">
        <f>IFERROR(__xludf.DUMMYFUNCTION("IF(IFERROR(FILTER('all one table'!$L$2:$L$3158,('all one table'!$P$2:$P$3158)=$A13,('all one table'!$L$2:$L$3158)=""Medium""),0)=0,0,COUNTA(FILTER('all one table'!$L$2:$L$3158,('all one table'!$P$2:$P$3158)=$A13,('all one table'!$L$2:$L$3158)=""Medium""))"&amp;")"),0.0)</f>
        <v>0</v>
      </c>
      <c r="E13" s="11">
        <f>IFERROR(__xludf.DUMMYFUNCTION("IF(IFERROR(FILTER('all one table'!$L$2:$L$3158,('all one table'!$P$2:$P$3158)=$A13,('all one table'!$L$2:$L$3158)=""LOW""),0)=0,0,COUNTA(FILTER('all one table'!$L$2:$L$3158,('all one table'!$P$2:$P$3158)=$A13,('all one table'!$L$2:$L$3158)=""LOW"")))"),4.0)</f>
        <v>4</v>
      </c>
      <c r="F13" s="11">
        <f>IFERROR(__xludf.DUMMYFUNCTION("IF(IFERROR(FILTER('all one table'!$L$2:$L$3158,('all one table'!$P$2:$P$3158)=$A13,('all one table'!$L$2:$L$3158)=""Not on shelf""),0)=0,0,COUNTA(FILTER('all one table'!$L$2:$L$3158,('all one table'!$P$2:$P$3158)=$A13,('all one table'!$L$2:$L$3158)=""Not "&amp;"on shelf"")))"),0.0)</f>
        <v>0</v>
      </c>
      <c r="G13" s="11">
        <f>IFERROR(__xludf.DUMMYFUNCTION("IF(IFERROR(FILTER('all one table'!$L$2:$L$3158,('all one table'!$P$2:$P$3158)=$A13,('all one table'!$L$2:$L$3158)=""No interventions""),0)=0,0,COUNTA(FILTER('all one table'!$L$2:$L$3158,('all one table'!$P$2:$P$3158)=$A13,('all one table'!$L$2:$L$3158)="""&amp;"No interventions"")))"),18.0)</f>
        <v>18</v>
      </c>
      <c r="H13" s="11">
        <f>IFERROR(__xludf.DUMMYFUNCTION("IF(IFERROR(FILTER('all one table'!$L$2:$L$3158,('all one table'!$P$2:$P$3158)=$A13,('all one table'!$L$2:$L$3158)=""Multivolume""),0)=0,0,COUNTA(FILTER('all one table'!$L$2:$L$3158,('all one table'!$P$2:$P$3158)=$A13,('all one table'!$L$2:$L$3158)=""Multi"&amp;"volume"")))"),0.0)</f>
        <v>0</v>
      </c>
      <c r="I13" s="11">
        <f>IFERROR(__xludf.DUMMYFUNCTION("IF(IFERROR(FILTER('all one table'!$L$2:$L$3158,('all one table'!$P$2:$P$3158)=$A13,('all one table'!$L$2:$L$3158)=I$1),0)=0,0,COUNTA(FILTER('all one table'!$L$2:$L$3158,('all one table'!$P$2:$P$3158)=$A13,('all one table'!$L$2:$L$3158)=I$1)))"),0.0)</f>
        <v>0</v>
      </c>
      <c r="J13" s="10">
        <f t="shared" si="1"/>
        <v>22</v>
      </c>
      <c r="K13" s="10">
        <f t="shared" si="2"/>
        <v>15</v>
      </c>
      <c r="M13" s="12">
        <f t="shared" si="3"/>
        <v>0.5945945946</v>
      </c>
    </row>
    <row r="14">
      <c r="A14" s="8" t="s">
        <v>1899</v>
      </c>
      <c r="B14" s="10">
        <f>COUNTIF('all one table'!$P14:$P3170,A14)</f>
        <v>96</v>
      </c>
      <c r="C14" s="11">
        <f>IFERROR(__xludf.DUMMYFUNCTION("IF(IFERROR(FILTER('all one table'!$L$2:$L$3158,('all one table'!$P$2:$P$3158)=$A14,('all one table'!$L$2:$L$3158)=""High""),0)=0,0,COUNTA(FILTER('all one table'!$L$2:$L$3158,('all one table'!$P$2:$P$3158)=$A14,('all one table'!$L$2:$L$3158)=""High"")))"),0.0)</f>
        <v>0</v>
      </c>
      <c r="D14" s="11">
        <f>IFERROR(__xludf.DUMMYFUNCTION("IF(IFERROR(FILTER('all one table'!$L$2:$L$3158,('all one table'!$P$2:$P$3158)=$A14,('all one table'!$L$2:$L$3158)=""Medium""),0)=0,0,COUNTA(FILTER('all one table'!$L$2:$L$3158,('all one table'!$P$2:$P$3158)=$A14,('all one table'!$L$2:$L$3158)=""Medium""))"&amp;")"),0.0)</f>
        <v>0</v>
      </c>
      <c r="E14" s="11">
        <f>IFERROR(__xludf.DUMMYFUNCTION("IF(IFERROR(FILTER('all one table'!$L$2:$L$3158,('all one table'!$P$2:$P$3158)=$A14,('all one table'!$L$2:$L$3158)=""LOW""),0)=0,0,COUNTA(FILTER('all one table'!$L$2:$L$3158,('all one table'!$P$2:$P$3158)=$A14,('all one table'!$L$2:$L$3158)=""LOW"")))"),3.0)</f>
        <v>3</v>
      </c>
      <c r="F14" s="11">
        <f>IFERROR(__xludf.DUMMYFUNCTION("IF(IFERROR(FILTER('all one table'!$L$2:$L$3158,('all one table'!$P$2:$P$3158)=$A14,('all one table'!$L$2:$L$3158)=""Not on shelf""),0)=0,0,COUNTA(FILTER('all one table'!$L$2:$L$3158,('all one table'!$P$2:$P$3158)=$A14,('all one table'!$L$2:$L$3158)=""Not "&amp;"on shelf"")))"),9.0)</f>
        <v>9</v>
      </c>
      <c r="G14" s="11">
        <f>IFERROR(__xludf.DUMMYFUNCTION("IF(IFERROR(FILTER('all one table'!$L$2:$L$3158,('all one table'!$P$2:$P$3158)=$A14,('all one table'!$L$2:$L$3158)=""No interventions""),0)=0,0,COUNTA(FILTER('all one table'!$L$2:$L$3158,('all one table'!$P$2:$P$3158)=$A14,('all one table'!$L$2:$L$3158)="""&amp;"No interventions"")))"),35.0)</f>
        <v>35</v>
      </c>
      <c r="H14" s="11">
        <f>IFERROR(__xludf.DUMMYFUNCTION("IF(IFERROR(FILTER('all one table'!$L$2:$L$3158,('all one table'!$P$2:$P$3158)=$A14,('all one table'!$L$2:$L$3158)=""Multivolume""),0)=0,0,COUNTA(FILTER('all one table'!$L$2:$L$3158,('all one table'!$P$2:$P$3158)=$A14,('all one table'!$L$2:$L$3158)=""Multi"&amp;"volume"")))"),0.0)</f>
        <v>0</v>
      </c>
      <c r="I14" s="11">
        <f>IFERROR(__xludf.DUMMYFUNCTION("IF(IFERROR(FILTER('all one table'!$L$2:$L$3158,('all one table'!$P$2:$P$3158)=$A14,('all one table'!$L$2:$L$3158)=I$1),0)=0,0,COUNTA(FILTER('all one table'!$L$2:$L$3158,('all one table'!$P$2:$P$3158)=$A14,('all one table'!$L$2:$L$3158)=I$1)))"),0.0)</f>
        <v>0</v>
      </c>
      <c r="J14" s="10">
        <f t="shared" si="1"/>
        <v>47</v>
      </c>
      <c r="K14" s="10">
        <f t="shared" si="2"/>
        <v>49</v>
      </c>
      <c r="M14" s="12">
        <f t="shared" si="3"/>
        <v>0.4895833333</v>
      </c>
    </row>
    <row r="15">
      <c r="A15" s="8" t="s">
        <v>2039</v>
      </c>
      <c r="B15" s="10">
        <f>COUNTIF('all one table'!$P15:$P3171,A15)</f>
        <v>9</v>
      </c>
      <c r="C15" s="11">
        <f>IFERROR(__xludf.DUMMYFUNCTION("IF(IFERROR(FILTER('all one table'!$L$2:$L$3158,('all one table'!$P$2:$P$3158)=$A15,('all one table'!$L$2:$L$3158)=""High""),0)=0,0,COUNTA(FILTER('all one table'!$L$2:$L$3158,('all one table'!$P$2:$P$3158)=$A15,('all one table'!$L$2:$L$3158)=""High"")))"),0.0)</f>
        <v>0</v>
      </c>
      <c r="D15" s="11">
        <f>IFERROR(__xludf.DUMMYFUNCTION("IF(IFERROR(FILTER('all one table'!$L$2:$L$3158,('all one table'!$P$2:$P$3158)=$A15,('all one table'!$L$2:$L$3158)=""Medium""),0)=0,0,COUNTA(FILTER('all one table'!$L$2:$L$3158,('all one table'!$P$2:$P$3158)=$A15,('all one table'!$L$2:$L$3158)=""Medium""))"&amp;")"),0.0)</f>
        <v>0</v>
      </c>
      <c r="E15" s="11">
        <f>IFERROR(__xludf.DUMMYFUNCTION("IF(IFERROR(FILTER('all one table'!$L$2:$L$3158,('all one table'!$P$2:$P$3158)=$A15,('all one table'!$L$2:$L$3158)=""LOW""),0)=0,0,COUNTA(FILTER('all one table'!$L$2:$L$3158,('all one table'!$P$2:$P$3158)=$A15,('all one table'!$L$2:$L$3158)=""LOW"")))"),0.0)</f>
        <v>0</v>
      </c>
      <c r="F15" s="11">
        <f>IFERROR(__xludf.DUMMYFUNCTION("IF(IFERROR(FILTER('all one table'!$L$2:$L$3158,('all one table'!$P$2:$P$3158)=$A15,('all one table'!$L$2:$L$3158)=""Not on shelf""),0)=0,0,COUNTA(FILTER('all one table'!$L$2:$L$3158,('all one table'!$P$2:$P$3158)=$A15,('all one table'!$L$2:$L$3158)=""Not "&amp;"on shelf"")))"),1.0)</f>
        <v>1</v>
      </c>
      <c r="G15" s="11">
        <f>IFERROR(__xludf.DUMMYFUNCTION("IF(IFERROR(FILTER('all one table'!$L$2:$L$3158,('all one table'!$P$2:$P$3158)=$A15,('all one table'!$L$2:$L$3158)=""No interventions""),0)=0,0,COUNTA(FILTER('all one table'!$L$2:$L$3158,('all one table'!$P$2:$P$3158)=$A15,('all one table'!$L$2:$L$3158)="""&amp;"No interventions"")))"),8.0)</f>
        <v>8</v>
      </c>
      <c r="H15" s="11">
        <f>IFERROR(__xludf.DUMMYFUNCTION("IF(IFERROR(FILTER('all one table'!$L$2:$L$3158,('all one table'!$P$2:$P$3158)=$A15,('all one table'!$L$2:$L$3158)=""Multivolume""),0)=0,0,COUNTA(FILTER('all one table'!$L$2:$L$3158,('all one table'!$P$2:$P$3158)=$A15,('all one table'!$L$2:$L$3158)=""Multi"&amp;"volume"")))"),0.0)</f>
        <v>0</v>
      </c>
      <c r="I15" s="11">
        <f>IFERROR(__xludf.DUMMYFUNCTION("IF(IFERROR(FILTER('all one table'!$L$2:$L$3158,('all one table'!$P$2:$P$3158)=$A15,('all one table'!$L$2:$L$3158)=I$1),0)=0,0,COUNTA(FILTER('all one table'!$L$2:$L$3158,('all one table'!$P$2:$P$3158)=$A15,('all one table'!$L$2:$L$3158)=I$1)))"),0.0)</f>
        <v>0</v>
      </c>
      <c r="J15" s="10">
        <f t="shared" si="1"/>
        <v>9</v>
      </c>
      <c r="K15" s="10">
        <f t="shared" si="2"/>
        <v>0</v>
      </c>
      <c r="M15" s="12">
        <f t="shared" si="3"/>
        <v>1</v>
      </c>
    </row>
    <row r="16">
      <c r="A16" s="8" t="s">
        <v>2125</v>
      </c>
      <c r="B16" s="10">
        <f>COUNTIF('all one table'!$P16:$P3172,A16)</f>
        <v>17</v>
      </c>
      <c r="C16" s="11">
        <f>IFERROR(__xludf.DUMMYFUNCTION("IF(IFERROR(FILTER('all one table'!$L$2:$L$3158,('all one table'!$P$2:$P$3158)=$A16,('all one table'!$L$2:$L$3158)=""High""),0)=0,0,COUNTA(FILTER('all one table'!$L$2:$L$3158,('all one table'!$P$2:$P$3158)=$A16,('all one table'!$L$2:$L$3158)=""High"")))"),0.0)</f>
        <v>0</v>
      </c>
      <c r="D16" s="11">
        <f>IFERROR(__xludf.DUMMYFUNCTION("IF(IFERROR(FILTER('all one table'!$L$2:$L$3158,('all one table'!$P$2:$P$3158)=$A16,('all one table'!$L$2:$L$3158)=""Medium""),0)=0,0,COUNTA(FILTER('all one table'!$L$2:$L$3158,('all one table'!$P$2:$P$3158)=$A16,('all one table'!$L$2:$L$3158)=""Medium""))"&amp;")"),0.0)</f>
        <v>0</v>
      </c>
      <c r="E16" s="11">
        <f>IFERROR(__xludf.DUMMYFUNCTION("IF(IFERROR(FILTER('all one table'!$L$2:$L$3158,('all one table'!$P$2:$P$3158)=$A16,('all one table'!$L$2:$L$3158)=""LOW""),0)=0,0,COUNTA(FILTER('all one table'!$L$2:$L$3158,('all one table'!$P$2:$P$3158)=$A16,('all one table'!$L$2:$L$3158)=""LOW"")))"),3.0)</f>
        <v>3</v>
      </c>
      <c r="F16" s="11">
        <f>IFERROR(__xludf.DUMMYFUNCTION("IF(IFERROR(FILTER('all one table'!$L$2:$L$3158,('all one table'!$P$2:$P$3158)=$A16,('all one table'!$L$2:$L$3158)=""Not on shelf""),0)=0,0,COUNTA(FILTER('all one table'!$L$2:$L$3158,('all one table'!$P$2:$P$3158)=$A16,('all one table'!$L$2:$L$3158)=""Not "&amp;"on shelf"")))"),0.0)</f>
        <v>0</v>
      </c>
      <c r="G16" s="11">
        <f>IFERROR(__xludf.DUMMYFUNCTION("IF(IFERROR(FILTER('all one table'!$L$2:$L$3158,('all one table'!$P$2:$P$3158)=$A16,('all one table'!$L$2:$L$3158)=""No interventions""),0)=0,0,COUNTA(FILTER('all one table'!$L$2:$L$3158,('all one table'!$P$2:$P$3158)=$A16,('all one table'!$L$2:$L$3158)="""&amp;"No interventions"")))"),11.0)</f>
        <v>11</v>
      </c>
      <c r="H16" s="11">
        <f>IFERROR(__xludf.DUMMYFUNCTION("IF(IFERROR(FILTER('all one table'!$L$2:$L$3158,('all one table'!$P$2:$P$3158)=$A16,('all one table'!$L$2:$L$3158)=""Multivolume""),0)=0,0,COUNTA(FILTER('all one table'!$L$2:$L$3158,('all one table'!$P$2:$P$3158)=$A16,('all one table'!$L$2:$L$3158)=""Multi"&amp;"volume"")))"),0.0)</f>
        <v>0</v>
      </c>
      <c r="I16" s="11">
        <f>IFERROR(__xludf.DUMMYFUNCTION("IF(IFERROR(FILTER('all one table'!$L$2:$L$3158,('all one table'!$P$2:$P$3158)=$A16,('all one table'!$L$2:$L$3158)=I$1),0)=0,0,COUNTA(FILTER('all one table'!$L$2:$L$3158,('all one table'!$P$2:$P$3158)=$A16,('all one table'!$L$2:$L$3158)=I$1)))"),0.0)</f>
        <v>0</v>
      </c>
      <c r="J16" s="10">
        <f t="shared" si="1"/>
        <v>14</v>
      </c>
      <c r="K16" s="10">
        <f t="shared" si="2"/>
        <v>3</v>
      </c>
      <c r="M16" s="12">
        <f t="shared" si="3"/>
        <v>0.8235294118</v>
      </c>
    </row>
    <row r="17">
      <c r="A17" s="8" t="s">
        <v>2215</v>
      </c>
      <c r="B17" s="10">
        <f>COUNTIF('all one table'!$P17:$P3173,A17)</f>
        <v>18</v>
      </c>
      <c r="C17" s="11">
        <f>IFERROR(__xludf.DUMMYFUNCTION("IF(IFERROR(FILTER('all one table'!$L$2:$L$3158,('all one table'!$P$2:$P$3158)=$A17,('all one table'!$L$2:$L$3158)=""High""),0)=0,0,COUNTA(FILTER('all one table'!$L$2:$L$3158,('all one table'!$P$2:$P$3158)=$A17,('all one table'!$L$2:$L$3158)=""High"")))"),0.0)</f>
        <v>0</v>
      </c>
      <c r="D17" s="11">
        <f>IFERROR(__xludf.DUMMYFUNCTION("IF(IFERROR(FILTER('all one table'!$L$2:$L$3158,('all one table'!$P$2:$P$3158)=$A17,('all one table'!$L$2:$L$3158)=""Medium""),0)=0,0,COUNTA(FILTER('all one table'!$L$2:$L$3158,('all one table'!$P$2:$P$3158)=$A17,('all one table'!$L$2:$L$3158)=""Medium""))"&amp;")"),0.0)</f>
        <v>0</v>
      </c>
      <c r="E17" s="11">
        <f>IFERROR(__xludf.DUMMYFUNCTION("IF(IFERROR(FILTER('all one table'!$L$2:$L$3158,('all one table'!$P$2:$P$3158)=$A17,('all one table'!$L$2:$L$3158)=""LOW""),0)=0,0,COUNTA(FILTER('all one table'!$L$2:$L$3158,('all one table'!$P$2:$P$3158)=$A17,('all one table'!$L$2:$L$3158)=""LOW"")))"),4.0)</f>
        <v>4</v>
      </c>
      <c r="F17" s="11">
        <f>IFERROR(__xludf.DUMMYFUNCTION("IF(IFERROR(FILTER('all one table'!$L$2:$L$3158,('all one table'!$P$2:$P$3158)=$A17,('all one table'!$L$2:$L$3158)=""Not on shelf""),0)=0,0,COUNTA(FILTER('all one table'!$L$2:$L$3158,('all one table'!$P$2:$P$3158)=$A17,('all one table'!$L$2:$L$3158)=""Not "&amp;"on shelf"")))"),0.0)</f>
        <v>0</v>
      </c>
      <c r="G17" s="11">
        <f>IFERROR(__xludf.DUMMYFUNCTION("IF(IFERROR(FILTER('all one table'!$L$2:$L$3158,('all one table'!$P$2:$P$3158)=$A17,('all one table'!$L$2:$L$3158)=""No interventions""),0)=0,0,COUNTA(FILTER('all one table'!$L$2:$L$3158,('all one table'!$P$2:$P$3158)=$A17,('all one table'!$L$2:$L$3158)="""&amp;"No interventions"")))"),14.0)</f>
        <v>14</v>
      </c>
      <c r="H17" s="11">
        <f>IFERROR(__xludf.DUMMYFUNCTION("IF(IFERROR(FILTER('all one table'!$L$2:$L$3158,('all one table'!$P$2:$P$3158)=$A17,('all one table'!$L$2:$L$3158)=""Multivolume""),0)=0,0,COUNTA(FILTER('all one table'!$L$2:$L$3158,('all one table'!$P$2:$P$3158)=$A17,('all one table'!$L$2:$L$3158)=""Multi"&amp;"volume"")))"),0.0)</f>
        <v>0</v>
      </c>
      <c r="I17" s="11">
        <f>IFERROR(__xludf.DUMMYFUNCTION("IF(IFERROR(FILTER('all one table'!$L$2:$L$3158,('all one table'!$P$2:$P$3158)=$A17,('all one table'!$L$2:$L$3158)=I$1),0)=0,0,COUNTA(FILTER('all one table'!$L$2:$L$3158,('all one table'!$P$2:$P$3158)=$A17,('all one table'!$L$2:$L$3158)=I$1)))"),0.0)</f>
        <v>0</v>
      </c>
      <c r="J17" s="10">
        <f t="shared" si="1"/>
        <v>18</v>
      </c>
      <c r="K17" s="10">
        <f t="shared" si="2"/>
        <v>0</v>
      </c>
      <c r="M17" s="12">
        <f t="shared" si="3"/>
        <v>1</v>
      </c>
    </row>
    <row r="18">
      <c r="A18" s="8" t="s">
        <v>2316</v>
      </c>
      <c r="B18" s="10">
        <f>COUNTIF('all one table'!$P18:$P3174,A18)</f>
        <v>2</v>
      </c>
      <c r="C18" s="11">
        <f>IFERROR(__xludf.DUMMYFUNCTION("IF(IFERROR(FILTER('all one table'!$L$2:$L$3158,('all one table'!$P$2:$P$3158)=$A18,('all one table'!$L$2:$L$3158)=""High""),0)=0,0,COUNTA(FILTER('all one table'!$L$2:$L$3158,('all one table'!$P$2:$P$3158)=$A18,('all one table'!$L$2:$L$3158)=""High"")))"),0.0)</f>
        <v>0</v>
      </c>
      <c r="D18" s="11">
        <f>IFERROR(__xludf.DUMMYFUNCTION("IF(IFERROR(FILTER('all one table'!$L$2:$L$3158,('all one table'!$P$2:$P$3158)=$A18,('all one table'!$L$2:$L$3158)=""Medium""),0)=0,0,COUNTA(FILTER('all one table'!$L$2:$L$3158,('all one table'!$P$2:$P$3158)=$A18,('all one table'!$L$2:$L$3158)=""Medium""))"&amp;")"),0.0)</f>
        <v>0</v>
      </c>
      <c r="E18" s="11">
        <f>IFERROR(__xludf.DUMMYFUNCTION("IF(IFERROR(FILTER('all one table'!$L$2:$L$3158,('all one table'!$P$2:$P$3158)=$A18,('all one table'!$L$2:$L$3158)=""LOW""),0)=0,0,COUNTA(FILTER('all one table'!$L$2:$L$3158,('all one table'!$P$2:$P$3158)=$A18,('all one table'!$L$2:$L$3158)=""LOW"")))"),0.0)</f>
        <v>0</v>
      </c>
      <c r="F18" s="11">
        <f>IFERROR(__xludf.DUMMYFUNCTION("IF(IFERROR(FILTER('all one table'!$L$2:$L$3158,('all one table'!$P$2:$P$3158)=$A18,('all one table'!$L$2:$L$3158)=""Not on shelf""),0)=0,0,COUNTA(FILTER('all one table'!$L$2:$L$3158,('all one table'!$P$2:$P$3158)=$A18,('all one table'!$L$2:$L$3158)=""Not "&amp;"on shelf"")))"),2.0)</f>
        <v>2</v>
      </c>
      <c r="G18" s="11">
        <f>IFERROR(__xludf.DUMMYFUNCTION("IF(IFERROR(FILTER('all one table'!$L$2:$L$3158,('all one table'!$P$2:$P$3158)=$A18,('all one table'!$L$2:$L$3158)=""No interventions""),0)=0,0,COUNTA(FILTER('all one table'!$L$2:$L$3158,('all one table'!$P$2:$P$3158)=$A18,('all one table'!$L$2:$L$3158)="""&amp;"No interventions"")))"),0.0)</f>
        <v>0</v>
      </c>
      <c r="H18" s="11">
        <f>IFERROR(__xludf.DUMMYFUNCTION("IF(IFERROR(FILTER('all one table'!$L$2:$L$3158,('all one table'!$P$2:$P$3158)=$A18,('all one table'!$L$2:$L$3158)=""Multivolume""),0)=0,0,COUNTA(FILTER('all one table'!$L$2:$L$3158,('all one table'!$P$2:$P$3158)=$A18,('all one table'!$L$2:$L$3158)=""Multi"&amp;"volume"")))"),0.0)</f>
        <v>0</v>
      </c>
      <c r="I18" s="11">
        <f>IFERROR(__xludf.DUMMYFUNCTION("IF(IFERROR(FILTER('all one table'!$L$2:$L$3158,('all one table'!$P$2:$P$3158)=$A18,('all one table'!$L$2:$L$3158)=I$1),0)=0,0,COUNTA(FILTER('all one table'!$L$2:$L$3158,('all one table'!$P$2:$P$3158)=$A18,('all one table'!$L$2:$L$3158)=I$1)))"),0.0)</f>
        <v>0</v>
      </c>
      <c r="J18" s="10">
        <f t="shared" si="1"/>
        <v>2</v>
      </c>
      <c r="K18" s="10">
        <f t="shared" si="2"/>
        <v>0</v>
      </c>
      <c r="M18" s="12">
        <f t="shared" si="3"/>
        <v>1</v>
      </c>
    </row>
    <row r="19">
      <c r="A19" s="8" t="s">
        <v>2405</v>
      </c>
      <c r="B19" s="10">
        <f>COUNTIF('all one table'!$P19:$P3175,A19)</f>
        <v>25</v>
      </c>
      <c r="C19" s="11">
        <f>IFERROR(__xludf.DUMMYFUNCTION("IF(IFERROR(FILTER('all one table'!$L$2:$L$3158,('all one table'!$P$2:$P$3158)=$A19,('all one table'!$L$2:$L$3158)=""High""),0)=0,0,COUNTA(FILTER('all one table'!$L$2:$L$3158,('all one table'!$P$2:$P$3158)=$A19,('all one table'!$L$2:$L$3158)=""High"")))"),0.0)</f>
        <v>0</v>
      </c>
      <c r="D19" s="11">
        <f>IFERROR(__xludf.DUMMYFUNCTION("IF(IFERROR(FILTER('all one table'!$L$2:$L$3158,('all one table'!$P$2:$P$3158)=$A19,('all one table'!$L$2:$L$3158)=""Medium""),0)=0,0,COUNTA(FILTER('all one table'!$L$2:$L$3158,('all one table'!$P$2:$P$3158)=$A19,('all one table'!$L$2:$L$3158)=""Medium""))"&amp;")"),0.0)</f>
        <v>0</v>
      </c>
      <c r="E19" s="11">
        <f>IFERROR(__xludf.DUMMYFUNCTION("IF(IFERROR(FILTER('all one table'!$L$2:$L$3158,('all one table'!$P$2:$P$3158)=$A19,('all one table'!$L$2:$L$3158)=""LOW""),0)=0,0,COUNTA(FILTER('all one table'!$L$2:$L$3158,('all one table'!$P$2:$P$3158)=$A19,('all one table'!$L$2:$L$3158)=""LOW"")))"),9.0)</f>
        <v>9</v>
      </c>
      <c r="F19" s="11">
        <f>IFERROR(__xludf.DUMMYFUNCTION("IF(IFERROR(FILTER('all one table'!$L$2:$L$3158,('all one table'!$P$2:$P$3158)=$A19,('all one table'!$L$2:$L$3158)=""Not on shelf""),0)=0,0,COUNTA(FILTER('all one table'!$L$2:$L$3158,('all one table'!$P$2:$P$3158)=$A19,('all one table'!$L$2:$L$3158)=""Not "&amp;"on shelf"")))"),1.0)</f>
        <v>1</v>
      </c>
      <c r="G19" s="11">
        <f>IFERROR(__xludf.DUMMYFUNCTION("IF(IFERROR(FILTER('all one table'!$L$2:$L$3158,('all one table'!$P$2:$P$3158)=$A19,('all one table'!$L$2:$L$3158)=""No interventions""),0)=0,0,COUNTA(FILTER('all one table'!$L$2:$L$3158,('all one table'!$P$2:$P$3158)=$A19,('all one table'!$L$2:$L$3158)="""&amp;"No interventions"")))"),10.0)</f>
        <v>10</v>
      </c>
      <c r="H19" s="11">
        <f>IFERROR(__xludf.DUMMYFUNCTION("IF(IFERROR(FILTER('all one table'!$L$2:$L$3158,('all one table'!$P$2:$P$3158)=$A19,('all one table'!$L$2:$L$3158)=""Multivolume""),0)=0,0,COUNTA(FILTER('all one table'!$L$2:$L$3158,('all one table'!$P$2:$P$3158)=$A19,('all one table'!$L$2:$L$3158)=""Multi"&amp;"volume"")))"),0.0)</f>
        <v>0</v>
      </c>
      <c r="I19" s="11">
        <f>IFERROR(__xludf.DUMMYFUNCTION("IF(IFERROR(FILTER('all one table'!$L$2:$L$3158,('all one table'!$P$2:$P$3158)=$A19,('all one table'!$L$2:$L$3158)=I$1),0)=0,0,COUNTA(FILTER('all one table'!$L$2:$L$3158,('all one table'!$P$2:$P$3158)=$A19,('all one table'!$L$2:$L$3158)=I$1)))"),0.0)</f>
        <v>0</v>
      </c>
      <c r="J19" s="10">
        <f t="shared" si="1"/>
        <v>20</v>
      </c>
      <c r="K19" s="10">
        <f t="shared" si="2"/>
        <v>5</v>
      </c>
      <c r="M19" s="12">
        <f t="shared" si="3"/>
        <v>0.8</v>
      </c>
    </row>
    <row r="20">
      <c r="A20" s="8" t="s">
        <v>2504</v>
      </c>
      <c r="B20" s="10">
        <f>COUNTIF('all one table'!$P20:$P3176,A20)</f>
        <v>5</v>
      </c>
      <c r="C20" s="11">
        <f>IFERROR(__xludf.DUMMYFUNCTION("IF(IFERROR(FILTER('all one table'!$L$2:$L$3158,('all one table'!$P$2:$P$3158)=$A20,('all one table'!$L$2:$L$3158)=""High""),0)=0,0,COUNTA(FILTER('all one table'!$L$2:$L$3158,('all one table'!$P$2:$P$3158)=$A20,('all one table'!$L$2:$L$3158)=""High"")))"),0.0)</f>
        <v>0</v>
      </c>
      <c r="D20" s="11">
        <f>IFERROR(__xludf.DUMMYFUNCTION("IF(IFERROR(FILTER('all one table'!$L$2:$L$3158,('all one table'!$P$2:$P$3158)=$A20,('all one table'!$L$2:$L$3158)=""Medium""),0)=0,0,COUNTA(FILTER('all one table'!$L$2:$L$3158,('all one table'!$P$2:$P$3158)=$A20,('all one table'!$L$2:$L$3158)=""Medium""))"&amp;")"),0.0)</f>
        <v>0</v>
      </c>
      <c r="E20" s="11">
        <f>IFERROR(__xludf.DUMMYFUNCTION("IF(IFERROR(FILTER('all one table'!$L$2:$L$3158,('all one table'!$P$2:$P$3158)=$A20,('all one table'!$L$2:$L$3158)=""LOW""),0)=0,0,COUNTA(FILTER('all one table'!$L$2:$L$3158,('all one table'!$P$2:$P$3158)=$A20,('all one table'!$L$2:$L$3158)=""LOW"")))"),0.0)</f>
        <v>0</v>
      </c>
      <c r="F20" s="11">
        <f>IFERROR(__xludf.DUMMYFUNCTION("IF(IFERROR(FILTER('all one table'!$L$2:$L$3158,('all one table'!$P$2:$P$3158)=$A20,('all one table'!$L$2:$L$3158)=""Not on shelf""),0)=0,0,COUNTA(FILTER('all one table'!$L$2:$L$3158,('all one table'!$P$2:$P$3158)=$A20,('all one table'!$L$2:$L$3158)=""Not "&amp;"on shelf"")))"),4.0)</f>
        <v>4</v>
      </c>
      <c r="G20" s="11">
        <f>IFERROR(__xludf.DUMMYFUNCTION("IF(IFERROR(FILTER('all one table'!$L$2:$L$3158,('all one table'!$P$2:$P$3158)=$A20,('all one table'!$L$2:$L$3158)=""No interventions""),0)=0,0,COUNTA(FILTER('all one table'!$L$2:$L$3158,('all one table'!$P$2:$P$3158)=$A20,('all one table'!$L$2:$L$3158)="""&amp;"No interventions"")))"),0.0)</f>
        <v>0</v>
      </c>
      <c r="H20" s="11">
        <f>IFERROR(__xludf.DUMMYFUNCTION("IF(IFERROR(FILTER('all one table'!$L$2:$L$3158,('all one table'!$P$2:$P$3158)=$A20,('all one table'!$L$2:$L$3158)=""Multivolume""),0)=0,0,COUNTA(FILTER('all one table'!$L$2:$L$3158,('all one table'!$P$2:$P$3158)=$A20,('all one table'!$L$2:$L$3158)=""Multi"&amp;"volume"")))"),0.0)</f>
        <v>0</v>
      </c>
      <c r="I20" s="11">
        <f>IFERROR(__xludf.DUMMYFUNCTION("IF(IFERROR(FILTER('all one table'!$L$2:$L$3158,('all one table'!$P$2:$P$3158)=$A20,('all one table'!$L$2:$L$3158)=I$1),0)=0,0,COUNTA(FILTER('all one table'!$L$2:$L$3158,('all one table'!$P$2:$P$3158)=$A20,('all one table'!$L$2:$L$3158)=I$1)))"),0.0)</f>
        <v>0</v>
      </c>
      <c r="J20" s="10">
        <f t="shared" si="1"/>
        <v>4</v>
      </c>
      <c r="K20" s="10">
        <f t="shared" si="2"/>
        <v>1</v>
      </c>
      <c r="M20" s="12">
        <f t="shared" si="3"/>
        <v>0.8</v>
      </c>
    </row>
    <row r="21" ht="15.75" customHeight="1">
      <c r="A21" s="8" t="s">
        <v>2582</v>
      </c>
      <c r="B21" s="10">
        <f>COUNTIF('all one table'!$P21:$P3177,A21)</f>
        <v>6</v>
      </c>
      <c r="C21" s="11">
        <f>IFERROR(__xludf.DUMMYFUNCTION("IF(IFERROR(FILTER('all one table'!$L$2:$L$3158,('all one table'!$P$2:$P$3158)=$A21,('all one table'!$L$2:$L$3158)=""High""),0)=0,0,COUNTA(FILTER('all one table'!$L$2:$L$3158,('all one table'!$P$2:$P$3158)=$A21,('all one table'!$L$2:$L$3158)=""High"")))"),0.0)</f>
        <v>0</v>
      </c>
      <c r="D21" s="11">
        <f>IFERROR(__xludf.DUMMYFUNCTION("IF(IFERROR(FILTER('all one table'!$L$2:$L$3158,('all one table'!$P$2:$P$3158)=$A21,('all one table'!$L$2:$L$3158)=""Medium""),0)=0,0,COUNTA(FILTER('all one table'!$L$2:$L$3158,('all one table'!$P$2:$P$3158)=$A21,('all one table'!$L$2:$L$3158)=""Medium""))"&amp;")"),0.0)</f>
        <v>0</v>
      </c>
      <c r="E21" s="11">
        <f>IFERROR(__xludf.DUMMYFUNCTION("IF(IFERROR(FILTER('all one table'!$L$2:$L$3158,('all one table'!$P$2:$P$3158)=$A21,('all one table'!$L$2:$L$3158)=""LOW""),0)=0,0,COUNTA(FILTER('all one table'!$L$2:$L$3158,('all one table'!$P$2:$P$3158)=$A21,('all one table'!$L$2:$L$3158)=""LOW"")))"),0.0)</f>
        <v>0</v>
      </c>
      <c r="F21" s="11">
        <f>IFERROR(__xludf.DUMMYFUNCTION("IF(IFERROR(FILTER('all one table'!$L$2:$L$3158,('all one table'!$P$2:$P$3158)=$A21,('all one table'!$L$2:$L$3158)=""Not on shelf""),0)=0,0,COUNTA(FILTER('all one table'!$L$2:$L$3158,('all one table'!$P$2:$P$3158)=$A21,('all one table'!$L$2:$L$3158)=""Not "&amp;"on shelf"")))"),5.0)</f>
        <v>5</v>
      </c>
      <c r="G21" s="11">
        <f>IFERROR(__xludf.DUMMYFUNCTION("IF(IFERROR(FILTER('all one table'!$L$2:$L$3158,('all one table'!$P$2:$P$3158)=$A21,('all one table'!$L$2:$L$3158)=""No interventions""),0)=0,0,COUNTA(FILTER('all one table'!$L$2:$L$3158,('all one table'!$P$2:$P$3158)=$A21,('all one table'!$L$2:$L$3158)="""&amp;"No interventions"")))"),1.0)</f>
        <v>1</v>
      </c>
      <c r="H21" s="11">
        <f>IFERROR(__xludf.DUMMYFUNCTION("IF(IFERROR(FILTER('all one table'!$L$2:$L$3158,('all one table'!$P$2:$P$3158)=$A21,('all one table'!$L$2:$L$3158)=""Multivolume""),0)=0,0,COUNTA(FILTER('all one table'!$L$2:$L$3158,('all one table'!$P$2:$P$3158)=$A21,('all one table'!$L$2:$L$3158)=""Multi"&amp;"volume"")))"),0.0)</f>
        <v>0</v>
      </c>
      <c r="I21" s="11">
        <f>IFERROR(__xludf.DUMMYFUNCTION("IF(IFERROR(FILTER('all one table'!$L$2:$L$3158,('all one table'!$P$2:$P$3158)=$A21,('all one table'!$L$2:$L$3158)=I$1),0)=0,0,COUNTA(FILTER('all one table'!$L$2:$L$3158,('all one table'!$P$2:$P$3158)=$A21,('all one table'!$L$2:$L$3158)=I$1)))"),0.0)</f>
        <v>0</v>
      </c>
      <c r="J21" s="10">
        <f t="shared" si="1"/>
        <v>6</v>
      </c>
      <c r="K21" s="10">
        <f t="shared" si="2"/>
        <v>0</v>
      </c>
      <c r="M21" s="12">
        <f t="shared" si="3"/>
        <v>1</v>
      </c>
    </row>
    <row r="22" ht="15.75" customHeight="1">
      <c r="A22" s="8" t="s">
        <v>2678</v>
      </c>
      <c r="B22" s="10">
        <f>COUNTIF('all one table'!$P22:$P3178,A22)</f>
        <v>115</v>
      </c>
      <c r="C22" s="11">
        <f>IFERROR(__xludf.DUMMYFUNCTION("IF(IFERROR(FILTER('all one table'!$L$2:$L$3158,('all one table'!$P$2:$P$3158)=$A22,('all one table'!$L$2:$L$3158)=""High""),0)=0,0,COUNTA(FILTER('all one table'!$L$2:$L$3158,('all one table'!$P$2:$P$3158)=$A22,('all one table'!$L$2:$L$3158)=""High"")))"),0.0)</f>
        <v>0</v>
      </c>
      <c r="D22" s="11">
        <f>IFERROR(__xludf.DUMMYFUNCTION("IF(IFERROR(FILTER('all one table'!$L$2:$L$3158,('all one table'!$P$2:$P$3158)=$A22,('all one table'!$L$2:$L$3158)=""Medium""),0)=0,0,COUNTA(FILTER('all one table'!$L$2:$L$3158,('all one table'!$P$2:$P$3158)=$A22,('all one table'!$L$2:$L$3158)=""Medium""))"&amp;")"),1.0)</f>
        <v>1</v>
      </c>
      <c r="E22" s="11">
        <f>IFERROR(__xludf.DUMMYFUNCTION("IF(IFERROR(FILTER('all one table'!$L$2:$L$3158,('all one table'!$P$2:$P$3158)=$A22,('all one table'!$L$2:$L$3158)=""LOW""),0)=0,0,COUNTA(FILTER('all one table'!$L$2:$L$3158,('all one table'!$P$2:$P$3158)=$A22,('all one table'!$L$2:$L$3158)=""LOW"")))"),19.0)</f>
        <v>19</v>
      </c>
      <c r="F22" s="11">
        <f>IFERROR(__xludf.DUMMYFUNCTION("IF(IFERROR(FILTER('all one table'!$L$2:$L$3158,('all one table'!$P$2:$P$3158)=$A22,('all one table'!$L$2:$L$3158)=""Not on shelf""),0)=0,0,COUNTA(FILTER('all one table'!$L$2:$L$3158,('all one table'!$P$2:$P$3158)=$A22,('all one table'!$L$2:$L$3158)=""Not "&amp;"on shelf"")))"),8.0)</f>
        <v>8</v>
      </c>
      <c r="G22" s="11">
        <f>IFERROR(__xludf.DUMMYFUNCTION("IF(IFERROR(FILTER('all one table'!$L$2:$L$3158,('all one table'!$P$2:$P$3158)=$A22,('all one table'!$L$2:$L$3158)=""No interventions""),0)=0,0,COUNTA(FILTER('all one table'!$L$2:$L$3158,('all one table'!$P$2:$P$3158)=$A22,('all one table'!$L$2:$L$3158)="""&amp;"No interventions"")))"),69.0)</f>
        <v>69</v>
      </c>
      <c r="H22" s="11">
        <f>IFERROR(__xludf.DUMMYFUNCTION("IF(IFERROR(FILTER('all one table'!$L$2:$L$3158,('all one table'!$P$2:$P$3158)=$A22,('all one table'!$L$2:$L$3158)=""Multivolume""),0)=0,0,COUNTA(FILTER('all one table'!$L$2:$L$3158,('all one table'!$P$2:$P$3158)=$A22,('all one table'!$L$2:$L$3158)=""Multi"&amp;"volume"")))"),0.0)</f>
        <v>0</v>
      </c>
      <c r="I22" s="11">
        <f>IFERROR(__xludf.DUMMYFUNCTION("IF(IFERROR(FILTER('all one table'!$L$2:$L$3158,('all one table'!$P$2:$P$3158)=$A22,('all one table'!$L$2:$L$3158)=I$1),0)=0,0,COUNTA(FILTER('all one table'!$L$2:$L$3158,('all one table'!$P$2:$P$3158)=$A22,('all one table'!$L$2:$L$3158)=I$1)))"),1.0)</f>
        <v>1</v>
      </c>
      <c r="J22" s="10">
        <f t="shared" si="1"/>
        <v>98</v>
      </c>
      <c r="K22" s="10">
        <f t="shared" si="2"/>
        <v>17</v>
      </c>
      <c r="M22" s="12">
        <f t="shared" si="3"/>
        <v>0.852173913</v>
      </c>
    </row>
    <row r="23" ht="15.75" customHeight="1">
      <c r="A23" s="8" t="s">
        <v>2764</v>
      </c>
      <c r="B23" s="10">
        <f>COUNTIF('all one table'!$P23:$P3179,A23)</f>
        <v>50</v>
      </c>
      <c r="C23" s="11">
        <f>IFERROR(__xludf.DUMMYFUNCTION("IF(IFERROR(FILTER('all one table'!$L$2:$L$3158,('all one table'!$P$2:$P$3158)=$A23,('all one table'!$L$2:$L$3158)=""High""),0)=0,0,COUNTA(FILTER('all one table'!$L$2:$L$3158,('all one table'!$P$2:$P$3158)=$A23,('all one table'!$L$2:$L$3158)=""High"")))"),0.0)</f>
        <v>0</v>
      </c>
      <c r="D23" s="11">
        <f>IFERROR(__xludf.DUMMYFUNCTION("IF(IFERROR(FILTER('all one table'!$L$2:$L$3158,('all one table'!$P$2:$P$3158)=$A23,('all one table'!$L$2:$L$3158)=""Medium""),0)=0,0,COUNTA(FILTER('all one table'!$L$2:$L$3158,('all one table'!$P$2:$P$3158)=$A23,('all one table'!$L$2:$L$3158)=""Medium""))"&amp;")"),0.0)</f>
        <v>0</v>
      </c>
      <c r="E23" s="11">
        <f>IFERROR(__xludf.DUMMYFUNCTION("IF(IFERROR(FILTER('all one table'!$L$2:$L$3158,('all one table'!$P$2:$P$3158)=$A23,('all one table'!$L$2:$L$3158)=""LOW""),0)=0,0,COUNTA(FILTER('all one table'!$L$2:$L$3158,('all one table'!$P$2:$P$3158)=$A23,('all one table'!$L$2:$L$3158)=""LOW"")))"),3.0)</f>
        <v>3</v>
      </c>
      <c r="F23" s="11">
        <f>IFERROR(__xludf.DUMMYFUNCTION("IF(IFERROR(FILTER('all one table'!$L$2:$L$3158,('all one table'!$P$2:$P$3158)=$A23,('all one table'!$L$2:$L$3158)=""Not on shelf""),0)=0,0,COUNTA(FILTER('all one table'!$L$2:$L$3158,('all one table'!$P$2:$P$3158)=$A23,('all one table'!$L$2:$L$3158)=""Not "&amp;"on shelf"")))"),5.0)</f>
        <v>5</v>
      </c>
      <c r="G23" s="11">
        <f>IFERROR(__xludf.DUMMYFUNCTION("IF(IFERROR(FILTER('all one table'!$L$2:$L$3158,('all one table'!$P$2:$P$3158)=$A23,('all one table'!$L$2:$L$3158)=""No interventions""),0)=0,0,COUNTA(FILTER('all one table'!$L$2:$L$3158,('all one table'!$P$2:$P$3158)=$A23,('all one table'!$L$2:$L$3158)="""&amp;"No interventions"")))"),26.0)</f>
        <v>26</v>
      </c>
      <c r="H23" s="11">
        <f>IFERROR(__xludf.DUMMYFUNCTION("IF(IFERROR(FILTER('all one table'!$L$2:$L$3158,('all one table'!$P$2:$P$3158)=$A23,('all one table'!$L$2:$L$3158)=""Multivolume""),0)=0,0,COUNTA(FILTER('all one table'!$L$2:$L$3158,('all one table'!$P$2:$P$3158)=$A23,('all one table'!$L$2:$L$3158)=""Multi"&amp;"volume"")))"),0.0)</f>
        <v>0</v>
      </c>
      <c r="I23" s="11">
        <f>IFERROR(__xludf.DUMMYFUNCTION("IF(IFERROR(FILTER('all one table'!$L$2:$L$3158,('all one table'!$P$2:$P$3158)=$A23,('all one table'!$L$2:$L$3158)=I$1),0)=0,0,COUNTA(FILTER('all one table'!$L$2:$L$3158,('all one table'!$P$2:$P$3158)=$A23,('all one table'!$L$2:$L$3158)=I$1)))"),0.0)</f>
        <v>0</v>
      </c>
      <c r="J23" s="10">
        <f t="shared" si="1"/>
        <v>34</v>
      </c>
      <c r="K23" s="10">
        <f t="shared" si="2"/>
        <v>16</v>
      </c>
      <c r="M23" s="12">
        <f t="shared" si="3"/>
        <v>0.68</v>
      </c>
    </row>
    <row r="24" ht="15.75" customHeight="1">
      <c r="A24" s="8" t="s">
        <v>2864</v>
      </c>
      <c r="B24" s="10">
        <f>COUNTIF('all one table'!$P24:$P3180,A24)</f>
        <v>7</v>
      </c>
      <c r="C24" s="11">
        <f>IFERROR(__xludf.DUMMYFUNCTION("IF(IFERROR(FILTER('all one table'!$L$2:$L$3158,('all one table'!$P$2:$P$3158)=$A24,('all one table'!$L$2:$L$3158)=""High""),0)=0,0,COUNTA(FILTER('all one table'!$L$2:$L$3158,('all one table'!$P$2:$P$3158)=$A24,('all one table'!$L$2:$L$3158)=""High"")))"),0.0)</f>
        <v>0</v>
      </c>
      <c r="D24" s="11">
        <f>IFERROR(__xludf.DUMMYFUNCTION("IF(IFERROR(FILTER('all one table'!$L$2:$L$3158,('all one table'!$P$2:$P$3158)=$A24,('all one table'!$L$2:$L$3158)=""Medium""),0)=0,0,COUNTA(FILTER('all one table'!$L$2:$L$3158,('all one table'!$P$2:$P$3158)=$A24,('all one table'!$L$2:$L$3158)=""Medium""))"&amp;")"),0.0)</f>
        <v>0</v>
      </c>
      <c r="E24" s="11">
        <f>IFERROR(__xludf.DUMMYFUNCTION("IF(IFERROR(FILTER('all one table'!$L$2:$L$3158,('all one table'!$P$2:$P$3158)=$A24,('all one table'!$L$2:$L$3158)=""LOW""),0)=0,0,COUNTA(FILTER('all one table'!$L$2:$L$3158,('all one table'!$P$2:$P$3158)=$A24,('all one table'!$L$2:$L$3158)=""LOW"")))"),0.0)</f>
        <v>0</v>
      </c>
      <c r="F24" s="11">
        <f>IFERROR(__xludf.DUMMYFUNCTION("IF(IFERROR(FILTER('all one table'!$L$2:$L$3158,('all one table'!$P$2:$P$3158)=$A24,('all one table'!$L$2:$L$3158)=""Not on shelf""),0)=0,0,COUNTA(FILTER('all one table'!$L$2:$L$3158,('all one table'!$P$2:$P$3158)=$A24,('all one table'!$L$2:$L$3158)=""Not "&amp;"on shelf"")))"),1.0)</f>
        <v>1</v>
      </c>
      <c r="G24" s="11">
        <f>IFERROR(__xludf.DUMMYFUNCTION("IF(IFERROR(FILTER('all one table'!$L$2:$L$3158,('all one table'!$P$2:$P$3158)=$A24,('all one table'!$L$2:$L$3158)=""No interventions""),0)=0,0,COUNTA(FILTER('all one table'!$L$2:$L$3158,('all one table'!$P$2:$P$3158)=$A24,('all one table'!$L$2:$L$3158)="""&amp;"No interventions"")))"),6.0)</f>
        <v>6</v>
      </c>
      <c r="H24" s="11">
        <f>IFERROR(__xludf.DUMMYFUNCTION("IF(IFERROR(FILTER('all one table'!$L$2:$L$3158,('all one table'!$P$2:$P$3158)=$A24,('all one table'!$L$2:$L$3158)=""Multivolume""),0)=0,0,COUNTA(FILTER('all one table'!$L$2:$L$3158,('all one table'!$P$2:$P$3158)=$A24,('all one table'!$L$2:$L$3158)=""Multi"&amp;"volume"")))"),0.0)</f>
        <v>0</v>
      </c>
      <c r="I24" s="11">
        <f>IFERROR(__xludf.DUMMYFUNCTION("IF(IFERROR(FILTER('all one table'!$L$2:$L$3158,('all one table'!$P$2:$P$3158)=$A24,('all one table'!$L$2:$L$3158)=I$1),0)=0,0,COUNTA(FILTER('all one table'!$L$2:$L$3158,('all one table'!$P$2:$P$3158)=$A24,('all one table'!$L$2:$L$3158)=I$1)))"),0.0)</f>
        <v>0</v>
      </c>
      <c r="J24" s="10">
        <f t="shared" si="1"/>
        <v>7</v>
      </c>
      <c r="K24" s="10">
        <f t="shared" si="2"/>
        <v>0</v>
      </c>
      <c r="M24" s="12">
        <f t="shared" si="3"/>
        <v>1</v>
      </c>
    </row>
    <row r="25" ht="15.75" customHeight="1">
      <c r="A25" s="8" t="s">
        <v>2979</v>
      </c>
      <c r="B25" s="10">
        <f>COUNTIF('all one table'!$P25:$P3181,A25)</f>
        <v>1</v>
      </c>
      <c r="C25" s="11">
        <f>IFERROR(__xludf.DUMMYFUNCTION("IF(IFERROR(FILTER('all one table'!$L$2:$L$3158,('all one table'!$P$2:$P$3158)=$A25,('all one table'!$L$2:$L$3158)=""High""),0)=0,0,COUNTA(FILTER('all one table'!$L$2:$L$3158,('all one table'!$P$2:$P$3158)=$A25,('all one table'!$L$2:$L$3158)=""High"")))"),0.0)</f>
        <v>0</v>
      </c>
      <c r="D25" s="11">
        <f>IFERROR(__xludf.DUMMYFUNCTION("IF(IFERROR(FILTER('all one table'!$L$2:$L$3158,('all one table'!$P$2:$P$3158)=$A25,('all one table'!$L$2:$L$3158)=""Medium""),0)=0,0,COUNTA(FILTER('all one table'!$L$2:$L$3158,('all one table'!$P$2:$P$3158)=$A25,('all one table'!$L$2:$L$3158)=""Medium""))"&amp;")"),0.0)</f>
        <v>0</v>
      </c>
      <c r="E25" s="11">
        <f>IFERROR(__xludf.DUMMYFUNCTION("IF(IFERROR(FILTER('all one table'!$L$2:$L$3158,('all one table'!$P$2:$P$3158)=$A25,('all one table'!$L$2:$L$3158)=""LOW""),0)=0,0,COUNTA(FILTER('all one table'!$L$2:$L$3158,('all one table'!$P$2:$P$3158)=$A25,('all one table'!$L$2:$L$3158)=""LOW"")))"),0.0)</f>
        <v>0</v>
      </c>
      <c r="F25" s="11">
        <f>IFERROR(__xludf.DUMMYFUNCTION("IF(IFERROR(FILTER('all one table'!$L$2:$L$3158,('all one table'!$P$2:$P$3158)=$A25,('all one table'!$L$2:$L$3158)=""Not on shelf""),0)=0,0,COUNTA(FILTER('all one table'!$L$2:$L$3158,('all one table'!$P$2:$P$3158)=$A25,('all one table'!$L$2:$L$3158)=""Not "&amp;"on shelf"")))"),0.0)</f>
        <v>0</v>
      </c>
      <c r="G25" s="11">
        <f>IFERROR(__xludf.DUMMYFUNCTION("IF(IFERROR(FILTER('all one table'!$L$2:$L$3158,('all one table'!$P$2:$P$3158)=$A25,('all one table'!$L$2:$L$3158)=""No interventions""),0)=0,0,COUNTA(FILTER('all one table'!$L$2:$L$3158,('all one table'!$P$2:$P$3158)=$A25,('all one table'!$L$2:$L$3158)="""&amp;"No interventions"")))"),1.0)</f>
        <v>1</v>
      </c>
      <c r="H25" s="11">
        <f>IFERROR(__xludf.DUMMYFUNCTION("IF(IFERROR(FILTER('all one table'!$L$2:$L$3158,('all one table'!$P$2:$P$3158)=$A25,('all one table'!$L$2:$L$3158)=""Multivolume""),0)=0,0,COUNTA(FILTER('all one table'!$L$2:$L$3158,('all one table'!$P$2:$P$3158)=$A25,('all one table'!$L$2:$L$3158)=""Multi"&amp;"volume"")))"),0.0)</f>
        <v>0</v>
      </c>
      <c r="I25" s="11">
        <f>IFERROR(__xludf.DUMMYFUNCTION("IF(IFERROR(FILTER('all one table'!$L$2:$L$3158,('all one table'!$P$2:$P$3158)=$A25,('all one table'!$L$2:$L$3158)=I$1),0)=0,0,COUNTA(FILTER('all one table'!$L$2:$L$3158,('all one table'!$P$2:$P$3158)=$A25,('all one table'!$L$2:$L$3158)=I$1)))"),0.0)</f>
        <v>0</v>
      </c>
      <c r="J25" s="10">
        <f t="shared" si="1"/>
        <v>1</v>
      </c>
      <c r="K25" s="10">
        <f t="shared" si="2"/>
        <v>0</v>
      </c>
      <c r="M25" s="12">
        <f t="shared" si="3"/>
        <v>1</v>
      </c>
    </row>
    <row r="26" ht="15.75" customHeight="1">
      <c r="A26" s="8" t="s">
        <v>3073</v>
      </c>
      <c r="B26" s="10">
        <f>COUNTIF('all one table'!$P26:$P3182,A26)</f>
        <v>118</v>
      </c>
      <c r="C26" s="11">
        <f>IFERROR(__xludf.DUMMYFUNCTION("IF(IFERROR(FILTER('all one table'!$L$2:$L$3158,('all one table'!$P$2:$P$3158)=$A26,('all one table'!$L$2:$L$3158)=""High""),0)=0,0,COUNTA(FILTER('all one table'!$L$2:$L$3158,('all one table'!$P$2:$P$3158)=$A26,('all one table'!$L$2:$L$3158)=""High"")))"),0.0)</f>
        <v>0</v>
      </c>
      <c r="D26" s="11">
        <f>IFERROR(__xludf.DUMMYFUNCTION("IF(IFERROR(FILTER('all one table'!$L$2:$L$3158,('all one table'!$P$2:$P$3158)=$A26,('all one table'!$L$2:$L$3158)=""Medium""),0)=0,0,COUNTA(FILTER('all one table'!$L$2:$L$3158,('all one table'!$P$2:$P$3158)=$A26,('all one table'!$L$2:$L$3158)=""Medium""))"&amp;")"),2.0)</f>
        <v>2</v>
      </c>
      <c r="E26" s="11">
        <f>IFERROR(__xludf.DUMMYFUNCTION("IF(IFERROR(FILTER('all one table'!$L$2:$L$3158,('all one table'!$P$2:$P$3158)=$A26,('all one table'!$L$2:$L$3158)=""LOW""),0)=0,0,COUNTA(FILTER('all one table'!$L$2:$L$3158,('all one table'!$P$2:$P$3158)=$A26,('all one table'!$L$2:$L$3158)=""LOW"")))"),12.0)</f>
        <v>12</v>
      </c>
      <c r="F26" s="11">
        <f>IFERROR(__xludf.DUMMYFUNCTION("IF(IFERROR(FILTER('all one table'!$L$2:$L$3158,('all one table'!$P$2:$P$3158)=$A26,('all one table'!$L$2:$L$3158)=""Not on shelf""),0)=0,0,COUNTA(FILTER('all one table'!$L$2:$L$3158,('all one table'!$P$2:$P$3158)=$A26,('all one table'!$L$2:$L$3158)=""Not "&amp;"on shelf"")))"),5.0)</f>
        <v>5</v>
      </c>
      <c r="G26" s="11">
        <f>IFERROR(__xludf.DUMMYFUNCTION("IF(IFERROR(FILTER('all one table'!$L$2:$L$3158,('all one table'!$P$2:$P$3158)=$A26,('all one table'!$L$2:$L$3158)=""No interventions""),0)=0,0,COUNTA(FILTER('all one table'!$L$2:$L$3158,('all one table'!$P$2:$P$3158)=$A26,('all one table'!$L$2:$L$3158)="""&amp;"No interventions"")))"),99.0)</f>
        <v>99</v>
      </c>
      <c r="H26" s="11">
        <f>IFERROR(__xludf.DUMMYFUNCTION("IF(IFERROR(FILTER('all one table'!$L$2:$L$3158,('all one table'!$P$2:$P$3158)=$A26,('all one table'!$L$2:$L$3158)=""Multivolume""),0)=0,0,COUNTA(FILTER('all one table'!$L$2:$L$3158,('all one table'!$P$2:$P$3158)=$A26,('all one table'!$L$2:$L$3158)=""Multi"&amp;"volume"")))"),0.0)</f>
        <v>0</v>
      </c>
      <c r="I26" s="11">
        <f>IFERROR(__xludf.DUMMYFUNCTION("IF(IFERROR(FILTER('all one table'!$L$2:$L$3158,('all one table'!$P$2:$P$3158)=$A26,('all one table'!$L$2:$L$3158)=I$1),0)=0,0,COUNTA(FILTER('all one table'!$L$2:$L$3158,('all one table'!$P$2:$P$3158)=$A26,('all one table'!$L$2:$L$3158)=I$1)))"),0.0)</f>
        <v>0</v>
      </c>
      <c r="J26" s="10">
        <f t="shared" si="1"/>
        <v>118</v>
      </c>
      <c r="K26" s="10">
        <f t="shared" si="2"/>
        <v>0</v>
      </c>
      <c r="M26" s="12">
        <f t="shared" si="3"/>
        <v>1</v>
      </c>
    </row>
    <row r="27" ht="15.75" customHeight="1">
      <c r="A27" s="8" t="s">
        <v>3183</v>
      </c>
      <c r="B27" s="10">
        <f>COUNTIF('all one table'!$P27:$P3183,A27)</f>
        <v>487</v>
      </c>
      <c r="C27" s="11">
        <f>IFERROR(__xludf.DUMMYFUNCTION("IF(IFERROR(FILTER('all one table'!$L$2:$L$3158,('all one table'!$P$2:$P$3158)=$A27,('all one table'!$L$2:$L$3158)=""High""),0)=0,0,COUNTA(FILTER('all one table'!$L$2:$L$3158,('all one table'!$P$2:$P$3158)=$A27,('all one table'!$L$2:$L$3158)=""High"")))"),1.0)</f>
        <v>1</v>
      </c>
      <c r="D27" s="11">
        <f>IFERROR(__xludf.DUMMYFUNCTION("IF(IFERROR(FILTER('all one table'!$L$2:$L$3158,('all one table'!$P$2:$P$3158)=$A27,('all one table'!$L$2:$L$3158)=""Medium""),0)=0,0,COUNTA(FILTER('all one table'!$L$2:$L$3158,('all one table'!$P$2:$P$3158)=$A27,('all one table'!$L$2:$L$3158)=""Medium""))"&amp;")"),0.0)</f>
        <v>0</v>
      </c>
      <c r="E27" s="11">
        <f>IFERROR(__xludf.DUMMYFUNCTION("IF(IFERROR(FILTER('all one table'!$L$2:$L$3158,('all one table'!$P$2:$P$3158)=$A27,('all one table'!$L$2:$L$3158)=""LOW""),0)=0,0,COUNTA(FILTER('all one table'!$L$2:$L$3158,('all one table'!$P$2:$P$3158)=$A27,('all one table'!$L$2:$L$3158)=""LOW"")))"),30.0)</f>
        <v>30</v>
      </c>
      <c r="F27" s="11">
        <f>IFERROR(__xludf.DUMMYFUNCTION("IF(IFERROR(FILTER('all one table'!$L$2:$L$3158,('all one table'!$P$2:$P$3158)=$A27,('all one table'!$L$2:$L$3158)=""Not on shelf""),0)=0,0,COUNTA(FILTER('all one table'!$L$2:$L$3158,('all one table'!$P$2:$P$3158)=$A27,('all one table'!$L$2:$L$3158)=""Not "&amp;"on shelf"")))"),10.0)</f>
        <v>10</v>
      </c>
      <c r="G27" s="11">
        <f>IFERROR(__xludf.DUMMYFUNCTION("IF(IFERROR(FILTER('all one table'!$L$2:$L$3158,('all one table'!$P$2:$P$3158)=$A27,('all one table'!$L$2:$L$3158)=""No interventions""),0)=0,0,COUNTA(FILTER('all one table'!$L$2:$L$3158,('all one table'!$P$2:$P$3158)=$A27,('all one table'!$L$2:$L$3158)="""&amp;"No interventions"")))"),171.0)</f>
        <v>171</v>
      </c>
      <c r="H27" s="11">
        <f>IFERROR(__xludf.DUMMYFUNCTION("IF(IFERROR(FILTER('all one table'!$L$2:$L$3158,('all one table'!$P$2:$P$3158)=$A27,('all one table'!$L$2:$L$3158)=""Multivolume""),0)=0,0,COUNTA(FILTER('all one table'!$L$2:$L$3158,('all one table'!$P$2:$P$3158)=$A27,('all one table'!$L$2:$L$3158)=""Multi"&amp;"volume"")))"),0.0)</f>
        <v>0</v>
      </c>
      <c r="I27" s="11">
        <f>IFERROR(__xludf.DUMMYFUNCTION("IF(IFERROR(FILTER('all one table'!$L$2:$L$3158,('all one table'!$P$2:$P$3158)=$A27,('all one table'!$L$2:$L$3158)=I$1),0)=0,0,COUNTA(FILTER('all one table'!$L$2:$L$3158,('all one table'!$P$2:$P$3158)=$A27,('all one table'!$L$2:$L$3158)=I$1)))"),8.0)</f>
        <v>8</v>
      </c>
      <c r="J27" s="10">
        <f t="shared" si="1"/>
        <v>220</v>
      </c>
      <c r="K27" s="10">
        <f t="shared" si="2"/>
        <v>267</v>
      </c>
      <c r="M27" s="12">
        <f t="shared" si="3"/>
        <v>0.4517453799</v>
      </c>
    </row>
    <row r="28" ht="15.75" customHeight="1">
      <c r="A28" s="8" t="s">
        <v>3274</v>
      </c>
      <c r="B28" s="10">
        <f>COUNTIF('all one table'!$P28:$P3184,A28)</f>
        <v>116</v>
      </c>
      <c r="C28" s="11">
        <f>IFERROR(__xludf.DUMMYFUNCTION("IF(IFERROR(FILTER('all one table'!$L$2:$L$3158,('all one table'!$P$2:$P$3158)=$A28,('all one table'!$L$2:$L$3158)=""High""),0)=0,0,COUNTA(FILTER('all one table'!$L$2:$L$3158,('all one table'!$P$2:$P$3158)=$A28,('all one table'!$L$2:$L$3158)=""High"")))"),0.0)</f>
        <v>0</v>
      </c>
      <c r="D28" s="11">
        <f>IFERROR(__xludf.DUMMYFUNCTION("IF(IFERROR(FILTER('all one table'!$L$2:$L$3158,('all one table'!$P$2:$P$3158)=$A28,('all one table'!$L$2:$L$3158)=""Medium""),0)=0,0,COUNTA(FILTER('all one table'!$L$2:$L$3158,('all one table'!$P$2:$P$3158)=$A28,('all one table'!$L$2:$L$3158)=""Medium""))"&amp;")"),2.0)</f>
        <v>2</v>
      </c>
      <c r="E28" s="11">
        <f>IFERROR(__xludf.DUMMYFUNCTION("IF(IFERROR(FILTER('all one table'!$L$2:$L$3158,('all one table'!$P$2:$P$3158)=$A28,('all one table'!$L$2:$L$3158)=""LOW""),0)=0,0,COUNTA(FILTER('all one table'!$L$2:$L$3158,('all one table'!$P$2:$P$3158)=$A28,('all one table'!$L$2:$L$3158)=""LOW"")))"),16.0)</f>
        <v>16</v>
      </c>
      <c r="F28" s="11">
        <f>IFERROR(__xludf.DUMMYFUNCTION("IF(IFERROR(FILTER('all one table'!$L$2:$L$3158,('all one table'!$P$2:$P$3158)=$A28,('all one table'!$L$2:$L$3158)=""Not on shelf""),0)=0,0,COUNTA(FILTER('all one table'!$L$2:$L$3158,('all one table'!$P$2:$P$3158)=$A28,('all one table'!$L$2:$L$3158)=""Not "&amp;"on shelf"")))"),5.0)</f>
        <v>5</v>
      </c>
      <c r="G28" s="11">
        <f>IFERROR(__xludf.DUMMYFUNCTION("IF(IFERROR(FILTER('all one table'!$L$2:$L$3158,('all one table'!$P$2:$P$3158)=$A28,('all one table'!$L$2:$L$3158)=""No interventions""),0)=0,0,COUNTA(FILTER('all one table'!$L$2:$L$3158,('all one table'!$P$2:$P$3158)=$A28,('all one table'!$L$2:$L$3158)="""&amp;"No interventions"")))"),93.0)</f>
        <v>93</v>
      </c>
      <c r="H28" s="11">
        <f>IFERROR(__xludf.DUMMYFUNCTION("IF(IFERROR(FILTER('all one table'!$L$2:$L$3158,('all one table'!$P$2:$P$3158)=$A28,('all one table'!$L$2:$L$3158)=""Multivolume""),0)=0,0,COUNTA(FILTER('all one table'!$L$2:$L$3158,('all one table'!$P$2:$P$3158)=$A28,('all one table'!$L$2:$L$3158)=""Multi"&amp;"volume"")))"),0.0)</f>
        <v>0</v>
      </c>
      <c r="I28" s="11">
        <f>IFERROR(__xludf.DUMMYFUNCTION("IF(IFERROR(FILTER('all one table'!$L$2:$L$3158,('all one table'!$P$2:$P$3158)=$A28,('all one table'!$L$2:$L$3158)=I$1),0)=0,0,COUNTA(FILTER('all one table'!$L$2:$L$3158,('all one table'!$P$2:$P$3158)=$A28,('all one table'!$L$2:$L$3158)=I$1)))"),0.0)</f>
        <v>0</v>
      </c>
      <c r="J28" s="10">
        <f t="shared" si="1"/>
        <v>116</v>
      </c>
      <c r="K28" s="10">
        <f t="shared" si="2"/>
        <v>0</v>
      </c>
      <c r="M28" s="12">
        <f t="shared" si="3"/>
        <v>1</v>
      </c>
    </row>
    <row r="29" ht="15.75" customHeight="1"/>
    <row r="30" ht="15.75" customHeight="1">
      <c r="A30" s="8" t="s">
        <v>3383</v>
      </c>
      <c r="B30" s="10">
        <f t="shared" ref="B30:K30" si="4">SUM(B2:B28)</f>
        <v>2000</v>
      </c>
      <c r="C30" s="10">
        <f t="shared" si="4"/>
        <v>2</v>
      </c>
      <c r="D30" s="10">
        <f t="shared" si="4"/>
        <v>10</v>
      </c>
      <c r="E30" s="10">
        <f t="shared" si="4"/>
        <v>160</v>
      </c>
      <c r="F30" s="10">
        <f t="shared" si="4"/>
        <v>84</v>
      </c>
      <c r="G30" s="10">
        <f t="shared" si="4"/>
        <v>988</v>
      </c>
      <c r="H30" s="10">
        <f t="shared" si="4"/>
        <v>0</v>
      </c>
      <c r="I30" s="10">
        <f t="shared" si="4"/>
        <v>51</v>
      </c>
      <c r="J30" s="10">
        <f t="shared" si="4"/>
        <v>1295</v>
      </c>
      <c r="K30" s="10">
        <f t="shared" si="4"/>
        <v>705</v>
      </c>
      <c r="M30" s="12">
        <f>J30/B30</f>
        <v>0.6475</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c r="A1" s="1" t="s">
        <v>139</v>
      </c>
      <c r="B1" s="1" t="s">
        <v>141</v>
      </c>
      <c r="C1" s="1" t="s">
        <v>28</v>
      </c>
    </row>
    <row r="2">
      <c r="A2" s="7" t="s">
        <v>144</v>
      </c>
      <c r="B2" s="7" t="s">
        <v>145</v>
      </c>
    </row>
    <row r="3">
      <c r="A3" s="7" t="s">
        <v>146</v>
      </c>
      <c r="B3" s="7" t="s">
        <v>145</v>
      </c>
    </row>
    <row r="4">
      <c r="A4" s="7" t="s">
        <v>148</v>
      </c>
      <c r="B4" s="7" t="s">
        <v>145</v>
      </c>
    </row>
    <row r="5">
      <c r="A5" s="7" t="s">
        <v>151</v>
      </c>
      <c r="B5" s="7" t="s">
        <v>145</v>
      </c>
    </row>
    <row r="6">
      <c r="A6" s="7" t="s">
        <v>154</v>
      </c>
      <c r="B6" s="7" t="s">
        <v>145</v>
      </c>
    </row>
    <row r="7">
      <c r="A7" s="7" t="s">
        <v>155</v>
      </c>
      <c r="B7" s="7" t="s">
        <v>145</v>
      </c>
    </row>
    <row r="8">
      <c r="A8" s="7" t="s">
        <v>157</v>
      </c>
      <c r="B8" s="7" t="s">
        <v>145</v>
      </c>
    </row>
    <row r="9">
      <c r="A9" s="7" t="s">
        <v>158</v>
      </c>
      <c r="B9" s="7" t="s">
        <v>145</v>
      </c>
    </row>
    <row r="10">
      <c r="A10" s="7" t="s">
        <v>159</v>
      </c>
      <c r="B10" s="7" t="s">
        <v>160</v>
      </c>
    </row>
    <row r="11">
      <c r="A11" s="7" t="s">
        <v>161</v>
      </c>
      <c r="B11" s="7" t="s">
        <v>160</v>
      </c>
    </row>
    <row r="12">
      <c r="A12" s="7" t="s">
        <v>164</v>
      </c>
      <c r="B12" s="7" t="s">
        <v>160</v>
      </c>
    </row>
    <row r="13">
      <c r="A13" s="7" t="s">
        <v>166</v>
      </c>
      <c r="B13" s="7" t="s">
        <v>160</v>
      </c>
    </row>
    <row r="14">
      <c r="A14" s="7" t="s">
        <v>169</v>
      </c>
      <c r="B14" s="7" t="s">
        <v>160</v>
      </c>
    </row>
    <row r="15">
      <c r="A15" s="7" t="s">
        <v>169</v>
      </c>
      <c r="B15" s="7" t="s">
        <v>160</v>
      </c>
    </row>
    <row r="16">
      <c r="A16" s="7" t="s">
        <v>171</v>
      </c>
      <c r="B16" s="7" t="s">
        <v>160</v>
      </c>
    </row>
    <row r="17">
      <c r="A17" s="7" t="s">
        <v>172</v>
      </c>
      <c r="B17" s="7" t="s">
        <v>160</v>
      </c>
    </row>
    <row r="18">
      <c r="A18" s="7" t="s">
        <v>173</v>
      </c>
      <c r="B18" s="7" t="s">
        <v>160</v>
      </c>
    </row>
    <row r="19">
      <c r="A19" s="7" t="s">
        <v>174</v>
      </c>
      <c r="B19" s="7" t="s">
        <v>160</v>
      </c>
    </row>
    <row r="20">
      <c r="A20" s="7" t="s">
        <v>175</v>
      </c>
      <c r="B20" s="7" t="s">
        <v>160</v>
      </c>
    </row>
    <row r="21" ht="15.75" customHeight="1">
      <c r="A21" s="7" t="s">
        <v>178</v>
      </c>
      <c r="B21" s="7" t="s">
        <v>160</v>
      </c>
    </row>
    <row r="22" ht="15.75" customHeight="1">
      <c r="A22" s="7" t="s">
        <v>180</v>
      </c>
      <c r="B22" s="7" t="s">
        <v>160</v>
      </c>
    </row>
    <row r="23" ht="15.75" customHeight="1">
      <c r="A23" s="7" t="s">
        <v>183</v>
      </c>
      <c r="B23" s="7" t="s">
        <v>160</v>
      </c>
    </row>
    <row r="24" ht="15.75" customHeight="1">
      <c r="A24" s="7" t="s">
        <v>184</v>
      </c>
      <c r="B24" s="7" t="s">
        <v>160</v>
      </c>
    </row>
    <row r="25" ht="15.75" customHeight="1">
      <c r="A25" s="7" t="s">
        <v>186</v>
      </c>
      <c r="B25" s="7" t="s">
        <v>160</v>
      </c>
    </row>
    <row r="26" ht="15.75" customHeight="1">
      <c r="A26" s="7" t="s">
        <v>189</v>
      </c>
      <c r="B26" s="7" t="s">
        <v>160</v>
      </c>
    </row>
    <row r="27" ht="15.75" customHeight="1">
      <c r="A27" s="7" t="s">
        <v>190</v>
      </c>
      <c r="B27" s="7" t="s">
        <v>160</v>
      </c>
    </row>
    <row r="28" ht="15.75" customHeight="1">
      <c r="A28" s="7" t="s">
        <v>190</v>
      </c>
      <c r="B28" s="7" t="s">
        <v>160</v>
      </c>
    </row>
    <row r="29" ht="15.75" customHeight="1">
      <c r="A29" s="7" t="s">
        <v>195</v>
      </c>
      <c r="B29" s="7" t="s">
        <v>160</v>
      </c>
    </row>
    <row r="30" ht="15.75" customHeight="1">
      <c r="A30" s="7" t="s">
        <v>195</v>
      </c>
      <c r="B30" s="7" t="s">
        <v>160</v>
      </c>
    </row>
    <row r="31" ht="15.75" customHeight="1">
      <c r="A31" s="7" t="s">
        <v>197</v>
      </c>
      <c r="B31" s="7" t="s">
        <v>160</v>
      </c>
    </row>
    <row r="32" ht="15.75" customHeight="1">
      <c r="A32" s="7" t="s">
        <v>202</v>
      </c>
      <c r="B32" s="7" t="s">
        <v>160</v>
      </c>
    </row>
    <row r="33" ht="15.75" customHeight="1">
      <c r="A33" s="7" t="s">
        <v>203</v>
      </c>
      <c r="B33" s="7" t="s">
        <v>204</v>
      </c>
      <c r="C33" s="7" t="s">
        <v>207</v>
      </c>
    </row>
    <row r="34" ht="15.75" customHeight="1">
      <c r="A34" s="7" t="s">
        <v>209</v>
      </c>
      <c r="B34" s="7" t="s">
        <v>160</v>
      </c>
      <c r="C34" s="7">
        <v>1.0</v>
      </c>
    </row>
    <row r="35" ht="15.75" customHeight="1">
      <c r="A35" s="7" t="s">
        <v>212</v>
      </c>
      <c r="B35" s="7" t="s">
        <v>160</v>
      </c>
      <c r="C35" s="7">
        <v>12.0</v>
      </c>
    </row>
    <row r="36" ht="15.75" customHeight="1">
      <c r="A36" s="7" t="s">
        <v>214</v>
      </c>
      <c r="B36" s="7" t="s">
        <v>160</v>
      </c>
      <c r="C36" s="7">
        <v>2.0</v>
      </c>
    </row>
    <row r="37" ht="15.75" customHeight="1">
      <c r="A37" s="7" t="s">
        <v>214</v>
      </c>
      <c r="B37" s="7" t="s">
        <v>160</v>
      </c>
      <c r="C37" s="7">
        <v>14.0</v>
      </c>
    </row>
    <row r="38" ht="15.75" customHeight="1">
      <c r="A38" s="7" t="s">
        <v>219</v>
      </c>
      <c r="B38" s="7" t="s">
        <v>160</v>
      </c>
    </row>
    <row r="39" ht="15.75" customHeight="1">
      <c r="A39" s="7" t="s">
        <v>220</v>
      </c>
      <c r="B39" s="7" t="s">
        <v>160</v>
      </c>
    </row>
    <row r="40" ht="15.75" customHeight="1">
      <c r="A40" s="7" t="s">
        <v>223</v>
      </c>
      <c r="B40" s="7" t="s">
        <v>160</v>
      </c>
    </row>
    <row r="41" ht="15.75" customHeight="1">
      <c r="A41" s="7" t="s">
        <v>225</v>
      </c>
      <c r="B41" s="7" t="s">
        <v>160</v>
      </c>
    </row>
    <row r="42" ht="15.75" customHeight="1">
      <c r="A42" s="7" t="s">
        <v>227</v>
      </c>
      <c r="B42" s="7" t="s">
        <v>160</v>
      </c>
    </row>
    <row r="43" ht="15.75" customHeight="1">
      <c r="A43" s="7" t="s">
        <v>230</v>
      </c>
      <c r="B43" s="7" t="s">
        <v>160</v>
      </c>
    </row>
    <row r="44" ht="15.75" customHeight="1">
      <c r="A44" s="7" t="s">
        <v>232</v>
      </c>
      <c r="B44" s="7" t="s">
        <v>160</v>
      </c>
      <c r="C44" s="7">
        <v>2.0</v>
      </c>
    </row>
    <row r="45" ht="15.75" customHeight="1">
      <c r="A45" s="7" t="s">
        <v>233</v>
      </c>
      <c r="B45" s="7" t="s">
        <v>160</v>
      </c>
      <c r="C45" s="7" t="s">
        <v>235</v>
      </c>
    </row>
    <row r="46" ht="15.75" customHeight="1">
      <c r="A46" s="7" t="s">
        <v>236</v>
      </c>
      <c r="B46" s="7" t="s">
        <v>160</v>
      </c>
    </row>
    <row r="47" ht="15.75" customHeight="1">
      <c r="A47" s="7" t="s">
        <v>237</v>
      </c>
      <c r="B47" s="7" t="s">
        <v>145</v>
      </c>
    </row>
    <row r="48" ht="15.75" customHeight="1">
      <c r="A48" s="7" t="s">
        <v>238</v>
      </c>
      <c r="B48" s="7" t="s">
        <v>145</v>
      </c>
      <c r="C48" s="7">
        <v>2.0</v>
      </c>
    </row>
    <row r="49" ht="15.75" customHeight="1">
      <c r="A49" s="7" t="s">
        <v>238</v>
      </c>
      <c r="B49" s="7" t="s">
        <v>145</v>
      </c>
      <c r="C49" s="7">
        <v>3.0</v>
      </c>
    </row>
    <row r="50" ht="15.75" customHeight="1">
      <c r="A50" s="7" t="s">
        <v>239</v>
      </c>
      <c r="B50" s="7" t="s">
        <v>145</v>
      </c>
      <c r="C50" s="7">
        <v>6.0</v>
      </c>
    </row>
    <row r="51" ht="15.75" customHeight="1">
      <c r="A51" s="7" t="s">
        <v>242</v>
      </c>
      <c r="B51" s="7" t="s">
        <v>145</v>
      </c>
      <c r="C51" s="7">
        <v>5.0</v>
      </c>
    </row>
    <row r="52" ht="15.75" customHeight="1">
      <c r="A52" s="7" t="s">
        <v>242</v>
      </c>
      <c r="B52" s="7" t="s">
        <v>145</v>
      </c>
      <c r="C52" s="7">
        <v>5.0</v>
      </c>
    </row>
    <row r="53" ht="15.75" customHeight="1">
      <c r="A53" s="7" t="s">
        <v>244</v>
      </c>
      <c r="B53" s="7" t="s">
        <v>145</v>
      </c>
      <c r="C53" s="7">
        <v>3.0</v>
      </c>
    </row>
    <row r="54" ht="15.75" customHeight="1">
      <c r="A54" s="7" t="s">
        <v>246</v>
      </c>
      <c r="B54" s="7" t="s">
        <v>145</v>
      </c>
      <c r="C54" s="7">
        <v>4.0</v>
      </c>
    </row>
    <row r="55" ht="15.75" customHeight="1">
      <c r="A55" s="7" t="s">
        <v>246</v>
      </c>
      <c r="B55" s="7" t="s">
        <v>145</v>
      </c>
      <c r="C55" s="7">
        <v>6.0</v>
      </c>
    </row>
    <row r="56" ht="15.75" customHeight="1">
      <c r="A56" s="7" t="s">
        <v>250</v>
      </c>
      <c r="B56" s="7" t="s">
        <v>251</v>
      </c>
    </row>
    <row r="57" ht="15.75" customHeight="1">
      <c r="A57" s="7" t="s">
        <v>252</v>
      </c>
      <c r="B57" s="7" t="s">
        <v>145</v>
      </c>
      <c r="C57" s="7">
        <v>1.0</v>
      </c>
    </row>
    <row r="58" ht="15.75" customHeight="1">
      <c r="A58" s="7" t="s">
        <v>256</v>
      </c>
      <c r="B58" s="7" t="s">
        <v>251</v>
      </c>
      <c r="C58" s="7">
        <v>1.0</v>
      </c>
    </row>
    <row r="59" ht="15.75" customHeight="1">
      <c r="A59" s="7" t="s">
        <v>256</v>
      </c>
      <c r="B59" s="7" t="s">
        <v>251</v>
      </c>
      <c r="C59" s="7">
        <v>25.0</v>
      </c>
    </row>
    <row r="60" ht="15.75" customHeight="1">
      <c r="A60" s="7" t="s">
        <v>258</v>
      </c>
      <c r="B60" s="7" t="s">
        <v>145</v>
      </c>
    </row>
    <row r="61" ht="15.75" customHeight="1">
      <c r="A61" s="7" t="s">
        <v>262</v>
      </c>
      <c r="B61" s="7" t="s">
        <v>145</v>
      </c>
      <c r="C61" s="7" t="s">
        <v>263</v>
      </c>
    </row>
    <row r="62" ht="15.75" customHeight="1">
      <c r="A62" s="7" t="s">
        <v>262</v>
      </c>
      <c r="B62" s="7" t="s">
        <v>145</v>
      </c>
      <c r="C62" s="7" t="s">
        <v>265</v>
      </c>
    </row>
    <row r="63" ht="15.75" customHeight="1">
      <c r="A63" s="7" t="s">
        <v>266</v>
      </c>
      <c r="B63" s="7" t="s">
        <v>145</v>
      </c>
      <c r="C63" s="7">
        <v>2.0</v>
      </c>
    </row>
    <row r="64" ht="15.75" customHeight="1">
      <c r="A64" s="7" t="s">
        <v>270</v>
      </c>
      <c r="B64" s="7" t="s">
        <v>145</v>
      </c>
    </row>
    <row r="65" ht="15.75" customHeight="1">
      <c r="A65" s="7" t="s">
        <v>272</v>
      </c>
      <c r="B65" s="7" t="s">
        <v>145</v>
      </c>
    </row>
    <row r="66" ht="15.75" customHeight="1">
      <c r="A66" s="7" t="s">
        <v>275</v>
      </c>
      <c r="B66" s="7" t="s">
        <v>145</v>
      </c>
    </row>
    <row r="67" ht="15.75" customHeight="1">
      <c r="A67" s="7" t="s">
        <v>277</v>
      </c>
      <c r="B67" s="7" t="s">
        <v>145</v>
      </c>
    </row>
    <row r="68" ht="15.75" customHeight="1">
      <c r="A68" s="7" t="s">
        <v>278</v>
      </c>
      <c r="B68" s="7" t="s">
        <v>160</v>
      </c>
      <c r="C68" s="7">
        <v>1.0</v>
      </c>
    </row>
    <row r="69" ht="15.75" customHeight="1">
      <c r="A69" s="7" t="s">
        <v>283</v>
      </c>
      <c r="B69" s="7" t="s">
        <v>145</v>
      </c>
      <c r="C69" s="7">
        <v>5.0</v>
      </c>
    </row>
    <row r="70" ht="15.75" customHeight="1">
      <c r="A70" s="7" t="s">
        <v>285</v>
      </c>
      <c r="B70" s="7" t="s">
        <v>145</v>
      </c>
    </row>
    <row r="71" ht="15.75" customHeight="1">
      <c r="A71" s="7" t="s">
        <v>287</v>
      </c>
      <c r="B71" s="7" t="s">
        <v>145</v>
      </c>
    </row>
    <row r="72" ht="15.75" customHeight="1">
      <c r="A72" s="7" t="s">
        <v>290</v>
      </c>
      <c r="B72" s="7" t="s">
        <v>145</v>
      </c>
    </row>
    <row r="73" ht="15.75" customHeight="1">
      <c r="A73" s="7" t="s">
        <v>292</v>
      </c>
      <c r="B73" s="7" t="s">
        <v>145</v>
      </c>
    </row>
    <row r="74" ht="15.75" customHeight="1">
      <c r="A74" s="7" t="s">
        <v>294</v>
      </c>
      <c r="B74" s="7" t="s">
        <v>145</v>
      </c>
      <c r="C74" s="7">
        <v>6.0</v>
      </c>
    </row>
    <row r="75" ht="15.75" customHeight="1">
      <c r="A75" s="7" t="s">
        <v>294</v>
      </c>
      <c r="B75" s="7" t="s">
        <v>145</v>
      </c>
      <c r="C75" s="7">
        <v>5.0</v>
      </c>
    </row>
    <row r="76" ht="15.75" customHeight="1">
      <c r="A76" s="7" t="s">
        <v>299</v>
      </c>
      <c r="B76" s="7" t="s">
        <v>145</v>
      </c>
      <c r="C76" s="7">
        <v>4.0</v>
      </c>
    </row>
    <row r="77" ht="15.75" customHeight="1">
      <c r="A77" s="7" t="s">
        <v>301</v>
      </c>
      <c r="B77" s="7" t="s">
        <v>145</v>
      </c>
      <c r="C77" s="7" t="s">
        <v>304</v>
      </c>
    </row>
    <row r="78" ht="15.75" customHeight="1">
      <c r="A78" s="7" t="s">
        <v>301</v>
      </c>
      <c r="B78" s="7" t="s">
        <v>145</v>
      </c>
      <c r="C78" s="7">
        <v>2.0</v>
      </c>
    </row>
    <row r="79" ht="15.75" customHeight="1">
      <c r="A79" s="7" t="s">
        <v>301</v>
      </c>
      <c r="B79" s="7" t="s">
        <v>145</v>
      </c>
      <c r="C79" s="7" t="s">
        <v>309</v>
      </c>
    </row>
    <row r="80" ht="15.75" customHeight="1">
      <c r="A80" s="7" t="s">
        <v>301</v>
      </c>
      <c r="B80" s="7" t="s">
        <v>145</v>
      </c>
      <c r="C80" s="7">
        <v>4.0</v>
      </c>
    </row>
    <row r="81" ht="15.75" customHeight="1">
      <c r="A81" s="7" t="s">
        <v>301</v>
      </c>
      <c r="B81" s="7" t="s">
        <v>145</v>
      </c>
      <c r="C81" s="7">
        <v>15.0</v>
      </c>
    </row>
    <row r="82" ht="15.75" customHeight="1">
      <c r="A82" s="7" t="s">
        <v>301</v>
      </c>
      <c r="B82" s="7" t="s">
        <v>145</v>
      </c>
      <c r="C82" s="7">
        <v>67.0</v>
      </c>
    </row>
    <row r="83" ht="15.75" customHeight="1">
      <c r="A83" s="7" t="s">
        <v>301</v>
      </c>
      <c r="B83" s="7" t="s">
        <v>145</v>
      </c>
      <c r="C83" s="7">
        <v>24.0</v>
      </c>
    </row>
    <row r="84" ht="15.75" customHeight="1">
      <c r="A84" s="7" t="s">
        <v>315</v>
      </c>
      <c r="B84" s="7" t="s">
        <v>145</v>
      </c>
      <c r="C84" s="7">
        <v>2.0</v>
      </c>
    </row>
    <row r="85" ht="15.75" customHeight="1">
      <c r="A85" s="7" t="s">
        <v>319</v>
      </c>
      <c r="B85" s="7" t="s">
        <v>145</v>
      </c>
      <c r="C85" s="7" t="s">
        <v>320</v>
      </c>
    </row>
    <row r="86" ht="15.75" customHeight="1">
      <c r="A86" s="7" t="s">
        <v>319</v>
      </c>
      <c r="B86" s="7" t="s">
        <v>145</v>
      </c>
      <c r="C86" s="7" t="s">
        <v>322</v>
      </c>
    </row>
    <row r="87" ht="15.75" customHeight="1">
      <c r="A87" s="7" t="s">
        <v>325</v>
      </c>
      <c r="B87" s="7" t="s">
        <v>145</v>
      </c>
    </row>
    <row r="88" ht="15.75" customHeight="1">
      <c r="A88" s="7" t="s">
        <v>328</v>
      </c>
      <c r="B88" s="7" t="s">
        <v>145</v>
      </c>
    </row>
    <row r="89" ht="15.75" customHeight="1">
      <c r="A89" s="7" t="s">
        <v>329</v>
      </c>
      <c r="B89" s="7" t="s">
        <v>145</v>
      </c>
    </row>
    <row r="90" ht="15.75" customHeight="1">
      <c r="A90" s="7" t="s">
        <v>331</v>
      </c>
      <c r="B90" s="7" t="s">
        <v>145</v>
      </c>
      <c r="C90" s="7">
        <v>4.0</v>
      </c>
    </row>
    <row r="91" ht="15.75" customHeight="1">
      <c r="A91" s="7" t="s">
        <v>332</v>
      </c>
      <c r="B91" s="7" t="s">
        <v>145</v>
      </c>
      <c r="C91" s="7">
        <v>2.0</v>
      </c>
    </row>
    <row r="92" ht="15.75" customHeight="1">
      <c r="A92" s="7" t="s">
        <v>335</v>
      </c>
      <c r="B92" s="7" t="s">
        <v>145</v>
      </c>
      <c r="C92" s="7">
        <v>2.0</v>
      </c>
    </row>
    <row r="93" ht="15.75" customHeight="1">
      <c r="A93" s="7" t="s">
        <v>336</v>
      </c>
      <c r="B93" s="7" t="s">
        <v>251</v>
      </c>
      <c r="C93" s="7">
        <v>2.0</v>
      </c>
    </row>
    <row r="94" ht="15.75" customHeight="1">
      <c r="A94" s="7" t="s">
        <v>339</v>
      </c>
      <c r="B94" s="7" t="s">
        <v>145</v>
      </c>
      <c r="C94" s="7">
        <v>4.0</v>
      </c>
    </row>
    <row r="95" ht="15.75" customHeight="1">
      <c r="A95" s="7" t="s">
        <v>339</v>
      </c>
      <c r="B95" s="7" t="s">
        <v>145</v>
      </c>
      <c r="C95" s="7">
        <v>1.0</v>
      </c>
    </row>
    <row r="96" ht="15.75" customHeight="1">
      <c r="A96" s="7" t="s">
        <v>342</v>
      </c>
      <c r="B96" s="7" t="s">
        <v>145</v>
      </c>
      <c r="C96" s="7">
        <v>1.0</v>
      </c>
    </row>
    <row r="97" ht="15.75" customHeight="1">
      <c r="A97" s="7" t="s">
        <v>344</v>
      </c>
      <c r="B97" s="7" t="s">
        <v>145</v>
      </c>
    </row>
    <row r="98" ht="15.75" customHeight="1">
      <c r="A98" s="7" t="s">
        <v>347</v>
      </c>
      <c r="B98" s="7" t="s">
        <v>145</v>
      </c>
    </row>
    <row r="99" ht="15.75" customHeight="1">
      <c r="A99" s="7" t="s">
        <v>350</v>
      </c>
      <c r="B99" s="7" t="s">
        <v>145</v>
      </c>
      <c r="C99" s="7">
        <v>2.0</v>
      </c>
    </row>
    <row r="100" ht="15.75" customHeight="1">
      <c r="A100" s="7" t="s">
        <v>352</v>
      </c>
      <c r="B100" s="7" t="s">
        <v>145</v>
      </c>
      <c r="C100" s="7">
        <v>4.0</v>
      </c>
    </row>
    <row r="101" ht="15.75" customHeight="1">
      <c r="A101" s="7" t="s">
        <v>353</v>
      </c>
      <c r="B101" s="7" t="s">
        <v>145</v>
      </c>
    </row>
    <row r="102" ht="15.75" customHeight="1">
      <c r="A102" s="7" t="s">
        <v>354</v>
      </c>
      <c r="B102" s="7" t="s">
        <v>145</v>
      </c>
      <c r="C102" s="7">
        <v>10.0</v>
      </c>
    </row>
    <row r="103" ht="15.75" customHeight="1">
      <c r="A103" s="7" t="s">
        <v>355</v>
      </c>
      <c r="B103" s="7" t="s">
        <v>145</v>
      </c>
    </row>
    <row r="104" ht="15.75" customHeight="1">
      <c r="A104" s="7" t="s">
        <v>356</v>
      </c>
      <c r="B104" s="7" t="s">
        <v>145</v>
      </c>
    </row>
    <row r="105" ht="15.75" customHeight="1">
      <c r="A105" s="7" t="s">
        <v>357</v>
      </c>
      <c r="B105" s="7" t="s">
        <v>145</v>
      </c>
      <c r="C105" s="7">
        <v>2.0</v>
      </c>
    </row>
    <row r="106" ht="15.75" customHeight="1">
      <c r="A106" s="7" t="s">
        <v>358</v>
      </c>
      <c r="B106" s="7" t="s">
        <v>145</v>
      </c>
    </row>
    <row r="107" ht="15.75" customHeight="1">
      <c r="A107" s="7" t="s">
        <v>361</v>
      </c>
      <c r="B107" s="7" t="s">
        <v>145</v>
      </c>
    </row>
    <row r="108" ht="15.75" customHeight="1">
      <c r="A108" s="7" t="s">
        <v>362</v>
      </c>
      <c r="B108" s="7" t="s">
        <v>145</v>
      </c>
    </row>
    <row r="109" ht="15.75" customHeight="1">
      <c r="A109" s="7" t="s">
        <v>363</v>
      </c>
      <c r="B109" s="7" t="s">
        <v>145</v>
      </c>
    </row>
    <row r="110" ht="15.75" customHeight="1">
      <c r="A110" s="7" t="s">
        <v>364</v>
      </c>
      <c r="B110" s="7" t="s">
        <v>145</v>
      </c>
    </row>
    <row r="111" ht="15.75" customHeight="1">
      <c r="A111" s="7" t="s">
        <v>367</v>
      </c>
      <c r="B111" s="7" t="s">
        <v>145</v>
      </c>
    </row>
    <row r="112" ht="15.75" customHeight="1">
      <c r="A112" s="7" t="s">
        <v>369</v>
      </c>
      <c r="B112" s="7" t="s">
        <v>145</v>
      </c>
      <c r="C112" s="7" t="s">
        <v>371</v>
      </c>
    </row>
    <row r="113" ht="15.75" customHeight="1">
      <c r="A113" s="7" t="s">
        <v>373</v>
      </c>
      <c r="B113" s="7" t="s">
        <v>145</v>
      </c>
    </row>
    <row r="114" ht="15.75" customHeight="1">
      <c r="A114" s="7" t="s">
        <v>375</v>
      </c>
      <c r="B114" s="7" t="s">
        <v>145</v>
      </c>
      <c r="C114" s="7">
        <v>2.0</v>
      </c>
    </row>
    <row r="115" ht="15.75" customHeight="1">
      <c r="A115" s="7" t="s">
        <v>378</v>
      </c>
      <c r="B115" s="7" t="s">
        <v>145</v>
      </c>
    </row>
    <row r="116" ht="15.75" customHeight="1">
      <c r="A116" s="7" t="s">
        <v>380</v>
      </c>
      <c r="B116" s="7" t="s">
        <v>145</v>
      </c>
    </row>
    <row r="117" ht="15.75" customHeight="1">
      <c r="A117" s="7" t="s">
        <v>381</v>
      </c>
      <c r="B117" s="7" t="s">
        <v>145</v>
      </c>
    </row>
    <row r="118" ht="15.75" customHeight="1">
      <c r="A118" s="7" t="s">
        <v>384</v>
      </c>
      <c r="B118" s="7" t="s">
        <v>145</v>
      </c>
      <c r="C118" s="7">
        <v>1.0</v>
      </c>
    </row>
    <row r="119" ht="15.75" customHeight="1">
      <c r="A119" s="7" t="s">
        <v>388</v>
      </c>
      <c r="B119" s="7" t="s">
        <v>251</v>
      </c>
      <c r="C119" s="7" t="s">
        <v>389</v>
      </c>
    </row>
    <row r="120" ht="15.75" customHeight="1">
      <c r="A120" s="7" t="s">
        <v>390</v>
      </c>
      <c r="B120" s="7" t="s">
        <v>145</v>
      </c>
    </row>
    <row r="121" ht="15.75" customHeight="1">
      <c r="A121" s="7" t="s">
        <v>391</v>
      </c>
      <c r="B121" s="7" t="s">
        <v>145</v>
      </c>
    </row>
    <row r="122" ht="15.75" customHeight="1">
      <c r="A122" s="7" t="s">
        <v>394</v>
      </c>
      <c r="B122" s="7" t="s">
        <v>145</v>
      </c>
    </row>
    <row r="123" ht="15.75" customHeight="1">
      <c r="A123" s="7" t="s">
        <v>395</v>
      </c>
      <c r="B123" s="7" t="s">
        <v>145</v>
      </c>
      <c r="C123" s="7">
        <v>1863.0</v>
      </c>
    </row>
    <row r="124" ht="15.75" customHeight="1">
      <c r="A124" s="7" t="s">
        <v>396</v>
      </c>
      <c r="B124" s="7" t="s">
        <v>145</v>
      </c>
    </row>
    <row r="125" ht="15.75" customHeight="1">
      <c r="A125" s="7" t="s">
        <v>400</v>
      </c>
      <c r="B125" s="7" t="s">
        <v>145</v>
      </c>
    </row>
    <row r="126" ht="15.75" customHeight="1">
      <c r="A126" s="7" t="s">
        <v>402</v>
      </c>
      <c r="B126" s="7" t="s">
        <v>145</v>
      </c>
    </row>
    <row r="127" ht="15.75" customHeight="1">
      <c r="A127" s="7" t="s">
        <v>403</v>
      </c>
      <c r="B127" s="7" t="s">
        <v>145</v>
      </c>
    </row>
    <row r="128" ht="15.75" customHeight="1">
      <c r="A128" s="7" t="s">
        <v>405</v>
      </c>
      <c r="B128" s="7" t="s">
        <v>145</v>
      </c>
    </row>
    <row r="129" ht="15.75" customHeight="1">
      <c r="A129" s="7" t="s">
        <v>408</v>
      </c>
      <c r="B129" s="7" t="s">
        <v>145</v>
      </c>
      <c r="C129" s="7">
        <v>1.0</v>
      </c>
    </row>
    <row r="130" ht="15.75" customHeight="1">
      <c r="A130" s="7" t="s">
        <v>411</v>
      </c>
      <c r="B130" s="7" t="s">
        <v>145</v>
      </c>
    </row>
    <row r="131" ht="15.75" customHeight="1">
      <c r="A131" s="7" t="s">
        <v>412</v>
      </c>
      <c r="B131" s="7" t="s">
        <v>145</v>
      </c>
      <c r="C131" s="7">
        <v>1.0</v>
      </c>
    </row>
    <row r="132" ht="15.75" customHeight="1">
      <c r="A132" s="7" t="s">
        <v>415</v>
      </c>
      <c r="B132" s="7" t="s">
        <v>145</v>
      </c>
      <c r="C132" s="7">
        <v>2.0</v>
      </c>
    </row>
    <row r="133" ht="15.75" customHeight="1">
      <c r="A133" s="7" t="s">
        <v>416</v>
      </c>
      <c r="B133" s="7" t="s">
        <v>145</v>
      </c>
      <c r="C133" s="7">
        <v>1.0</v>
      </c>
    </row>
    <row r="134" ht="15.75" customHeight="1">
      <c r="A134" s="7" t="s">
        <v>418</v>
      </c>
      <c r="B134" s="7" t="s">
        <v>145</v>
      </c>
      <c r="C134" s="7">
        <v>3.0</v>
      </c>
    </row>
    <row r="135" ht="15.75" customHeight="1">
      <c r="A135" s="7" t="s">
        <v>421</v>
      </c>
      <c r="B135" s="7" t="s">
        <v>145</v>
      </c>
    </row>
    <row r="136" ht="15.75" customHeight="1">
      <c r="A136" s="7" t="s">
        <v>424</v>
      </c>
      <c r="B136" s="7" t="s">
        <v>145</v>
      </c>
    </row>
    <row r="137" ht="15.75" customHeight="1">
      <c r="A137" s="7" t="s">
        <v>425</v>
      </c>
      <c r="B137" s="7" t="s">
        <v>145</v>
      </c>
    </row>
    <row r="138" ht="15.75" customHeight="1">
      <c r="A138" s="7" t="s">
        <v>427</v>
      </c>
      <c r="B138" s="7" t="s">
        <v>145</v>
      </c>
    </row>
    <row r="139" ht="15.75" customHeight="1">
      <c r="A139" s="7" t="s">
        <v>430</v>
      </c>
      <c r="B139" s="7" t="s">
        <v>145</v>
      </c>
    </row>
    <row r="140" ht="15.75" customHeight="1">
      <c r="A140" s="7" t="s">
        <v>431</v>
      </c>
      <c r="B140" s="7" t="s">
        <v>145</v>
      </c>
    </row>
    <row r="141" ht="15.75" customHeight="1">
      <c r="A141" s="7" t="s">
        <v>432</v>
      </c>
      <c r="B141" s="7" t="s">
        <v>145</v>
      </c>
    </row>
    <row r="142" ht="15.75" customHeight="1">
      <c r="A142" s="7" t="s">
        <v>433</v>
      </c>
      <c r="B142" s="7" t="s">
        <v>145</v>
      </c>
    </row>
    <row r="143" ht="15.75" customHeight="1">
      <c r="A143" s="7" t="s">
        <v>434</v>
      </c>
      <c r="B143" s="7" t="s">
        <v>145</v>
      </c>
    </row>
    <row r="144" ht="15.75" customHeight="1">
      <c r="A144" s="7" t="s">
        <v>435</v>
      </c>
      <c r="B144" s="7" t="s">
        <v>145</v>
      </c>
    </row>
    <row r="145" ht="15.75" customHeight="1">
      <c r="A145" s="7" t="s">
        <v>438</v>
      </c>
      <c r="B145" s="7" t="s">
        <v>145</v>
      </c>
    </row>
    <row r="146" ht="15.75" customHeight="1">
      <c r="A146" s="7" t="s">
        <v>441</v>
      </c>
      <c r="B146" s="7" t="s">
        <v>145</v>
      </c>
      <c r="C146" s="7">
        <v>2.0</v>
      </c>
    </row>
    <row r="147" ht="15.75" customHeight="1">
      <c r="A147" s="7" t="s">
        <v>441</v>
      </c>
      <c r="B147" s="7" t="s">
        <v>145</v>
      </c>
      <c r="C147" s="7">
        <v>1.0</v>
      </c>
    </row>
    <row r="148" ht="15.75" customHeight="1">
      <c r="A148" s="7" t="s">
        <v>445</v>
      </c>
      <c r="B148" s="7" t="s">
        <v>145</v>
      </c>
    </row>
    <row r="149" ht="15.75" customHeight="1">
      <c r="A149" s="7" t="s">
        <v>447</v>
      </c>
      <c r="B149" s="7" t="s">
        <v>145</v>
      </c>
    </row>
    <row r="150" ht="15.75" customHeight="1">
      <c r="A150" s="7" t="s">
        <v>450</v>
      </c>
      <c r="B150" s="7" t="s">
        <v>145</v>
      </c>
    </row>
    <row r="151" ht="15.75" customHeight="1">
      <c r="A151" s="7" t="s">
        <v>453</v>
      </c>
      <c r="B151" s="7" t="s">
        <v>145</v>
      </c>
    </row>
    <row r="152" ht="15.75" customHeight="1">
      <c r="A152" s="7" t="s">
        <v>454</v>
      </c>
      <c r="B152" s="7" t="s">
        <v>145</v>
      </c>
    </row>
    <row r="153" ht="15.75" customHeight="1">
      <c r="A153" s="7" t="s">
        <v>458</v>
      </c>
      <c r="B153" s="7" t="s">
        <v>145</v>
      </c>
    </row>
    <row r="154" ht="15.75" customHeight="1">
      <c r="A154" s="7" t="s">
        <v>461</v>
      </c>
      <c r="B154" s="7" t="s">
        <v>145</v>
      </c>
    </row>
    <row r="155" ht="15.75" customHeight="1">
      <c r="A155" s="7" t="s">
        <v>462</v>
      </c>
      <c r="B155" s="7" t="s">
        <v>251</v>
      </c>
    </row>
    <row r="156" ht="15.75" customHeight="1">
      <c r="A156" s="7" t="s">
        <v>466</v>
      </c>
      <c r="B156" s="7" t="s">
        <v>145</v>
      </c>
      <c r="C156" s="7">
        <v>7.0</v>
      </c>
    </row>
    <row r="157" ht="15.75" customHeight="1">
      <c r="A157" s="7" t="s">
        <v>468</v>
      </c>
      <c r="B157" s="7" t="s">
        <v>145</v>
      </c>
      <c r="C157" s="7">
        <v>3.0</v>
      </c>
    </row>
    <row r="158" ht="15.75" customHeight="1">
      <c r="A158" s="7" t="s">
        <v>472</v>
      </c>
      <c r="B158" s="7" t="s">
        <v>145</v>
      </c>
      <c r="C158" s="7">
        <v>8.0</v>
      </c>
    </row>
    <row r="159" ht="15.75" customHeight="1">
      <c r="A159" s="7" t="s">
        <v>472</v>
      </c>
      <c r="B159" s="7" t="s">
        <v>145</v>
      </c>
      <c r="C159" s="7">
        <v>12.0</v>
      </c>
    </row>
    <row r="160" ht="15.75" customHeight="1">
      <c r="A160" s="7" t="s">
        <v>477</v>
      </c>
      <c r="B160" s="7" t="s">
        <v>145</v>
      </c>
      <c r="C160" s="7">
        <v>6.0</v>
      </c>
    </row>
    <row r="161" ht="15.75" customHeight="1">
      <c r="A161" s="7" t="s">
        <v>479</v>
      </c>
      <c r="B161" s="7" t="s">
        <v>145</v>
      </c>
    </row>
    <row r="162" ht="15.75" customHeight="1">
      <c r="A162" s="7" t="s">
        <v>483</v>
      </c>
      <c r="B162" s="7" t="s">
        <v>145</v>
      </c>
    </row>
    <row r="163" ht="15.75" customHeight="1">
      <c r="A163" s="7" t="s">
        <v>485</v>
      </c>
      <c r="B163" s="7" t="s">
        <v>145</v>
      </c>
    </row>
    <row r="164" ht="15.75" customHeight="1">
      <c r="A164" s="7" t="s">
        <v>486</v>
      </c>
      <c r="B164" s="7" t="s">
        <v>145</v>
      </c>
      <c r="C164" s="7">
        <v>2.0</v>
      </c>
    </row>
    <row r="165" ht="15.75" customHeight="1">
      <c r="A165" s="7" t="s">
        <v>491</v>
      </c>
      <c r="B165" s="7" t="s">
        <v>145</v>
      </c>
    </row>
    <row r="166" ht="15.75" customHeight="1">
      <c r="A166" s="7" t="s">
        <v>502</v>
      </c>
      <c r="B166" s="7" t="s">
        <v>145</v>
      </c>
    </row>
    <row r="167" ht="15.75" customHeight="1">
      <c r="A167" s="7" t="s">
        <v>504</v>
      </c>
      <c r="B167" s="7" t="s">
        <v>251</v>
      </c>
    </row>
    <row r="168" ht="15.75" customHeight="1">
      <c r="A168" s="7" t="s">
        <v>505</v>
      </c>
      <c r="B168" s="7" t="s">
        <v>145</v>
      </c>
      <c r="C168" s="7">
        <v>3.0</v>
      </c>
    </row>
    <row r="169" ht="15.75" customHeight="1">
      <c r="A169" s="7" t="s">
        <v>508</v>
      </c>
      <c r="B169" s="7" t="s">
        <v>251</v>
      </c>
    </row>
    <row r="170" ht="15.75" customHeight="1">
      <c r="A170" s="7" t="s">
        <v>511</v>
      </c>
      <c r="B170" s="7" t="s">
        <v>145</v>
      </c>
    </row>
    <row r="171" ht="15.75" customHeight="1">
      <c r="A171" s="7" t="s">
        <v>512</v>
      </c>
      <c r="B171" s="7" t="s">
        <v>145</v>
      </c>
      <c r="C171" s="7">
        <v>2.0</v>
      </c>
    </row>
    <row r="172" ht="15.75" customHeight="1">
      <c r="A172" s="7" t="s">
        <v>516</v>
      </c>
      <c r="B172" s="7" t="s">
        <v>145</v>
      </c>
      <c r="C172" s="7">
        <v>2.0</v>
      </c>
    </row>
    <row r="173" ht="15.75" customHeight="1">
      <c r="A173" s="7" t="s">
        <v>521</v>
      </c>
      <c r="B173" s="7" t="s">
        <v>145</v>
      </c>
    </row>
    <row r="174" ht="15.75" customHeight="1">
      <c r="A174" s="7" t="s">
        <v>522</v>
      </c>
      <c r="B174" s="7" t="s">
        <v>145</v>
      </c>
    </row>
    <row r="175" ht="15.75" customHeight="1">
      <c r="A175" s="7" t="s">
        <v>526</v>
      </c>
      <c r="B175" s="7" t="s">
        <v>145</v>
      </c>
    </row>
    <row r="176" ht="15.75" customHeight="1">
      <c r="A176" s="7" t="s">
        <v>529</v>
      </c>
      <c r="B176" s="7" t="s">
        <v>145</v>
      </c>
    </row>
    <row r="177" ht="15.75" customHeight="1">
      <c r="A177" s="7" t="s">
        <v>531</v>
      </c>
      <c r="B177" s="7" t="s">
        <v>145</v>
      </c>
    </row>
    <row r="178" ht="15.75" customHeight="1">
      <c r="A178" s="7" t="s">
        <v>533</v>
      </c>
      <c r="B178" s="7" t="s">
        <v>145</v>
      </c>
    </row>
    <row r="179" ht="15.75" customHeight="1">
      <c r="A179" s="7" t="s">
        <v>536</v>
      </c>
      <c r="B179" s="7" t="s">
        <v>145</v>
      </c>
      <c r="C179" s="7">
        <v>1.0</v>
      </c>
    </row>
    <row r="180" ht="15.75" customHeight="1">
      <c r="A180" s="7" t="s">
        <v>537</v>
      </c>
      <c r="B180" s="7" t="s">
        <v>145</v>
      </c>
    </row>
    <row r="181" ht="15.75" customHeight="1">
      <c r="A181" s="7" t="s">
        <v>538</v>
      </c>
      <c r="B181" s="7" t="s">
        <v>145</v>
      </c>
    </row>
    <row r="182" ht="15.75" customHeight="1">
      <c r="A182" s="7" t="s">
        <v>541</v>
      </c>
      <c r="B182" s="7" t="s">
        <v>145</v>
      </c>
    </row>
    <row r="183" ht="15.75" customHeight="1">
      <c r="A183" s="7" t="s">
        <v>542</v>
      </c>
      <c r="B183" s="7" t="s">
        <v>145</v>
      </c>
    </row>
    <row r="184" ht="15.75" customHeight="1">
      <c r="A184" s="7" t="s">
        <v>543</v>
      </c>
      <c r="B184" s="7" t="s">
        <v>145</v>
      </c>
    </row>
    <row r="185" ht="15.75" customHeight="1">
      <c r="A185" s="7" t="s">
        <v>544</v>
      </c>
      <c r="B185" s="7" t="s">
        <v>145</v>
      </c>
    </row>
    <row r="186" ht="15.75" customHeight="1">
      <c r="A186" s="7" t="s">
        <v>547</v>
      </c>
      <c r="B186" s="7" t="s">
        <v>145</v>
      </c>
    </row>
    <row r="187" ht="15.75" customHeight="1">
      <c r="A187" s="7" t="s">
        <v>548</v>
      </c>
      <c r="B187" s="7" t="s">
        <v>145</v>
      </c>
    </row>
    <row r="188" ht="15.75" customHeight="1">
      <c r="A188" s="7" t="s">
        <v>549</v>
      </c>
      <c r="B188" s="7" t="s">
        <v>145</v>
      </c>
    </row>
    <row r="189" ht="15.75" customHeight="1">
      <c r="A189" s="7" t="s">
        <v>550</v>
      </c>
      <c r="B189" s="7" t="s">
        <v>145</v>
      </c>
      <c r="C189" s="7">
        <v>1.0</v>
      </c>
    </row>
    <row r="190" ht="15.75" customHeight="1">
      <c r="A190" s="7" t="s">
        <v>553</v>
      </c>
      <c r="B190" s="7" t="s">
        <v>145</v>
      </c>
    </row>
    <row r="191" ht="15.75" customHeight="1">
      <c r="A191" s="7" t="s">
        <v>554</v>
      </c>
      <c r="B191" s="7" t="s">
        <v>145</v>
      </c>
    </row>
    <row r="192" ht="15.75" customHeight="1">
      <c r="A192" s="7" t="s">
        <v>555</v>
      </c>
      <c r="B192" s="7" t="s">
        <v>145</v>
      </c>
    </row>
    <row r="193" ht="15.75" customHeight="1">
      <c r="A193" s="7" t="s">
        <v>558</v>
      </c>
      <c r="B193" s="7" t="s">
        <v>145</v>
      </c>
    </row>
    <row r="194" ht="15.75" customHeight="1">
      <c r="A194" s="7" t="s">
        <v>559</v>
      </c>
      <c r="B194" s="7" t="s">
        <v>145</v>
      </c>
    </row>
    <row r="195" ht="15.75" customHeight="1">
      <c r="A195" s="7" t="s">
        <v>560</v>
      </c>
      <c r="B195" s="7" t="s">
        <v>145</v>
      </c>
    </row>
    <row r="196" ht="15.75" customHeight="1">
      <c r="A196" s="7" t="s">
        <v>561</v>
      </c>
      <c r="B196" s="7" t="s">
        <v>145</v>
      </c>
    </row>
    <row r="197" ht="15.75" customHeight="1">
      <c r="A197" s="7" t="s">
        <v>564</v>
      </c>
      <c r="B197" s="7" t="s">
        <v>145</v>
      </c>
      <c r="C197" s="7">
        <v>1.0</v>
      </c>
    </row>
    <row r="198" ht="15.75" customHeight="1">
      <c r="A198" s="7" t="s">
        <v>565</v>
      </c>
      <c r="B198" s="7" t="s">
        <v>145</v>
      </c>
    </row>
    <row r="199" ht="15.75" customHeight="1">
      <c r="A199" s="7" t="s">
        <v>566</v>
      </c>
      <c r="B199" s="7" t="s">
        <v>145</v>
      </c>
      <c r="C199" s="7">
        <v>3.0</v>
      </c>
    </row>
    <row r="200" ht="15.75" customHeight="1">
      <c r="A200" s="7" t="s">
        <v>569</v>
      </c>
      <c r="B200" s="7" t="s">
        <v>145</v>
      </c>
    </row>
    <row r="201" ht="15.75" customHeight="1">
      <c r="A201" s="7" t="s">
        <v>571</v>
      </c>
      <c r="B201" s="7" t="s">
        <v>145</v>
      </c>
    </row>
    <row r="202" ht="15.75" customHeight="1">
      <c r="A202" s="7" t="s">
        <v>572</v>
      </c>
      <c r="B202" s="7" t="s">
        <v>251</v>
      </c>
    </row>
    <row r="203" ht="15.75" customHeight="1">
      <c r="A203" s="7" t="s">
        <v>573</v>
      </c>
      <c r="B203" s="7" t="s">
        <v>251</v>
      </c>
    </row>
    <row r="204" ht="15.75" customHeight="1">
      <c r="A204" s="7" t="s">
        <v>573</v>
      </c>
      <c r="B204" s="7" t="s">
        <v>251</v>
      </c>
    </row>
    <row r="205" ht="15.75" customHeight="1">
      <c r="A205" s="7" t="s">
        <v>576</v>
      </c>
      <c r="B205" s="7" t="s">
        <v>251</v>
      </c>
    </row>
    <row r="206" ht="15.75" customHeight="1">
      <c r="A206" s="7" t="s">
        <v>577</v>
      </c>
      <c r="B206" s="7" t="s">
        <v>251</v>
      </c>
    </row>
    <row r="207" ht="15.75" customHeight="1">
      <c r="A207" s="7" t="s">
        <v>579</v>
      </c>
      <c r="B207" s="7" t="s">
        <v>251</v>
      </c>
    </row>
    <row r="208" ht="15.75" customHeight="1">
      <c r="A208" s="7" t="s">
        <v>582</v>
      </c>
      <c r="B208" s="7" t="s">
        <v>145</v>
      </c>
    </row>
    <row r="209" ht="15.75" customHeight="1">
      <c r="A209" s="7" t="s">
        <v>585</v>
      </c>
      <c r="B209" s="7" t="s">
        <v>145</v>
      </c>
    </row>
    <row r="210" ht="15.75" customHeight="1">
      <c r="A210" s="7" t="s">
        <v>586</v>
      </c>
      <c r="B210" s="7" t="s">
        <v>145</v>
      </c>
    </row>
    <row r="211" ht="15.75" customHeight="1">
      <c r="A211" s="7" t="s">
        <v>588</v>
      </c>
      <c r="B211" s="7" t="s">
        <v>145</v>
      </c>
    </row>
    <row r="212" ht="15.75" customHeight="1">
      <c r="A212" s="7" t="s">
        <v>590</v>
      </c>
      <c r="B212" s="7" t="s">
        <v>145</v>
      </c>
    </row>
    <row r="213" ht="15.75" customHeight="1">
      <c r="A213" s="7" t="s">
        <v>591</v>
      </c>
      <c r="B213" s="7" t="s">
        <v>145</v>
      </c>
    </row>
    <row r="214" ht="15.75" customHeight="1">
      <c r="A214" s="7" t="s">
        <v>592</v>
      </c>
      <c r="B214" s="7" t="s">
        <v>145</v>
      </c>
      <c r="C214" s="7">
        <v>3.0</v>
      </c>
    </row>
    <row r="215" ht="15.75" customHeight="1">
      <c r="A215" s="7" t="s">
        <v>595</v>
      </c>
      <c r="B215" s="7" t="s">
        <v>145</v>
      </c>
    </row>
    <row r="216" ht="15.75" customHeight="1">
      <c r="A216" s="7" t="s">
        <v>597</v>
      </c>
      <c r="B216" s="7" t="s">
        <v>145</v>
      </c>
    </row>
    <row r="217" ht="15.75" customHeight="1">
      <c r="A217" s="7" t="s">
        <v>599</v>
      </c>
      <c r="B217" s="7" t="s">
        <v>145</v>
      </c>
      <c r="C217" s="7">
        <v>1.0</v>
      </c>
    </row>
    <row r="218" ht="15.75" customHeight="1">
      <c r="A218" s="7" t="s">
        <v>600</v>
      </c>
      <c r="B218" s="7" t="s">
        <v>145</v>
      </c>
    </row>
    <row r="219" ht="15.75" customHeight="1">
      <c r="A219" s="7" t="s">
        <v>604</v>
      </c>
      <c r="B219" s="7" t="s">
        <v>145</v>
      </c>
    </row>
    <row r="220" ht="15.75" customHeight="1">
      <c r="A220" s="7" t="s">
        <v>606</v>
      </c>
      <c r="B220" s="7" t="s">
        <v>145</v>
      </c>
    </row>
    <row r="221" ht="15.75" customHeight="1">
      <c r="A221" s="7" t="s">
        <v>607</v>
      </c>
      <c r="B221" s="7" t="s">
        <v>145</v>
      </c>
    </row>
    <row r="222" ht="15.75" customHeight="1">
      <c r="A222" s="7" t="s">
        <v>610</v>
      </c>
      <c r="B222" s="7" t="s">
        <v>145</v>
      </c>
    </row>
    <row r="223" ht="15.75" customHeight="1">
      <c r="A223" s="7" t="s">
        <v>613</v>
      </c>
      <c r="B223" s="7" t="s">
        <v>145</v>
      </c>
    </row>
    <row r="224" ht="15.75" customHeight="1">
      <c r="A224" s="7" t="s">
        <v>614</v>
      </c>
      <c r="B224" s="7" t="s">
        <v>145</v>
      </c>
    </row>
    <row r="225" ht="15.75" customHeight="1">
      <c r="A225" s="7" t="s">
        <v>615</v>
      </c>
      <c r="B225" s="7" t="s">
        <v>145</v>
      </c>
      <c r="C225" s="7">
        <v>1.0</v>
      </c>
    </row>
    <row r="226" ht="15.75" customHeight="1">
      <c r="A226" s="7" t="s">
        <v>619</v>
      </c>
      <c r="B226" s="7" t="s">
        <v>145</v>
      </c>
    </row>
    <row r="227" ht="15.75" customHeight="1">
      <c r="A227" s="7" t="s">
        <v>622</v>
      </c>
      <c r="B227" s="7" t="s">
        <v>145</v>
      </c>
    </row>
    <row r="228" ht="15.75" customHeight="1">
      <c r="A228" s="7" t="s">
        <v>623</v>
      </c>
      <c r="B228" s="7" t="s">
        <v>145</v>
      </c>
      <c r="C228" s="7">
        <v>2.0</v>
      </c>
    </row>
    <row r="229" ht="15.75" customHeight="1">
      <c r="A229" s="7" t="s">
        <v>626</v>
      </c>
      <c r="B229" s="7" t="s">
        <v>145</v>
      </c>
    </row>
    <row r="230" ht="15.75" customHeight="1">
      <c r="A230" s="7" t="s">
        <v>628</v>
      </c>
      <c r="B230" s="7" t="s">
        <v>145</v>
      </c>
    </row>
    <row r="231" ht="15.75" customHeight="1">
      <c r="A231" s="7" t="s">
        <v>629</v>
      </c>
      <c r="B231" s="7" t="s">
        <v>145</v>
      </c>
    </row>
    <row r="232" ht="15.75" customHeight="1">
      <c r="A232" s="7" t="s">
        <v>630</v>
      </c>
      <c r="B232" s="7" t="s">
        <v>145</v>
      </c>
    </row>
    <row r="233" ht="15.75" customHeight="1">
      <c r="A233" s="7" t="s">
        <v>634</v>
      </c>
      <c r="B233" s="7" t="s">
        <v>145</v>
      </c>
    </row>
    <row r="234" ht="15.75" customHeight="1">
      <c r="A234" s="7" t="s">
        <v>636</v>
      </c>
      <c r="B234" s="7" t="s">
        <v>145</v>
      </c>
      <c r="C234" s="7">
        <v>2.0</v>
      </c>
    </row>
    <row r="235" ht="15.75" customHeight="1">
      <c r="A235" s="7" t="s">
        <v>639</v>
      </c>
      <c r="B235" s="7" t="s">
        <v>145</v>
      </c>
    </row>
    <row r="236" ht="15.75" customHeight="1">
      <c r="A236" s="7" t="s">
        <v>642</v>
      </c>
      <c r="B236" s="7" t="s">
        <v>145</v>
      </c>
    </row>
    <row r="237" ht="15.75" customHeight="1">
      <c r="A237" s="7" t="s">
        <v>645</v>
      </c>
      <c r="B237" s="7" t="s">
        <v>145</v>
      </c>
      <c r="C237" s="7">
        <v>1.0</v>
      </c>
    </row>
    <row r="238" ht="15.75" customHeight="1">
      <c r="A238" s="7" t="s">
        <v>648</v>
      </c>
      <c r="B238" s="7" t="s">
        <v>145</v>
      </c>
    </row>
    <row r="239" ht="15.75" customHeight="1">
      <c r="A239" s="7" t="s">
        <v>649</v>
      </c>
      <c r="B239" s="7" t="s">
        <v>145</v>
      </c>
    </row>
    <row r="240" ht="15.75" customHeight="1">
      <c r="A240" s="7" t="s">
        <v>652</v>
      </c>
      <c r="B240" s="7" t="s">
        <v>145</v>
      </c>
    </row>
    <row r="241" ht="15.75" customHeight="1">
      <c r="A241" s="7" t="s">
        <v>653</v>
      </c>
      <c r="B241" s="7" t="s">
        <v>145</v>
      </c>
    </row>
    <row r="242" ht="15.75" customHeight="1">
      <c r="A242" s="7" t="s">
        <v>654</v>
      </c>
      <c r="B242" s="7" t="s">
        <v>145</v>
      </c>
    </row>
    <row r="243" ht="15.75" customHeight="1">
      <c r="A243" s="7" t="s">
        <v>657</v>
      </c>
      <c r="B243" s="7" t="s">
        <v>145</v>
      </c>
    </row>
    <row r="244" ht="15.75" customHeight="1">
      <c r="A244" s="7" t="s">
        <v>660</v>
      </c>
      <c r="B244" s="7" t="s">
        <v>145</v>
      </c>
    </row>
    <row r="245" ht="15.75" customHeight="1">
      <c r="A245" s="7" t="s">
        <v>662</v>
      </c>
      <c r="B245" s="7" t="s">
        <v>145</v>
      </c>
      <c r="C245" s="7">
        <v>3.0</v>
      </c>
    </row>
    <row r="246" ht="15.75" customHeight="1">
      <c r="A246" s="7" t="s">
        <v>663</v>
      </c>
      <c r="B246" s="7" t="s">
        <v>145</v>
      </c>
    </row>
    <row r="247" ht="15.75" customHeight="1">
      <c r="A247" s="7" t="s">
        <v>666</v>
      </c>
      <c r="B247" s="7" t="s">
        <v>145</v>
      </c>
      <c r="C247" s="7" t="s">
        <v>235</v>
      </c>
    </row>
    <row r="248" ht="15.75" customHeight="1">
      <c r="A248" s="7" t="s">
        <v>669</v>
      </c>
      <c r="B248" s="7" t="s">
        <v>671</v>
      </c>
      <c r="C248" s="7">
        <v>24.0</v>
      </c>
    </row>
    <row r="249" ht="15.75" customHeight="1">
      <c r="A249" s="7" t="s">
        <v>669</v>
      </c>
      <c r="B249" s="7" t="s">
        <v>671</v>
      </c>
      <c r="C249" s="7">
        <v>23.0</v>
      </c>
    </row>
    <row r="250" ht="15.75" customHeight="1">
      <c r="A250" s="7" t="s">
        <v>669</v>
      </c>
      <c r="B250" s="7" t="s">
        <v>671</v>
      </c>
      <c r="C250" s="7">
        <v>32.0</v>
      </c>
    </row>
    <row r="251" ht="15.75" customHeight="1">
      <c r="A251" s="7" t="s">
        <v>678</v>
      </c>
      <c r="B251" s="7" t="s">
        <v>145</v>
      </c>
      <c r="C251" s="7">
        <v>3.0</v>
      </c>
    </row>
    <row r="252" ht="15.75" customHeight="1">
      <c r="A252" s="7" t="s">
        <v>683</v>
      </c>
      <c r="B252" s="7" t="s">
        <v>145</v>
      </c>
      <c r="C252" s="7">
        <v>6.0</v>
      </c>
    </row>
    <row r="253" ht="15.75" customHeight="1">
      <c r="A253" s="7" t="s">
        <v>685</v>
      </c>
      <c r="B253" s="7" t="s">
        <v>145</v>
      </c>
    </row>
    <row r="254" ht="15.75" customHeight="1">
      <c r="A254" s="7" t="s">
        <v>687</v>
      </c>
      <c r="B254" s="7" t="s">
        <v>145</v>
      </c>
      <c r="C254" s="7">
        <v>3.0</v>
      </c>
    </row>
    <row r="255" ht="15.75" customHeight="1">
      <c r="A255" s="7" t="s">
        <v>687</v>
      </c>
      <c r="B255" s="7" t="s">
        <v>145</v>
      </c>
      <c r="C255" s="7">
        <v>8.0</v>
      </c>
    </row>
    <row r="256" ht="15.75" customHeight="1">
      <c r="A256" s="7" t="s">
        <v>687</v>
      </c>
      <c r="B256" s="7" t="s">
        <v>145</v>
      </c>
      <c r="C256" s="7">
        <v>7.0</v>
      </c>
    </row>
    <row r="257" ht="15.75" customHeight="1">
      <c r="A257" s="7" t="s">
        <v>695</v>
      </c>
      <c r="B257" s="7" t="s">
        <v>145</v>
      </c>
    </row>
    <row r="258" ht="15.75" customHeight="1">
      <c r="A258" s="7" t="s">
        <v>696</v>
      </c>
      <c r="B258" s="7" t="s">
        <v>145</v>
      </c>
      <c r="C258" s="7">
        <v>2.0</v>
      </c>
    </row>
    <row r="259" ht="15.75" customHeight="1">
      <c r="A259" s="7" t="s">
        <v>700</v>
      </c>
      <c r="B259" s="7" t="s">
        <v>145</v>
      </c>
      <c r="C259" s="7">
        <v>2.0</v>
      </c>
    </row>
    <row r="260" ht="15.75" customHeight="1">
      <c r="A260" s="7" t="s">
        <v>702</v>
      </c>
      <c r="B260" s="7" t="s">
        <v>145</v>
      </c>
    </row>
    <row r="261" ht="15.75" customHeight="1">
      <c r="A261" s="7" t="s">
        <v>706</v>
      </c>
      <c r="B261" s="7" t="s">
        <v>145</v>
      </c>
      <c r="C261" s="7">
        <v>2.0</v>
      </c>
    </row>
    <row r="262" ht="15.75" customHeight="1">
      <c r="A262" s="7" t="s">
        <v>708</v>
      </c>
      <c r="B262" s="7" t="s">
        <v>145</v>
      </c>
    </row>
    <row r="263" ht="15.75" customHeight="1">
      <c r="A263" s="7" t="s">
        <v>710</v>
      </c>
      <c r="B263" s="7" t="s">
        <v>145</v>
      </c>
    </row>
    <row r="264" ht="15.75" customHeight="1">
      <c r="A264" s="7" t="s">
        <v>713</v>
      </c>
      <c r="B264" s="7" t="s">
        <v>145</v>
      </c>
      <c r="C264" s="7">
        <v>4.0</v>
      </c>
    </row>
    <row r="265" ht="15.75" customHeight="1">
      <c r="A265" s="7" t="s">
        <v>713</v>
      </c>
      <c r="B265" s="7" t="s">
        <v>145</v>
      </c>
      <c r="C265" s="7">
        <v>6.0</v>
      </c>
    </row>
    <row r="266" ht="15.75" customHeight="1">
      <c r="A266" s="7" t="s">
        <v>713</v>
      </c>
      <c r="B266" s="7" t="s">
        <v>145</v>
      </c>
      <c r="C266" s="7">
        <v>23.0</v>
      </c>
    </row>
    <row r="267" ht="15.75" customHeight="1">
      <c r="A267" s="7" t="s">
        <v>720</v>
      </c>
      <c r="B267" s="7" t="s">
        <v>145</v>
      </c>
      <c r="C267" s="7">
        <v>1.0</v>
      </c>
    </row>
    <row r="268" ht="15.75" customHeight="1">
      <c r="A268" s="7" t="s">
        <v>720</v>
      </c>
      <c r="B268" s="7" t="s">
        <v>145</v>
      </c>
      <c r="C268" s="7">
        <v>4.0</v>
      </c>
    </row>
    <row r="269" ht="15.75" customHeight="1">
      <c r="A269" s="7" t="s">
        <v>726</v>
      </c>
      <c r="B269" s="7" t="s">
        <v>251</v>
      </c>
      <c r="C269" s="7">
        <v>2.0</v>
      </c>
    </row>
    <row r="270" ht="15.75" customHeight="1">
      <c r="A270" s="7" t="s">
        <v>727</v>
      </c>
      <c r="B270" s="7" t="s">
        <v>145</v>
      </c>
      <c r="C270" s="7">
        <v>4.0</v>
      </c>
    </row>
    <row r="271" ht="15.75" customHeight="1">
      <c r="A271" s="7" t="s">
        <v>731</v>
      </c>
      <c r="B271" s="7" t="s">
        <v>145</v>
      </c>
    </row>
    <row r="272" ht="15.75" customHeight="1">
      <c r="A272" s="7" t="s">
        <v>733</v>
      </c>
      <c r="B272" s="7" t="s">
        <v>145</v>
      </c>
      <c r="C272" s="7">
        <v>1.0</v>
      </c>
    </row>
    <row r="273" ht="15.75" customHeight="1">
      <c r="A273" s="7" t="s">
        <v>736</v>
      </c>
      <c r="B273" s="7" t="s">
        <v>145</v>
      </c>
      <c r="C273" s="7">
        <v>12.0</v>
      </c>
    </row>
    <row r="274" ht="15.75" customHeight="1">
      <c r="A274" s="7" t="s">
        <v>736</v>
      </c>
      <c r="B274" s="7" t="s">
        <v>145</v>
      </c>
      <c r="C274" s="7">
        <v>5.0</v>
      </c>
    </row>
    <row r="275" ht="15.75" customHeight="1">
      <c r="A275" s="7" t="s">
        <v>736</v>
      </c>
      <c r="B275" s="7" t="s">
        <v>145</v>
      </c>
      <c r="C275" s="7">
        <v>6.0</v>
      </c>
    </row>
    <row r="276" ht="15.75" customHeight="1">
      <c r="A276" s="7" t="s">
        <v>736</v>
      </c>
      <c r="B276" s="7" t="s">
        <v>145</v>
      </c>
      <c r="C276" s="7">
        <v>7.0</v>
      </c>
    </row>
    <row r="277" ht="15.75" customHeight="1">
      <c r="A277" s="7" t="s">
        <v>736</v>
      </c>
      <c r="B277" s="7" t="s">
        <v>145</v>
      </c>
      <c r="C277" s="7">
        <v>9.0</v>
      </c>
    </row>
    <row r="278" ht="15.75" customHeight="1">
      <c r="A278" s="7" t="s">
        <v>745</v>
      </c>
      <c r="B278" s="7" t="s">
        <v>145</v>
      </c>
    </row>
    <row r="279" ht="15.75" customHeight="1">
      <c r="A279" s="7" t="s">
        <v>746</v>
      </c>
      <c r="B279" s="7" t="s">
        <v>145</v>
      </c>
    </row>
    <row r="280" ht="15.75" customHeight="1">
      <c r="A280" s="7" t="s">
        <v>748</v>
      </c>
      <c r="B280" s="7" t="s">
        <v>145</v>
      </c>
    </row>
    <row r="281" ht="15.75" customHeight="1">
      <c r="A281" s="7" t="s">
        <v>749</v>
      </c>
      <c r="B281" s="7" t="s">
        <v>750</v>
      </c>
      <c r="C281" s="7">
        <v>3.0</v>
      </c>
    </row>
    <row r="282" ht="15.75" customHeight="1">
      <c r="A282" s="7" t="s">
        <v>754</v>
      </c>
      <c r="B282" s="7" t="s">
        <v>145</v>
      </c>
    </row>
    <row r="283" ht="15.75" customHeight="1">
      <c r="A283" s="7" t="s">
        <v>756</v>
      </c>
      <c r="B283" s="7" t="s">
        <v>145</v>
      </c>
    </row>
    <row r="284" ht="15.75" customHeight="1">
      <c r="A284" s="7" t="s">
        <v>756</v>
      </c>
      <c r="B284" s="7" t="s">
        <v>145</v>
      </c>
    </row>
    <row r="285" ht="15.75" customHeight="1">
      <c r="A285" s="7" t="s">
        <v>757</v>
      </c>
      <c r="B285" s="7" t="s">
        <v>145</v>
      </c>
    </row>
    <row r="286" ht="15.75" customHeight="1">
      <c r="A286" s="7" t="s">
        <v>760</v>
      </c>
      <c r="B286" s="7" t="s">
        <v>145</v>
      </c>
    </row>
    <row r="287" ht="15.75" customHeight="1">
      <c r="A287" s="7" t="s">
        <v>761</v>
      </c>
      <c r="B287" s="7" t="s">
        <v>145</v>
      </c>
      <c r="C287" s="7">
        <v>1.0</v>
      </c>
    </row>
    <row r="288" ht="15.75" customHeight="1">
      <c r="A288" s="7" t="s">
        <v>764</v>
      </c>
      <c r="B288" s="7" t="s">
        <v>145</v>
      </c>
    </row>
    <row r="289" ht="15.75" customHeight="1">
      <c r="A289" s="7" t="s">
        <v>765</v>
      </c>
      <c r="B289" s="7" t="s">
        <v>145</v>
      </c>
    </row>
    <row r="290" ht="15.75" customHeight="1">
      <c r="A290" s="7" t="s">
        <v>769</v>
      </c>
      <c r="B290" s="7" t="s">
        <v>145</v>
      </c>
    </row>
    <row r="291" ht="15.75" customHeight="1">
      <c r="A291" s="7" t="s">
        <v>771</v>
      </c>
      <c r="B291" s="7" t="s">
        <v>145</v>
      </c>
    </row>
    <row r="292" ht="15.75" customHeight="1">
      <c r="A292" s="7" t="s">
        <v>772</v>
      </c>
      <c r="B292" s="7" t="s">
        <v>251</v>
      </c>
      <c r="C292" s="7">
        <v>4.0</v>
      </c>
    </row>
    <row r="293" ht="15.75" customHeight="1">
      <c r="A293" s="7" t="s">
        <v>775</v>
      </c>
      <c r="B293" s="7" t="s">
        <v>145</v>
      </c>
      <c r="C293" s="7">
        <v>1.0</v>
      </c>
    </row>
    <row r="294" ht="15.75" customHeight="1">
      <c r="A294" s="7" t="s">
        <v>776</v>
      </c>
      <c r="B294" s="7" t="s">
        <v>145</v>
      </c>
      <c r="C294" s="7">
        <v>1.0</v>
      </c>
    </row>
    <row r="295" ht="15.75" customHeight="1">
      <c r="A295" s="7" t="s">
        <v>776</v>
      </c>
      <c r="B295" s="7" t="s">
        <v>145</v>
      </c>
      <c r="C295" s="7">
        <v>2.0</v>
      </c>
    </row>
    <row r="296" ht="15.75" customHeight="1">
      <c r="A296" s="7" t="s">
        <v>782</v>
      </c>
      <c r="B296" s="7" t="s">
        <v>145</v>
      </c>
    </row>
    <row r="297" ht="15.75" customHeight="1">
      <c r="A297" s="7" t="s">
        <v>785</v>
      </c>
      <c r="B297" s="7" t="s">
        <v>145</v>
      </c>
    </row>
    <row r="298" ht="15.75" customHeight="1">
      <c r="A298" s="7" t="s">
        <v>787</v>
      </c>
      <c r="B298" s="7" t="s">
        <v>145</v>
      </c>
    </row>
    <row r="299" ht="15.75" customHeight="1">
      <c r="A299" s="7" t="s">
        <v>788</v>
      </c>
      <c r="B299" s="7" t="s">
        <v>145</v>
      </c>
    </row>
    <row r="300" ht="15.75" customHeight="1">
      <c r="A300" s="7" t="s">
        <v>790</v>
      </c>
      <c r="B300" s="7" t="s">
        <v>145</v>
      </c>
    </row>
    <row r="301" ht="15.75" customHeight="1">
      <c r="A301" s="7" t="s">
        <v>793</v>
      </c>
      <c r="B301" s="7" t="s">
        <v>145</v>
      </c>
    </row>
    <row r="302" ht="15.75" customHeight="1">
      <c r="A302" s="7" t="s">
        <v>795</v>
      </c>
      <c r="B302" s="7" t="s">
        <v>145</v>
      </c>
    </row>
    <row r="303" ht="15.75" customHeight="1">
      <c r="A303" s="7" t="s">
        <v>797</v>
      </c>
      <c r="B303" s="7" t="s">
        <v>145</v>
      </c>
      <c r="C303" s="7">
        <v>2.0</v>
      </c>
    </row>
    <row r="304" ht="15.75" customHeight="1">
      <c r="A304" s="7" t="s">
        <v>799</v>
      </c>
      <c r="B304" s="7" t="s">
        <v>145</v>
      </c>
      <c r="C304" s="7">
        <v>1.0</v>
      </c>
    </row>
    <row r="305" ht="15.75" customHeight="1">
      <c r="A305" s="7" t="s">
        <v>804</v>
      </c>
      <c r="B305" s="7" t="s">
        <v>145</v>
      </c>
      <c r="C305" s="7">
        <v>1.0</v>
      </c>
    </row>
    <row r="306" ht="15.75" customHeight="1">
      <c r="A306" s="7" t="s">
        <v>807</v>
      </c>
      <c r="B306" s="7" t="s">
        <v>145</v>
      </c>
      <c r="C306" s="7">
        <v>2.0</v>
      </c>
    </row>
    <row r="307" ht="15.75" customHeight="1">
      <c r="A307" s="7" t="s">
        <v>811</v>
      </c>
      <c r="B307" s="7" t="s">
        <v>145</v>
      </c>
    </row>
    <row r="308" ht="15.75" customHeight="1">
      <c r="A308" s="7" t="s">
        <v>814</v>
      </c>
      <c r="B308" s="7" t="s">
        <v>145</v>
      </c>
    </row>
    <row r="309" ht="15.75" customHeight="1">
      <c r="A309" s="7" t="s">
        <v>817</v>
      </c>
      <c r="B309" s="7" t="s">
        <v>145</v>
      </c>
    </row>
    <row r="310" ht="15.75" customHeight="1">
      <c r="A310" s="7" t="s">
        <v>818</v>
      </c>
      <c r="B310" s="7" t="s">
        <v>145</v>
      </c>
    </row>
    <row r="311" ht="15.75" customHeight="1">
      <c r="A311" s="7" t="s">
        <v>819</v>
      </c>
      <c r="B311" s="7" t="s">
        <v>145</v>
      </c>
      <c r="C311" s="7">
        <v>4.0</v>
      </c>
    </row>
    <row r="312" ht="15.75" customHeight="1">
      <c r="A312" s="7" t="s">
        <v>821</v>
      </c>
      <c r="B312" s="7" t="s">
        <v>145</v>
      </c>
      <c r="C312" s="7">
        <v>1.0</v>
      </c>
    </row>
    <row r="313" ht="15.75" customHeight="1">
      <c r="A313" s="7" t="s">
        <v>825</v>
      </c>
      <c r="B313" s="7" t="s">
        <v>145</v>
      </c>
    </row>
    <row r="314" ht="15.75" customHeight="1">
      <c r="A314" s="7" t="s">
        <v>826</v>
      </c>
      <c r="B314" s="7" t="s">
        <v>145</v>
      </c>
    </row>
    <row r="315" ht="15.75" customHeight="1">
      <c r="A315" s="7" t="s">
        <v>830</v>
      </c>
      <c r="B315" s="7" t="s">
        <v>145</v>
      </c>
    </row>
    <row r="316" ht="15.75" customHeight="1">
      <c r="A316" s="7" t="s">
        <v>831</v>
      </c>
      <c r="B316" s="7" t="s">
        <v>145</v>
      </c>
    </row>
    <row r="317" ht="15.75" customHeight="1">
      <c r="A317" s="7" t="s">
        <v>832</v>
      </c>
      <c r="B317" s="7" t="s">
        <v>145</v>
      </c>
      <c r="C317" s="7">
        <v>1.0</v>
      </c>
    </row>
    <row r="318" ht="15.75" customHeight="1">
      <c r="A318" s="7" t="s">
        <v>832</v>
      </c>
      <c r="B318" s="7" t="s">
        <v>145</v>
      </c>
      <c r="C318" s="7">
        <v>3.0</v>
      </c>
    </row>
    <row r="319" ht="15.75" customHeight="1">
      <c r="A319" s="7" t="s">
        <v>833</v>
      </c>
      <c r="B319" s="7" t="s">
        <v>145</v>
      </c>
      <c r="C319" s="7">
        <v>7.0</v>
      </c>
    </row>
    <row r="320" ht="15.75" customHeight="1">
      <c r="A320" s="7" t="s">
        <v>834</v>
      </c>
      <c r="B320" s="7" t="s">
        <v>145</v>
      </c>
      <c r="C320" s="7">
        <v>5.0</v>
      </c>
    </row>
    <row r="321" ht="15.75" customHeight="1">
      <c r="A321" s="7" t="s">
        <v>835</v>
      </c>
      <c r="B321" s="7" t="s">
        <v>145</v>
      </c>
      <c r="C321" s="7">
        <v>19.0</v>
      </c>
    </row>
    <row r="322" ht="15.75" customHeight="1">
      <c r="A322" s="7" t="s">
        <v>836</v>
      </c>
      <c r="B322" s="7" t="s">
        <v>145</v>
      </c>
      <c r="C322" s="7" t="s">
        <v>837</v>
      </c>
    </row>
    <row r="323" ht="15.75" customHeight="1">
      <c r="A323" s="7" t="s">
        <v>838</v>
      </c>
      <c r="B323" s="7" t="s">
        <v>145</v>
      </c>
    </row>
    <row r="324" ht="15.75" customHeight="1">
      <c r="A324" s="7" t="s">
        <v>839</v>
      </c>
      <c r="B324" s="7" t="s">
        <v>145</v>
      </c>
    </row>
    <row r="325" ht="15.75" customHeight="1">
      <c r="A325" s="7" t="s">
        <v>840</v>
      </c>
      <c r="B325" s="7" t="s">
        <v>145</v>
      </c>
    </row>
    <row r="326" ht="15.75" customHeight="1">
      <c r="A326" s="7" t="s">
        <v>842</v>
      </c>
      <c r="B326" s="7" t="s">
        <v>145</v>
      </c>
    </row>
    <row r="327" ht="15.75" customHeight="1">
      <c r="A327" s="7" t="s">
        <v>845</v>
      </c>
      <c r="B327" s="7" t="s">
        <v>145</v>
      </c>
    </row>
    <row r="328" ht="15.75" customHeight="1">
      <c r="A328" s="7" t="s">
        <v>847</v>
      </c>
      <c r="B328" s="7" t="s">
        <v>145</v>
      </c>
    </row>
    <row r="329" ht="15.75" customHeight="1">
      <c r="A329" s="7" t="s">
        <v>849</v>
      </c>
      <c r="B329" s="7" t="s">
        <v>145</v>
      </c>
    </row>
    <row r="330" ht="15.75" customHeight="1">
      <c r="A330" s="7" t="s">
        <v>852</v>
      </c>
      <c r="B330" s="7" t="s">
        <v>145</v>
      </c>
    </row>
    <row r="331" ht="15.75" customHeight="1">
      <c r="A331" s="7" t="s">
        <v>853</v>
      </c>
      <c r="B331" s="7" t="s">
        <v>145</v>
      </c>
      <c r="C331" s="7" t="s">
        <v>854</v>
      </c>
    </row>
    <row r="332" ht="15.75" customHeight="1">
      <c r="A332" s="7" t="s">
        <v>855</v>
      </c>
      <c r="B332" s="7" t="s">
        <v>145</v>
      </c>
    </row>
    <row r="333" ht="15.75" customHeight="1">
      <c r="A333" s="7" t="s">
        <v>858</v>
      </c>
      <c r="B333" s="7" t="s">
        <v>145</v>
      </c>
    </row>
    <row r="334" ht="15.75" customHeight="1">
      <c r="A334" s="7" t="s">
        <v>861</v>
      </c>
      <c r="B334" s="7" t="s">
        <v>145</v>
      </c>
    </row>
    <row r="335" ht="15.75" customHeight="1">
      <c r="A335" s="7" t="s">
        <v>863</v>
      </c>
      <c r="B335" s="7" t="s">
        <v>145</v>
      </c>
      <c r="C335" s="7">
        <v>2.0</v>
      </c>
    </row>
    <row r="336" ht="15.75" customHeight="1">
      <c r="A336" s="7" t="s">
        <v>864</v>
      </c>
      <c r="B336" s="7" t="s">
        <v>145</v>
      </c>
      <c r="C336" s="7">
        <v>1.0</v>
      </c>
    </row>
    <row r="337" ht="15.75" customHeight="1">
      <c r="A337" s="7" t="s">
        <v>867</v>
      </c>
      <c r="B337" s="7" t="s">
        <v>145</v>
      </c>
    </row>
    <row r="338" ht="15.75" customHeight="1">
      <c r="A338" s="7" t="s">
        <v>869</v>
      </c>
      <c r="B338" s="7" t="s">
        <v>145</v>
      </c>
      <c r="C338" s="7">
        <v>2.0</v>
      </c>
    </row>
    <row r="339" ht="15.75" customHeight="1">
      <c r="A339" s="7" t="s">
        <v>871</v>
      </c>
      <c r="B339" s="7" t="s">
        <v>145</v>
      </c>
      <c r="C339" s="7">
        <v>3.0</v>
      </c>
    </row>
    <row r="340" ht="15.75" customHeight="1">
      <c r="A340" s="7" t="s">
        <v>872</v>
      </c>
      <c r="B340" s="7" t="s">
        <v>145</v>
      </c>
    </row>
    <row r="341" ht="15.75" customHeight="1">
      <c r="A341" s="7" t="s">
        <v>873</v>
      </c>
      <c r="B341" s="7" t="s">
        <v>145</v>
      </c>
    </row>
    <row r="342" ht="15.75" customHeight="1">
      <c r="A342" s="7" t="s">
        <v>874</v>
      </c>
      <c r="B342" s="7" t="s">
        <v>145</v>
      </c>
    </row>
    <row r="343" ht="15.75" customHeight="1">
      <c r="A343" s="7" t="s">
        <v>875</v>
      </c>
      <c r="B343" s="7" t="s">
        <v>145</v>
      </c>
    </row>
    <row r="344" ht="15.75" customHeight="1">
      <c r="A344" s="7" t="s">
        <v>876</v>
      </c>
      <c r="B344" s="7" t="s">
        <v>145</v>
      </c>
    </row>
    <row r="345" ht="15.75" customHeight="1">
      <c r="A345" s="7" t="s">
        <v>877</v>
      </c>
      <c r="B345" s="7" t="s">
        <v>145</v>
      </c>
    </row>
    <row r="346" ht="15.75" customHeight="1">
      <c r="A346" s="7" t="s">
        <v>879</v>
      </c>
      <c r="B346" s="7" t="s">
        <v>145</v>
      </c>
      <c r="C346" s="7">
        <v>6.0</v>
      </c>
    </row>
    <row r="347" ht="15.75" customHeight="1">
      <c r="A347" s="7" t="s">
        <v>882</v>
      </c>
      <c r="B347" s="7" t="s">
        <v>145</v>
      </c>
    </row>
    <row r="348" ht="15.75" customHeight="1">
      <c r="A348" s="7" t="s">
        <v>884</v>
      </c>
      <c r="B348" s="7" t="s">
        <v>145</v>
      </c>
      <c r="C348" s="7">
        <v>1.0</v>
      </c>
    </row>
    <row r="349" ht="15.75" customHeight="1">
      <c r="A349" s="7" t="s">
        <v>886</v>
      </c>
      <c r="B349" s="7" t="s">
        <v>145</v>
      </c>
    </row>
    <row r="350" ht="15.75" customHeight="1">
      <c r="A350" s="7" t="s">
        <v>887</v>
      </c>
      <c r="B350" s="7" t="s">
        <v>145</v>
      </c>
    </row>
    <row r="351" ht="15.75" customHeight="1">
      <c r="A351" s="7" t="s">
        <v>888</v>
      </c>
      <c r="B351" s="7" t="s">
        <v>145</v>
      </c>
      <c r="C351" s="7">
        <v>2.0</v>
      </c>
    </row>
    <row r="352" ht="15.75" customHeight="1">
      <c r="A352" s="7" t="s">
        <v>888</v>
      </c>
      <c r="B352" s="7" t="s">
        <v>145</v>
      </c>
      <c r="C352" s="7">
        <v>1.0</v>
      </c>
    </row>
    <row r="353" ht="15.75" customHeight="1">
      <c r="A353" s="7" t="s">
        <v>892</v>
      </c>
      <c r="B353" s="7" t="s">
        <v>145</v>
      </c>
    </row>
    <row r="354" ht="15.75" customHeight="1">
      <c r="A354" s="7" t="s">
        <v>894</v>
      </c>
      <c r="B354" s="7" t="s">
        <v>145</v>
      </c>
    </row>
    <row r="355" ht="15.75" customHeight="1">
      <c r="A355" s="7" t="s">
        <v>895</v>
      </c>
      <c r="B355" s="7" t="s">
        <v>145</v>
      </c>
    </row>
    <row r="356" ht="15.75" customHeight="1">
      <c r="A356" s="7" t="s">
        <v>897</v>
      </c>
      <c r="B356" s="7" t="s">
        <v>145</v>
      </c>
      <c r="C356" s="7">
        <v>2.0</v>
      </c>
    </row>
    <row r="357" ht="15.75" customHeight="1">
      <c r="A357" s="7" t="s">
        <v>900</v>
      </c>
      <c r="B357" s="7" t="s">
        <v>145</v>
      </c>
    </row>
    <row r="358" ht="15.75" customHeight="1">
      <c r="A358" s="7" t="s">
        <v>903</v>
      </c>
      <c r="B358" s="7" t="s">
        <v>145</v>
      </c>
    </row>
    <row r="359" ht="15.75" customHeight="1">
      <c r="A359" s="7" t="s">
        <v>905</v>
      </c>
      <c r="B359" s="7" t="s">
        <v>145</v>
      </c>
    </row>
    <row r="360" ht="15.75" customHeight="1">
      <c r="A360" s="7" t="s">
        <v>906</v>
      </c>
      <c r="B360" s="7" t="s">
        <v>145</v>
      </c>
    </row>
    <row r="361" ht="15.75" customHeight="1">
      <c r="A361" s="7" t="s">
        <v>910</v>
      </c>
      <c r="B361" s="7" t="s">
        <v>145</v>
      </c>
      <c r="C361" s="7">
        <v>2.0</v>
      </c>
    </row>
    <row r="362" ht="15.75" customHeight="1">
      <c r="A362" s="7" t="s">
        <v>914</v>
      </c>
      <c r="B362" s="7" t="s">
        <v>145</v>
      </c>
    </row>
    <row r="363" ht="15.75" customHeight="1">
      <c r="A363" s="7" t="s">
        <v>917</v>
      </c>
      <c r="B363" s="7" t="s">
        <v>145</v>
      </c>
    </row>
    <row r="364" ht="15.75" customHeight="1">
      <c r="A364" s="7" t="s">
        <v>918</v>
      </c>
      <c r="B364" s="7" t="s">
        <v>145</v>
      </c>
    </row>
    <row r="365" ht="15.75" customHeight="1">
      <c r="A365" s="7" t="s">
        <v>921</v>
      </c>
      <c r="B365" s="7" t="s">
        <v>145</v>
      </c>
    </row>
    <row r="366" ht="15.75" customHeight="1">
      <c r="A366" s="7" t="s">
        <v>925</v>
      </c>
      <c r="B366" s="7" t="s">
        <v>145</v>
      </c>
    </row>
    <row r="367" ht="15.75" customHeight="1">
      <c r="A367" s="7" t="s">
        <v>927</v>
      </c>
      <c r="B367" s="7" t="s">
        <v>145</v>
      </c>
      <c r="C367" s="7">
        <v>1.0</v>
      </c>
    </row>
    <row r="368" ht="15.75" customHeight="1">
      <c r="A368" s="7" t="s">
        <v>929</v>
      </c>
      <c r="B368" s="7" t="s">
        <v>145</v>
      </c>
    </row>
    <row r="369" ht="15.75" customHeight="1">
      <c r="A369" s="7" t="s">
        <v>930</v>
      </c>
      <c r="B369" s="7" t="s">
        <v>145</v>
      </c>
    </row>
    <row r="370" ht="15.75" customHeight="1">
      <c r="A370" s="7" t="s">
        <v>934</v>
      </c>
      <c r="B370" s="7" t="s">
        <v>145</v>
      </c>
      <c r="C370" s="7">
        <v>6.0</v>
      </c>
    </row>
    <row r="371" ht="15.75" customHeight="1">
      <c r="A371" s="7" t="s">
        <v>934</v>
      </c>
      <c r="B371" s="7" t="s">
        <v>145</v>
      </c>
      <c r="C371" s="7">
        <v>7.0</v>
      </c>
    </row>
    <row r="372" ht="15.75" customHeight="1">
      <c r="A372" s="7" t="s">
        <v>937</v>
      </c>
      <c r="B372" s="7" t="s">
        <v>145</v>
      </c>
      <c r="C372" s="7">
        <v>1.0</v>
      </c>
    </row>
    <row r="373" ht="15.75" customHeight="1">
      <c r="A373" s="7" t="s">
        <v>941</v>
      </c>
      <c r="B373" s="7" t="s">
        <v>145</v>
      </c>
      <c r="C373" s="7">
        <v>2.0</v>
      </c>
    </row>
    <row r="374" ht="15.75" customHeight="1">
      <c r="A374" s="7" t="s">
        <v>943</v>
      </c>
      <c r="B374" s="7" t="s">
        <v>145</v>
      </c>
    </row>
    <row r="375" ht="15.75" customHeight="1">
      <c r="A375" s="7" t="s">
        <v>945</v>
      </c>
      <c r="B375" s="7" t="s">
        <v>145</v>
      </c>
    </row>
    <row r="376" ht="15.75" customHeight="1">
      <c r="A376" s="7" t="s">
        <v>948</v>
      </c>
      <c r="B376" s="7" t="s">
        <v>145</v>
      </c>
    </row>
    <row r="377" ht="15.75" customHeight="1">
      <c r="A377" s="7" t="s">
        <v>950</v>
      </c>
      <c r="B377" s="7" t="s">
        <v>251</v>
      </c>
    </row>
    <row r="378" ht="15.75" customHeight="1">
      <c r="A378" s="7" t="s">
        <v>953</v>
      </c>
      <c r="B378" s="7" t="s">
        <v>145</v>
      </c>
    </row>
    <row r="379" ht="15.75" customHeight="1">
      <c r="A379" s="7" t="s">
        <v>957</v>
      </c>
      <c r="B379" s="7" t="s">
        <v>145</v>
      </c>
      <c r="C379" s="7">
        <v>2.0</v>
      </c>
    </row>
    <row r="380" ht="15.75" customHeight="1">
      <c r="A380" s="7" t="s">
        <v>957</v>
      </c>
      <c r="B380" s="7" t="s">
        <v>145</v>
      </c>
      <c r="C380" s="7">
        <v>6.0</v>
      </c>
    </row>
    <row r="381" ht="15.75" customHeight="1">
      <c r="A381" s="7" t="s">
        <v>961</v>
      </c>
      <c r="B381" s="7" t="s">
        <v>145</v>
      </c>
    </row>
    <row r="382" ht="15.75" customHeight="1">
      <c r="A382" s="7" t="s">
        <v>965</v>
      </c>
      <c r="B382" s="7" t="s">
        <v>145</v>
      </c>
    </row>
    <row r="383" ht="15.75" customHeight="1">
      <c r="A383" s="7" t="s">
        <v>968</v>
      </c>
      <c r="B383" s="7" t="s">
        <v>145</v>
      </c>
      <c r="C383" s="7">
        <v>1.0</v>
      </c>
    </row>
    <row r="384" ht="15.75" customHeight="1">
      <c r="A384" s="7" t="s">
        <v>969</v>
      </c>
      <c r="B384" s="7" t="s">
        <v>145</v>
      </c>
      <c r="C384" s="7">
        <v>1.0</v>
      </c>
    </row>
    <row r="385" ht="15.75" customHeight="1">
      <c r="A385" s="7" t="s">
        <v>974</v>
      </c>
      <c r="B385" s="7" t="s">
        <v>145</v>
      </c>
    </row>
    <row r="386" ht="15.75" customHeight="1">
      <c r="A386" s="7" t="s">
        <v>977</v>
      </c>
      <c r="B386" s="7" t="s">
        <v>145</v>
      </c>
    </row>
    <row r="387" ht="15.75" customHeight="1">
      <c r="A387" s="7" t="s">
        <v>978</v>
      </c>
      <c r="B387" s="7" t="s">
        <v>145</v>
      </c>
    </row>
    <row r="388" ht="15.75" customHeight="1">
      <c r="A388" s="7" t="s">
        <v>982</v>
      </c>
      <c r="B388" s="7" t="s">
        <v>145</v>
      </c>
    </row>
    <row r="389" ht="15.75" customHeight="1">
      <c r="A389" s="7" t="s">
        <v>987</v>
      </c>
      <c r="B389" s="7" t="s">
        <v>145</v>
      </c>
      <c r="C389" s="7">
        <v>2.0</v>
      </c>
    </row>
    <row r="390" ht="15.75" customHeight="1">
      <c r="A390" s="7" t="s">
        <v>990</v>
      </c>
      <c r="B390" s="7" t="s">
        <v>145</v>
      </c>
    </row>
    <row r="391" ht="15.75" customHeight="1">
      <c r="A391" s="7" t="s">
        <v>991</v>
      </c>
      <c r="B391" s="7" t="s">
        <v>145</v>
      </c>
      <c r="C391" s="7">
        <v>2.0</v>
      </c>
    </row>
    <row r="392" ht="15.75" customHeight="1">
      <c r="A392" s="7" t="s">
        <v>995</v>
      </c>
      <c r="B392" s="7" t="s">
        <v>145</v>
      </c>
      <c r="C392" s="7">
        <v>1.0</v>
      </c>
    </row>
    <row r="393" ht="15.75" customHeight="1">
      <c r="A393" s="7" t="s">
        <v>997</v>
      </c>
      <c r="B393" s="7" t="s">
        <v>145</v>
      </c>
    </row>
    <row r="394" ht="15.75" customHeight="1">
      <c r="A394" s="7" t="s">
        <v>1000</v>
      </c>
      <c r="B394" s="7" t="s">
        <v>145</v>
      </c>
    </row>
    <row r="395" ht="15.75" customHeight="1">
      <c r="A395" s="7" t="s">
        <v>1002</v>
      </c>
      <c r="B395" s="7" t="s">
        <v>145</v>
      </c>
    </row>
    <row r="396" ht="15.75" customHeight="1">
      <c r="A396" s="7" t="s">
        <v>1004</v>
      </c>
      <c r="B396" s="7" t="s">
        <v>145</v>
      </c>
    </row>
    <row r="397" ht="15.75" customHeight="1">
      <c r="A397" s="7" t="s">
        <v>1006</v>
      </c>
      <c r="B397" s="7" t="s">
        <v>145</v>
      </c>
    </row>
    <row r="398" ht="15.75" customHeight="1">
      <c r="A398" s="7" t="s">
        <v>1010</v>
      </c>
      <c r="B398" s="7" t="s">
        <v>145</v>
      </c>
      <c r="C398" s="7">
        <v>2.0</v>
      </c>
    </row>
    <row r="399" ht="15.75" customHeight="1">
      <c r="A399" s="7" t="s">
        <v>1011</v>
      </c>
      <c r="B399" s="7" t="s">
        <v>145</v>
      </c>
    </row>
    <row r="400" ht="15.75" customHeight="1">
      <c r="A400" s="7" t="s">
        <v>1012</v>
      </c>
      <c r="B400" s="7" t="s">
        <v>145</v>
      </c>
    </row>
    <row r="401" ht="15.75" customHeight="1">
      <c r="A401" s="7" t="s">
        <v>1015</v>
      </c>
      <c r="B401" s="7" t="s">
        <v>145</v>
      </c>
    </row>
    <row r="402" ht="15.75" customHeight="1">
      <c r="A402" s="7" t="s">
        <v>1018</v>
      </c>
      <c r="B402" s="7" t="s">
        <v>145</v>
      </c>
      <c r="C402" s="7">
        <v>1.0</v>
      </c>
    </row>
    <row r="403" ht="15.75" customHeight="1">
      <c r="A403" s="7" t="s">
        <v>1020</v>
      </c>
      <c r="B403" s="7" t="s">
        <v>145</v>
      </c>
    </row>
    <row r="404" ht="15.75" customHeight="1">
      <c r="A404" s="7" t="s">
        <v>1022</v>
      </c>
      <c r="B404" s="7" t="s">
        <v>145</v>
      </c>
      <c r="C404" s="7">
        <v>3.0</v>
      </c>
    </row>
    <row r="405" ht="15.75" customHeight="1">
      <c r="A405" s="7" t="s">
        <v>1025</v>
      </c>
      <c r="B405" s="7" t="s">
        <v>145</v>
      </c>
      <c r="C405" s="7">
        <v>6.0</v>
      </c>
    </row>
    <row r="406" ht="15.75" customHeight="1">
      <c r="A406" s="7" t="s">
        <v>1027</v>
      </c>
      <c r="B406" s="7" t="s">
        <v>145</v>
      </c>
    </row>
    <row r="407" ht="15.75" customHeight="1">
      <c r="A407" s="7" t="s">
        <v>1028</v>
      </c>
      <c r="B407" s="7" t="s">
        <v>145</v>
      </c>
      <c r="C407" s="7">
        <v>2.0</v>
      </c>
    </row>
    <row r="408" ht="15.75" customHeight="1">
      <c r="A408" s="7" t="s">
        <v>1030</v>
      </c>
      <c r="B408" s="7" t="s">
        <v>145</v>
      </c>
      <c r="C408" s="7" t="s">
        <v>1033</v>
      </c>
    </row>
    <row r="409" ht="15.75" customHeight="1">
      <c r="A409" s="7" t="s">
        <v>1030</v>
      </c>
      <c r="B409" s="7" t="s">
        <v>145</v>
      </c>
      <c r="C409" s="7" t="s">
        <v>1036</v>
      </c>
    </row>
    <row r="410" ht="15.75" customHeight="1">
      <c r="A410" s="7" t="s">
        <v>1038</v>
      </c>
      <c r="B410" s="7" t="s">
        <v>750</v>
      </c>
      <c r="C410" s="7" t="s">
        <v>1039</v>
      </c>
    </row>
    <row r="411" ht="15.75" customHeight="1">
      <c r="A411" s="7" t="s">
        <v>1038</v>
      </c>
      <c r="B411" s="7" t="s">
        <v>750</v>
      </c>
      <c r="C411" s="7" t="s">
        <v>1040</v>
      </c>
    </row>
    <row r="412" ht="15.75" customHeight="1">
      <c r="A412" s="7" t="s">
        <v>1038</v>
      </c>
      <c r="B412" s="7" t="s">
        <v>750</v>
      </c>
      <c r="C412" s="7" t="s">
        <v>1043</v>
      </c>
    </row>
    <row r="413" ht="15.75" customHeight="1">
      <c r="A413" s="7" t="s">
        <v>1038</v>
      </c>
      <c r="B413" s="7" t="s">
        <v>750</v>
      </c>
      <c r="C413" s="7" t="s">
        <v>1046</v>
      </c>
    </row>
    <row r="414" ht="15.75" customHeight="1">
      <c r="A414" s="7" t="s">
        <v>1038</v>
      </c>
      <c r="B414" s="7" t="s">
        <v>750</v>
      </c>
      <c r="C414" s="7" t="s">
        <v>1050</v>
      </c>
    </row>
    <row r="415" ht="15.75" customHeight="1">
      <c r="A415" s="7" t="s">
        <v>1038</v>
      </c>
      <c r="B415" s="7" t="s">
        <v>750</v>
      </c>
      <c r="C415" s="7" t="s">
        <v>1052</v>
      </c>
    </row>
    <row r="416" ht="15.75" customHeight="1">
      <c r="A416" s="7" t="s">
        <v>1038</v>
      </c>
      <c r="B416" s="7" t="s">
        <v>750</v>
      </c>
      <c r="C416" s="7" t="s">
        <v>1055</v>
      </c>
    </row>
    <row r="417" ht="15.75" customHeight="1">
      <c r="A417" s="7" t="s">
        <v>1038</v>
      </c>
      <c r="B417" s="7" t="s">
        <v>750</v>
      </c>
      <c r="C417" s="7" t="s">
        <v>1058</v>
      </c>
    </row>
    <row r="418" ht="15.75" customHeight="1">
      <c r="A418" s="7" t="s">
        <v>1038</v>
      </c>
      <c r="B418" s="7" t="s">
        <v>750</v>
      </c>
      <c r="C418" s="7" t="s">
        <v>1059</v>
      </c>
    </row>
    <row r="419" ht="15.75" customHeight="1">
      <c r="A419" s="7" t="s">
        <v>1038</v>
      </c>
      <c r="B419" s="7" t="s">
        <v>750</v>
      </c>
      <c r="C419" s="7" t="s">
        <v>1061</v>
      </c>
    </row>
    <row r="420" ht="15.75" customHeight="1">
      <c r="A420" s="7" t="s">
        <v>1063</v>
      </c>
      <c r="B420" s="7" t="s">
        <v>160</v>
      </c>
    </row>
    <row r="421" ht="15.75" customHeight="1">
      <c r="A421" s="7" t="s">
        <v>1065</v>
      </c>
      <c r="B421" s="7" t="s">
        <v>160</v>
      </c>
    </row>
    <row r="422" ht="15.75" customHeight="1">
      <c r="A422" s="7" t="s">
        <v>1066</v>
      </c>
      <c r="B422" s="7" t="s">
        <v>145</v>
      </c>
    </row>
    <row r="423" ht="15.75" customHeight="1">
      <c r="A423" s="7" t="s">
        <v>1071</v>
      </c>
      <c r="B423" s="7" t="s">
        <v>1072</v>
      </c>
    </row>
    <row r="424" ht="15.75" customHeight="1">
      <c r="A424" s="7" t="s">
        <v>1075</v>
      </c>
      <c r="B424" s="7" t="s">
        <v>204</v>
      </c>
    </row>
    <row r="425" ht="15.75" customHeight="1">
      <c r="A425" s="7" t="s">
        <v>1076</v>
      </c>
      <c r="B425" s="7" t="s">
        <v>145</v>
      </c>
    </row>
    <row r="426" ht="15.75" customHeight="1">
      <c r="A426" s="7" t="s">
        <v>1077</v>
      </c>
      <c r="B426" s="7" t="s">
        <v>145</v>
      </c>
    </row>
    <row r="427" ht="15.75" customHeight="1">
      <c r="A427" s="7" t="s">
        <v>1078</v>
      </c>
      <c r="B427" s="7" t="s">
        <v>145</v>
      </c>
    </row>
    <row r="428" ht="15.75" customHeight="1">
      <c r="A428" s="7" t="s">
        <v>1079</v>
      </c>
      <c r="B428" s="7" t="s">
        <v>145</v>
      </c>
      <c r="C428" s="7">
        <v>4.0</v>
      </c>
    </row>
    <row r="429" ht="15.75" customHeight="1">
      <c r="A429" s="7" t="s">
        <v>1083</v>
      </c>
      <c r="B429" s="7" t="s">
        <v>145</v>
      </c>
    </row>
    <row r="430" ht="15.75" customHeight="1">
      <c r="A430" s="7" t="s">
        <v>1084</v>
      </c>
      <c r="B430" s="7" t="s">
        <v>145</v>
      </c>
      <c r="C430" s="7">
        <v>1.0</v>
      </c>
    </row>
    <row r="431" ht="15.75" customHeight="1">
      <c r="A431" s="7" t="s">
        <v>1084</v>
      </c>
      <c r="B431" s="7" t="s">
        <v>145</v>
      </c>
      <c r="C431" s="7">
        <v>2.0</v>
      </c>
    </row>
    <row r="432" ht="15.75" customHeight="1">
      <c r="A432" s="7" t="s">
        <v>1087</v>
      </c>
      <c r="B432" s="7" t="s">
        <v>145</v>
      </c>
    </row>
    <row r="433" ht="15.75" customHeight="1">
      <c r="A433" s="7" t="s">
        <v>1090</v>
      </c>
      <c r="B433" s="7" t="s">
        <v>145</v>
      </c>
    </row>
    <row r="434" ht="15.75" customHeight="1">
      <c r="A434" s="7" t="s">
        <v>1092</v>
      </c>
      <c r="B434" s="7" t="s">
        <v>145</v>
      </c>
    </row>
    <row r="435" ht="15.75" customHeight="1">
      <c r="A435" s="7" t="s">
        <v>1093</v>
      </c>
      <c r="B435" s="7" t="s">
        <v>145</v>
      </c>
      <c r="C435" s="7" t="s">
        <v>1094</v>
      </c>
    </row>
    <row r="436" ht="15.75" customHeight="1">
      <c r="A436" s="7" t="s">
        <v>1095</v>
      </c>
      <c r="B436" s="7" t="s">
        <v>145</v>
      </c>
      <c r="C436" s="7" t="s">
        <v>1094</v>
      </c>
    </row>
    <row r="437" ht="15.75" customHeight="1">
      <c r="A437" s="7" t="s">
        <v>1098</v>
      </c>
      <c r="B437" s="7" t="s">
        <v>145</v>
      </c>
    </row>
    <row r="438" ht="15.75" customHeight="1">
      <c r="A438" s="7" t="s">
        <v>1100</v>
      </c>
      <c r="B438" s="7" t="s">
        <v>145</v>
      </c>
    </row>
    <row r="439" ht="15.75" customHeight="1">
      <c r="A439" s="7" t="s">
        <v>1102</v>
      </c>
      <c r="B439" s="7" t="s">
        <v>145</v>
      </c>
      <c r="C439" s="7" t="s">
        <v>1103</v>
      </c>
    </row>
    <row r="440" ht="15.75" customHeight="1">
      <c r="A440" s="7" t="s">
        <v>1102</v>
      </c>
      <c r="B440" s="7" t="s">
        <v>145</v>
      </c>
      <c r="C440" s="7" t="s">
        <v>1105</v>
      </c>
    </row>
    <row r="441" ht="15.75" customHeight="1">
      <c r="A441" s="7" t="s">
        <v>1102</v>
      </c>
      <c r="B441" s="7" t="s">
        <v>145</v>
      </c>
      <c r="C441" s="7" t="s">
        <v>1109</v>
      </c>
    </row>
    <row r="442" ht="15.75" customHeight="1">
      <c r="A442" s="7" t="s">
        <v>1102</v>
      </c>
      <c r="B442" s="7" t="s">
        <v>145</v>
      </c>
      <c r="C442" s="7" t="s">
        <v>1111</v>
      </c>
    </row>
    <row r="443" ht="15.75" customHeight="1">
      <c r="A443" s="7" t="s">
        <v>1102</v>
      </c>
      <c r="B443" s="7" t="s">
        <v>145</v>
      </c>
      <c r="C443" s="7" t="s">
        <v>1113</v>
      </c>
    </row>
    <row r="444" ht="15.75" customHeight="1">
      <c r="A444" s="7" t="s">
        <v>1102</v>
      </c>
      <c r="B444" s="7" t="s">
        <v>145</v>
      </c>
      <c r="C444" s="7" t="s">
        <v>1117</v>
      </c>
    </row>
    <row r="445" ht="15.75" customHeight="1">
      <c r="A445" s="7" t="s">
        <v>1102</v>
      </c>
      <c r="B445" s="7" t="s">
        <v>145</v>
      </c>
      <c r="C445" s="7" t="s">
        <v>1118</v>
      </c>
    </row>
    <row r="446" ht="15.75" customHeight="1">
      <c r="A446" s="7" t="s">
        <v>1102</v>
      </c>
      <c r="B446" s="7" t="s">
        <v>145</v>
      </c>
      <c r="C446" s="7" t="s">
        <v>1120</v>
      </c>
    </row>
    <row r="447" ht="15.75" customHeight="1">
      <c r="A447" s="7" t="s">
        <v>1102</v>
      </c>
      <c r="B447" s="7" t="s">
        <v>145</v>
      </c>
      <c r="C447" s="7" t="s">
        <v>1124</v>
      </c>
    </row>
    <row r="448" ht="15.75" customHeight="1">
      <c r="A448" s="7" t="s">
        <v>1102</v>
      </c>
      <c r="B448" s="7" t="s">
        <v>145</v>
      </c>
      <c r="C448" s="7" t="s">
        <v>1125</v>
      </c>
    </row>
    <row r="449" ht="15.75" customHeight="1">
      <c r="A449" s="7" t="s">
        <v>1102</v>
      </c>
      <c r="B449" s="7" t="s">
        <v>145</v>
      </c>
      <c r="C449" s="7" t="s">
        <v>1127</v>
      </c>
    </row>
    <row r="450" ht="15.75" customHeight="1">
      <c r="A450" s="7" t="s">
        <v>1102</v>
      </c>
      <c r="B450" s="7" t="s">
        <v>145</v>
      </c>
      <c r="C450" s="7" t="s">
        <v>1129</v>
      </c>
    </row>
    <row r="451" ht="15.75" customHeight="1">
      <c r="A451" s="7" t="s">
        <v>1130</v>
      </c>
      <c r="B451" s="7" t="s">
        <v>145</v>
      </c>
    </row>
    <row r="452" ht="15.75" customHeight="1">
      <c r="A452" s="7" t="s">
        <v>1132</v>
      </c>
      <c r="B452" s="7" t="s">
        <v>145</v>
      </c>
      <c r="C452" s="7">
        <v>5.0</v>
      </c>
    </row>
    <row r="453" ht="15.75" customHeight="1">
      <c r="A453" s="7" t="s">
        <v>1132</v>
      </c>
      <c r="B453" s="7" t="s">
        <v>145</v>
      </c>
      <c r="C453" s="7">
        <v>3.0</v>
      </c>
    </row>
    <row r="454" ht="15.75" customHeight="1">
      <c r="A454" s="7" t="s">
        <v>1134</v>
      </c>
      <c r="B454" s="7" t="s">
        <v>145</v>
      </c>
      <c r="C454" s="7" t="s">
        <v>235</v>
      </c>
    </row>
    <row r="455" ht="15.75" customHeight="1">
      <c r="A455" s="7" t="s">
        <v>1134</v>
      </c>
      <c r="B455" s="7" t="s">
        <v>145</v>
      </c>
      <c r="C455" s="7" t="s">
        <v>854</v>
      </c>
    </row>
    <row r="456" ht="15.75" customHeight="1">
      <c r="A456" s="7" t="s">
        <v>1134</v>
      </c>
      <c r="B456" s="7" t="s">
        <v>145</v>
      </c>
      <c r="C456" s="7" t="s">
        <v>1141</v>
      </c>
    </row>
    <row r="457" ht="15.75" customHeight="1">
      <c r="A457" s="7" t="s">
        <v>1143</v>
      </c>
      <c r="B457" s="7" t="s">
        <v>145</v>
      </c>
    </row>
    <row r="458" ht="15.75" customHeight="1">
      <c r="A458" s="7" t="s">
        <v>1146</v>
      </c>
      <c r="B458" s="7" t="s">
        <v>145</v>
      </c>
      <c r="C458" s="7">
        <v>8.0</v>
      </c>
    </row>
    <row r="459" ht="15.75" customHeight="1">
      <c r="A459" s="7" t="s">
        <v>1146</v>
      </c>
      <c r="B459" s="7" t="s">
        <v>145</v>
      </c>
      <c r="C459" s="7">
        <v>10.0</v>
      </c>
    </row>
    <row r="460" ht="15.75" customHeight="1">
      <c r="A460" s="7" t="s">
        <v>1150</v>
      </c>
      <c r="B460" s="7" t="s">
        <v>145</v>
      </c>
      <c r="C460" s="7" t="s">
        <v>1141</v>
      </c>
    </row>
    <row r="461" ht="15.75" customHeight="1">
      <c r="A461" s="7" t="s">
        <v>1150</v>
      </c>
      <c r="B461" s="7" t="s">
        <v>145</v>
      </c>
      <c r="C461" s="7">
        <v>3.0</v>
      </c>
    </row>
    <row r="462" ht="15.75" customHeight="1">
      <c r="A462" s="7" t="s">
        <v>1153</v>
      </c>
      <c r="B462" s="7" t="s">
        <v>145</v>
      </c>
    </row>
    <row r="463" ht="15.75" customHeight="1">
      <c r="A463" s="7" t="s">
        <v>1155</v>
      </c>
      <c r="B463" s="7" t="s">
        <v>145</v>
      </c>
    </row>
    <row r="464" ht="15.75" customHeight="1">
      <c r="A464" s="7" t="s">
        <v>1158</v>
      </c>
      <c r="B464" s="7" t="s">
        <v>145</v>
      </c>
    </row>
    <row r="465" ht="15.75" customHeight="1">
      <c r="A465" s="7" t="s">
        <v>1160</v>
      </c>
      <c r="B465" s="7" t="s">
        <v>145</v>
      </c>
      <c r="C465" s="7">
        <v>6.0</v>
      </c>
    </row>
    <row r="466" ht="15.75" customHeight="1">
      <c r="A466" s="7" t="s">
        <v>1162</v>
      </c>
      <c r="B466" s="7" t="s">
        <v>145</v>
      </c>
    </row>
    <row r="467" ht="15.75" customHeight="1">
      <c r="A467" s="7" t="s">
        <v>1164</v>
      </c>
      <c r="B467" s="7" t="s">
        <v>145</v>
      </c>
    </row>
    <row r="468" ht="15.75" customHeight="1">
      <c r="A468" s="7" t="s">
        <v>1165</v>
      </c>
      <c r="B468" s="7" t="s">
        <v>145</v>
      </c>
    </row>
    <row r="469" ht="15.75" customHeight="1">
      <c r="A469" s="7" t="s">
        <v>1168</v>
      </c>
      <c r="B469" s="7" t="s">
        <v>145</v>
      </c>
      <c r="C469" s="7">
        <v>1.0</v>
      </c>
    </row>
    <row r="470" ht="15.75" customHeight="1">
      <c r="A470" s="7" t="s">
        <v>1172</v>
      </c>
      <c r="B470" s="7" t="s">
        <v>145</v>
      </c>
      <c r="C470" s="7">
        <v>4.0</v>
      </c>
    </row>
    <row r="471" ht="15.75" customHeight="1">
      <c r="A471" s="7" t="s">
        <v>1175</v>
      </c>
      <c r="B471" s="7" t="s">
        <v>145</v>
      </c>
    </row>
    <row r="472" ht="15.75" customHeight="1">
      <c r="A472" s="7" t="s">
        <v>1178</v>
      </c>
      <c r="B472" s="7" t="s">
        <v>145</v>
      </c>
    </row>
    <row r="473" ht="15.75" customHeight="1">
      <c r="A473" s="7" t="s">
        <v>1179</v>
      </c>
      <c r="B473" s="7" t="s">
        <v>145</v>
      </c>
    </row>
    <row r="474" ht="15.75" customHeight="1">
      <c r="A474" s="7" t="s">
        <v>1181</v>
      </c>
      <c r="B474" s="7" t="s">
        <v>145</v>
      </c>
    </row>
    <row r="475" ht="15.75" customHeight="1">
      <c r="A475" s="7" t="s">
        <v>1183</v>
      </c>
      <c r="B475" s="7" t="s">
        <v>145</v>
      </c>
      <c r="C475" s="7" t="s">
        <v>1185</v>
      </c>
    </row>
    <row r="476" ht="15.75" customHeight="1">
      <c r="A476" s="7" t="s">
        <v>1183</v>
      </c>
      <c r="B476" s="7" t="s">
        <v>145</v>
      </c>
      <c r="C476" s="7" t="s">
        <v>1186</v>
      </c>
    </row>
    <row r="477" ht="15.75" customHeight="1">
      <c r="A477" s="7" t="s">
        <v>1183</v>
      </c>
      <c r="B477" s="7" t="s">
        <v>145</v>
      </c>
      <c r="C477" s="7" t="s">
        <v>1189</v>
      </c>
    </row>
    <row r="478" ht="15.75" customHeight="1">
      <c r="A478" s="7" t="s">
        <v>1183</v>
      </c>
      <c r="B478" s="7" t="s">
        <v>145</v>
      </c>
      <c r="C478" s="7">
        <v>22.0</v>
      </c>
    </row>
    <row r="479" ht="15.75" customHeight="1">
      <c r="A479" s="7" t="s">
        <v>1183</v>
      </c>
      <c r="B479" s="7" t="s">
        <v>145</v>
      </c>
      <c r="C479" s="7">
        <v>17.0</v>
      </c>
    </row>
    <row r="480" ht="15.75" customHeight="1">
      <c r="A480" s="7" t="s">
        <v>1183</v>
      </c>
      <c r="B480" s="7" t="s">
        <v>145</v>
      </c>
      <c r="C480" s="7" t="s">
        <v>1195</v>
      </c>
    </row>
    <row r="481" ht="15.75" customHeight="1">
      <c r="A481" s="7" t="s">
        <v>1198</v>
      </c>
      <c r="B481" s="7" t="s">
        <v>145</v>
      </c>
    </row>
    <row r="482" ht="15.75" customHeight="1">
      <c r="A482" s="7" t="s">
        <v>1199</v>
      </c>
      <c r="B482" s="7" t="s">
        <v>145</v>
      </c>
    </row>
    <row r="483" ht="15.75" customHeight="1">
      <c r="A483" s="7" t="s">
        <v>1203</v>
      </c>
      <c r="B483" s="7" t="s">
        <v>145</v>
      </c>
    </row>
    <row r="484" ht="15.75" customHeight="1">
      <c r="A484" s="7" t="s">
        <v>1205</v>
      </c>
      <c r="B484" s="7" t="s">
        <v>145</v>
      </c>
      <c r="C484" s="7">
        <v>2.0</v>
      </c>
    </row>
    <row r="485" ht="15.75" customHeight="1">
      <c r="A485" s="7" t="s">
        <v>1205</v>
      </c>
      <c r="B485" s="7" t="s">
        <v>145</v>
      </c>
      <c r="C485" s="7" t="s">
        <v>1208</v>
      </c>
    </row>
    <row r="486" ht="15.75" customHeight="1">
      <c r="A486" s="7" t="s">
        <v>1210</v>
      </c>
      <c r="B486" s="7" t="s">
        <v>145</v>
      </c>
    </row>
    <row r="487" ht="15.75" customHeight="1">
      <c r="A487" s="7" t="s">
        <v>1211</v>
      </c>
      <c r="B487" s="7" t="s">
        <v>145</v>
      </c>
    </row>
    <row r="488" ht="15.75" customHeight="1">
      <c r="A488" s="7" t="s">
        <v>1213</v>
      </c>
      <c r="B488" s="7" t="s">
        <v>145</v>
      </c>
    </row>
    <row r="489" ht="15.75" customHeight="1">
      <c r="A489" s="7" t="s">
        <v>1215</v>
      </c>
      <c r="B489" s="7" t="s">
        <v>145</v>
      </c>
      <c r="C489" s="7">
        <v>1.0</v>
      </c>
    </row>
    <row r="490" ht="15.75" customHeight="1">
      <c r="A490" s="7" t="s">
        <v>1217</v>
      </c>
      <c r="B490" s="7" t="s">
        <v>145</v>
      </c>
    </row>
    <row r="491" ht="15.75" customHeight="1">
      <c r="A491" s="7" t="s">
        <v>1219</v>
      </c>
      <c r="B491" s="7" t="s">
        <v>145</v>
      </c>
    </row>
    <row r="492" ht="15.75" customHeight="1">
      <c r="A492" s="7" t="s">
        <v>1222</v>
      </c>
      <c r="B492" s="7" t="s">
        <v>145</v>
      </c>
    </row>
    <row r="493" ht="15.75" customHeight="1">
      <c r="A493" s="7" t="s">
        <v>1225</v>
      </c>
      <c r="B493" s="7" t="s">
        <v>145</v>
      </c>
    </row>
    <row r="494" ht="15.75" customHeight="1">
      <c r="A494" s="7" t="s">
        <v>1227</v>
      </c>
      <c r="B494" s="7" t="s">
        <v>145</v>
      </c>
      <c r="C494" s="7">
        <v>2.0</v>
      </c>
    </row>
    <row r="495" ht="15.75" customHeight="1">
      <c r="A495" s="7" t="s">
        <v>1228</v>
      </c>
      <c r="B495" s="7" t="s">
        <v>145</v>
      </c>
    </row>
    <row r="496" ht="15.75" customHeight="1">
      <c r="A496" s="7" t="s">
        <v>1230</v>
      </c>
      <c r="B496" s="7" t="s">
        <v>145</v>
      </c>
    </row>
    <row r="497" ht="15.75" customHeight="1">
      <c r="A497" s="7" t="s">
        <v>1233</v>
      </c>
      <c r="B497" s="7" t="s">
        <v>145</v>
      </c>
    </row>
    <row r="498" ht="15.75" customHeight="1">
      <c r="A498" s="7" t="s">
        <v>1234</v>
      </c>
      <c r="B498" s="7" t="s">
        <v>145</v>
      </c>
      <c r="C498" s="7" t="s">
        <v>1236</v>
      </c>
    </row>
    <row r="499" ht="15.75" customHeight="1">
      <c r="A499" s="7" t="s">
        <v>1239</v>
      </c>
      <c r="B499" s="7" t="s">
        <v>145</v>
      </c>
    </row>
    <row r="500" ht="15.75" customHeight="1">
      <c r="A500" s="7" t="s">
        <v>1241</v>
      </c>
      <c r="B500" s="7" t="s">
        <v>145</v>
      </c>
    </row>
    <row r="501" ht="15.75" customHeight="1">
      <c r="A501" s="7" t="s">
        <v>1242</v>
      </c>
      <c r="B501" s="7" t="s">
        <v>145</v>
      </c>
    </row>
    <row r="502" ht="15.75" customHeight="1">
      <c r="A502" s="7" t="s">
        <v>1244</v>
      </c>
      <c r="B502" s="7" t="s">
        <v>145</v>
      </c>
    </row>
    <row r="503" ht="15.75" customHeight="1">
      <c r="A503" s="7" t="s">
        <v>1244</v>
      </c>
      <c r="B503" s="7" t="s">
        <v>145</v>
      </c>
    </row>
    <row r="504" ht="15.75" customHeight="1">
      <c r="A504" s="7" t="s">
        <v>1249</v>
      </c>
      <c r="B504" s="7" t="s">
        <v>145</v>
      </c>
      <c r="C504" s="7" t="s">
        <v>1250</v>
      </c>
    </row>
    <row r="505" ht="15.75" customHeight="1">
      <c r="A505" s="7" t="s">
        <v>1251</v>
      </c>
      <c r="B505" s="7" t="s">
        <v>145</v>
      </c>
    </row>
    <row r="506" ht="15.75" customHeight="1">
      <c r="A506" s="7" t="s">
        <v>1251</v>
      </c>
      <c r="B506" s="7" t="s">
        <v>145</v>
      </c>
    </row>
    <row r="507" ht="15.75" customHeight="1">
      <c r="A507" s="7" t="s">
        <v>1255</v>
      </c>
      <c r="B507" s="7" t="s">
        <v>145</v>
      </c>
    </row>
    <row r="508" ht="15.75" customHeight="1">
      <c r="A508" s="7" t="s">
        <v>1256</v>
      </c>
      <c r="B508" s="7" t="s">
        <v>145</v>
      </c>
    </row>
    <row r="509" ht="15.75" customHeight="1">
      <c r="A509" s="7" t="s">
        <v>1257</v>
      </c>
      <c r="B509" s="7" t="s">
        <v>145</v>
      </c>
    </row>
    <row r="510" ht="15.75" customHeight="1">
      <c r="A510" s="7" t="s">
        <v>1258</v>
      </c>
      <c r="B510" s="7" t="s">
        <v>145</v>
      </c>
    </row>
    <row r="511" ht="15.75" customHeight="1">
      <c r="A511" s="7" t="s">
        <v>1260</v>
      </c>
      <c r="B511" s="7" t="s">
        <v>145</v>
      </c>
    </row>
    <row r="512" ht="15.75" customHeight="1">
      <c r="A512" s="7" t="s">
        <v>1262</v>
      </c>
      <c r="B512" s="7" t="s">
        <v>145</v>
      </c>
    </row>
    <row r="513" ht="15.75" customHeight="1">
      <c r="A513" s="7" t="s">
        <v>1265</v>
      </c>
      <c r="B513" s="7" t="s">
        <v>145</v>
      </c>
    </row>
    <row r="514" ht="15.75" customHeight="1">
      <c r="A514" s="7" t="s">
        <v>1267</v>
      </c>
      <c r="B514" s="7" t="s">
        <v>145</v>
      </c>
    </row>
    <row r="515" ht="15.75" customHeight="1">
      <c r="A515" s="7" t="s">
        <v>1268</v>
      </c>
      <c r="B515" s="7" t="s">
        <v>145</v>
      </c>
    </row>
    <row r="516" ht="15.75" customHeight="1">
      <c r="A516" s="7" t="s">
        <v>1269</v>
      </c>
      <c r="B516" s="7" t="s">
        <v>145</v>
      </c>
    </row>
    <row r="517" ht="15.75" customHeight="1">
      <c r="A517" s="7" t="s">
        <v>1272</v>
      </c>
      <c r="B517" s="7" t="s">
        <v>145</v>
      </c>
    </row>
    <row r="518" ht="15.75" customHeight="1">
      <c r="A518" s="7" t="s">
        <v>1275</v>
      </c>
      <c r="B518" s="7" t="s">
        <v>145</v>
      </c>
    </row>
    <row r="519" ht="15.75" customHeight="1">
      <c r="A519" s="7" t="s">
        <v>1276</v>
      </c>
      <c r="B519" s="7" t="s">
        <v>145</v>
      </c>
    </row>
    <row r="520" ht="15.75" customHeight="1">
      <c r="A520" s="7" t="s">
        <v>1280</v>
      </c>
      <c r="B520" s="7" t="s">
        <v>145</v>
      </c>
    </row>
    <row r="521" ht="15.75" customHeight="1">
      <c r="A521" s="7" t="s">
        <v>1282</v>
      </c>
      <c r="B521" s="7" t="s">
        <v>145</v>
      </c>
      <c r="C521" s="7" t="s">
        <v>371</v>
      </c>
    </row>
    <row r="522" ht="15.75" customHeight="1">
      <c r="A522" s="7" t="s">
        <v>1284</v>
      </c>
      <c r="B522" s="7" t="s">
        <v>145</v>
      </c>
      <c r="C522" s="7" t="s">
        <v>1286</v>
      </c>
    </row>
    <row r="523" ht="15.75" customHeight="1">
      <c r="A523" s="7" t="s">
        <v>1284</v>
      </c>
      <c r="B523" s="7" t="s">
        <v>145</v>
      </c>
      <c r="C523" s="7" t="s">
        <v>1288</v>
      </c>
    </row>
    <row r="524" ht="15.75" customHeight="1">
      <c r="A524" s="7" t="s">
        <v>1284</v>
      </c>
      <c r="B524" s="7" t="s">
        <v>145</v>
      </c>
      <c r="C524" s="7" t="s">
        <v>1292</v>
      </c>
    </row>
    <row r="525" ht="15.75" customHeight="1">
      <c r="A525" s="7" t="s">
        <v>1294</v>
      </c>
      <c r="B525" s="7" t="s">
        <v>145</v>
      </c>
      <c r="C525" s="7" t="s">
        <v>1295</v>
      </c>
    </row>
    <row r="526" ht="15.75" customHeight="1">
      <c r="A526" s="7" t="s">
        <v>1296</v>
      </c>
      <c r="B526" s="7" t="s">
        <v>145</v>
      </c>
      <c r="C526" s="7" t="s">
        <v>371</v>
      </c>
    </row>
    <row r="527" ht="15.75" customHeight="1">
      <c r="A527" s="7" t="s">
        <v>1298</v>
      </c>
      <c r="B527" s="7" t="s">
        <v>145</v>
      </c>
      <c r="C527" s="7" t="s">
        <v>1301</v>
      </c>
    </row>
    <row r="528" ht="15.75" customHeight="1">
      <c r="A528" s="7" t="s">
        <v>1302</v>
      </c>
      <c r="B528" s="7" t="s">
        <v>145</v>
      </c>
      <c r="C528" s="7" t="s">
        <v>371</v>
      </c>
    </row>
    <row r="529" ht="15.75" customHeight="1">
      <c r="A529" s="7" t="s">
        <v>1304</v>
      </c>
      <c r="B529" s="7" t="s">
        <v>145</v>
      </c>
      <c r="C529" s="7" t="s">
        <v>1292</v>
      </c>
    </row>
    <row r="530" ht="15.75" customHeight="1">
      <c r="A530" s="7" t="s">
        <v>1308</v>
      </c>
      <c r="B530" s="7" t="s">
        <v>145</v>
      </c>
      <c r="C530" s="7" t="s">
        <v>371</v>
      </c>
    </row>
    <row r="531" ht="15.75" customHeight="1">
      <c r="A531" s="7" t="s">
        <v>1309</v>
      </c>
      <c r="B531" s="7" t="s">
        <v>145</v>
      </c>
    </row>
    <row r="532" ht="15.75" customHeight="1">
      <c r="A532" s="7" t="s">
        <v>1313</v>
      </c>
      <c r="B532" s="7" t="s">
        <v>145</v>
      </c>
      <c r="C532" s="7" t="s">
        <v>371</v>
      </c>
    </row>
    <row r="533" ht="15.75" customHeight="1">
      <c r="A533" s="7" t="s">
        <v>1316</v>
      </c>
      <c r="B533" s="7" t="s">
        <v>145</v>
      </c>
      <c r="C533" s="7" t="s">
        <v>371</v>
      </c>
    </row>
    <row r="534" ht="15.75" customHeight="1">
      <c r="A534" s="7" t="s">
        <v>1317</v>
      </c>
      <c r="B534" s="7" t="s">
        <v>145</v>
      </c>
      <c r="C534" s="7" t="s">
        <v>371</v>
      </c>
    </row>
    <row r="535" ht="15.75" customHeight="1">
      <c r="A535" s="7" t="s">
        <v>1321</v>
      </c>
      <c r="B535" s="7" t="s">
        <v>145</v>
      </c>
      <c r="C535" s="7" t="s">
        <v>371</v>
      </c>
    </row>
    <row r="536" ht="15.75" customHeight="1">
      <c r="A536" s="7" t="s">
        <v>1323</v>
      </c>
      <c r="B536" s="7" t="s">
        <v>145</v>
      </c>
      <c r="C536" s="7" t="s">
        <v>1324</v>
      </c>
    </row>
    <row r="537" ht="15.75" customHeight="1">
      <c r="A537" s="7" t="s">
        <v>1325</v>
      </c>
      <c r="B537" s="7" t="s">
        <v>145</v>
      </c>
      <c r="C537" s="7" t="s">
        <v>371</v>
      </c>
    </row>
    <row r="538" ht="15.75" customHeight="1">
      <c r="A538" s="7" t="s">
        <v>1326</v>
      </c>
      <c r="B538" s="7" t="s">
        <v>145</v>
      </c>
      <c r="C538" s="7" t="s">
        <v>1288</v>
      </c>
    </row>
    <row r="539" ht="15.75" customHeight="1">
      <c r="A539" s="7" t="s">
        <v>1327</v>
      </c>
      <c r="B539" s="7" t="s">
        <v>145</v>
      </c>
    </row>
    <row r="540" ht="15.75" customHeight="1">
      <c r="A540" s="7" t="s">
        <v>1328</v>
      </c>
      <c r="B540" s="7" t="s">
        <v>145</v>
      </c>
      <c r="C540" s="7" t="s">
        <v>1236</v>
      </c>
    </row>
    <row r="541" ht="15.75" customHeight="1">
      <c r="A541" s="7" t="s">
        <v>1329</v>
      </c>
      <c r="B541" s="7" t="s">
        <v>145</v>
      </c>
      <c r="C541" s="7" t="s">
        <v>1330</v>
      </c>
    </row>
    <row r="542" ht="15.75" customHeight="1">
      <c r="A542" s="7" t="s">
        <v>1332</v>
      </c>
      <c r="B542" s="7" t="s">
        <v>145</v>
      </c>
    </row>
    <row r="543" ht="15.75" customHeight="1">
      <c r="A543" s="7" t="s">
        <v>1334</v>
      </c>
      <c r="B543" s="7" t="s">
        <v>145</v>
      </c>
      <c r="C543" s="7" t="s">
        <v>1236</v>
      </c>
    </row>
    <row r="544" ht="15.75" customHeight="1">
      <c r="A544" s="7" t="s">
        <v>1338</v>
      </c>
      <c r="B544" s="7" t="s">
        <v>145</v>
      </c>
      <c r="C544" s="7" t="s">
        <v>1250</v>
      </c>
    </row>
    <row r="545" ht="15.75" customHeight="1">
      <c r="A545" s="7" t="s">
        <v>1338</v>
      </c>
      <c r="B545" s="7" t="s">
        <v>145</v>
      </c>
      <c r="C545" s="7" t="s">
        <v>1340</v>
      </c>
    </row>
    <row r="546" ht="15.75" customHeight="1">
      <c r="A546" s="7" t="s">
        <v>1338</v>
      </c>
      <c r="B546" s="7" t="s">
        <v>145</v>
      </c>
      <c r="C546" s="7" t="s">
        <v>1330</v>
      </c>
    </row>
    <row r="547" ht="15.75" customHeight="1">
      <c r="A547" s="7" t="s">
        <v>1345</v>
      </c>
      <c r="B547" s="7" t="s">
        <v>145</v>
      </c>
    </row>
    <row r="548" ht="15.75" customHeight="1">
      <c r="A548" s="7" t="s">
        <v>1347</v>
      </c>
      <c r="B548" s="7" t="s">
        <v>145</v>
      </c>
      <c r="C548" s="7" t="s">
        <v>1351</v>
      </c>
    </row>
    <row r="549" ht="15.75" customHeight="1">
      <c r="A549" s="7" t="s">
        <v>1353</v>
      </c>
      <c r="B549" s="7" t="s">
        <v>145</v>
      </c>
    </row>
    <row r="550" ht="15.75" customHeight="1">
      <c r="A550" s="7" t="s">
        <v>1356</v>
      </c>
      <c r="B550" s="7" t="s">
        <v>145</v>
      </c>
      <c r="C550" s="7" t="s">
        <v>1330</v>
      </c>
    </row>
    <row r="551" ht="15.75" customHeight="1">
      <c r="A551" s="7" t="s">
        <v>1358</v>
      </c>
      <c r="B551" s="7" t="s">
        <v>145</v>
      </c>
      <c r="C551" s="7" t="s">
        <v>1359</v>
      </c>
    </row>
    <row r="552" ht="15.75" customHeight="1">
      <c r="A552" s="7" t="s">
        <v>1358</v>
      </c>
      <c r="B552" s="7" t="s">
        <v>145</v>
      </c>
      <c r="C552" s="7" t="s">
        <v>1363</v>
      </c>
    </row>
    <row r="553" ht="15.75" customHeight="1">
      <c r="A553" s="7" t="s">
        <v>1358</v>
      </c>
      <c r="B553" s="7" t="s">
        <v>145</v>
      </c>
      <c r="C553" s="7" t="s">
        <v>1330</v>
      </c>
    </row>
    <row r="554" ht="15.75" customHeight="1">
      <c r="A554" s="7" t="s">
        <v>1368</v>
      </c>
      <c r="B554" s="7" t="s">
        <v>145</v>
      </c>
    </row>
    <row r="555" ht="15.75" customHeight="1">
      <c r="A555" s="7" t="s">
        <v>1369</v>
      </c>
      <c r="B555" s="7" t="s">
        <v>145</v>
      </c>
      <c r="C555" s="7" t="s">
        <v>1372</v>
      </c>
    </row>
    <row r="556" ht="15.75" customHeight="1">
      <c r="A556" s="7" t="s">
        <v>1374</v>
      </c>
      <c r="B556" s="7" t="s">
        <v>145</v>
      </c>
      <c r="C556" s="7" t="s">
        <v>1236</v>
      </c>
    </row>
    <row r="557" ht="15.75" customHeight="1">
      <c r="A557" s="7" t="s">
        <v>1376</v>
      </c>
      <c r="B557" s="7" t="s">
        <v>145</v>
      </c>
      <c r="C557" s="7" t="s">
        <v>1250</v>
      </c>
    </row>
    <row r="558" ht="15.75" customHeight="1">
      <c r="A558" s="7" t="s">
        <v>1377</v>
      </c>
      <c r="B558" s="7" t="s">
        <v>145</v>
      </c>
      <c r="C558" s="7" t="s">
        <v>1380</v>
      </c>
    </row>
    <row r="559" ht="15.75" customHeight="1">
      <c r="A559" s="7" t="s">
        <v>1382</v>
      </c>
      <c r="B559" s="7" t="s">
        <v>145</v>
      </c>
      <c r="C559" s="7" t="s">
        <v>1250</v>
      </c>
    </row>
    <row r="560" ht="15.75" customHeight="1">
      <c r="A560" s="7" t="s">
        <v>1387</v>
      </c>
      <c r="B560" s="7" t="s">
        <v>145</v>
      </c>
      <c r="C560" s="7" t="s">
        <v>1363</v>
      </c>
    </row>
    <row r="561" ht="15.75" customHeight="1">
      <c r="A561" s="7" t="s">
        <v>1387</v>
      </c>
      <c r="B561" s="7" t="s">
        <v>145</v>
      </c>
      <c r="C561" s="7" t="s">
        <v>1250</v>
      </c>
    </row>
    <row r="562" ht="15.75" customHeight="1">
      <c r="A562" s="7" t="s">
        <v>1389</v>
      </c>
      <c r="B562" s="7" t="s">
        <v>145</v>
      </c>
    </row>
    <row r="563" ht="15.75" customHeight="1">
      <c r="A563" s="7" t="s">
        <v>1392</v>
      </c>
      <c r="B563" s="7" t="s">
        <v>145</v>
      </c>
      <c r="C563" s="7" t="s">
        <v>837</v>
      </c>
    </row>
    <row r="564" ht="15.75" customHeight="1">
      <c r="A564" s="7" t="s">
        <v>1392</v>
      </c>
      <c r="B564" s="7" t="s">
        <v>145</v>
      </c>
      <c r="C564" s="7" t="s">
        <v>854</v>
      </c>
    </row>
    <row r="565" ht="15.75" customHeight="1">
      <c r="A565" s="7" t="s">
        <v>1395</v>
      </c>
      <c r="B565" s="7" t="s">
        <v>145</v>
      </c>
      <c r="C565" s="7" t="s">
        <v>1372</v>
      </c>
    </row>
    <row r="566" ht="15.75" customHeight="1">
      <c r="A566" s="7" t="s">
        <v>1395</v>
      </c>
      <c r="B566" s="7" t="s">
        <v>145</v>
      </c>
      <c r="C566" s="7" t="s">
        <v>1236</v>
      </c>
    </row>
    <row r="567" ht="15.75" customHeight="1">
      <c r="A567" s="7" t="s">
        <v>1400</v>
      </c>
      <c r="B567" s="7" t="s">
        <v>145</v>
      </c>
      <c r="C567" s="7" t="s">
        <v>1330</v>
      </c>
    </row>
    <row r="568" ht="15.75" customHeight="1">
      <c r="A568" s="7" t="s">
        <v>1407</v>
      </c>
      <c r="B568" s="7" t="s">
        <v>145</v>
      </c>
      <c r="C568" s="7" t="s">
        <v>1330</v>
      </c>
    </row>
    <row r="569" ht="15.75" customHeight="1">
      <c r="A569" s="7" t="s">
        <v>1408</v>
      </c>
      <c r="B569" s="7" t="s">
        <v>145</v>
      </c>
    </row>
    <row r="570" ht="15.75" customHeight="1">
      <c r="A570" s="7" t="s">
        <v>1410</v>
      </c>
      <c r="B570" s="7" t="s">
        <v>145</v>
      </c>
      <c r="C570" s="7" t="s">
        <v>1250</v>
      </c>
    </row>
    <row r="571" ht="15.75" customHeight="1">
      <c r="A571" s="7" t="s">
        <v>1414</v>
      </c>
      <c r="B571" s="7" t="s">
        <v>145</v>
      </c>
    </row>
    <row r="572" ht="15.75" customHeight="1">
      <c r="A572" s="7" t="s">
        <v>1416</v>
      </c>
      <c r="B572" s="7" t="s">
        <v>145</v>
      </c>
      <c r="C572" s="7" t="s">
        <v>1363</v>
      </c>
    </row>
    <row r="573" ht="15.75" customHeight="1">
      <c r="A573" s="7" t="s">
        <v>1418</v>
      </c>
      <c r="B573" s="7" t="s">
        <v>145</v>
      </c>
    </row>
    <row r="574" ht="15.75" customHeight="1">
      <c r="A574" s="7" t="s">
        <v>1422</v>
      </c>
      <c r="B574" s="7" t="s">
        <v>145</v>
      </c>
      <c r="C574" s="7" t="s">
        <v>1330</v>
      </c>
    </row>
    <row r="575" ht="15.75" customHeight="1">
      <c r="A575" s="7" t="s">
        <v>1422</v>
      </c>
      <c r="B575" s="7" t="s">
        <v>145</v>
      </c>
      <c r="C575" s="7" t="s">
        <v>1236</v>
      </c>
    </row>
    <row r="576" ht="15.75" customHeight="1">
      <c r="A576" s="7" t="s">
        <v>1425</v>
      </c>
      <c r="B576" s="7" t="s">
        <v>145</v>
      </c>
    </row>
    <row r="577" ht="15.75" customHeight="1">
      <c r="A577" s="7" t="s">
        <v>1428</v>
      </c>
      <c r="B577" s="7" t="s">
        <v>145</v>
      </c>
    </row>
    <row r="578" ht="15.75" customHeight="1">
      <c r="A578" s="7" t="s">
        <v>1428</v>
      </c>
      <c r="B578" s="7" t="s">
        <v>145</v>
      </c>
    </row>
    <row r="579" ht="15.75" customHeight="1">
      <c r="A579" s="7" t="s">
        <v>1428</v>
      </c>
      <c r="B579" s="7" t="s">
        <v>145</v>
      </c>
    </row>
    <row r="580" ht="15.75" customHeight="1">
      <c r="A580" s="7" t="s">
        <v>1431</v>
      </c>
      <c r="B580" s="7" t="s">
        <v>145</v>
      </c>
    </row>
    <row r="581" ht="15.75" customHeight="1">
      <c r="A581" s="7" t="s">
        <v>1432</v>
      </c>
      <c r="B581" s="7" t="s">
        <v>145</v>
      </c>
    </row>
    <row r="582" ht="15.75" customHeight="1">
      <c r="A582" s="7" t="s">
        <v>1435</v>
      </c>
      <c r="B582" s="7" t="s">
        <v>251</v>
      </c>
    </row>
    <row r="583" ht="15.75" customHeight="1">
      <c r="A583" s="7" t="s">
        <v>1437</v>
      </c>
      <c r="B583" s="7" t="s">
        <v>145</v>
      </c>
    </row>
    <row r="584" ht="15.75" customHeight="1">
      <c r="A584" s="7" t="s">
        <v>1439</v>
      </c>
      <c r="B584" s="7" t="s">
        <v>145</v>
      </c>
      <c r="C584" s="7" t="s">
        <v>1440</v>
      </c>
    </row>
    <row r="585" ht="15.75" customHeight="1">
      <c r="A585" s="7" t="s">
        <v>1442</v>
      </c>
      <c r="B585" s="7" t="s">
        <v>145</v>
      </c>
    </row>
    <row r="586" ht="15.75" customHeight="1">
      <c r="A586" s="7" t="s">
        <v>1445</v>
      </c>
      <c r="B586" s="7" t="s">
        <v>145</v>
      </c>
    </row>
    <row r="587" ht="15.75" customHeight="1">
      <c r="A587" s="7" t="s">
        <v>1447</v>
      </c>
      <c r="B587" s="7" t="s">
        <v>145</v>
      </c>
    </row>
    <row r="588" ht="15.75" customHeight="1">
      <c r="A588" s="7" t="s">
        <v>1448</v>
      </c>
      <c r="B588" s="7" t="s">
        <v>145</v>
      </c>
    </row>
    <row r="589" ht="15.75" customHeight="1">
      <c r="A589" s="7" t="s">
        <v>1450</v>
      </c>
      <c r="B589" s="7" t="s">
        <v>145</v>
      </c>
    </row>
    <row r="590" ht="15.75" customHeight="1">
      <c r="A590" s="7" t="s">
        <v>1453</v>
      </c>
      <c r="B590" s="7" t="s">
        <v>145</v>
      </c>
    </row>
    <row r="591" ht="15.75" customHeight="1">
      <c r="A591" s="7" t="s">
        <v>1456</v>
      </c>
      <c r="B591" s="7" t="s">
        <v>145</v>
      </c>
      <c r="C591" s="7" t="s">
        <v>1330</v>
      </c>
    </row>
    <row r="592" ht="15.75" customHeight="1">
      <c r="A592" s="7" t="s">
        <v>1459</v>
      </c>
      <c r="B592" s="7" t="s">
        <v>145</v>
      </c>
      <c r="C592" s="7" t="s">
        <v>1330</v>
      </c>
    </row>
    <row r="593" ht="15.75" customHeight="1">
      <c r="A593" s="7" t="s">
        <v>1459</v>
      </c>
      <c r="B593" s="7" t="s">
        <v>145</v>
      </c>
      <c r="C593" s="7" t="s">
        <v>1330</v>
      </c>
    </row>
    <row r="594" ht="15.75" customHeight="1">
      <c r="A594" s="7" t="s">
        <v>1460</v>
      </c>
      <c r="B594" s="7" t="s">
        <v>145</v>
      </c>
      <c r="C594" s="7" t="s">
        <v>1330</v>
      </c>
    </row>
    <row r="595" ht="15.75" customHeight="1">
      <c r="A595" s="7" t="s">
        <v>1465</v>
      </c>
      <c r="B595" s="7" t="s">
        <v>251</v>
      </c>
      <c r="C595" s="7" t="s">
        <v>1466</v>
      </c>
    </row>
    <row r="596" ht="15.75" customHeight="1">
      <c r="A596" s="7" t="s">
        <v>1467</v>
      </c>
      <c r="B596" s="7" t="s">
        <v>145</v>
      </c>
      <c r="C596" s="7" t="s">
        <v>1330</v>
      </c>
    </row>
    <row r="597" ht="15.75" customHeight="1">
      <c r="A597" s="7" t="s">
        <v>1469</v>
      </c>
      <c r="B597" s="7" t="s">
        <v>145</v>
      </c>
      <c r="C597" s="7" t="s">
        <v>1330</v>
      </c>
    </row>
    <row r="598" ht="15.75" customHeight="1">
      <c r="A598" s="7" t="s">
        <v>1471</v>
      </c>
      <c r="B598" s="7" t="s">
        <v>145</v>
      </c>
    </row>
    <row r="599" ht="15.75" customHeight="1">
      <c r="A599" s="7" t="s">
        <v>1474</v>
      </c>
      <c r="B599" s="7" t="s">
        <v>145</v>
      </c>
      <c r="C599" s="7" t="s">
        <v>1330</v>
      </c>
    </row>
    <row r="600" ht="15.75" customHeight="1">
      <c r="A600" s="7" t="s">
        <v>1477</v>
      </c>
      <c r="B600" s="7" t="s">
        <v>145</v>
      </c>
      <c r="C600" s="7" t="s">
        <v>1330</v>
      </c>
    </row>
    <row r="601" ht="15.75" customHeight="1">
      <c r="A601" s="7" t="s">
        <v>1478</v>
      </c>
      <c r="B601" s="7" t="s">
        <v>145</v>
      </c>
      <c r="C601" s="7" t="s">
        <v>1363</v>
      </c>
    </row>
    <row r="602" ht="15.75" customHeight="1">
      <c r="A602" s="7" t="s">
        <v>1478</v>
      </c>
      <c r="B602" s="7" t="s">
        <v>145</v>
      </c>
      <c r="C602" s="7" t="s">
        <v>1484</v>
      </c>
    </row>
    <row r="603" ht="15.75" customHeight="1">
      <c r="A603" s="7" t="s">
        <v>1478</v>
      </c>
      <c r="B603" s="7" t="s">
        <v>145</v>
      </c>
      <c r="C603" s="7" t="s">
        <v>1372</v>
      </c>
    </row>
    <row r="604" ht="15.75" customHeight="1">
      <c r="A604" s="7" t="s">
        <v>1491</v>
      </c>
      <c r="B604" s="7" t="s">
        <v>145</v>
      </c>
      <c r="C604" s="7" t="s">
        <v>1236</v>
      </c>
    </row>
    <row r="605" ht="15.75" customHeight="1">
      <c r="A605" s="7" t="s">
        <v>1493</v>
      </c>
      <c r="B605" s="7" t="s">
        <v>145</v>
      </c>
    </row>
    <row r="606" ht="15.75" customHeight="1">
      <c r="A606" s="7" t="s">
        <v>1497</v>
      </c>
      <c r="B606" s="7" t="s">
        <v>145</v>
      </c>
    </row>
    <row r="607" ht="15.75" customHeight="1">
      <c r="A607" s="7" t="s">
        <v>1499</v>
      </c>
      <c r="B607" s="7" t="s">
        <v>145</v>
      </c>
      <c r="C607" s="7" t="s">
        <v>1500</v>
      </c>
    </row>
    <row r="608" ht="15.75" customHeight="1">
      <c r="A608" s="7" t="s">
        <v>1499</v>
      </c>
      <c r="B608" s="7" t="s">
        <v>145</v>
      </c>
      <c r="C608" s="7" t="s">
        <v>235</v>
      </c>
    </row>
    <row r="609" ht="15.75" customHeight="1">
      <c r="A609" s="7" t="s">
        <v>1504</v>
      </c>
      <c r="B609" s="7" t="s">
        <v>145</v>
      </c>
      <c r="C609" s="7" t="s">
        <v>1330</v>
      </c>
    </row>
    <row r="610" ht="15.75" customHeight="1">
      <c r="A610" s="7" t="s">
        <v>1506</v>
      </c>
      <c r="B610" s="7" t="s">
        <v>145</v>
      </c>
    </row>
    <row r="611" ht="15.75" customHeight="1">
      <c r="A611" s="7" t="s">
        <v>1507</v>
      </c>
      <c r="B611" s="7" t="s">
        <v>145</v>
      </c>
      <c r="C611" s="7" t="s">
        <v>1372</v>
      </c>
    </row>
    <row r="612" ht="15.75" customHeight="1">
      <c r="A612" s="7" t="s">
        <v>1511</v>
      </c>
      <c r="B612" s="7" t="s">
        <v>145</v>
      </c>
      <c r="C612" s="7" t="s">
        <v>1236</v>
      </c>
    </row>
    <row r="613" ht="15.75" customHeight="1">
      <c r="A613" s="7" t="s">
        <v>1511</v>
      </c>
      <c r="B613" s="7" t="s">
        <v>145</v>
      </c>
      <c r="C613" s="7" t="s">
        <v>1330</v>
      </c>
    </row>
    <row r="614" ht="15.75" customHeight="1">
      <c r="A614" s="7" t="s">
        <v>1515</v>
      </c>
      <c r="B614" s="7" t="s">
        <v>145</v>
      </c>
      <c r="C614" s="7" t="s">
        <v>1236</v>
      </c>
    </row>
    <row r="615" ht="15.75" customHeight="1">
      <c r="A615" s="7" t="s">
        <v>1516</v>
      </c>
      <c r="B615" s="7" t="s">
        <v>145</v>
      </c>
      <c r="C615" s="7" t="s">
        <v>1250</v>
      </c>
    </row>
    <row r="616" ht="15.75" customHeight="1">
      <c r="A616" s="7" t="s">
        <v>1517</v>
      </c>
      <c r="B616" s="7" t="s">
        <v>145</v>
      </c>
      <c r="C616" s="7" t="s">
        <v>1359</v>
      </c>
    </row>
    <row r="617" ht="15.75" customHeight="1">
      <c r="A617" s="7" t="s">
        <v>1517</v>
      </c>
      <c r="B617" s="7" t="s">
        <v>145</v>
      </c>
      <c r="C617" s="7" t="s">
        <v>1522</v>
      </c>
    </row>
    <row r="618" ht="15.75" customHeight="1">
      <c r="A618" s="7" t="s">
        <v>1517</v>
      </c>
      <c r="B618" s="7" t="s">
        <v>145</v>
      </c>
      <c r="C618" s="7" t="s">
        <v>1523</v>
      </c>
    </row>
    <row r="619" ht="15.75" customHeight="1">
      <c r="A619" s="7" t="s">
        <v>1524</v>
      </c>
      <c r="B619" s="7" t="s">
        <v>145</v>
      </c>
      <c r="C619" s="7" t="s">
        <v>1330</v>
      </c>
    </row>
    <row r="620" ht="15.75" customHeight="1">
      <c r="A620" s="7" t="s">
        <v>1528</v>
      </c>
      <c r="B620" s="7" t="s">
        <v>145</v>
      </c>
    </row>
    <row r="621" ht="15.75" customHeight="1">
      <c r="A621" s="7" t="s">
        <v>1530</v>
      </c>
      <c r="B621" s="7" t="s">
        <v>145</v>
      </c>
      <c r="C621" s="7" t="s">
        <v>1330</v>
      </c>
    </row>
    <row r="622" ht="15.75" customHeight="1">
      <c r="A622" s="7" t="s">
        <v>1531</v>
      </c>
      <c r="B622" s="7" t="s">
        <v>145</v>
      </c>
      <c r="C622" s="7" t="s">
        <v>1236</v>
      </c>
    </row>
    <row r="623" ht="15.75" customHeight="1">
      <c r="A623" s="7" t="s">
        <v>1535</v>
      </c>
      <c r="B623" s="7" t="s">
        <v>145</v>
      </c>
      <c r="C623" s="7" t="s">
        <v>1236</v>
      </c>
    </row>
    <row r="624" ht="15.75" customHeight="1">
      <c r="A624" s="7" t="s">
        <v>1536</v>
      </c>
      <c r="B624" s="7" t="s">
        <v>145</v>
      </c>
      <c r="C624" s="7" t="s">
        <v>1522</v>
      </c>
    </row>
    <row r="625" ht="15.75" customHeight="1">
      <c r="A625" s="7" t="s">
        <v>1539</v>
      </c>
      <c r="B625" s="7" t="s">
        <v>145</v>
      </c>
      <c r="C625" s="7" t="s">
        <v>1236</v>
      </c>
    </row>
    <row r="626" ht="15.75" customHeight="1">
      <c r="A626" s="7" t="s">
        <v>1542</v>
      </c>
      <c r="B626" s="7" t="s">
        <v>145</v>
      </c>
    </row>
    <row r="627" ht="15.75" customHeight="1">
      <c r="A627" s="7" t="s">
        <v>1543</v>
      </c>
      <c r="B627" s="7" t="s">
        <v>145</v>
      </c>
    </row>
    <row r="628" ht="15.75" customHeight="1">
      <c r="A628" s="7" t="s">
        <v>1544</v>
      </c>
      <c r="B628" s="7" t="s">
        <v>145</v>
      </c>
      <c r="C628" s="7" t="s">
        <v>1250</v>
      </c>
    </row>
    <row r="629" ht="15.75" customHeight="1">
      <c r="A629" s="7" t="s">
        <v>1548</v>
      </c>
      <c r="B629" s="7" t="s">
        <v>145</v>
      </c>
    </row>
    <row r="630" ht="15.75" customHeight="1">
      <c r="A630" s="7" t="s">
        <v>1550</v>
      </c>
      <c r="B630" s="7" t="s">
        <v>145</v>
      </c>
      <c r="C630" s="7" t="s">
        <v>1330</v>
      </c>
    </row>
    <row r="631" ht="15.75" customHeight="1">
      <c r="A631" s="7" t="s">
        <v>1553</v>
      </c>
      <c r="B631" s="7" t="s">
        <v>145</v>
      </c>
      <c r="C631" s="7" t="s">
        <v>1330</v>
      </c>
    </row>
    <row r="632" ht="15.75" customHeight="1">
      <c r="A632" s="7" t="s">
        <v>1554</v>
      </c>
      <c r="B632" s="7" t="s">
        <v>145</v>
      </c>
    </row>
    <row r="633" ht="15.75" customHeight="1">
      <c r="A633" s="7" t="s">
        <v>1556</v>
      </c>
      <c r="B633" s="7" t="s">
        <v>145</v>
      </c>
    </row>
    <row r="634" ht="15.75" customHeight="1">
      <c r="A634" s="7" t="s">
        <v>1561</v>
      </c>
      <c r="B634" s="7" t="s">
        <v>145</v>
      </c>
      <c r="C634" s="7" t="s">
        <v>1236</v>
      </c>
    </row>
    <row r="635" ht="15.75" customHeight="1">
      <c r="A635" s="7" t="s">
        <v>1564</v>
      </c>
      <c r="B635" s="7" t="s">
        <v>145</v>
      </c>
    </row>
    <row r="636" ht="15.75" customHeight="1">
      <c r="A636" s="7" t="s">
        <v>1565</v>
      </c>
      <c r="B636" s="7" t="s">
        <v>145</v>
      </c>
      <c r="C636" s="7" t="s">
        <v>1363</v>
      </c>
    </row>
    <row r="637" ht="15.75" customHeight="1">
      <c r="A637" s="7" t="s">
        <v>1568</v>
      </c>
      <c r="B637" s="7" t="s">
        <v>145</v>
      </c>
    </row>
    <row r="638" ht="15.75" customHeight="1">
      <c r="A638" s="7" t="s">
        <v>1570</v>
      </c>
      <c r="B638" s="7" t="s">
        <v>145</v>
      </c>
    </row>
    <row r="639" ht="15.75" customHeight="1">
      <c r="A639" s="7" t="s">
        <v>1572</v>
      </c>
      <c r="B639" s="7" t="s">
        <v>145</v>
      </c>
    </row>
    <row r="640" ht="15.75" customHeight="1">
      <c r="A640" s="7" t="s">
        <v>1575</v>
      </c>
      <c r="B640" s="7" t="s">
        <v>145</v>
      </c>
    </row>
    <row r="641" ht="15.75" customHeight="1">
      <c r="A641" s="7" t="s">
        <v>1576</v>
      </c>
      <c r="B641" s="7" t="s">
        <v>145</v>
      </c>
    </row>
    <row r="642" ht="15.75" customHeight="1">
      <c r="A642" s="7" t="s">
        <v>1577</v>
      </c>
      <c r="B642" s="7" t="s">
        <v>145</v>
      </c>
      <c r="C642" s="7" t="s">
        <v>837</v>
      </c>
    </row>
    <row r="643" ht="15.75" customHeight="1">
      <c r="A643" s="7" t="s">
        <v>1581</v>
      </c>
      <c r="B643" s="7" t="s">
        <v>145</v>
      </c>
    </row>
    <row r="644" ht="15.75" customHeight="1">
      <c r="A644" s="7" t="s">
        <v>1582</v>
      </c>
      <c r="B644" s="7" t="s">
        <v>145</v>
      </c>
    </row>
    <row r="645" ht="15.75" customHeight="1">
      <c r="A645" s="7" t="s">
        <v>1584</v>
      </c>
      <c r="B645" s="7" t="s">
        <v>204</v>
      </c>
    </row>
    <row r="646" ht="15.75" customHeight="1">
      <c r="A646" s="7" t="s">
        <v>1585</v>
      </c>
      <c r="B646" s="7" t="s">
        <v>145</v>
      </c>
    </row>
    <row r="647" ht="15.75" customHeight="1">
      <c r="A647" s="7" t="s">
        <v>1588</v>
      </c>
      <c r="B647" s="7" t="s">
        <v>145</v>
      </c>
    </row>
    <row r="648" ht="15.75" customHeight="1">
      <c r="A648" s="7" t="s">
        <v>1590</v>
      </c>
      <c r="B648" s="7" t="s">
        <v>145</v>
      </c>
    </row>
    <row r="649" ht="15.75" customHeight="1">
      <c r="A649" s="7" t="s">
        <v>1592</v>
      </c>
      <c r="B649" s="7" t="s">
        <v>145</v>
      </c>
    </row>
    <row r="650" ht="15.75" customHeight="1">
      <c r="A650" s="7" t="s">
        <v>1593</v>
      </c>
      <c r="B650" s="7" t="s">
        <v>145</v>
      </c>
    </row>
    <row r="651" ht="15.75" customHeight="1">
      <c r="A651" s="7" t="s">
        <v>1594</v>
      </c>
      <c r="B651" s="7" t="s">
        <v>145</v>
      </c>
    </row>
    <row r="652" ht="15.75" customHeight="1">
      <c r="A652" s="7" t="s">
        <v>1596</v>
      </c>
      <c r="B652" s="7" t="s">
        <v>145</v>
      </c>
    </row>
    <row r="653" ht="15.75" customHeight="1">
      <c r="A653" s="7" t="s">
        <v>1599</v>
      </c>
      <c r="B653" s="7" t="s">
        <v>145</v>
      </c>
    </row>
    <row r="654" ht="15.75" customHeight="1">
      <c r="A654" s="7" t="s">
        <v>1601</v>
      </c>
      <c r="B654" s="7" t="s">
        <v>145</v>
      </c>
    </row>
    <row r="655" ht="15.75" customHeight="1">
      <c r="A655" s="7" t="s">
        <v>1603</v>
      </c>
      <c r="B655" s="7" t="s">
        <v>145</v>
      </c>
    </row>
    <row r="656" ht="15.75" customHeight="1">
      <c r="A656" s="7" t="s">
        <v>1606</v>
      </c>
      <c r="B656" s="7" t="s">
        <v>145</v>
      </c>
    </row>
    <row r="657" ht="15.75" customHeight="1">
      <c r="A657" s="7" t="s">
        <v>1607</v>
      </c>
      <c r="B657" s="7" t="s">
        <v>145</v>
      </c>
    </row>
    <row r="658" ht="15.75" customHeight="1">
      <c r="A658" s="7" t="s">
        <v>1608</v>
      </c>
      <c r="B658" s="7" t="s">
        <v>145</v>
      </c>
    </row>
    <row r="659" ht="15.75" customHeight="1">
      <c r="A659" s="7" t="s">
        <v>1610</v>
      </c>
      <c r="B659" s="7" t="s">
        <v>145</v>
      </c>
    </row>
    <row r="660" ht="15.75" customHeight="1">
      <c r="A660" s="7" t="s">
        <v>1613</v>
      </c>
      <c r="B660" s="7" t="s">
        <v>145</v>
      </c>
    </row>
    <row r="661" ht="15.75" customHeight="1">
      <c r="A661" s="7" t="s">
        <v>1615</v>
      </c>
      <c r="B661" s="7" t="s">
        <v>145</v>
      </c>
    </row>
    <row r="662" ht="15.75" customHeight="1">
      <c r="A662" s="7" t="s">
        <v>1617</v>
      </c>
      <c r="B662" s="7" t="s">
        <v>145</v>
      </c>
    </row>
    <row r="663" ht="15.75" customHeight="1">
      <c r="A663" s="7" t="s">
        <v>1618</v>
      </c>
      <c r="B663" s="7" t="s">
        <v>145</v>
      </c>
    </row>
    <row r="664" ht="15.75" customHeight="1">
      <c r="A664" s="7" t="s">
        <v>1620</v>
      </c>
      <c r="B664" s="7" t="s">
        <v>145</v>
      </c>
    </row>
    <row r="665" ht="15.75" customHeight="1">
      <c r="A665" s="7" t="s">
        <v>1620</v>
      </c>
      <c r="B665" s="7" t="s">
        <v>145</v>
      </c>
    </row>
    <row r="666" ht="15.75" customHeight="1">
      <c r="A666" s="7" t="s">
        <v>1624</v>
      </c>
      <c r="B666" s="7" t="s">
        <v>145</v>
      </c>
    </row>
    <row r="667" ht="15.75" customHeight="1">
      <c r="A667" s="7" t="s">
        <v>1625</v>
      </c>
      <c r="B667" s="7" t="s">
        <v>145</v>
      </c>
    </row>
    <row r="668" ht="15.75" customHeight="1">
      <c r="A668" s="7" t="s">
        <v>1628</v>
      </c>
      <c r="B668" s="7" t="s">
        <v>145</v>
      </c>
    </row>
    <row r="669" ht="15.75" customHeight="1">
      <c r="A669" s="7" t="s">
        <v>1630</v>
      </c>
      <c r="B669" s="7" t="s">
        <v>251</v>
      </c>
      <c r="C669" s="7" t="s">
        <v>1632</v>
      </c>
    </row>
    <row r="670" ht="15.75" customHeight="1">
      <c r="A670" s="7" t="s">
        <v>1630</v>
      </c>
      <c r="B670" s="7" t="s">
        <v>251</v>
      </c>
      <c r="C670" s="7" t="s">
        <v>1380</v>
      </c>
    </row>
    <row r="671" ht="15.75" customHeight="1">
      <c r="A671" s="7" t="s">
        <v>1630</v>
      </c>
      <c r="B671" s="7" t="s">
        <v>251</v>
      </c>
      <c r="C671" s="7" t="s">
        <v>1635</v>
      </c>
    </row>
    <row r="672" ht="15.75" customHeight="1">
      <c r="A672" s="7" t="s">
        <v>1637</v>
      </c>
      <c r="B672" s="7" t="s">
        <v>145</v>
      </c>
      <c r="C672" s="7" t="s">
        <v>1639</v>
      </c>
    </row>
    <row r="673" ht="15.75" customHeight="1">
      <c r="A673" s="7" t="s">
        <v>1640</v>
      </c>
      <c r="B673" s="7" t="s">
        <v>145</v>
      </c>
    </row>
    <row r="674" ht="15.75" customHeight="1">
      <c r="A674" s="7" t="s">
        <v>1641</v>
      </c>
      <c r="B674" s="7" t="s">
        <v>145</v>
      </c>
      <c r="C674" s="7" t="s">
        <v>1236</v>
      </c>
    </row>
    <row r="675" ht="15.75" customHeight="1">
      <c r="A675" s="7" t="s">
        <v>1641</v>
      </c>
      <c r="B675" s="7" t="s">
        <v>145</v>
      </c>
      <c r="C675" s="7" t="s">
        <v>1330</v>
      </c>
    </row>
    <row r="676" ht="15.75" customHeight="1">
      <c r="A676" s="7" t="s">
        <v>1645</v>
      </c>
      <c r="B676" s="7" t="s">
        <v>251</v>
      </c>
    </row>
    <row r="677" ht="15.75" customHeight="1">
      <c r="A677" s="7" t="s">
        <v>1647</v>
      </c>
      <c r="B677" s="7" t="s">
        <v>145</v>
      </c>
    </row>
    <row r="678" ht="15.75" customHeight="1">
      <c r="A678" s="7" t="s">
        <v>1648</v>
      </c>
      <c r="B678" s="7" t="s">
        <v>145</v>
      </c>
    </row>
    <row r="679" ht="15.75" customHeight="1">
      <c r="A679" s="7" t="s">
        <v>1652</v>
      </c>
      <c r="B679" s="7" t="s">
        <v>145</v>
      </c>
      <c r="C679" s="7" t="s">
        <v>1330</v>
      </c>
    </row>
    <row r="680" ht="15.75" customHeight="1">
      <c r="A680" s="7" t="s">
        <v>1654</v>
      </c>
      <c r="B680" s="7" t="s">
        <v>160</v>
      </c>
    </row>
    <row r="681" ht="15.75" customHeight="1">
      <c r="A681" s="7" t="s">
        <v>1656</v>
      </c>
      <c r="B681" s="7" t="s">
        <v>145</v>
      </c>
    </row>
    <row r="682" ht="15.75" customHeight="1">
      <c r="A682" s="7" t="s">
        <v>1659</v>
      </c>
      <c r="B682" s="7" t="s">
        <v>145</v>
      </c>
    </row>
    <row r="683" ht="15.75" customHeight="1">
      <c r="A683" s="7" t="s">
        <v>1661</v>
      </c>
      <c r="B683" s="7" t="s">
        <v>145</v>
      </c>
    </row>
    <row r="684" ht="15.75" customHeight="1">
      <c r="A684" s="7" t="s">
        <v>1662</v>
      </c>
      <c r="B684" s="7" t="s">
        <v>160</v>
      </c>
    </row>
    <row r="685" ht="15.75" customHeight="1">
      <c r="A685" s="7" t="s">
        <v>1663</v>
      </c>
      <c r="B685" s="7" t="s">
        <v>145</v>
      </c>
    </row>
    <row r="686" ht="15.75" customHeight="1">
      <c r="A686" s="7" t="s">
        <v>1663</v>
      </c>
      <c r="B686" s="7" t="s">
        <v>145</v>
      </c>
    </row>
    <row r="687" ht="15.75" customHeight="1">
      <c r="A687" s="7" t="s">
        <v>1667</v>
      </c>
      <c r="B687" s="7" t="s">
        <v>145</v>
      </c>
    </row>
    <row r="688" ht="15.75" customHeight="1">
      <c r="A688" s="7" t="s">
        <v>1669</v>
      </c>
      <c r="B688" s="7" t="s">
        <v>145</v>
      </c>
    </row>
    <row r="689" ht="15.75" customHeight="1">
      <c r="A689" s="7" t="s">
        <v>1670</v>
      </c>
      <c r="B689" s="7" t="s">
        <v>145</v>
      </c>
    </row>
    <row r="690" ht="15.75" customHeight="1">
      <c r="A690" s="7" t="s">
        <v>1671</v>
      </c>
      <c r="B690" s="7" t="s">
        <v>145</v>
      </c>
    </row>
    <row r="691" ht="15.75" customHeight="1">
      <c r="A691" s="7" t="s">
        <v>1672</v>
      </c>
      <c r="B691" s="7" t="s">
        <v>145</v>
      </c>
    </row>
    <row r="692" ht="15.75" customHeight="1">
      <c r="A692" s="7" t="s">
        <v>1673</v>
      </c>
      <c r="B692" s="7" t="s">
        <v>145</v>
      </c>
      <c r="C692" s="7" t="s">
        <v>1330</v>
      </c>
    </row>
    <row r="693" ht="15.75" customHeight="1">
      <c r="A693" s="7" t="s">
        <v>1674</v>
      </c>
      <c r="B693" s="7" t="s">
        <v>145</v>
      </c>
    </row>
    <row r="694" ht="15.75" customHeight="1">
      <c r="A694" s="7" t="s">
        <v>1677</v>
      </c>
      <c r="B694" s="7" t="s">
        <v>145</v>
      </c>
    </row>
    <row r="695" ht="15.75" customHeight="1">
      <c r="A695" s="7" t="s">
        <v>1679</v>
      </c>
      <c r="B695" s="7" t="s">
        <v>145</v>
      </c>
      <c r="C695" s="7" t="s">
        <v>1330</v>
      </c>
    </row>
    <row r="696" ht="15.75" customHeight="1">
      <c r="A696" s="7" t="s">
        <v>1681</v>
      </c>
      <c r="B696" s="7" t="s">
        <v>145</v>
      </c>
      <c r="C696" s="7" t="s">
        <v>1330</v>
      </c>
    </row>
    <row r="697" ht="15.75" customHeight="1">
      <c r="A697" s="7" t="s">
        <v>1682</v>
      </c>
      <c r="B697" s="7" t="s">
        <v>251</v>
      </c>
      <c r="C697" s="7" t="s">
        <v>1484</v>
      </c>
    </row>
    <row r="698" ht="15.75" customHeight="1">
      <c r="A698" s="7" t="s">
        <v>1683</v>
      </c>
      <c r="B698" s="7" t="s">
        <v>145</v>
      </c>
      <c r="C698" s="7" t="s">
        <v>1330</v>
      </c>
    </row>
    <row r="699" ht="15.75" customHeight="1">
      <c r="A699" s="7" t="s">
        <v>1684</v>
      </c>
      <c r="B699" s="7" t="s">
        <v>145</v>
      </c>
    </row>
    <row r="700" ht="15.75" customHeight="1">
      <c r="A700" s="7" t="s">
        <v>1686</v>
      </c>
      <c r="B700" s="7" t="s">
        <v>145</v>
      </c>
      <c r="C700" s="7" t="s">
        <v>1236</v>
      </c>
    </row>
    <row r="701" ht="15.75" customHeight="1">
      <c r="A701" s="7" t="s">
        <v>1689</v>
      </c>
      <c r="B701" s="7" t="s">
        <v>145</v>
      </c>
      <c r="C701" s="7" t="s">
        <v>1359</v>
      </c>
    </row>
    <row r="702" ht="15.75" customHeight="1">
      <c r="A702" s="7" t="s">
        <v>1691</v>
      </c>
      <c r="B702" s="7" t="s">
        <v>145</v>
      </c>
      <c r="C702" s="7" t="s">
        <v>1330</v>
      </c>
    </row>
    <row r="703" ht="15.75" customHeight="1">
      <c r="A703" s="7" t="s">
        <v>1692</v>
      </c>
      <c r="B703" s="7" t="s">
        <v>145</v>
      </c>
      <c r="C703" s="7" t="s">
        <v>1372</v>
      </c>
    </row>
    <row r="704" ht="15.75" customHeight="1">
      <c r="A704" s="7" t="s">
        <v>1696</v>
      </c>
      <c r="B704" s="7" t="s">
        <v>145</v>
      </c>
    </row>
    <row r="705" ht="15.75" customHeight="1">
      <c r="A705" s="7" t="s">
        <v>1697</v>
      </c>
      <c r="B705" s="7" t="s">
        <v>145</v>
      </c>
      <c r="C705" s="7" t="s">
        <v>1699</v>
      </c>
    </row>
    <row r="706" ht="15.75" customHeight="1">
      <c r="A706" s="7" t="s">
        <v>1700</v>
      </c>
      <c r="B706" s="7" t="s">
        <v>145</v>
      </c>
      <c r="C706" s="7" t="s">
        <v>1236</v>
      </c>
    </row>
    <row r="707" ht="15.75" customHeight="1">
      <c r="A707" s="7" t="s">
        <v>1701</v>
      </c>
      <c r="B707" s="7" t="s">
        <v>145</v>
      </c>
      <c r="C707" s="7" t="s">
        <v>1330</v>
      </c>
    </row>
    <row r="708" ht="15.75" customHeight="1">
      <c r="A708" s="7" t="s">
        <v>1705</v>
      </c>
      <c r="B708" s="7" t="s">
        <v>145</v>
      </c>
    </row>
    <row r="709" ht="15.75" customHeight="1">
      <c r="A709" s="7" t="s">
        <v>1706</v>
      </c>
      <c r="B709" s="7" t="s">
        <v>145</v>
      </c>
      <c r="C709" s="7" t="s">
        <v>1372</v>
      </c>
    </row>
    <row r="710" ht="15.75" customHeight="1">
      <c r="A710" s="7" t="s">
        <v>1708</v>
      </c>
      <c r="B710" s="7" t="s">
        <v>145</v>
      </c>
    </row>
    <row r="711" ht="15.75" customHeight="1">
      <c r="A711" s="7" t="s">
        <v>1709</v>
      </c>
      <c r="B711" s="7" t="s">
        <v>145</v>
      </c>
      <c r="C711" s="7" t="s">
        <v>1330</v>
      </c>
    </row>
    <row r="712" ht="15.75" customHeight="1">
      <c r="A712" s="7" t="s">
        <v>1713</v>
      </c>
      <c r="B712" s="7" t="s">
        <v>145</v>
      </c>
    </row>
    <row r="713" ht="15.75" customHeight="1">
      <c r="A713" s="7" t="s">
        <v>1715</v>
      </c>
      <c r="B713" s="7" t="s">
        <v>145</v>
      </c>
      <c r="C713" s="7" t="s">
        <v>1716</v>
      </c>
    </row>
    <row r="714" ht="15.75" customHeight="1">
      <c r="A714" s="7" t="s">
        <v>1715</v>
      </c>
      <c r="B714" s="7" t="s">
        <v>145</v>
      </c>
      <c r="C714" s="7" t="s">
        <v>1717</v>
      </c>
    </row>
    <row r="715" ht="15.75" customHeight="1">
      <c r="A715" s="7" t="s">
        <v>1715</v>
      </c>
      <c r="B715" s="7" t="s">
        <v>145</v>
      </c>
      <c r="C715" s="7" t="s">
        <v>1720</v>
      </c>
    </row>
    <row r="716" ht="15.75" customHeight="1">
      <c r="A716" s="7" t="s">
        <v>1722</v>
      </c>
      <c r="B716" s="7" t="s">
        <v>251</v>
      </c>
      <c r="C716" s="7" t="s">
        <v>1340</v>
      </c>
    </row>
    <row r="717" ht="15.75" customHeight="1">
      <c r="A717" s="7" t="s">
        <v>1722</v>
      </c>
      <c r="B717" s="7" t="s">
        <v>251</v>
      </c>
      <c r="C717" s="7" t="s">
        <v>1359</v>
      </c>
    </row>
    <row r="718" ht="15.75" customHeight="1">
      <c r="A718" s="7" t="s">
        <v>1724</v>
      </c>
      <c r="B718" s="7" t="s">
        <v>671</v>
      </c>
      <c r="C718" s="7" t="s">
        <v>1725</v>
      </c>
    </row>
    <row r="719" ht="15.75" customHeight="1">
      <c r="A719" s="7" t="s">
        <v>1724</v>
      </c>
      <c r="B719" s="7" t="s">
        <v>671</v>
      </c>
      <c r="C719" s="7" t="s">
        <v>1484</v>
      </c>
    </row>
    <row r="720" ht="15.75" customHeight="1">
      <c r="A720" s="7" t="s">
        <v>1726</v>
      </c>
      <c r="B720" s="7" t="s">
        <v>145</v>
      </c>
      <c r="C720" s="7" t="s">
        <v>1522</v>
      </c>
    </row>
    <row r="721" ht="15.75" customHeight="1">
      <c r="A721" s="7" t="s">
        <v>1727</v>
      </c>
      <c r="B721" s="7" t="s">
        <v>145</v>
      </c>
    </row>
    <row r="722" ht="15.75" customHeight="1">
      <c r="A722" s="7" t="s">
        <v>1728</v>
      </c>
      <c r="B722" s="7" t="s">
        <v>145</v>
      </c>
    </row>
    <row r="723" ht="15.75" customHeight="1">
      <c r="A723" s="7" t="s">
        <v>1731</v>
      </c>
      <c r="B723" s="7" t="s">
        <v>145</v>
      </c>
      <c r="C723" s="7" t="s">
        <v>1236</v>
      </c>
    </row>
    <row r="724" ht="15.75" customHeight="1">
      <c r="A724" s="7" t="s">
        <v>1734</v>
      </c>
      <c r="B724" s="7" t="s">
        <v>160</v>
      </c>
      <c r="C724" s="7" t="s">
        <v>1736</v>
      </c>
    </row>
    <row r="725" ht="15.75" customHeight="1">
      <c r="A725" s="7" t="s">
        <v>1734</v>
      </c>
      <c r="B725" s="7" t="s">
        <v>160</v>
      </c>
      <c r="C725" s="7" t="s">
        <v>1737</v>
      </c>
    </row>
    <row r="726" ht="15.75" customHeight="1">
      <c r="A726" s="7" t="s">
        <v>1734</v>
      </c>
      <c r="B726" s="7" t="s">
        <v>160</v>
      </c>
      <c r="C726" s="7" t="s">
        <v>1739</v>
      </c>
    </row>
    <row r="727" ht="15.75" customHeight="1">
      <c r="A727" s="7" t="s">
        <v>1734</v>
      </c>
      <c r="B727" s="7" t="s">
        <v>160</v>
      </c>
      <c r="C727" s="7" t="s">
        <v>1741</v>
      </c>
    </row>
    <row r="728" ht="15.75" customHeight="1">
      <c r="A728" s="7" t="s">
        <v>1734</v>
      </c>
      <c r="B728" s="7" t="s">
        <v>160</v>
      </c>
      <c r="C728" s="7" t="s">
        <v>1742</v>
      </c>
    </row>
    <row r="729" ht="15.75" customHeight="1">
      <c r="A729" s="7" t="s">
        <v>1734</v>
      </c>
      <c r="B729" s="7" t="s">
        <v>160</v>
      </c>
      <c r="C729" s="7" t="s">
        <v>1746</v>
      </c>
    </row>
    <row r="730" ht="15.75" customHeight="1">
      <c r="A730" s="7" t="s">
        <v>1734</v>
      </c>
      <c r="B730" s="7" t="s">
        <v>160</v>
      </c>
      <c r="C730" s="7" t="s">
        <v>1748</v>
      </c>
    </row>
    <row r="731" ht="15.75" customHeight="1">
      <c r="A731" s="7" t="s">
        <v>1749</v>
      </c>
      <c r="B731" s="7" t="s">
        <v>145</v>
      </c>
      <c r="C731" s="7" t="s">
        <v>1330</v>
      </c>
    </row>
    <row r="732" ht="15.75" customHeight="1">
      <c r="A732" s="7" t="s">
        <v>1750</v>
      </c>
      <c r="B732" s="7" t="s">
        <v>145</v>
      </c>
    </row>
    <row r="733" ht="15.75" customHeight="1">
      <c r="A733" s="7" t="s">
        <v>1752</v>
      </c>
      <c r="B733" s="7" t="s">
        <v>145</v>
      </c>
    </row>
    <row r="734" ht="15.75" customHeight="1">
      <c r="A734" s="7" t="s">
        <v>1753</v>
      </c>
      <c r="B734" s="7" t="s">
        <v>145</v>
      </c>
    </row>
    <row r="735" ht="15.75" customHeight="1">
      <c r="A735" s="7" t="s">
        <v>1756</v>
      </c>
      <c r="B735" s="7" t="s">
        <v>145</v>
      </c>
      <c r="C735" s="7" t="s">
        <v>854</v>
      </c>
    </row>
    <row r="736" ht="15.75" customHeight="1">
      <c r="A736" s="7" t="s">
        <v>1756</v>
      </c>
      <c r="B736" s="7" t="s">
        <v>145</v>
      </c>
      <c r="C736" s="7" t="s">
        <v>1759</v>
      </c>
    </row>
    <row r="737" ht="15.75" customHeight="1">
      <c r="A737" s="7" t="s">
        <v>1760</v>
      </c>
      <c r="B737" s="7" t="s">
        <v>145</v>
      </c>
      <c r="C737" s="7" t="s">
        <v>1762</v>
      </c>
    </row>
    <row r="738" ht="15.75" customHeight="1">
      <c r="A738" s="7" t="s">
        <v>1760</v>
      </c>
      <c r="B738" s="7" t="s">
        <v>145</v>
      </c>
      <c r="C738" s="7" t="s">
        <v>1765</v>
      </c>
    </row>
    <row r="739" ht="15.75" customHeight="1">
      <c r="A739" s="7" t="s">
        <v>1760</v>
      </c>
      <c r="B739" s="7" t="s">
        <v>145</v>
      </c>
      <c r="C739" s="7" t="s">
        <v>1767</v>
      </c>
    </row>
    <row r="740" ht="15.75" customHeight="1">
      <c r="A740" s="7" t="s">
        <v>1760</v>
      </c>
      <c r="B740" s="7" t="s">
        <v>145</v>
      </c>
      <c r="C740" s="7" t="s">
        <v>1769</v>
      </c>
    </row>
    <row r="741" ht="15.75" customHeight="1">
      <c r="A741" s="7" t="s">
        <v>1770</v>
      </c>
      <c r="B741" s="7" t="s">
        <v>160</v>
      </c>
      <c r="C741" s="7" t="s">
        <v>1522</v>
      </c>
    </row>
    <row r="742" ht="15.75" customHeight="1">
      <c r="A742" s="7" t="s">
        <v>1770</v>
      </c>
      <c r="B742" s="7" t="s">
        <v>160</v>
      </c>
      <c r="C742" s="7" t="s">
        <v>1330</v>
      </c>
    </row>
    <row r="743" ht="15.75" customHeight="1">
      <c r="A743" s="7" t="s">
        <v>1770</v>
      </c>
      <c r="B743" s="7" t="s">
        <v>160</v>
      </c>
      <c r="C743" s="7" t="s">
        <v>1774</v>
      </c>
    </row>
    <row r="744" ht="15.75" customHeight="1">
      <c r="A744" s="7" t="s">
        <v>1770</v>
      </c>
      <c r="B744" s="7" t="s">
        <v>160</v>
      </c>
      <c r="C744" s="7" t="s">
        <v>837</v>
      </c>
    </row>
    <row r="745" ht="15.75" customHeight="1">
      <c r="A745" s="7" t="s">
        <v>1770</v>
      </c>
      <c r="B745" s="7" t="s">
        <v>160</v>
      </c>
      <c r="C745" s="7" t="s">
        <v>1372</v>
      </c>
    </row>
    <row r="746" ht="15.75" customHeight="1">
      <c r="A746" s="7" t="s">
        <v>1780</v>
      </c>
      <c r="B746" s="7" t="s">
        <v>145</v>
      </c>
    </row>
    <row r="747" ht="15.75" customHeight="1">
      <c r="A747" s="7" t="s">
        <v>1784</v>
      </c>
      <c r="B747" s="7" t="s">
        <v>145</v>
      </c>
      <c r="C747" s="7" t="s">
        <v>1330</v>
      </c>
    </row>
    <row r="748" ht="15.75" customHeight="1">
      <c r="A748" s="7" t="s">
        <v>1785</v>
      </c>
      <c r="B748" s="7" t="s">
        <v>145</v>
      </c>
    </row>
    <row r="749" ht="15.75" customHeight="1">
      <c r="A749" s="7" t="s">
        <v>1786</v>
      </c>
      <c r="B749" s="7" t="s">
        <v>145</v>
      </c>
    </row>
    <row r="750" ht="15.75" customHeight="1">
      <c r="A750" s="7" t="s">
        <v>1787</v>
      </c>
      <c r="B750" s="7" t="s">
        <v>145</v>
      </c>
      <c r="C750" s="7" t="s">
        <v>1523</v>
      </c>
    </row>
    <row r="751" ht="15.75" customHeight="1">
      <c r="A751" s="7" t="s">
        <v>1787</v>
      </c>
      <c r="B751" s="7" t="s">
        <v>145</v>
      </c>
      <c r="C751" s="7" t="s">
        <v>1359</v>
      </c>
    </row>
    <row r="752" ht="15.75" customHeight="1">
      <c r="A752" s="7" t="s">
        <v>1791</v>
      </c>
      <c r="B752" s="7" t="s">
        <v>145</v>
      </c>
    </row>
    <row r="753" ht="15.75" customHeight="1">
      <c r="A753" s="7" t="s">
        <v>1793</v>
      </c>
      <c r="B753" s="7" t="s">
        <v>145</v>
      </c>
      <c r="C753" s="7" t="s">
        <v>1236</v>
      </c>
    </row>
    <row r="754" ht="15.75" customHeight="1">
      <c r="A754" s="7" t="s">
        <v>1794</v>
      </c>
      <c r="B754" s="7" t="s">
        <v>145</v>
      </c>
      <c r="C754" s="7" t="s">
        <v>1330</v>
      </c>
    </row>
    <row r="755" ht="15.75" customHeight="1">
      <c r="A755" s="7" t="s">
        <v>1798</v>
      </c>
      <c r="B755" s="7" t="s">
        <v>145</v>
      </c>
      <c r="C755" s="7" t="s">
        <v>1236</v>
      </c>
    </row>
    <row r="756" ht="15.75" customHeight="1">
      <c r="A756" s="7" t="s">
        <v>1800</v>
      </c>
      <c r="B756" s="7" t="s">
        <v>145</v>
      </c>
    </row>
    <row r="757" ht="15.75" customHeight="1">
      <c r="A757" s="7" t="s">
        <v>1801</v>
      </c>
      <c r="B757" s="7" t="s">
        <v>145</v>
      </c>
    </row>
    <row r="758" ht="15.75" customHeight="1">
      <c r="A758" s="7" t="s">
        <v>1803</v>
      </c>
      <c r="B758" s="7" t="s">
        <v>145</v>
      </c>
      <c r="C758" s="7" t="s">
        <v>1236</v>
      </c>
    </row>
    <row r="759" ht="15.75" customHeight="1">
      <c r="A759" s="7" t="s">
        <v>1806</v>
      </c>
      <c r="B759" s="7" t="s">
        <v>145</v>
      </c>
      <c r="C759" s="7" t="s">
        <v>1330</v>
      </c>
    </row>
    <row r="760" ht="15.75" customHeight="1">
      <c r="A760" s="7" t="s">
        <v>1808</v>
      </c>
      <c r="B760" s="7" t="s">
        <v>145</v>
      </c>
    </row>
    <row r="761" ht="15.75" customHeight="1">
      <c r="A761" s="7" t="s">
        <v>1809</v>
      </c>
      <c r="B761" s="7" t="s">
        <v>145</v>
      </c>
    </row>
    <row r="762" ht="15.75" customHeight="1">
      <c r="A762" s="7" t="s">
        <v>1812</v>
      </c>
      <c r="B762" s="7" t="s">
        <v>145</v>
      </c>
      <c r="C762" s="7" t="s">
        <v>1250</v>
      </c>
    </row>
    <row r="763" ht="15.75" customHeight="1">
      <c r="A763" s="7" t="s">
        <v>1815</v>
      </c>
      <c r="B763" s="7" t="s">
        <v>145</v>
      </c>
    </row>
    <row r="764" ht="15.75" customHeight="1">
      <c r="A764" s="7" t="s">
        <v>1816</v>
      </c>
      <c r="B764" s="7" t="s">
        <v>145</v>
      </c>
      <c r="C764" s="7" t="s">
        <v>1236</v>
      </c>
    </row>
    <row r="765" ht="15.75" customHeight="1">
      <c r="A765" s="7" t="s">
        <v>1816</v>
      </c>
      <c r="B765" s="7" t="s">
        <v>145</v>
      </c>
      <c r="C765" s="7" t="s">
        <v>1372</v>
      </c>
    </row>
    <row r="766" ht="15.75" customHeight="1">
      <c r="A766" s="7" t="s">
        <v>1818</v>
      </c>
      <c r="B766" s="7" t="s">
        <v>145</v>
      </c>
      <c r="C766" s="7" t="s">
        <v>1330</v>
      </c>
    </row>
    <row r="767" ht="15.75" customHeight="1">
      <c r="A767" s="7" t="s">
        <v>1820</v>
      </c>
      <c r="B767" s="7" t="s">
        <v>145</v>
      </c>
    </row>
    <row r="768" ht="15.75" customHeight="1">
      <c r="A768" s="7" t="s">
        <v>1822</v>
      </c>
      <c r="B768" s="7" t="s">
        <v>145</v>
      </c>
      <c r="C768" s="7" t="s">
        <v>1236</v>
      </c>
    </row>
    <row r="769" ht="15.75" customHeight="1">
      <c r="A769" s="7" t="s">
        <v>1823</v>
      </c>
      <c r="B769" s="7" t="s">
        <v>145</v>
      </c>
    </row>
    <row r="770" ht="15.75" customHeight="1">
      <c r="A770" s="7" t="s">
        <v>1826</v>
      </c>
      <c r="B770" s="7" t="s">
        <v>145</v>
      </c>
      <c r="C770" s="7" t="s">
        <v>1330</v>
      </c>
    </row>
    <row r="771" ht="15.75" customHeight="1">
      <c r="A771" s="7" t="s">
        <v>1829</v>
      </c>
      <c r="B771" s="7" t="s">
        <v>145</v>
      </c>
      <c r="C771" s="7" t="s">
        <v>1236</v>
      </c>
    </row>
    <row r="772" ht="15.75" customHeight="1">
      <c r="A772" s="7" t="s">
        <v>1829</v>
      </c>
      <c r="B772" s="7" t="s">
        <v>145</v>
      </c>
      <c r="C772" s="7" t="s">
        <v>1330</v>
      </c>
    </row>
    <row r="773" ht="15.75" customHeight="1">
      <c r="A773" s="7" t="s">
        <v>1832</v>
      </c>
      <c r="B773" s="7" t="s">
        <v>145</v>
      </c>
    </row>
    <row r="774" ht="15.75" customHeight="1">
      <c r="A774" s="7" t="s">
        <v>1835</v>
      </c>
      <c r="B774" s="7" t="s">
        <v>145</v>
      </c>
    </row>
    <row r="775" ht="15.75" customHeight="1">
      <c r="A775" s="7" t="s">
        <v>1837</v>
      </c>
      <c r="B775" s="7" t="s">
        <v>145</v>
      </c>
    </row>
    <row r="776" ht="15.75" customHeight="1">
      <c r="A776" s="7" t="s">
        <v>1838</v>
      </c>
      <c r="B776" s="7" t="s">
        <v>145</v>
      </c>
    </row>
    <row r="777" ht="15.75" customHeight="1">
      <c r="A777" s="7" t="s">
        <v>1840</v>
      </c>
      <c r="B777" s="7" t="s">
        <v>145</v>
      </c>
    </row>
    <row r="778" ht="15.75" customHeight="1">
      <c r="A778" s="7" t="s">
        <v>1843</v>
      </c>
      <c r="B778" s="7" t="s">
        <v>145</v>
      </c>
      <c r="C778" s="7" t="s">
        <v>1236</v>
      </c>
    </row>
    <row r="779" ht="15.75" customHeight="1">
      <c r="A779" s="7" t="s">
        <v>1845</v>
      </c>
      <c r="B779" s="7" t="s">
        <v>145</v>
      </c>
    </row>
    <row r="780" ht="15.75" customHeight="1">
      <c r="A780" s="7" t="s">
        <v>1846</v>
      </c>
      <c r="B780" s="7" t="s">
        <v>145</v>
      </c>
      <c r="C780" s="7" t="s">
        <v>1236</v>
      </c>
    </row>
    <row r="781" ht="15.75" customHeight="1">
      <c r="A781" s="7" t="s">
        <v>1849</v>
      </c>
      <c r="B781" s="7" t="s">
        <v>145</v>
      </c>
    </row>
    <row r="782" ht="15.75" customHeight="1">
      <c r="A782" s="7" t="s">
        <v>1851</v>
      </c>
      <c r="B782" s="7" t="s">
        <v>145</v>
      </c>
    </row>
    <row r="783" ht="15.75" customHeight="1">
      <c r="A783" s="7" t="s">
        <v>1853</v>
      </c>
      <c r="B783" s="7" t="s">
        <v>145</v>
      </c>
    </row>
    <row r="784" ht="15.75" customHeight="1">
      <c r="A784" s="7" t="s">
        <v>1855</v>
      </c>
      <c r="B784" s="7" t="s">
        <v>145</v>
      </c>
    </row>
    <row r="785" ht="15.75" customHeight="1">
      <c r="A785" s="7" t="s">
        <v>1858</v>
      </c>
      <c r="B785" s="7" t="s">
        <v>145</v>
      </c>
    </row>
    <row r="786" ht="15.75" customHeight="1">
      <c r="A786" s="7" t="s">
        <v>1860</v>
      </c>
      <c r="B786" s="7" t="s">
        <v>145</v>
      </c>
      <c r="C786" s="7" t="s">
        <v>1330</v>
      </c>
    </row>
    <row r="787" ht="15.75" customHeight="1">
      <c r="A787" s="7" t="s">
        <v>1864</v>
      </c>
      <c r="B787" s="7" t="s">
        <v>145</v>
      </c>
      <c r="C787" s="7" t="s">
        <v>1236</v>
      </c>
    </row>
    <row r="788" ht="15.75" customHeight="1">
      <c r="A788" s="7" t="s">
        <v>1867</v>
      </c>
      <c r="B788" s="7" t="s">
        <v>145</v>
      </c>
      <c r="C788" s="7" t="s">
        <v>1372</v>
      </c>
    </row>
    <row r="789" ht="15.75" customHeight="1">
      <c r="A789" s="7" t="s">
        <v>1868</v>
      </c>
      <c r="B789" s="7" t="s">
        <v>145</v>
      </c>
    </row>
    <row r="790" ht="15.75" customHeight="1">
      <c r="A790" s="7" t="s">
        <v>1871</v>
      </c>
      <c r="B790" s="7" t="s">
        <v>145</v>
      </c>
      <c r="C790" s="7" t="s">
        <v>1330</v>
      </c>
    </row>
    <row r="791" ht="15.75" customHeight="1">
      <c r="A791" s="7" t="s">
        <v>1871</v>
      </c>
      <c r="B791" s="7" t="s">
        <v>145</v>
      </c>
      <c r="C791" s="7" t="s">
        <v>1236</v>
      </c>
    </row>
    <row r="792" ht="15.75" customHeight="1">
      <c r="A792" s="7" t="s">
        <v>1874</v>
      </c>
      <c r="B792" s="7" t="s">
        <v>145</v>
      </c>
      <c r="C792" s="7" t="s">
        <v>1330</v>
      </c>
    </row>
    <row r="793" ht="15.75" customHeight="1">
      <c r="A793" s="7" t="s">
        <v>1878</v>
      </c>
      <c r="B793" s="7" t="s">
        <v>145</v>
      </c>
      <c r="C793" s="7" t="s">
        <v>1250</v>
      </c>
    </row>
    <row r="794" ht="15.75" customHeight="1">
      <c r="A794" s="7" t="s">
        <v>1880</v>
      </c>
      <c r="B794" s="7" t="s">
        <v>145</v>
      </c>
    </row>
    <row r="795" ht="15.75" customHeight="1">
      <c r="A795" s="7" t="s">
        <v>1882</v>
      </c>
      <c r="B795" s="7" t="s">
        <v>145</v>
      </c>
    </row>
    <row r="796" ht="15.75" customHeight="1">
      <c r="A796" s="7" t="s">
        <v>1884</v>
      </c>
      <c r="B796" s="7" t="s">
        <v>145</v>
      </c>
    </row>
    <row r="797" ht="15.75" customHeight="1">
      <c r="A797" s="7" t="s">
        <v>1887</v>
      </c>
      <c r="B797" s="7" t="s">
        <v>145</v>
      </c>
      <c r="C797" s="7" t="s">
        <v>1372</v>
      </c>
    </row>
    <row r="798" ht="15.75" customHeight="1">
      <c r="A798" s="7" t="s">
        <v>1891</v>
      </c>
      <c r="B798" s="7" t="s">
        <v>145</v>
      </c>
    </row>
    <row r="799" ht="15.75" customHeight="1">
      <c r="A799" s="7" t="s">
        <v>1894</v>
      </c>
      <c r="B799" s="7" t="s">
        <v>145</v>
      </c>
    </row>
    <row r="800" ht="15.75" customHeight="1">
      <c r="A800" s="7" t="s">
        <v>1895</v>
      </c>
      <c r="B800" s="7" t="s">
        <v>145</v>
      </c>
    </row>
    <row r="801" ht="15.75" customHeight="1">
      <c r="A801" s="7" t="s">
        <v>1896</v>
      </c>
      <c r="B801" s="7" t="s">
        <v>145</v>
      </c>
    </row>
    <row r="802" ht="15.75" customHeight="1">
      <c r="A802" s="7" t="s">
        <v>1900</v>
      </c>
      <c r="B802" s="7" t="s">
        <v>145</v>
      </c>
      <c r="C802" s="7" t="s">
        <v>1236</v>
      </c>
    </row>
    <row r="803" ht="15.75" customHeight="1">
      <c r="A803" s="7" t="s">
        <v>1901</v>
      </c>
      <c r="B803" s="7" t="s">
        <v>145</v>
      </c>
    </row>
    <row r="804" ht="15.75" customHeight="1">
      <c r="A804" s="7" t="s">
        <v>1902</v>
      </c>
      <c r="B804" s="7" t="s">
        <v>145</v>
      </c>
      <c r="C804" s="7" t="s">
        <v>1905</v>
      </c>
    </row>
    <row r="805" ht="15.75" customHeight="1">
      <c r="A805" s="7" t="s">
        <v>1907</v>
      </c>
      <c r="B805" s="7" t="s">
        <v>145</v>
      </c>
      <c r="C805" s="7" t="s">
        <v>1330</v>
      </c>
    </row>
    <row r="806" ht="15.75" customHeight="1">
      <c r="A806" s="7" t="s">
        <v>1910</v>
      </c>
      <c r="B806" s="7" t="s">
        <v>145</v>
      </c>
      <c r="C806" s="7" t="s">
        <v>1330</v>
      </c>
    </row>
    <row r="807" ht="15.75" customHeight="1">
      <c r="A807" s="7" t="s">
        <v>1910</v>
      </c>
      <c r="B807" s="7" t="s">
        <v>145</v>
      </c>
      <c r="C807" s="7" t="s">
        <v>1340</v>
      </c>
    </row>
    <row r="808" ht="15.75" customHeight="1">
      <c r="A808" s="7" t="s">
        <v>1915</v>
      </c>
      <c r="B808" s="7" t="s">
        <v>145</v>
      </c>
    </row>
    <row r="809" ht="15.75" customHeight="1">
      <c r="A809" s="7" t="s">
        <v>1916</v>
      </c>
      <c r="B809" s="7" t="s">
        <v>145</v>
      </c>
    </row>
    <row r="810" ht="15.75" customHeight="1">
      <c r="A810" s="7" t="s">
        <v>1919</v>
      </c>
      <c r="B810" s="7" t="s">
        <v>145</v>
      </c>
      <c r="C810" s="7" t="s">
        <v>1330</v>
      </c>
    </row>
    <row r="811" ht="15.75" customHeight="1">
      <c r="A811" s="7" t="s">
        <v>1922</v>
      </c>
      <c r="B811" s="7" t="s">
        <v>145</v>
      </c>
    </row>
    <row r="812" ht="15.75" customHeight="1">
      <c r="A812" s="7" t="s">
        <v>1923</v>
      </c>
      <c r="B812" s="7" t="s">
        <v>145</v>
      </c>
      <c r="C812" s="7" t="s">
        <v>1363</v>
      </c>
    </row>
    <row r="813" ht="15.75" customHeight="1">
      <c r="A813" s="7" t="s">
        <v>1927</v>
      </c>
      <c r="B813" s="7" t="s">
        <v>145</v>
      </c>
    </row>
    <row r="814" ht="15.75" customHeight="1">
      <c r="A814" s="7" t="s">
        <v>1929</v>
      </c>
      <c r="B814" s="7" t="s">
        <v>145</v>
      </c>
      <c r="C814" s="7" t="s">
        <v>1250</v>
      </c>
    </row>
    <row r="815" ht="15.75" customHeight="1">
      <c r="A815" s="7" t="s">
        <v>1931</v>
      </c>
      <c r="B815" s="7" t="s">
        <v>160</v>
      </c>
    </row>
    <row r="816" ht="15.75" customHeight="1">
      <c r="A816" s="7" t="s">
        <v>1933</v>
      </c>
      <c r="B816" s="7" t="s">
        <v>145</v>
      </c>
      <c r="C816" s="7" t="s">
        <v>1236</v>
      </c>
    </row>
    <row r="817" ht="15.75" customHeight="1">
      <c r="A817" s="7" t="s">
        <v>1935</v>
      </c>
      <c r="B817" s="7" t="s">
        <v>145</v>
      </c>
    </row>
    <row r="818" ht="15.75" customHeight="1">
      <c r="A818" s="7" t="s">
        <v>1936</v>
      </c>
      <c r="B818" s="7" t="s">
        <v>251</v>
      </c>
      <c r="C818" s="7" t="s">
        <v>1937</v>
      </c>
    </row>
    <row r="819" ht="15.75" customHeight="1">
      <c r="A819" s="7" t="s">
        <v>1938</v>
      </c>
      <c r="B819" s="7" t="s">
        <v>145</v>
      </c>
    </row>
    <row r="820" ht="15.75" customHeight="1">
      <c r="A820" s="7" t="s">
        <v>1940</v>
      </c>
      <c r="B820" s="7" t="s">
        <v>145</v>
      </c>
      <c r="C820" s="7" t="s">
        <v>1236</v>
      </c>
    </row>
    <row r="821" ht="15.75" customHeight="1">
      <c r="A821" s="7" t="s">
        <v>1940</v>
      </c>
      <c r="B821" s="7" t="s">
        <v>145</v>
      </c>
      <c r="C821" s="7" t="s">
        <v>1330</v>
      </c>
    </row>
    <row r="822" ht="15.75" customHeight="1">
      <c r="A822" s="7" t="s">
        <v>1942</v>
      </c>
      <c r="B822" s="7" t="s">
        <v>145</v>
      </c>
      <c r="C822" s="7" t="s">
        <v>1236</v>
      </c>
    </row>
    <row r="823" ht="15.75" customHeight="1">
      <c r="A823" s="7" t="s">
        <v>1945</v>
      </c>
      <c r="B823" s="7" t="s">
        <v>145</v>
      </c>
    </row>
    <row r="824" ht="15.75" customHeight="1">
      <c r="A824" s="7" t="s">
        <v>1947</v>
      </c>
      <c r="B824" s="7" t="s">
        <v>145</v>
      </c>
      <c r="C824" s="7" t="s">
        <v>1330</v>
      </c>
    </row>
    <row r="825" ht="15.75" customHeight="1">
      <c r="A825" s="7" t="s">
        <v>1949</v>
      </c>
      <c r="B825" s="7" t="s">
        <v>160</v>
      </c>
    </row>
    <row r="826" ht="15.75" customHeight="1">
      <c r="A826" s="7" t="s">
        <v>1952</v>
      </c>
      <c r="B826" s="7" t="s">
        <v>145</v>
      </c>
    </row>
    <row r="827" ht="15.75" customHeight="1">
      <c r="A827" s="7" t="s">
        <v>1954</v>
      </c>
      <c r="B827" s="7" t="s">
        <v>145</v>
      </c>
    </row>
    <row r="828" ht="15.75" customHeight="1">
      <c r="A828" s="7" t="s">
        <v>1956</v>
      </c>
      <c r="B828" s="7" t="s">
        <v>145</v>
      </c>
      <c r="C828" s="7" t="s">
        <v>1250</v>
      </c>
    </row>
    <row r="829" ht="15.75" customHeight="1">
      <c r="A829" s="7" t="s">
        <v>1958</v>
      </c>
      <c r="B829" s="7" t="s">
        <v>1959</v>
      </c>
    </row>
    <row r="830" ht="15.75" customHeight="1">
      <c r="A830" s="7" t="s">
        <v>1961</v>
      </c>
      <c r="B830" s="7" t="s">
        <v>1959</v>
      </c>
      <c r="C830" s="7" t="s">
        <v>1963</v>
      </c>
    </row>
    <row r="831" ht="15.75" customHeight="1">
      <c r="A831" s="7" t="s">
        <v>1961</v>
      </c>
      <c r="B831" s="7" t="s">
        <v>1959</v>
      </c>
      <c r="C831" s="7" t="s">
        <v>1236</v>
      </c>
    </row>
    <row r="832" ht="15.75" customHeight="1">
      <c r="A832" s="7" t="s">
        <v>1964</v>
      </c>
      <c r="B832" s="7" t="s">
        <v>1959</v>
      </c>
      <c r="C832" s="7" t="s">
        <v>1236</v>
      </c>
    </row>
    <row r="833" ht="15.75" customHeight="1">
      <c r="A833" s="7" t="s">
        <v>1964</v>
      </c>
      <c r="B833" s="7" t="s">
        <v>1959</v>
      </c>
      <c r="C833" s="7" t="s">
        <v>1966</v>
      </c>
    </row>
    <row r="834" ht="15.75" customHeight="1">
      <c r="A834" s="7" t="s">
        <v>1968</v>
      </c>
      <c r="B834" s="7" t="s">
        <v>1959</v>
      </c>
      <c r="C834" s="7" t="s">
        <v>1250</v>
      </c>
    </row>
    <row r="835" ht="15.75" customHeight="1">
      <c r="A835" s="7" t="s">
        <v>1972</v>
      </c>
      <c r="B835" s="7" t="s">
        <v>1959</v>
      </c>
      <c r="C835" s="7" t="s">
        <v>1372</v>
      </c>
    </row>
    <row r="836" ht="15.75" customHeight="1">
      <c r="A836" s="7" t="s">
        <v>1972</v>
      </c>
      <c r="B836" s="7" t="s">
        <v>1959</v>
      </c>
      <c r="C836" s="7" t="s">
        <v>1363</v>
      </c>
    </row>
    <row r="837" ht="15.75" customHeight="1">
      <c r="A837" s="7" t="s">
        <v>1974</v>
      </c>
      <c r="B837" s="7" t="s">
        <v>1959</v>
      </c>
      <c r="C837" s="7" t="s">
        <v>854</v>
      </c>
    </row>
    <row r="838" ht="15.75" customHeight="1">
      <c r="A838" s="7" t="s">
        <v>1974</v>
      </c>
      <c r="B838" s="7" t="s">
        <v>1959</v>
      </c>
      <c r="C838" s="7" t="s">
        <v>1330</v>
      </c>
    </row>
    <row r="839" ht="15.75" customHeight="1">
      <c r="A839" s="7" t="s">
        <v>1978</v>
      </c>
      <c r="B839" s="7" t="s">
        <v>1959</v>
      </c>
      <c r="C839" s="7" t="s">
        <v>1980</v>
      </c>
    </row>
    <row r="840" ht="15.75" customHeight="1">
      <c r="A840" s="7" t="s">
        <v>1978</v>
      </c>
      <c r="B840" s="7" t="s">
        <v>1959</v>
      </c>
      <c r="C840" s="7" t="s">
        <v>1981</v>
      </c>
    </row>
    <row r="841" ht="15.75" customHeight="1">
      <c r="A841" s="7" t="s">
        <v>1978</v>
      </c>
      <c r="B841" s="7" t="s">
        <v>1959</v>
      </c>
      <c r="C841" s="7" t="s">
        <v>1982</v>
      </c>
    </row>
    <row r="842" ht="15.75" customHeight="1">
      <c r="A842" s="7" t="s">
        <v>1978</v>
      </c>
      <c r="B842" s="7" t="s">
        <v>1959</v>
      </c>
      <c r="C842" s="7" t="s">
        <v>1985</v>
      </c>
    </row>
    <row r="843" ht="15.75" customHeight="1">
      <c r="A843" s="7" t="s">
        <v>1987</v>
      </c>
      <c r="B843" s="7" t="s">
        <v>1959</v>
      </c>
      <c r="C843" s="7" t="s">
        <v>1236</v>
      </c>
    </row>
    <row r="844" ht="15.75" customHeight="1">
      <c r="A844" s="7" t="s">
        <v>1987</v>
      </c>
      <c r="B844" s="7" t="s">
        <v>1959</v>
      </c>
      <c r="C844" s="7" t="s">
        <v>1250</v>
      </c>
    </row>
    <row r="845" ht="15.75" customHeight="1">
      <c r="A845" s="7" t="s">
        <v>1991</v>
      </c>
      <c r="B845" s="7" t="s">
        <v>1959</v>
      </c>
      <c r="C845" s="7" t="s">
        <v>1330</v>
      </c>
    </row>
    <row r="846" ht="15.75" customHeight="1">
      <c r="A846" s="7" t="s">
        <v>1993</v>
      </c>
      <c r="B846" s="7" t="s">
        <v>1959</v>
      </c>
      <c r="C846" s="7" t="s">
        <v>1994</v>
      </c>
    </row>
    <row r="847" ht="15.75" customHeight="1">
      <c r="A847" s="7" t="s">
        <v>1993</v>
      </c>
      <c r="B847" s="7" t="s">
        <v>1959</v>
      </c>
      <c r="C847" s="7" t="s">
        <v>1466</v>
      </c>
    </row>
    <row r="848" ht="15.75" customHeight="1">
      <c r="A848" s="7" t="s">
        <v>1993</v>
      </c>
      <c r="B848" s="7" t="s">
        <v>1959</v>
      </c>
      <c r="C848" s="7" t="s">
        <v>1330</v>
      </c>
    </row>
    <row r="849" ht="15.75" customHeight="1">
      <c r="A849" s="7" t="s">
        <v>1993</v>
      </c>
      <c r="B849" s="7" t="s">
        <v>1959</v>
      </c>
      <c r="C849" s="7" t="s">
        <v>1725</v>
      </c>
    </row>
    <row r="850" ht="15.75" customHeight="1">
      <c r="A850" s="7" t="s">
        <v>1993</v>
      </c>
      <c r="B850" s="7" t="s">
        <v>1959</v>
      </c>
      <c r="C850" s="7" t="s">
        <v>2002</v>
      </c>
    </row>
    <row r="851" ht="15.75" customHeight="1">
      <c r="A851" s="7" t="s">
        <v>2003</v>
      </c>
      <c r="B851" s="7" t="s">
        <v>1959</v>
      </c>
    </row>
    <row r="852" ht="15.75" customHeight="1">
      <c r="A852" s="7" t="s">
        <v>2006</v>
      </c>
      <c r="B852" s="7" t="s">
        <v>1959</v>
      </c>
    </row>
    <row r="853" ht="15.75" customHeight="1">
      <c r="A853" s="7" t="s">
        <v>2007</v>
      </c>
      <c r="B853" s="7" t="s">
        <v>1959</v>
      </c>
    </row>
    <row r="854" ht="15.75" customHeight="1">
      <c r="A854" s="7" t="s">
        <v>2008</v>
      </c>
      <c r="B854" s="7" t="s">
        <v>1959</v>
      </c>
    </row>
    <row r="855" ht="15.75" customHeight="1">
      <c r="A855" s="7" t="s">
        <v>2010</v>
      </c>
      <c r="B855" s="7" t="s">
        <v>251</v>
      </c>
      <c r="C855" s="7" t="s">
        <v>2012</v>
      </c>
    </row>
    <row r="856" ht="15.75" customHeight="1">
      <c r="A856" s="7" t="s">
        <v>2010</v>
      </c>
      <c r="B856" s="7" t="s">
        <v>251</v>
      </c>
      <c r="C856" s="7" t="s">
        <v>2015</v>
      </c>
    </row>
    <row r="857" ht="15.75" customHeight="1">
      <c r="A857" s="7" t="s">
        <v>2010</v>
      </c>
      <c r="B857" s="7" t="s">
        <v>251</v>
      </c>
      <c r="C857" s="7" t="s">
        <v>2019</v>
      </c>
    </row>
    <row r="858" ht="15.75" customHeight="1">
      <c r="A858" s="7" t="s">
        <v>2020</v>
      </c>
      <c r="B858" s="7" t="s">
        <v>145</v>
      </c>
    </row>
    <row r="859" ht="15.75" customHeight="1">
      <c r="A859" s="7" t="s">
        <v>2021</v>
      </c>
      <c r="B859" s="7" t="s">
        <v>145</v>
      </c>
    </row>
    <row r="860" ht="15.75" customHeight="1">
      <c r="A860" s="7" t="s">
        <v>2024</v>
      </c>
      <c r="B860" s="7" t="s">
        <v>145</v>
      </c>
      <c r="C860" s="7" t="s">
        <v>2027</v>
      </c>
    </row>
    <row r="861" ht="15.75" customHeight="1">
      <c r="A861" s="7" t="s">
        <v>2024</v>
      </c>
      <c r="B861" s="7" t="s">
        <v>145</v>
      </c>
      <c r="C861" s="7" t="s">
        <v>2029</v>
      </c>
    </row>
    <row r="862" ht="15.75" customHeight="1">
      <c r="A862" s="7" t="s">
        <v>2032</v>
      </c>
      <c r="B862" s="7" t="s">
        <v>145</v>
      </c>
    </row>
    <row r="863" ht="15.75" customHeight="1">
      <c r="A863" s="7" t="s">
        <v>2035</v>
      </c>
      <c r="B863" s="7" t="s">
        <v>145</v>
      </c>
      <c r="C863" s="7" t="s">
        <v>1236</v>
      </c>
    </row>
    <row r="864" ht="15.75" customHeight="1">
      <c r="A864" s="7" t="s">
        <v>2037</v>
      </c>
      <c r="B864" s="7" t="s">
        <v>145</v>
      </c>
      <c r="C864" s="7" t="s">
        <v>1359</v>
      </c>
    </row>
    <row r="865" ht="15.75" customHeight="1">
      <c r="A865" s="7" t="s">
        <v>2037</v>
      </c>
      <c r="B865" s="7" t="s">
        <v>145</v>
      </c>
      <c r="C865" s="7" t="s">
        <v>1330</v>
      </c>
    </row>
    <row r="866" ht="15.75" customHeight="1">
      <c r="A866" s="7" t="s">
        <v>2037</v>
      </c>
      <c r="B866" s="7" t="s">
        <v>145</v>
      </c>
      <c r="C866" s="7" t="s">
        <v>1635</v>
      </c>
    </row>
    <row r="867" ht="15.75" customHeight="1">
      <c r="A867" s="7" t="s">
        <v>2037</v>
      </c>
      <c r="B867" s="7" t="s">
        <v>145</v>
      </c>
      <c r="C867" s="7" t="s">
        <v>1523</v>
      </c>
    </row>
    <row r="868" ht="15.75" customHeight="1">
      <c r="A868" s="7" t="s">
        <v>2045</v>
      </c>
      <c r="B868" s="7" t="s">
        <v>145</v>
      </c>
    </row>
    <row r="869" ht="15.75" customHeight="1">
      <c r="A869" s="7" t="s">
        <v>2047</v>
      </c>
      <c r="B869" s="7" t="s">
        <v>145</v>
      </c>
      <c r="C869" s="7" t="s">
        <v>1236</v>
      </c>
    </row>
    <row r="870" ht="15.75" customHeight="1">
      <c r="A870" s="7" t="s">
        <v>2048</v>
      </c>
      <c r="B870" s="7" t="s">
        <v>145</v>
      </c>
      <c r="C870" s="7" t="s">
        <v>1330</v>
      </c>
    </row>
    <row r="871" ht="15.75" customHeight="1">
      <c r="A871" s="7" t="s">
        <v>2052</v>
      </c>
      <c r="B871" s="7" t="s">
        <v>145</v>
      </c>
    </row>
    <row r="872" ht="15.75" customHeight="1">
      <c r="A872" s="7" t="s">
        <v>2054</v>
      </c>
      <c r="B872" s="7" t="s">
        <v>145</v>
      </c>
      <c r="C872" s="7" t="s">
        <v>1236</v>
      </c>
    </row>
    <row r="873" ht="15.75" customHeight="1">
      <c r="A873" s="7" t="s">
        <v>2056</v>
      </c>
      <c r="B873" s="7" t="s">
        <v>145</v>
      </c>
    </row>
    <row r="874" ht="15.75" customHeight="1">
      <c r="A874" s="7" t="s">
        <v>2059</v>
      </c>
      <c r="B874" s="7" t="s">
        <v>145</v>
      </c>
    </row>
    <row r="875" ht="15.75" customHeight="1">
      <c r="A875" s="7" t="s">
        <v>2060</v>
      </c>
      <c r="B875" s="7" t="s">
        <v>145</v>
      </c>
      <c r="C875" s="7" t="s">
        <v>1330</v>
      </c>
    </row>
    <row r="876" ht="15.75" customHeight="1">
      <c r="A876" s="7" t="s">
        <v>2061</v>
      </c>
      <c r="B876" s="7" t="s">
        <v>145</v>
      </c>
    </row>
    <row r="877" ht="15.75" customHeight="1">
      <c r="A877" s="7" t="s">
        <v>2064</v>
      </c>
      <c r="B877" s="7" t="s">
        <v>145</v>
      </c>
    </row>
    <row r="878" ht="15.75" customHeight="1">
      <c r="A878" s="7" t="s">
        <v>2065</v>
      </c>
      <c r="B878" s="7" t="s">
        <v>145</v>
      </c>
    </row>
    <row r="879" ht="15.75" customHeight="1">
      <c r="A879" s="7" t="s">
        <v>2067</v>
      </c>
      <c r="B879" s="7" t="s">
        <v>145</v>
      </c>
    </row>
    <row r="880" ht="15.75" customHeight="1">
      <c r="A880" s="7" t="s">
        <v>2069</v>
      </c>
      <c r="B880" s="7" t="s">
        <v>145</v>
      </c>
    </row>
    <row r="881" ht="15.75" customHeight="1">
      <c r="A881" s="7" t="s">
        <v>2070</v>
      </c>
      <c r="B881" s="7" t="s">
        <v>160</v>
      </c>
    </row>
    <row r="882" ht="15.75" customHeight="1">
      <c r="A882" s="7" t="s">
        <v>2072</v>
      </c>
      <c r="B882" s="7" t="s">
        <v>145</v>
      </c>
    </row>
    <row r="883" ht="15.75" customHeight="1">
      <c r="A883" s="7" t="s">
        <v>2074</v>
      </c>
      <c r="B883" s="7" t="s">
        <v>145</v>
      </c>
      <c r="C883" s="7" t="s">
        <v>2075</v>
      </c>
    </row>
    <row r="884" ht="15.75" customHeight="1">
      <c r="A884" s="7" t="s">
        <v>2074</v>
      </c>
      <c r="B884" s="7" t="s">
        <v>145</v>
      </c>
      <c r="C884" s="7" t="s">
        <v>2078</v>
      </c>
    </row>
    <row r="885" ht="15.75" customHeight="1">
      <c r="A885" s="7" t="s">
        <v>2074</v>
      </c>
      <c r="B885" s="7" t="s">
        <v>145</v>
      </c>
      <c r="C885" s="7" t="s">
        <v>2081</v>
      </c>
    </row>
    <row r="886" ht="15.75" customHeight="1">
      <c r="A886" s="7" t="s">
        <v>2082</v>
      </c>
      <c r="B886" s="7" t="s">
        <v>2084</v>
      </c>
      <c r="C886" s="7" t="s">
        <v>2086</v>
      </c>
    </row>
    <row r="887" ht="15.75" customHeight="1">
      <c r="A887" s="7" t="s">
        <v>2082</v>
      </c>
      <c r="B887" s="7" t="s">
        <v>2084</v>
      </c>
      <c r="C887" s="7" t="s">
        <v>1236</v>
      </c>
    </row>
    <row r="888" ht="15.75" customHeight="1">
      <c r="A888" s="7" t="s">
        <v>2089</v>
      </c>
      <c r="B888" s="7" t="s">
        <v>160</v>
      </c>
      <c r="C888" s="7" t="s">
        <v>1250</v>
      </c>
    </row>
    <row r="889" ht="15.75" customHeight="1">
      <c r="A889" s="7" t="s">
        <v>2093</v>
      </c>
      <c r="B889" s="7" t="s">
        <v>160</v>
      </c>
    </row>
    <row r="890" ht="15.75" customHeight="1">
      <c r="A890" s="7" t="s">
        <v>2095</v>
      </c>
      <c r="B890" s="7" t="s">
        <v>160</v>
      </c>
      <c r="C890" s="7" t="s">
        <v>1330</v>
      </c>
    </row>
    <row r="891" ht="15.75" customHeight="1">
      <c r="A891" s="7" t="s">
        <v>2096</v>
      </c>
      <c r="B891" s="7" t="s">
        <v>160</v>
      </c>
    </row>
    <row r="892" ht="15.75" customHeight="1">
      <c r="A892" s="7" t="s">
        <v>2098</v>
      </c>
      <c r="B892" s="7" t="s">
        <v>160</v>
      </c>
    </row>
    <row r="893" ht="15.75" customHeight="1">
      <c r="A893" s="7" t="s">
        <v>2102</v>
      </c>
      <c r="B893" s="7" t="s">
        <v>160</v>
      </c>
    </row>
    <row r="894" ht="15.75" customHeight="1">
      <c r="A894" s="7" t="s">
        <v>2104</v>
      </c>
      <c r="B894" s="7" t="s">
        <v>160</v>
      </c>
      <c r="C894" s="7" t="s">
        <v>1440</v>
      </c>
    </row>
    <row r="895" ht="15.75" customHeight="1">
      <c r="A895" s="7" t="s">
        <v>2108</v>
      </c>
      <c r="B895" s="7" t="s">
        <v>1072</v>
      </c>
      <c r="C895" s="7" t="s">
        <v>1236</v>
      </c>
    </row>
    <row r="896" ht="15.75" customHeight="1">
      <c r="A896" s="7" t="s">
        <v>2110</v>
      </c>
      <c r="B896" s="7" t="s">
        <v>1072</v>
      </c>
    </row>
    <row r="897" ht="15.75" customHeight="1">
      <c r="A897" s="7" t="s">
        <v>2113</v>
      </c>
      <c r="B897" s="7" t="s">
        <v>160</v>
      </c>
    </row>
    <row r="898" ht="15.75" customHeight="1">
      <c r="A898" s="7" t="s">
        <v>2114</v>
      </c>
      <c r="B898" s="7" t="s">
        <v>160</v>
      </c>
    </row>
    <row r="899" ht="15.75" customHeight="1">
      <c r="A899" s="7" t="s">
        <v>2116</v>
      </c>
      <c r="B899" s="7" t="s">
        <v>160</v>
      </c>
    </row>
    <row r="900" ht="15.75" customHeight="1">
      <c r="A900" s="7" t="s">
        <v>2117</v>
      </c>
      <c r="B900" s="7" t="s">
        <v>1072</v>
      </c>
    </row>
    <row r="901" ht="15.75" customHeight="1">
      <c r="A901" s="7" t="s">
        <v>2120</v>
      </c>
      <c r="B901" s="7" t="s">
        <v>204</v>
      </c>
    </row>
    <row r="902" ht="15.75" customHeight="1">
      <c r="A902" s="7" t="s">
        <v>2123</v>
      </c>
      <c r="B902" s="7" t="s">
        <v>160</v>
      </c>
      <c r="C902" s="7" t="s">
        <v>1330</v>
      </c>
    </row>
    <row r="903" ht="15.75" customHeight="1">
      <c r="A903" s="7" t="s">
        <v>2127</v>
      </c>
      <c r="B903" s="7" t="s">
        <v>160</v>
      </c>
      <c r="C903" s="7" t="s">
        <v>1330</v>
      </c>
    </row>
    <row r="904" ht="15.75" customHeight="1">
      <c r="A904" s="7" t="s">
        <v>2127</v>
      </c>
      <c r="B904" s="7" t="s">
        <v>160</v>
      </c>
      <c r="C904" s="7" t="s">
        <v>1359</v>
      </c>
    </row>
    <row r="905" ht="15.75" customHeight="1">
      <c r="A905" s="7" t="s">
        <v>2127</v>
      </c>
      <c r="B905" s="7" t="s">
        <v>160</v>
      </c>
      <c r="C905" s="7" t="s">
        <v>1523</v>
      </c>
    </row>
    <row r="906" ht="15.75" customHeight="1">
      <c r="A906" s="7" t="s">
        <v>2133</v>
      </c>
      <c r="B906" s="7" t="s">
        <v>160</v>
      </c>
      <c r="C906" s="7" t="s">
        <v>1359</v>
      </c>
    </row>
    <row r="907" ht="15.75" customHeight="1">
      <c r="A907" s="7" t="s">
        <v>2135</v>
      </c>
      <c r="B907" s="7" t="s">
        <v>160</v>
      </c>
    </row>
    <row r="908" ht="15.75" customHeight="1">
      <c r="A908" s="7" t="s">
        <v>2138</v>
      </c>
      <c r="B908" s="7" t="s">
        <v>1072</v>
      </c>
      <c r="C908" s="7" t="s">
        <v>837</v>
      </c>
    </row>
    <row r="909" ht="15.75" customHeight="1">
      <c r="A909" s="7" t="s">
        <v>2138</v>
      </c>
      <c r="B909" s="7" t="s">
        <v>1072</v>
      </c>
      <c r="C909" s="7" t="s">
        <v>1250</v>
      </c>
    </row>
    <row r="910" ht="15.75" customHeight="1">
      <c r="A910" s="7" t="s">
        <v>2143</v>
      </c>
      <c r="B910" s="7" t="s">
        <v>2144</v>
      </c>
    </row>
    <row r="911" ht="15.75" customHeight="1">
      <c r="A911" s="7" t="s">
        <v>2146</v>
      </c>
      <c r="B911" s="7" t="s">
        <v>2144</v>
      </c>
      <c r="C911" s="7" t="s">
        <v>1236</v>
      </c>
    </row>
    <row r="912" ht="15.75" customHeight="1">
      <c r="A912" s="7" t="s">
        <v>2147</v>
      </c>
      <c r="B912" s="7" t="s">
        <v>160</v>
      </c>
      <c r="C912" s="7" t="s">
        <v>1236</v>
      </c>
    </row>
    <row r="913" ht="15.75" customHeight="1">
      <c r="A913" s="7" t="s">
        <v>2150</v>
      </c>
      <c r="B913" s="7" t="s">
        <v>160</v>
      </c>
      <c r="C913" s="7" t="s">
        <v>1330</v>
      </c>
    </row>
    <row r="914" ht="15.75" customHeight="1">
      <c r="A914" s="7" t="s">
        <v>2152</v>
      </c>
      <c r="B914" s="7" t="s">
        <v>160</v>
      </c>
    </row>
    <row r="915" ht="15.75" customHeight="1">
      <c r="A915" s="7" t="s">
        <v>2153</v>
      </c>
      <c r="B915" s="7" t="s">
        <v>2144</v>
      </c>
      <c r="C915" s="7" t="s">
        <v>1141</v>
      </c>
    </row>
    <row r="916" ht="15.75" customHeight="1">
      <c r="A916" s="7" t="s">
        <v>2153</v>
      </c>
      <c r="B916" s="7" t="s">
        <v>2144</v>
      </c>
      <c r="C916" s="7" t="s">
        <v>2157</v>
      </c>
    </row>
    <row r="917" ht="15.75" customHeight="1">
      <c r="A917" s="7" t="s">
        <v>2153</v>
      </c>
      <c r="B917" s="7" t="s">
        <v>2144</v>
      </c>
      <c r="C917" s="7" t="s">
        <v>2159</v>
      </c>
    </row>
    <row r="918" ht="15.75" customHeight="1">
      <c r="A918" s="7" t="s">
        <v>2163</v>
      </c>
      <c r="B918" s="7" t="s">
        <v>160</v>
      </c>
    </row>
    <row r="919" ht="15.75" customHeight="1">
      <c r="A919" s="7" t="s">
        <v>2166</v>
      </c>
      <c r="B919" s="7" t="s">
        <v>2144</v>
      </c>
      <c r="C919" s="7" t="s">
        <v>2167</v>
      </c>
    </row>
    <row r="920" ht="15.75" customHeight="1">
      <c r="A920" s="7" t="s">
        <v>2166</v>
      </c>
      <c r="B920" s="7" t="s">
        <v>2144</v>
      </c>
      <c r="C920" s="7" t="s">
        <v>1340</v>
      </c>
    </row>
    <row r="921" ht="15.75" customHeight="1">
      <c r="A921" s="7" t="s">
        <v>2166</v>
      </c>
      <c r="B921" s="7" t="s">
        <v>2144</v>
      </c>
      <c r="C921" s="7" t="s">
        <v>1250</v>
      </c>
    </row>
    <row r="922" ht="15.75" customHeight="1">
      <c r="A922" s="7" t="s">
        <v>2181</v>
      </c>
      <c r="B922" s="7" t="s">
        <v>2084</v>
      </c>
      <c r="C922" s="7" t="s">
        <v>1330</v>
      </c>
    </row>
    <row r="923" ht="15.75" customHeight="1">
      <c r="A923" s="7" t="s">
        <v>2184</v>
      </c>
      <c r="B923" s="7" t="s">
        <v>1072</v>
      </c>
      <c r="C923" s="7" t="s">
        <v>1330</v>
      </c>
    </row>
    <row r="924" ht="15.75" customHeight="1">
      <c r="A924" s="7" t="s">
        <v>2186</v>
      </c>
      <c r="B924" s="7" t="s">
        <v>1072</v>
      </c>
    </row>
    <row r="925" ht="15.75" customHeight="1">
      <c r="A925" s="7" t="s">
        <v>2188</v>
      </c>
      <c r="B925" s="7" t="s">
        <v>1072</v>
      </c>
    </row>
    <row r="926" ht="15.75" customHeight="1">
      <c r="A926" s="7" t="s">
        <v>2190</v>
      </c>
      <c r="B926" s="7" t="s">
        <v>160</v>
      </c>
      <c r="C926" s="7" t="s">
        <v>1236</v>
      </c>
    </row>
    <row r="927" ht="15.75" customHeight="1">
      <c r="A927" s="7" t="s">
        <v>2193</v>
      </c>
      <c r="B927" s="7" t="s">
        <v>160</v>
      </c>
      <c r="C927" s="7" t="s">
        <v>1236</v>
      </c>
    </row>
    <row r="928" ht="15.75" customHeight="1">
      <c r="A928" s="7" t="s">
        <v>2195</v>
      </c>
      <c r="B928" s="7" t="s">
        <v>160</v>
      </c>
    </row>
    <row r="929" ht="15.75" customHeight="1">
      <c r="A929" s="7" t="s">
        <v>2198</v>
      </c>
      <c r="B929" s="7" t="s">
        <v>160</v>
      </c>
    </row>
    <row r="930" ht="15.75" customHeight="1">
      <c r="A930" s="7" t="s">
        <v>2200</v>
      </c>
      <c r="B930" s="7" t="s">
        <v>204</v>
      </c>
      <c r="C930" s="7" t="s">
        <v>1236</v>
      </c>
    </row>
    <row r="931" ht="15.75" customHeight="1">
      <c r="A931" s="7" t="s">
        <v>2203</v>
      </c>
      <c r="B931" s="7" t="s">
        <v>204</v>
      </c>
      <c r="C931" s="7" t="s">
        <v>1236</v>
      </c>
    </row>
    <row r="932" ht="15.75" customHeight="1">
      <c r="A932" s="7" t="s">
        <v>2205</v>
      </c>
      <c r="B932" s="7" t="s">
        <v>2144</v>
      </c>
      <c r="C932" s="7" t="s">
        <v>1236</v>
      </c>
    </row>
    <row r="933" ht="15.75" customHeight="1">
      <c r="A933" s="7" t="s">
        <v>2208</v>
      </c>
      <c r="B933" s="7" t="s">
        <v>160</v>
      </c>
      <c r="C933" s="7" t="s">
        <v>1236</v>
      </c>
    </row>
    <row r="934" ht="15.75" customHeight="1">
      <c r="A934" s="7" t="s">
        <v>2211</v>
      </c>
      <c r="B934" s="7" t="s">
        <v>160</v>
      </c>
      <c r="C934" s="7" t="s">
        <v>1236</v>
      </c>
    </row>
    <row r="935" ht="15.75" customHeight="1">
      <c r="A935" s="7" t="s">
        <v>2214</v>
      </c>
      <c r="B935" s="7" t="s">
        <v>1072</v>
      </c>
    </row>
    <row r="936" ht="15.75" customHeight="1">
      <c r="A936" s="7" t="s">
        <v>2219</v>
      </c>
      <c r="B936" s="7" t="s">
        <v>160</v>
      </c>
    </row>
    <row r="937" ht="15.75" customHeight="1">
      <c r="A937" s="7" t="s">
        <v>2221</v>
      </c>
      <c r="B937" s="7" t="s">
        <v>160</v>
      </c>
      <c r="C937" s="7" t="s">
        <v>1372</v>
      </c>
    </row>
    <row r="938" ht="15.75" customHeight="1">
      <c r="A938" s="7" t="s">
        <v>2223</v>
      </c>
      <c r="B938" s="7" t="s">
        <v>160</v>
      </c>
      <c r="C938" s="7" t="s">
        <v>1236</v>
      </c>
    </row>
    <row r="939" ht="15.75" customHeight="1">
      <c r="A939" s="7" t="s">
        <v>2227</v>
      </c>
      <c r="B939" s="7" t="s">
        <v>160</v>
      </c>
    </row>
    <row r="940" ht="15.75" customHeight="1">
      <c r="A940" s="7" t="s">
        <v>2229</v>
      </c>
      <c r="B940" s="7" t="s">
        <v>160</v>
      </c>
    </row>
    <row r="941" ht="15.75" customHeight="1">
      <c r="A941" s="7" t="s">
        <v>2230</v>
      </c>
      <c r="B941" s="7" t="s">
        <v>1072</v>
      </c>
    </row>
    <row r="942" ht="15.75" customHeight="1">
      <c r="A942" s="7" t="s">
        <v>2234</v>
      </c>
      <c r="B942" s="7" t="s">
        <v>145</v>
      </c>
    </row>
    <row r="943" ht="15.75" customHeight="1">
      <c r="A943" s="7" t="s">
        <v>2236</v>
      </c>
      <c r="B943" s="7" t="s">
        <v>1072</v>
      </c>
    </row>
    <row r="944" ht="15.75" customHeight="1">
      <c r="A944" s="7" t="s">
        <v>2239</v>
      </c>
      <c r="B944" s="7" t="s">
        <v>1072</v>
      </c>
      <c r="C944" s="7" t="s">
        <v>2242</v>
      </c>
    </row>
    <row r="945" ht="15.75" customHeight="1">
      <c r="A945" s="7" t="s">
        <v>2244</v>
      </c>
      <c r="B945" s="7" t="s">
        <v>1072</v>
      </c>
      <c r="C945" s="7" t="s">
        <v>1372</v>
      </c>
    </row>
    <row r="946" ht="15.75" customHeight="1">
      <c r="A946" s="7" t="s">
        <v>2247</v>
      </c>
      <c r="B946" s="7" t="s">
        <v>160</v>
      </c>
      <c r="C946" s="7" t="s">
        <v>1363</v>
      </c>
    </row>
    <row r="947" ht="15.75" customHeight="1">
      <c r="A947" s="7" t="s">
        <v>2250</v>
      </c>
      <c r="B947" s="7" t="s">
        <v>160</v>
      </c>
    </row>
    <row r="948" ht="15.75" customHeight="1">
      <c r="A948" s="7" t="s">
        <v>2254</v>
      </c>
      <c r="B948" s="7" t="s">
        <v>160</v>
      </c>
    </row>
    <row r="949" ht="15.75" customHeight="1">
      <c r="A949" s="7" t="s">
        <v>2256</v>
      </c>
      <c r="B949" s="7" t="s">
        <v>160</v>
      </c>
    </row>
    <row r="950" ht="15.75" customHeight="1">
      <c r="A950" s="7" t="s">
        <v>2258</v>
      </c>
      <c r="B950" s="7" t="s">
        <v>160</v>
      </c>
      <c r="C950" s="7" t="s">
        <v>1250</v>
      </c>
    </row>
    <row r="951" ht="15.75" customHeight="1">
      <c r="A951" s="7" t="s">
        <v>2262</v>
      </c>
      <c r="B951" s="7" t="s">
        <v>160</v>
      </c>
    </row>
    <row r="952" ht="15.75" customHeight="1">
      <c r="A952" s="7" t="s">
        <v>2265</v>
      </c>
      <c r="B952" s="7" t="s">
        <v>160</v>
      </c>
      <c r="C952" s="7" t="s">
        <v>1236</v>
      </c>
    </row>
    <row r="953" ht="15.75" customHeight="1">
      <c r="A953" s="7" t="s">
        <v>2269</v>
      </c>
      <c r="B953" s="7" t="s">
        <v>160</v>
      </c>
    </row>
    <row r="954" ht="15.75" customHeight="1">
      <c r="A954" s="7" t="s">
        <v>2272</v>
      </c>
      <c r="B954" s="7" t="s">
        <v>160</v>
      </c>
      <c r="C954" s="7" t="s">
        <v>1330</v>
      </c>
    </row>
    <row r="955" ht="15.75" customHeight="1">
      <c r="A955" s="7" t="s">
        <v>2272</v>
      </c>
      <c r="B955" s="7" t="s">
        <v>160</v>
      </c>
      <c r="C955" s="7" t="s">
        <v>1359</v>
      </c>
    </row>
    <row r="956" ht="15.75" customHeight="1">
      <c r="A956" s="7" t="s">
        <v>2278</v>
      </c>
      <c r="B956" s="7" t="s">
        <v>160</v>
      </c>
      <c r="C956" s="7" t="s">
        <v>1500</v>
      </c>
    </row>
    <row r="957" ht="15.75" customHeight="1">
      <c r="A957" s="7" t="s">
        <v>2278</v>
      </c>
      <c r="B957" s="7" t="s">
        <v>160</v>
      </c>
      <c r="C957" s="7" t="s">
        <v>235</v>
      </c>
    </row>
    <row r="958" ht="15.75" customHeight="1">
      <c r="A958" s="7" t="s">
        <v>2286</v>
      </c>
      <c r="B958" s="7" t="s">
        <v>160</v>
      </c>
    </row>
    <row r="959" ht="15.75" customHeight="1">
      <c r="A959" s="7" t="s">
        <v>2289</v>
      </c>
      <c r="B959" s="7" t="s">
        <v>1072</v>
      </c>
      <c r="C959" s="7" t="s">
        <v>1330</v>
      </c>
    </row>
    <row r="960" ht="15.75" customHeight="1">
      <c r="A960" s="7" t="s">
        <v>2292</v>
      </c>
      <c r="B960" s="7" t="s">
        <v>1072</v>
      </c>
    </row>
    <row r="961" ht="15.75" customHeight="1">
      <c r="A961" s="7" t="s">
        <v>2295</v>
      </c>
      <c r="B961" s="7" t="s">
        <v>1072</v>
      </c>
    </row>
    <row r="962" ht="15.75" customHeight="1">
      <c r="A962" s="7" t="s">
        <v>2298</v>
      </c>
      <c r="B962" s="7" t="s">
        <v>160</v>
      </c>
    </row>
    <row r="963" ht="15.75" customHeight="1">
      <c r="A963" s="7" t="s">
        <v>2300</v>
      </c>
      <c r="B963" s="7" t="s">
        <v>160</v>
      </c>
    </row>
    <row r="964" ht="15.75" customHeight="1">
      <c r="A964" s="7" t="s">
        <v>2311</v>
      </c>
      <c r="B964" s="7" t="s">
        <v>160</v>
      </c>
    </row>
    <row r="965" ht="15.75" customHeight="1">
      <c r="A965" s="7" t="s">
        <v>2315</v>
      </c>
      <c r="B965" s="7" t="s">
        <v>160</v>
      </c>
      <c r="C965" s="7" t="s">
        <v>1236</v>
      </c>
    </row>
    <row r="966" ht="15.75" customHeight="1">
      <c r="A966" s="7" t="s">
        <v>2319</v>
      </c>
      <c r="B966" s="7" t="s">
        <v>160</v>
      </c>
    </row>
    <row r="967" ht="15.75" customHeight="1">
      <c r="A967" s="7" t="s">
        <v>2321</v>
      </c>
      <c r="B967" s="7" t="s">
        <v>1072</v>
      </c>
      <c r="C967" s="7" t="s">
        <v>1330</v>
      </c>
    </row>
    <row r="968" ht="15.75" customHeight="1">
      <c r="A968" s="7" t="s">
        <v>2325</v>
      </c>
      <c r="B968" s="7" t="s">
        <v>160</v>
      </c>
      <c r="C968" s="7" t="s">
        <v>1500</v>
      </c>
    </row>
    <row r="969" ht="15.75" customHeight="1">
      <c r="A969" s="7" t="s">
        <v>2327</v>
      </c>
      <c r="B969" s="7" t="s">
        <v>160</v>
      </c>
      <c r="C969" s="7" t="s">
        <v>1250</v>
      </c>
    </row>
    <row r="970" ht="15.75" customHeight="1">
      <c r="A970" s="7" t="s">
        <v>2332</v>
      </c>
      <c r="B970" s="7" t="s">
        <v>160</v>
      </c>
      <c r="C970" s="7" t="s">
        <v>1372</v>
      </c>
    </row>
    <row r="971" ht="15.75" customHeight="1">
      <c r="A971" s="7" t="s">
        <v>2334</v>
      </c>
      <c r="B971" s="7" t="s">
        <v>251</v>
      </c>
      <c r="C971" s="7" t="s">
        <v>2337</v>
      </c>
    </row>
    <row r="972" ht="15.75" customHeight="1">
      <c r="A972" s="7" t="s">
        <v>2334</v>
      </c>
      <c r="B972" s="7" t="s">
        <v>251</v>
      </c>
      <c r="C972" s="7" t="s">
        <v>2340</v>
      </c>
    </row>
    <row r="973" ht="15.75" customHeight="1">
      <c r="A973" s="7" t="s">
        <v>2334</v>
      </c>
      <c r="B973" s="7" t="s">
        <v>251</v>
      </c>
      <c r="C973" s="7" t="s">
        <v>2341</v>
      </c>
    </row>
    <row r="974" ht="15.75" customHeight="1">
      <c r="A974" s="7" t="s">
        <v>2334</v>
      </c>
      <c r="B974" s="7" t="s">
        <v>251</v>
      </c>
      <c r="C974" s="7" t="s">
        <v>2346</v>
      </c>
    </row>
    <row r="975" ht="15.75" customHeight="1">
      <c r="A975" s="7" t="s">
        <v>2334</v>
      </c>
      <c r="B975" s="7" t="s">
        <v>251</v>
      </c>
      <c r="C975" s="7" t="s">
        <v>2348</v>
      </c>
    </row>
    <row r="976" ht="15.75" customHeight="1">
      <c r="A976" s="7" t="s">
        <v>2334</v>
      </c>
      <c r="B976" s="7" t="s">
        <v>251</v>
      </c>
      <c r="C976" s="7" t="s">
        <v>265</v>
      </c>
    </row>
    <row r="977" ht="15.75" customHeight="1">
      <c r="A977" s="7" t="s">
        <v>2334</v>
      </c>
      <c r="B977" s="7" t="s">
        <v>251</v>
      </c>
      <c r="C977" s="7" t="s">
        <v>2352</v>
      </c>
    </row>
    <row r="978" ht="15.75" customHeight="1">
      <c r="A978" s="7" t="s">
        <v>2355</v>
      </c>
      <c r="B978" s="7" t="s">
        <v>145</v>
      </c>
      <c r="C978" s="7" t="s">
        <v>1250</v>
      </c>
    </row>
    <row r="979" ht="15.75" customHeight="1">
      <c r="A979" s="7" t="s">
        <v>2357</v>
      </c>
      <c r="B979" s="7" t="s">
        <v>160</v>
      </c>
    </row>
    <row r="980" ht="15.75" customHeight="1">
      <c r="A980" s="7" t="s">
        <v>2359</v>
      </c>
      <c r="B980" s="7" t="s">
        <v>145</v>
      </c>
    </row>
    <row r="981" ht="15.75" customHeight="1">
      <c r="A981" s="7" t="s">
        <v>2360</v>
      </c>
      <c r="B981" s="7" t="s">
        <v>145</v>
      </c>
    </row>
    <row r="982" ht="15.75" customHeight="1">
      <c r="A982" s="7" t="s">
        <v>2362</v>
      </c>
      <c r="B982" s="7" t="s">
        <v>145</v>
      </c>
      <c r="C982" s="7" t="s">
        <v>1236</v>
      </c>
    </row>
    <row r="983" ht="15.75" customHeight="1">
      <c r="A983" s="7" t="s">
        <v>2364</v>
      </c>
      <c r="B983" s="7" t="s">
        <v>145</v>
      </c>
      <c r="C983" s="7" t="s">
        <v>1330</v>
      </c>
    </row>
    <row r="984" ht="15.75" customHeight="1">
      <c r="A984" s="7" t="s">
        <v>2366</v>
      </c>
      <c r="B984" s="7" t="s">
        <v>145</v>
      </c>
    </row>
    <row r="985" ht="15.75" customHeight="1">
      <c r="A985" s="7" t="s">
        <v>2367</v>
      </c>
      <c r="B985" s="7" t="s">
        <v>145</v>
      </c>
    </row>
    <row r="986" ht="15.75" customHeight="1">
      <c r="A986" s="7" t="s">
        <v>2369</v>
      </c>
      <c r="B986" s="7" t="s">
        <v>145</v>
      </c>
    </row>
    <row r="987" ht="15.75" customHeight="1">
      <c r="A987" s="7" t="s">
        <v>2372</v>
      </c>
      <c r="B987" s="7" t="s">
        <v>145</v>
      </c>
      <c r="C987" s="7" t="s">
        <v>1372</v>
      </c>
    </row>
    <row r="988" ht="15.75" customHeight="1">
      <c r="A988" s="7" t="s">
        <v>2373</v>
      </c>
      <c r="B988" s="7" t="s">
        <v>145</v>
      </c>
      <c r="C988" s="7" t="s">
        <v>1330</v>
      </c>
    </row>
    <row r="989" ht="15.75" customHeight="1">
      <c r="A989" s="7" t="s">
        <v>2374</v>
      </c>
      <c r="B989" s="7" t="s">
        <v>145</v>
      </c>
    </row>
    <row r="990" ht="15.75" customHeight="1">
      <c r="A990" s="7" t="s">
        <v>2377</v>
      </c>
      <c r="B990" s="7" t="s">
        <v>145</v>
      </c>
    </row>
    <row r="991" ht="15.75" customHeight="1">
      <c r="A991" s="7" t="s">
        <v>2379</v>
      </c>
      <c r="B991" s="7" t="s">
        <v>145</v>
      </c>
      <c r="C991" s="7" t="s">
        <v>1522</v>
      </c>
    </row>
    <row r="992" ht="15.75" customHeight="1">
      <c r="A992" s="7" t="s">
        <v>2381</v>
      </c>
      <c r="B992" s="7" t="s">
        <v>145</v>
      </c>
    </row>
    <row r="993" ht="15.75" customHeight="1">
      <c r="A993" s="7" t="s">
        <v>2382</v>
      </c>
      <c r="B993" s="7" t="s">
        <v>145</v>
      </c>
    </row>
    <row r="994" ht="15.75" customHeight="1">
      <c r="A994" s="7" t="s">
        <v>2383</v>
      </c>
      <c r="B994" s="7" t="s">
        <v>145</v>
      </c>
      <c r="C994" s="7" t="s">
        <v>1250</v>
      </c>
    </row>
    <row r="995" ht="15.75" customHeight="1">
      <c r="A995" s="7" t="s">
        <v>2383</v>
      </c>
      <c r="B995" s="7" t="s">
        <v>145</v>
      </c>
      <c r="C995" s="7" t="s">
        <v>1330</v>
      </c>
    </row>
    <row r="996" ht="15.75" customHeight="1">
      <c r="A996" s="7" t="s">
        <v>2394</v>
      </c>
      <c r="B996" s="7" t="s">
        <v>145</v>
      </c>
    </row>
    <row r="997" ht="15.75" customHeight="1">
      <c r="A997" s="7" t="s">
        <v>2395</v>
      </c>
      <c r="B997" s="7" t="s">
        <v>145</v>
      </c>
    </row>
    <row r="998" ht="15.75" customHeight="1">
      <c r="A998" s="7" t="s">
        <v>2397</v>
      </c>
      <c r="B998" s="7" t="s">
        <v>145</v>
      </c>
    </row>
    <row r="999" ht="15.75" customHeight="1">
      <c r="A999" s="7" t="s">
        <v>2398</v>
      </c>
      <c r="B999" s="7" t="s">
        <v>145</v>
      </c>
    </row>
    <row r="1000" ht="15.75" customHeight="1">
      <c r="A1000" s="7" t="s">
        <v>2400</v>
      </c>
      <c r="B1000" s="7" t="s">
        <v>145</v>
      </c>
      <c r="C1000" s="7" t="s">
        <v>1236</v>
      </c>
    </row>
    <row r="1001" ht="15.75" customHeight="1">
      <c r="A1001" s="7" t="s">
        <v>2402</v>
      </c>
      <c r="B1001" s="7" t="s">
        <v>145</v>
      </c>
    </row>
    <row r="1002" ht="15.75" customHeight="1">
      <c r="A1002" s="7" t="s">
        <v>2404</v>
      </c>
      <c r="B1002" s="7" t="s">
        <v>145</v>
      </c>
    </row>
    <row r="1003" ht="15.75" customHeight="1">
      <c r="A1003" s="7" t="s">
        <v>2407</v>
      </c>
      <c r="B1003" s="7" t="s">
        <v>145</v>
      </c>
    </row>
    <row r="1004" ht="15.75" customHeight="1">
      <c r="A1004" s="7" t="s">
        <v>2410</v>
      </c>
      <c r="B1004" s="7" t="s">
        <v>145</v>
      </c>
    </row>
    <row r="1005" ht="15.75" customHeight="1">
      <c r="A1005" s="7" t="s">
        <v>2412</v>
      </c>
      <c r="B1005" s="7" t="s">
        <v>145</v>
      </c>
    </row>
    <row r="1006" ht="15.75" customHeight="1">
      <c r="A1006" s="7" t="s">
        <v>2414</v>
      </c>
      <c r="B1006" s="7" t="s">
        <v>145</v>
      </c>
    </row>
    <row r="1007" ht="15.75" customHeight="1">
      <c r="A1007" s="7" t="s">
        <v>2417</v>
      </c>
      <c r="B1007" s="7" t="s">
        <v>145</v>
      </c>
    </row>
    <row r="1008" ht="15.75" customHeight="1">
      <c r="A1008" s="7" t="s">
        <v>2419</v>
      </c>
      <c r="B1008" s="7" t="s">
        <v>160</v>
      </c>
    </row>
    <row r="1009" ht="15.75" customHeight="1">
      <c r="A1009" s="7" t="s">
        <v>2421</v>
      </c>
      <c r="B1009" s="7" t="s">
        <v>145</v>
      </c>
    </row>
    <row r="1010" ht="15.75" customHeight="1">
      <c r="A1010" s="7" t="s">
        <v>2423</v>
      </c>
      <c r="B1010" s="7" t="s">
        <v>145</v>
      </c>
    </row>
    <row r="1011" ht="15.75" customHeight="1">
      <c r="A1011" s="7" t="s">
        <v>2426</v>
      </c>
      <c r="B1011" s="7" t="s">
        <v>145</v>
      </c>
      <c r="C1011" s="7" t="s">
        <v>1330</v>
      </c>
    </row>
    <row r="1012" ht="15.75" customHeight="1">
      <c r="A1012" s="7" t="s">
        <v>2428</v>
      </c>
      <c r="B1012" s="7" t="s">
        <v>160</v>
      </c>
    </row>
    <row r="1013" ht="15.75" customHeight="1">
      <c r="A1013" s="7" t="s">
        <v>2430</v>
      </c>
      <c r="B1013" s="7" t="s">
        <v>2084</v>
      </c>
      <c r="C1013" s="7" t="s">
        <v>1330</v>
      </c>
    </row>
    <row r="1014" ht="15.75" customHeight="1">
      <c r="A1014" s="7" t="s">
        <v>2432</v>
      </c>
      <c r="B1014" s="7" t="s">
        <v>145</v>
      </c>
      <c r="C1014" s="7" t="s">
        <v>1250</v>
      </c>
    </row>
    <row r="1015" ht="15.75" customHeight="1">
      <c r="A1015" s="7" t="s">
        <v>2434</v>
      </c>
      <c r="B1015" s="7" t="s">
        <v>145</v>
      </c>
      <c r="C1015" s="7" t="s">
        <v>1236</v>
      </c>
    </row>
    <row r="1016" ht="15.75" customHeight="1">
      <c r="A1016" s="7" t="s">
        <v>2436</v>
      </c>
      <c r="B1016" s="7" t="s">
        <v>145</v>
      </c>
      <c r="C1016" s="7" t="s">
        <v>1250</v>
      </c>
    </row>
    <row r="1017" ht="15.75" customHeight="1">
      <c r="A1017" s="7" t="s">
        <v>2436</v>
      </c>
      <c r="B1017" s="7" t="s">
        <v>145</v>
      </c>
      <c r="C1017" s="7" t="s">
        <v>1359</v>
      </c>
    </row>
    <row r="1018" ht="15.75" customHeight="1">
      <c r="A1018" s="7" t="s">
        <v>2440</v>
      </c>
      <c r="B1018" s="7" t="s">
        <v>145</v>
      </c>
    </row>
    <row r="1019" ht="15.75" customHeight="1">
      <c r="A1019" s="7" t="s">
        <v>2442</v>
      </c>
      <c r="B1019" s="7" t="s">
        <v>160</v>
      </c>
    </row>
    <row r="1020" ht="15.75" customHeight="1">
      <c r="A1020" s="7" t="s">
        <v>2445</v>
      </c>
      <c r="B1020" s="7" t="s">
        <v>145</v>
      </c>
    </row>
    <row r="1021" ht="15.75" customHeight="1">
      <c r="A1021" s="7" t="s">
        <v>2447</v>
      </c>
      <c r="B1021" s="7" t="s">
        <v>145</v>
      </c>
    </row>
    <row r="1022" ht="15.75" customHeight="1">
      <c r="A1022" s="7" t="s">
        <v>2449</v>
      </c>
      <c r="B1022" s="7" t="s">
        <v>2144</v>
      </c>
      <c r="C1022" s="7" t="s">
        <v>2451</v>
      </c>
    </row>
    <row r="1023" ht="15.75" customHeight="1">
      <c r="A1023" s="7" t="s">
        <v>2453</v>
      </c>
      <c r="B1023" s="7" t="s">
        <v>145</v>
      </c>
    </row>
    <row r="1024" ht="15.75" customHeight="1">
      <c r="A1024" s="7" t="s">
        <v>2455</v>
      </c>
      <c r="B1024" s="7" t="s">
        <v>160</v>
      </c>
    </row>
    <row r="1025" ht="15.75" customHeight="1">
      <c r="A1025" s="7" t="s">
        <v>2457</v>
      </c>
      <c r="B1025" s="7" t="s">
        <v>145</v>
      </c>
    </row>
    <row r="1026" ht="15.75" customHeight="1">
      <c r="A1026" s="7" t="s">
        <v>2459</v>
      </c>
      <c r="B1026" s="7" t="s">
        <v>145</v>
      </c>
    </row>
    <row r="1027" ht="15.75" customHeight="1">
      <c r="A1027" s="7" t="s">
        <v>2461</v>
      </c>
      <c r="B1027" s="7" t="s">
        <v>145</v>
      </c>
      <c r="C1027" s="7" t="s">
        <v>1236</v>
      </c>
    </row>
    <row r="1028" ht="15.75" customHeight="1">
      <c r="A1028" s="7" t="s">
        <v>2465</v>
      </c>
      <c r="B1028" s="7" t="s">
        <v>145</v>
      </c>
      <c r="C1028" s="7" t="s">
        <v>1236</v>
      </c>
    </row>
    <row r="1029" ht="15.75" customHeight="1">
      <c r="A1029" s="7" t="s">
        <v>2469</v>
      </c>
      <c r="B1029" s="7" t="s">
        <v>145</v>
      </c>
      <c r="C1029" s="7" t="s">
        <v>1522</v>
      </c>
    </row>
    <row r="1030" ht="15.75" customHeight="1">
      <c r="A1030" s="7" t="s">
        <v>2469</v>
      </c>
      <c r="B1030" s="7" t="s">
        <v>145</v>
      </c>
      <c r="C1030" s="7" t="s">
        <v>1359</v>
      </c>
    </row>
    <row r="1031" ht="15.75" customHeight="1">
      <c r="A1031" s="7" t="s">
        <v>2469</v>
      </c>
      <c r="B1031" s="7" t="s">
        <v>145</v>
      </c>
      <c r="C1031" s="7" t="s">
        <v>1372</v>
      </c>
    </row>
    <row r="1032" ht="15.75" customHeight="1">
      <c r="A1032" s="7" t="s">
        <v>2469</v>
      </c>
      <c r="B1032" s="7" t="s">
        <v>145</v>
      </c>
      <c r="C1032" s="7" t="s">
        <v>1363</v>
      </c>
    </row>
    <row r="1033" ht="15.75" customHeight="1">
      <c r="A1033" s="7" t="s">
        <v>2476</v>
      </c>
      <c r="B1033" s="7" t="s">
        <v>145</v>
      </c>
    </row>
    <row r="1034" ht="15.75" customHeight="1">
      <c r="A1034" s="7" t="s">
        <v>2477</v>
      </c>
      <c r="B1034" s="7" t="s">
        <v>160</v>
      </c>
    </row>
    <row r="1035" ht="15.75" customHeight="1">
      <c r="A1035" s="7" t="s">
        <v>2488</v>
      </c>
      <c r="B1035" s="7" t="s">
        <v>145</v>
      </c>
    </row>
    <row r="1036" ht="15.75" customHeight="1">
      <c r="A1036" s="7" t="s">
        <v>2490</v>
      </c>
      <c r="B1036" s="7" t="s">
        <v>145</v>
      </c>
    </row>
    <row r="1037" ht="15.75" customHeight="1">
      <c r="A1037" s="7" t="s">
        <v>2492</v>
      </c>
      <c r="B1037" s="7" t="s">
        <v>145</v>
      </c>
    </row>
    <row r="1038" ht="15.75" customHeight="1">
      <c r="A1038" s="7" t="s">
        <v>2494</v>
      </c>
      <c r="B1038" s="7" t="s">
        <v>145</v>
      </c>
      <c r="C1038" s="7" t="s">
        <v>1250</v>
      </c>
    </row>
    <row r="1039" ht="15.75" customHeight="1">
      <c r="A1039" s="7" t="s">
        <v>2496</v>
      </c>
      <c r="B1039" s="7" t="s">
        <v>145</v>
      </c>
      <c r="C1039" s="7" t="s">
        <v>1236</v>
      </c>
    </row>
    <row r="1040" ht="15.75" customHeight="1">
      <c r="A1040" s="7" t="s">
        <v>2499</v>
      </c>
      <c r="B1040" s="7" t="s">
        <v>145</v>
      </c>
    </row>
    <row r="1041" ht="15.75" customHeight="1">
      <c r="A1041" s="7" t="s">
        <v>2501</v>
      </c>
      <c r="B1041" s="7" t="s">
        <v>145</v>
      </c>
    </row>
    <row r="1042" ht="15.75" customHeight="1">
      <c r="A1042" s="7" t="s">
        <v>2503</v>
      </c>
      <c r="B1042" s="7" t="s">
        <v>145</v>
      </c>
    </row>
    <row r="1043" ht="15.75" customHeight="1">
      <c r="A1043" s="7" t="s">
        <v>2506</v>
      </c>
      <c r="B1043" s="7" t="s">
        <v>145</v>
      </c>
    </row>
    <row r="1044" ht="15.75" customHeight="1">
      <c r="A1044" s="7" t="s">
        <v>2507</v>
      </c>
      <c r="B1044" s="7" t="s">
        <v>145</v>
      </c>
      <c r="C1044" s="7" t="s">
        <v>1363</v>
      </c>
    </row>
    <row r="1045" ht="15.75" customHeight="1">
      <c r="A1045" s="7" t="s">
        <v>2509</v>
      </c>
      <c r="B1045" s="7" t="s">
        <v>145</v>
      </c>
    </row>
    <row r="1046" ht="15.75" customHeight="1">
      <c r="A1046" s="7" t="s">
        <v>2511</v>
      </c>
      <c r="B1046" s="7" t="s">
        <v>145</v>
      </c>
      <c r="C1046" s="7" t="s">
        <v>1236</v>
      </c>
    </row>
    <row r="1047" ht="15.75" customHeight="1">
      <c r="A1047" s="7" t="s">
        <v>2513</v>
      </c>
      <c r="B1047" s="7" t="s">
        <v>145</v>
      </c>
    </row>
    <row r="1048" ht="15.75" customHeight="1">
      <c r="A1048" s="7" t="s">
        <v>2515</v>
      </c>
      <c r="B1048" s="7" t="s">
        <v>145</v>
      </c>
      <c r="C1048" s="7" t="s">
        <v>1236</v>
      </c>
    </row>
    <row r="1049" ht="15.75" customHeight="1">
      <c r="A1049" s="7" t="s">
        <v>2518</v>
      </c>
      <c r="B1049" s="7" t="s">
        <v>251</v>
      </c>
    </row>
    <row r="1050" ht="15.75" customHeight="1">
      <c r="A1050" s="7" t="s">
        <v>2520</v>
      </c>
      <c r="B1050" s="7" t="s">
        <v>251</v>
      </c>
    </row>
    <row r="1051" ht="15.75" customHeight="1">
      <c r="A1051" s="7" t="s">
        <v>2521</v>
      </c>
      <c r="B1051" s="7" t="s">
        <v>145</v>
      </c>
      <c r="C1051" s="7" t="s">
        <v>1250</v>
      </c>
    </row>
    <row r="1052" ht="15.75" customHeight="1">
      <c r="A1052" s="7" t="s">
        <v>2524</v>
      </c>
      <c r="B1052" s="7" t="s">
        <v>145</v>
      </c>
      <c r="C1052" s="7" t="s">
        <v>1236</v>
      </c>
    </row>
    <row r="1053" ht="15.75" customHeight="1">
      <c r="A1053" s="7" t="s">
        <v>2525</v>
      </c>
      <c r="B1053" s="7" t="s">
        <v>145</v>
      </c>
    </row>
    <row r="1054" ht="15.75" customHeight="1">
      <c r="A1054" s="7" t="s">
        <v>2526</v>
      </c>
      <c r="B1054" s="7" t="s">
        <v>145</v>
      </c>
    </row>
    <row r="1055" ht="15.75" customHeight="1">
      <c r="A1055" s="7" t="s">
        <v>2527</v>
      </c>
      <c r="B1055" s="7" t="s">
        <v>145</v>
      </c>
    </row>
    <row r="1056" ht="15.75" customHeight="1">
      <c r="A1056" s="7" t="s">
        <v>2528</v>
      </c>
      <c r="B1056" s="7" t="s">
        <v>145</v>
      </c>
      <c r="C1056" s="7" t="s">
        <v>1330</v>
      </c>
    </row>
    <row r="1057" ht="15.75" customHeight="1">
      <c r="A1057" s="7" t="s">
        <v>2530</v>
      </c>
      <c r="B1057" s="7" t="s">
        <v>145</v>
      </c>
    </row>
    <row r="1058" ht="15.75" customHeight="1">
      <c r="A1058" s="7" t="s">
        <v>2532</v>
      </c>
      <c r="B1058" s="7" t="s">
        <v>145</v>
      </c>
      <c r="C1058" s="7" t="s">
        <v>1236</v>
      </c>
    </row>
    <row r="1059" ht="15.75" customHeight="1">
      <c r="A1059" s="7" t="s">
        <v>2534</v>
      </c>
      <c r="B1059" s="7" t="s">
        <v>145</v>
      </c>
    </row>
    <row r="1060" ht="15.75" customHeight="1">
      <c r="A1060" s="7" t="s">
        <v>2535</v>
      </c>
      <c r="B1060" s="7" t="s">
        <v>145</v>
      </c>
      <c r="C1060" s="7" t="s">
        <v>1330</v>
      </c>
    </row>
    <row r="1061" ht="15.75" customHeight="1">
      <c r="A1061" s="7" t="s">
        <v>2537</v>
      </c>
      <c r="B1061" s="7" t="s">
        <v>145</v>
      </c>
      <c r="C1061" s="7" t="s">
        <v>1236</v>
      </c>
    </row>
    <row r="1062" ht="15.75" customHeight="1">
      <c r="A1062" s="7" t="s">
        <v>2539</v>
      </c>
      <c r="B1062" s="7" t="s">
        <v>145</v>
      </c>
    </row>
    <row r="1063" ht="15.75" customHeight="1">
      <c r="A1063" s="7" t="s">
        <v>2541</v>
      </c>
      <c r="B1063" s="7" t="s">
        <v>145</v>
      </c>
    </row>
    <row r="1064" ht="15.75" customHeight="1">
      <c r="A1064" s="7" t="s">
        <v>2542</v>
      </c>
      <c r="B1064" s="7" t="s">
        <v>145</v>
      </c>
    </row>
    <row r="1065" ht="15.75" customHeight="1">
      <c r="A1065" s="7" t="s">
        <v>2543</v>
      </c>
      <c r="B1065" s="7" t="s">
        <v>145</v>
      </c>
    </row>
    <row r="1066" ht="15.75" customHeight="1">
      <c r="A1066" s="7" t="s">
        <v>2546</v>
      </c>
      <c r="B1066" s="7" t="s">
        <v>145</v>
      </c>
    </row>
    <row r="1067" ht="15.75" customHeight="1">
      <c r="A1067" s="7" t="s">
        <v>2548</v>
      </c>
      <c r="B1067" s="7" t="s">
        <v>145</v>
      </c>
    </row>
    <row r="1068" ht="15.75" customHeight="1">
      <c r="A1068" s="7" t="s">
        <v>2549</v>
      </c>
      <c r="B1068" s="7" t="s">
        <v>145</v>
      </c>
    </row>
    <row r="1069" ht="15.75" customHeight="1">
      <c r="A1069" s="7" t="s">
        <v>2551</v>
      </c>
      <c r="B1069" s="7" t="s">
        <v>145</v>
      </c>
    </row>
    <row r="1070" ht="15.75" customHeight="1">
      <c r="A1070" s="7" t="s">
        <v>2554</v>
      </c>
      <c r="B1070" s="7" t="s">
        <v>145</v>
      </c>
    </row>
    <row r="1071" ht="15.75" customHeight="1">
      <c r="A1071" s="7" t="s">
        <v>2556</v>
      </c>
      <c r="B1071" s="7" t="s">
        <v>145</v>
      </c>
    </row>
    <row r="1072" ht="15.75" customHeight="1">
      <c r="A1072" s="7" t="s">
        <v>2557</v>
      </c>
      <c r="B1072" s="7" t="s">
        <v>145</v>
      </c>
      <c r="C1072" s="7" t="s">
        <v>1484</v>
      </c>
    </row>
    <row r="1073" ht="15.75" customHeight="1">
      <c r="A1073" s="7" t="s">
        <v>2557</v>
      </c>
      <c r="B1073" s="7" t="s">
        <v>145</v>
      </c>
      <c r="C1073" s="7" t="s">
        <v>2086</v>
      </c>
    </row>
    <row r="1074" ht="15.75" customHeight="1">
      <c r="A1074" s="7" t="s">
        <v>2557</v>
      </c>
      <c r="B1074" s="7" t="s">
        <v>145</v>
      </c>
      <c r="C1074" s="7" t="s">
        <v>1363</v>
      </c>
    </row>
    <row r="1075" ht="15.75" customHeight="1">
      <c r="A1075" s="7" t="s">
        <v>2557</v>
      </c>
      <c r="B1075" s="7" t="s">
        <v>145</v>
      </c>
      <c r="C1075" s="7" t="s">
        <v>1380</v>
      </c>
    </row>
    <row r="1076" ht="15.75" customHeight="1">
      <c r="A1076" s="7" t="s">
        <v>2557</v>
      </c>
      <c r="B1076" s="7" t="s">
        <v>145</v>
      </c>
      <c r="C1076" s="7" t="s">
        <v>2562</v>
      </c>
    </row>
    <row r="1077" ht="15.75" customHeight="1">
      <c r="A1077" s="7" t="s">
        <v>2564</v>
      </c>
      <c r="B1077" s="7" t="s">
        <v>145</v>
      </c>
    </row>
    <row r="1078" ht="15.75" customHeight="1">
      <c r="A1078" s="7" t="s">
        <v>2565</v>
      </c>
      <c r="B1078" s="7" t="s">
        <v>145</v>
      </c>
    </row>
    <row r="1079" ht="15.75" customHeight="1">
      <c r="A1079" s="7" t="s">
        <v>2567</v>
      </c>
      <c r="B1079" s="7" t="s">
        <v>145</v>
      </c>
    </row>
    <row r="1080" ht="15.75" customHeight="1">
      <c r="A1080" s="7" t="s">
        <v>2568</v>
      </c>
      <c r="B1080" s="7" t="s">
        <v>145</v>
      </c>
      <c r="C1080" s="7" t="s">
        <v>1330</v>
      </c>
    </row>
    <row r="1081" ht="15.75" customHeight="1">
      <c r="A1081" s="7" t="s">
        <v>2571</v>
      </c>
      <c r="B1081" s="7" t="s">
        <v>145</v>
      </c>
    </row>
    <row r="1082" ht="15.75" customHeight="1">
      <c r="A1082" s="7" t="s">
        <v>2572</v>
      </c>
      <c r="B1082" s="7" t="s">
        <v>145</v>
      </c>
      <c r="C1082" s="7" t="s">
        <v>1236</v>
      </c>
    </row>
    <row r="1083" ht="15.75" customHeight="1">
      <c r="A1083" s="7" t="s">
        <v>2574</v>
      </c>
      <c r="B1083" s="7" t="s">
        <v>145</v>
      </c>
      <c r="C1083" s="7" t="s">
        <v>1765</v>
      </c>
    </row>
    <row r="1084" ht="15.75" customHeight="1">
      <c r="A1084" s="7" t="s">
        <v>2574</v>
      </c>
      <c r="B1084" s="7" t="s">
        <v>145</v>
      </c>
      <c r="C1084" s="7" t="s">
        <v>1340</v>
      </c>
    </row>
    <row r="1085" ht="15.75" customHeight="1">
      <c r="A1085" s="7" t="s">
        <v>2574</v>
      </c>
      <c r="B1085" s="7" t="s">
        <v>145</v>
      </c>
      <c r="C1085" s="7" t="s">
        <v>1236</v>
      </c>
    </row>
    <row r="1086" ht="15.75" customHeight="1">
      <c r="A1086" s="7" t="s">
        <v>2578</v>
      </c>
      <c r="B1086" s="7" t="s">
        <v>145</v>
      </c>
      <c r="C1086" s="7" t="s">
        <v>1330</v>
      </c>
    </row>
    <row r="1087" ht="15.75" customHeight="1">
      <c r="A1087" s="7" t="s">
        <v>2578</v>
      </c>
      <c r="B1087" s="7" t="s">
        <v>145</v>
      </c>
      <c r="C1087" s="7" t="s">
        <v>1250</v>
      </c>
    </row>
    <row r="1088" ht="15.75" customHeight="1">
      <c r="A1088" s="7" t="s">
        <v>2584</v>
      </c>
      <c r="B1088" s="7" t="s">
        <v>145</v>
      </c>
    </row>
    <row r="1089" ht="15.75" customHeight="1">
      <c r="A1089" s="7" t="s">
        <v>2585</v>
      </c>
      <c r="B1089" s="7" t="s">
        <v>145</v>
      </c>
    </row>
    <row r="1090" ht="15.75" customHeight="1">
      <c r="A1090" s="7" t="s">
        <v>2588</v>
      </c>
      <c r="B1090" s="7" t="s">
        <v>145</v>
      </c>
      <c r="C1090" s="7" t="s">
        <v>1250</v>
      </c>
    </row>
    <row r="1091" ht="15.75" customHeight="1">
      <c r="A1091" s="7" t="s">
        <v>2590</v>
      </c>
      <c r="B1091" s="7" t="s">
        <v>145</v>
      </c>
    </row>
    <row r="1092" ht="15.75" customHeight="1">
      <c r="A1092" s="7" t="s">
        <v>2592</v>
      </c>
      <c r="B1092" s="7" t="s">
        <v>145</v>
      </c>
    </row>
    <row r="1093" ht="15.75" customHeight="1">
      <c r="A1093" s="7" t="s">
        <v>2594</v>
      </c>
      <c r="B1093" s="7" t="s">
        <v>160</v>
      </c>
      <c r="C1093" s="7" t="s">
        <v>1236</v>
      </c>
    </row>
    <row r="1094" ht="15.75" customHeight="1">
      <c r="A1094" s="7" t="s">
        <v>2596</v>
      </c>
      <c r="B1094" s="7" t="s">
        <v>145</v>
      </c>
    </row>
    <row r="1095" ht="15.75" customHeight="1">
      <c r="A1095" s="7" t="s">
        <v>2598</v>
      </c>
      <c r="B1095" s="7" t="s">
        <v>145</v>
      </c>
    </row>
    <row r="1096" ht="15.75" customHeight="1">
      <c r="A1096" s="7" t="s">
        <v>2600</v>
      </c>
      <c r="B1096" s="7" t="s">
        <v>145</v>
      </c>
    </row>
    <row r="1097" ht="15.75" customHeight="1">
      <c r="A1097" s="7" t="s">
        <v>2601</v>
      </c>
      <c r="B1097" s="7" t="s">
        <v>145</v>
      </c>
    </row>
    <row r="1098" ht="15.75" customHeight="1">
      <c r="A1098" s="7" t="s">
        <v>2604</v>
      </c>
      <c r="B1098" s="7" t="s">
        <v>145</v>
      </c>
    </row>
    <row r="1099" ht="15.75" customHeight="1">
      <c r="A1099" s="7" t="s">
        <v>2606</v>
      </c>
      <c r="B1099" s="7" t="s">
        <v>145</v>
      </c>
    </row>
    <row r="1100" ht="15.75" customHeight="1">
      <c r="A1100" s="7" t="s">
        <v>2609</v>
      </c>
      <c r="B1100" s="7" t="s">
        <v>145</v>
      </c>
    </row>
    <row r="1101" ht="15.75" customHeight="1">
      <c r="A1101" s="7" t="s">
        <v>2610</v>
      </c>
      <c r="B1101" s="7" t="s">
        <v>251</v>
      </c>
      <c r="C1101" s="7" t="s">
        <v>1330</v>
      </c>
    </row>
    <row r="1102" ht="15.75" customHeight="1">
      <c r="A1102" s="7" t="s">
        <v>2613</v>
      </c>
      <c r="B1102" s="7" t="s">
        <v>145</v>
      </c>
    </row>
    <row r="1103" ht="15.75" customHeight="1">
      <c r="A1103" s="7" t="s">
        <v>2615</v>
      </c>
      <c r="B1103" s="7" t="s">
        <v>145</v>
      </c>
    </row>
    <row r="1104" ht="15.75" customHeight="1">
      <c r="A1104" s="7" t="s">
        <v>2616</v>
      </c>
      <c r="B1104" s="7" t="s">
        <v>145</v>
      </c>
    </row>
    <row r="1105" ht="15.75" customHeight="1">
      <c r="A1105" s="7" t="s">
        <v>2617</v>
      </c>
      <c r="B1105" s="7" t="s">
        <v>145</v>
      </c>
    </row>
    <row r="1106" ht="15.75" customHeight="1">
      <c r="A1106" s="7" t="s">
        <v>2618</v>
      </c>
      <c r="B1106" s="7" t="s">
        <v>145</v>
      </c>
    </row>
    <row r="1107" ht="15.75" customHeight="1">
      <c r="A1107" s="7" t="s">
        <v>2620</v>
      </c>
      <c r="B1107" s="7" t="s">
        <v>160</v>
      </c>
    </row>
    <row r="1108" ht="15.75" customHeight="1">
      <c r="A1108" s="7" t="s">
        <v>2622</v>
      </c>
      <c r="B1108" s="7" t="s">
        <v>145</v>
      </c>
      <c r="C1108" s="7" t="s">
        <v>1330</v>
      </c>
    </row>
    <row r="1109" ht="15.75" customHeight="1">
      <c r="A1109" s="7" t="s">
        <v>2625</v>
      </c>
      <c r="B1109" s="7" t="s">
        <v>145</v>
      </c>
      <c r="C1109" s="7" t="s">
        <v>1236</v>
      </c>
    </row>
    <row r="1110" ht="15.75" customHeight="1">
      <c r="A1110" s="7" t="s">
        <v>2626</v>
      </c>
      <c r="B1110" s="7" t="s">
        <v>145</v>
      </c>
      <c r="C1110" s="7" t="s">
        <v>1236</v>
      </c>
    </row>
    <row r="1111" ht="15.75" customHeight="1">
      <c r="A1111" s="7" t="s">
        <v>2630</v>
      </c>
      <c r="B1111" s="7" t="s">
        <v>1072</v>
      </c>
    </row>
    <row r="1112" ht="15.75" customHeight="1">
      <c r="A1112" s="7" t="s">
        <v>2631</v>
      </c>
      <c r="B1112" s="7" t="s">
        <v>145</v>
      </c>
    </row>
    <row r="1113" ht="15.75" customHeight="1">
      <c r="A1113" s="7" t="s">
        <v>2633</v>
      </c>
      <c r="B1113" s="7" t="s">
        <v>2144</v>
      </c>
      <c r="C1113" s="7" t="s">
        <v>1236</v>
      </c>
    </row>
    <row r="1114" ht="15.75" customHeight="1">
      <c r="A1114" s="7" t="s">
        <v>2634</v>
      </c>
      <c r="B1114" s="7" t="s">
        <v>1072</v>
      </c>
    </row>
    <row r="1115" ht="15.75" customHeight="1">
      <c r="A1115" s="7" t="s">
        <v>2635</v>
      </c>
      <c r="B1115" s="7" t="s">
        <v>1072</v>
      </c>
      <c r="C1115" s="7" t="s">
        <v>1330</v>
      </c>
    </row>
    <row r="1116" ht="15.75" customHeight="1">
      <c r="A1116" s="7" t="s">
        <v>2638</v>
      </c>
      <c r="B1116" s="7" t="s">
        <v>1072</v>
      </c>
    </row>
    <row r="1117" ht="15.75" customHeight="1">
      <c r="A1117" s="7" t="s">
        <v>2640</v>
      </c>
      <c r="B1117" s="7" t="s">
        <v>1072</v>
      </c>
    </row>
    <row r="1118" ht="15.75" customHeight="1">
      <c r="A1118" s="7" t="s">
        <v>2642</v>
      </c>
      <c r="B1118" s="7" t="s">
        <v>1072</v>
      </c>
    </row>
    <row r="1119" ht="15.75" customHeight="1">
      <c r="A1119" s="7" t="s">
        <v>2643</v>
      </c>
      <c r="B1119" s="7" t="s">
        <v>145</v>
      </c>
    </row>
    <row r="1120" ht="15.75" customHeight="1">
      <c r="A1120" s="7" t="s">
        <v>2646</v>
      </c>
      <c r="B1120" s="7" t="s">
        <v>145</v>
      </c>
    </row>
    <row r="1121" ht="15.75" customHeight="1">
      <c r="A1121" s="7" t="s">
        <v>2647</v>
      </c>
      <c r="B1121" s="7" t="s">
        <v>145</v>
      </c>
    </row>
    <row r="1122" ht="15.75" customHeight="1">
      <c r="A1122" s="7" t="s">
        <v>2648</v>
      </c>
      <c r="B1122" s="7" t="s">
        <v>145</v>
      </c>
    </row>
    <row r="1123" ht="15.75" customHeight="1">
      <c r="A1123" s="7" t="s">
        <v>2649</v>
      </c>
      <c r="B1123" s="7" t="s">
        <v>160</v>
      </c>
    </row>
    <row r="1124" ht="15.75" customHeight="1">
      <c r="A1124" s="7" t="s">
        <v>2653</v>
      </c>
      <c r="B1124" s="7" t="s">
        <v>2144</v>
      </c>
      <c r="C1124" s="7" t="s">
        <v>2655</v>
      </c>
    </row>
    <row r="1125" ht="15.75" customHeight="1">
      <c r="A1125" s="7" t="s">
        <v>2656</v>
      </c>
      <c r="B1125" s="7" t="s">
        <v>145</v>
      </c>
    </row>
    <row r="1126" ht="15.75" customHeight="1">
      <c r="A1126" s="7" t="s">
        <v>2657</v>
      </c>
      <c r="B1126" s="7" t="s">
        <v>1072</v>
      </c>
    </row>
    <row r="1127" ht="15.75" customHeight="1">
      <c r="A1127" s="7" t="s">
        <v>2660</v>
      </c>
      <c r="B1127" s="7" t="s">
        <v>2144</v>
      </c>
    </row>
    <row r="1128" ht="15.75" customHeight="1">
      <c r="A1128" s="7" t="s">
        <v>2663</v>
      </c>
      <c r="B1128" s="7" t="s">
        <v>145</v>
      </c>
    </row>
    <row r="1129" ht="15.75" customHeight="1">
      <c r="A1129" s="7" t="s">
        <v>2665</v>
      </c>
      <c r="B1129" s="7" t="s">
        <v>145</v>
      </c>
    </row>
    <row r="1130" ht="15.75" customHeight="1">
      <c r="A1130" s="7" t="s">
        <v>2667</v>
      </c>
      <c r="B1130" s="7" t="s">
        <v>145</v>
      </c>
    </row>
    <row r="1131" ht="15.75" customHeight="1">
      <c r="A1131" s="7" t="s">
        <v>2670</v>
      </c>
      <c r="B1131" s="7" t="s">
        <v>2144</v>
      </c>
    </row>
    <row r="1132" ht="15.75" customHeight="1">
      <c r="A1132" s="7" t="s">
        <v>2672</v>
      </c>
      <c r="B1132" s="7" t="s">
        <v>2144</v>
      </c>
    </row>
    <row r="1133" ht="15.75" customHeight="1">
      <c r="A1133" s="7" t="s">
        <v>2674</v>
      </c>
      <c r="B1133" s="7" t="s">
        <v>145</v>
      </c>
    </row>
    <row r="1134" ht="15.75" customHeight="1">
      <c r="A1134" s="7" t="s">
        <v>2677</v>
      </c>
      <c r="B1134" s="7" t="s">
        <v>1072</v>
      </c>
    </row>
    <row r="1135" ht="15.75" customHeight="1">
      <c r="A1135" s="7" t="s">
        <v>2680</v>
      </c>
      <c r="B1135" s="7" t="s">
        <v>2144</v>
      </c>
      <c r="C1135" s="7" t="s">
        <v>1236</v>
      </c>
    </row>
    <row r="1136" ht="15.75" customHeight="1">
      <c r="A1136" s="7" t="s">
        <v>2681</v>
      </c>
      <c r="B1136" s="7" t="s">
        <v>2144</v>
      </c>
      <c r="C1136" s="7" t="s">
        <v>1330</v>
      </c>
    </row>
    <row r="1137" ht="15.75" customHeight="1">
      <c r="A1137" s="7" t="s">
        <v>2683</v>
      </c>
      <c r="B1137" s="7" t="s">
        <v>145</v>
      </c>
    </row>
    <row r="1138" ht="15.75" customHeight="1">
      <c r="A1138" s="7" t="s">
        <v>2685</v>
      </c>
      <c r="B1138" s="7" t="s">
        <v>145</v>
      </c>
    </row>
    <row r="1139" ht="15.75" customHeight="1">
      <c r="A1139" s="7" t="s">
        <v>2687</v>
      </c>
      <c r="B1139" s="7" t="s">
        <v>145</v>
      </c>
    </row>
    <row r="1140" ht="15.75" customHeight="1">
      <c r="A1140" s="7" t="s">
        <v>2688</v>
      </c>
      <c r="B1140" s="7" t="s">
        <v>145</v>
      </c>
      <c r="C1140" s="7" t="s">
        <v>1330</v>
      </c>
    </row>
    <row r="1141" ht="15.75" customHeight="1">
      <c r="A1141" s="7" t="s">
        <v>2692</v>
      </c>
      <c r="B1141" s="7" t="s">
        <v>145</v>
      </c>
      <c r="C1141" s="7" t="s">
        <v>1372</v>
      </c>
    </row>
    <row r="1142" ht="15.75" customHeight="1">
      <c r="A1142" s="7" t="s">
        <v>2693</v>
      </c>
      <c r="B1142" s="7" t="s">
        <v>145</v>
      </c>
      <c r="C1142" s="7" t="s">
        <v>1363</v>
      </c>
    </row>
    <row r="1143" ht="15.75" customHeight="1">
      <c r="A1143" s="7" t="s">
        <v>2694</v>
      </c>
      <c r="B1143" s="7" t="s">
        <v>145</v>
      </c>
    </row>
    <row r="1144" ht="15.75" customHeight="1">
      <c r="A1144" s="7" t="s">
        <v>2696</v>
      </c>
      <c r="B1144" s="7" t="s">
        <v>145</v>
      </c>
    </row>
    <row r="1145" ht="15.75" customHeight="1">
      <c r="A1145" s="7" t="s">
        <v>2698</v>
      </c>
      <c r="B1145" s="7" t="s">
        <v>145</v>
      </c>
      <c r="C1145" s="7" t="s">
        <v>1236</v>
      </c>
    </row>
    <row r="1146" ht="15.75" customHeight="1">
      <c r="A1146" s="7" t="s">
        <v>2700</v>
      </c>
      <c r="B1146" s="7" t="s">
        <v>145</v>
      </c>
      <c r="C1146" s="7" t="s">
        <v>1236</v>
      </c>
    </row>
    <row r="1147" ht="15.75" customHeight="1">
      <c r="A1147" s="7" t="s">
        <v>2701</v>
      </c>
      <c r="B1147" s="7" t="s">
        <v>145</v>
      </c>
    </row>
    <row r="1148" ht="15.75" customHeight="1">
      <c r="A1148" s="7" t="s">
        <v>2704</v>
      </c>
      <c r="B1148" s="7" t="s">
        <v>145</v>
      </c>
      <c r="C1148" s="7" t="s">
        <v>1330</v>
      </c>
    </row>
    <row r="1149" ht="15.75" customHeight="1">
      <c r="A1149" s="7" t="s">
        <v>2708</v>
      </c>
      <c r="B1149" s="7" t="s">
        <v>145</v>
      </c>
    </row>
    <row r="1150" ht="15.75" customHeight="1">
      <c r="A1150" s="7" t="s">
        <v>2709</v>
      </c>
      <c r="B1150" s="7" t="s">
        <v>2144</v>
      </c>
      <c r="C1150" s="7" t="s">
        <v>1236</v>
      </c>
    </row>
    <row r="1151" ht="15.75" customHeight="1">
      <c r="A1151" s="7" t="s">
        <v>2709</v>
      </c>
      <c r="B1151" s="7" t="s">
        <v>2144</v>
      </c>
      <c r="C1151" s="7" t="s">
        <v>1330</v>
      </c>
    </row>
    <row r="1152" ht="15.75" customHeight="1">
      <c r="A1152" s="7" t="s">
        <v>2712</v>
      </c>
      <c r="B1152" s="7" t="s">
        <v>145</v>
      </c>
    </row>
    <row r="1153" ht="15.75" customHeight="1">
      <c r="A1153" s="7" t="s">
        <v>2713</v>
      </c>
      <c r="B1153" s="7" t="s">
        <v>160</v>
      </c>
      <c r="C1153" s="7" t="s">
        <v>2715</v>
      </c>
    </row>
    <row r="1154" ht="15.75" customHeight="1">
      <c r="A1154" s="7" t="s">
        <v>2717</v>
      </c>
      <c r="B1154" s="7" t="s">
        <v>145</v>
      </c>
      <c r="C1154" s="7" t="s">
        <v>1372</v>
      </c>
    </row>
    <row r="1155" ht="15.75" customHeight="1">
      <c r="A1155" s="7" t="s">
        <v>2717</v>
      </c>
      <c r="B1155" s="7" t="s">
        <v>145</v>
      </c>
      <c r="C1155" s="7" t="s">
        <v>1250</v>
      </c>
    </row>
    <row r="1156" ht="15.75" customHeight="1">
      <c r="A1156" s="7" t="s">
        <v>2719</v>
      </c>
      <c r="B1156" s="7" t="s">
        <v>145</v>
      </c>
    </row>
    <row r="1157" ht="15.75" customHeight="1">
      <c r="A1157" s="7" t="s">
        <v>2720</v>
      </c>
      <c r="B1157" s="7" t="s">
        <v>145</v>
      </c>
    </row>
    <row r="1158" ht="15.75" customHeight="1">
      <c r="A1158" s="7" t="s">
        <v>2721</v>
      </c>
      <c r="B1158" s="7" t="s">
        <v>145</v>
      </c>
      <c r="C1158" s="7" t="s">
        <v>1359</v>
      </c>
    </row>
    <row r="1159" ht="15.75" customHeight="1">
      <c r="A1159" s="7" t="s">
        <v>2724</v>
      </c>
      <c r="B1159" s="7" t="s">
        <v>145</v>
      </c>
      <c r="C1159" s="7" t="s">
        <v>1236</v>
      </c>
    </row>
    <row r="1160" ht="15.75" customHeight="1">
      <c r="A1160" s="7" t="s">
        <v>2726</v>
      </c>
      <c r="B1160" s="7" t="s">
        <v>145</v>
      </c>
    </row>
    <row r="1161" ht="15.75" customHeight="1">
      <c r="A1161" s="7" t="s">
        <v>2727</v>
      </c>
      <c r="B1161" s="7" t="s">
        <v>145</v>
      </c>
    </row>
    <row r="1162" ht="15.75" customHeight="1">
      <c r="A1162" s="7" t="s">
        <v>2730</v>
      </c>
      <c r="B1162" s="7" t="s">
        <v>145</v>
      </c>
      <c r="C1162" s="7" t="s">
        <v>1372</v>
      </c>
    </row>
    <row r="1163" ht="15.75" customHeight="1">
      <c r="A1163" s="7" t="s">
        <v>2733</v>
      </c>
      <c r="B1163" s="7" t="s">
        <v>145</v>
      </c>
      <c r="C1163" s="7" t="s">
        <v>1330</v>
      </c>
    </row>
    <row r="1164" ht="15.75" customHeight="1">
      <c r="A1164" s="7" t="s">
        <v>2734</v>
      </c>
      <c r="B1164" s="7" t="s">
        <v>145</v>
      </c>
    </row>
    <row r="1165" ht="15.75" customHeight="1">
      <c r="A1165" s="7" t="s">
        <v>2737</v>
      </c>
      <c r="B1165" s="7" t="s">
        <v>145</v>
      </c>
      <c r="C1165" s="7" t="s">
        <v>1523</v>
      </c>
    </row>
    <row r="1166" ht="15.75" customHeight="1">
      <c r="A1166" s="7" t="s">
        <v>2737</v>
      </c>
      <c r="B1166" s="7" t="s">
        <v>145</v>
      </c>
      <c r="C1166" s="7" t="s">
        <v>1236</v>
      </c>
    </row>
    <row r="1167" ht="15.75" customHeight="1">
      <c r="A1167" s="7" t="s">
        <v>2741</v>
      </c>
      <c r="B1167" s="7" t="s">
        <v>145</v>
      </c>
      <c r="C1167" s="7" t="s">
        <v>1236</v>
      </c>
    </row>
    <row r="1168" ht="15.75" customHeight="1">
      <c r="A1168" s="7" t="s">
        <v>2743</v>
      </c>
      <c r="B1168" s="7" t="s">
        <v>145</v>
      </c>
    </row>
    <row r="1169" ht="15.75" customHeight="1">
      <c r="A1169" s="7" t="s">
        <v>2745</v>
      </c>
      <c r="B1169" s="7" t="s">
        <v>145</v>
      </c>
    </row>
    <row r="1170" ht="15.75" customHeight="1">
      <c r="A1170" s="7" t="s">
        <v>2746</v>
      </c>
      <c r="B1170" s="7" t="s">
        <v>145</v>
      </c>
    </row>
    <row r="1171" ht="15.75" customHeight="1">
      <c r="A1171" s="7" t="s">
        <v>2749</v>
      </c>
      <c r="B1171" s="7" t="s">
        <v>145</v>
      </c>
      <c r="C1171" s="7" t="s">
        <v>1330</v>
      </c>
    </row>
    <row r="1172" ht="15.75" customHeight="1">
      <c r="A1172" s="7" t="s">
        <v>2751</v>
      </c>
      <c r="B1172" s="7" t="s">
        <v>145</v>
      </c>
      <c r="C1172" s="7" t="s">
        <v>2753</v>
      </c>
    </row>
    <row r="1173" ht="15.75" customHeight="1">
      <c r="A1173" s="7" t="s">
        <v>2751</v>
      </c>
      <c r="B1173" s="7" t="s">
        <v>145</v>
      </c>
      <c r="C1173" s="7" t="s">
        <v>2755</v>
      </c>
    </row>
    <row r="1174" ht="15.75" customHeight="1">
      <c r="A1174" s="7" t="s">
        <v>2757</v>
      </c>
      <c r="B1174" s="7" t="s">
        <v>251</v>
      </c>
    </row>
    <row r="1175" ht="15.75" customHeight="1">
      <c r="A1175" s="7" t="s">
        <v>2758</v>
      </c>
      <c r="B1175" s="7" t="s">
        <v>145</v>
      </c>
      <c r="C1175" s="7" t="s">
        <v>1236</v>
      </c>
    </row>
    <row r="1176" ht="15.75" customHeight="1">
      <c r="A1176" s="7" t="s">
        <v>2760</v>
      </c>
      <c r="B1176" s="7" t="s">
        <v>145</v>
      </c>
    </row>
    <row r="1177" ht="15.75" customHeight="1">
      <c r="A1177" s="7" t="s">
        <v>2762</v>
      </c>
      <c r="B1177" s="7" t="s">
        <v>145</v>
      </c>
    </row>
    <row r="1178" ht="15.75" customHeight="1">
      <c r="A1178" s="7" t="s">
        <v>2765</v>
      </c>
      <c r="B1178" s="7" t="s">
        <v>145</v>
      </c>
    </row>
    <row r="1179" ht="15.75" customHeight="1">
      <c r="A1179" s="7" t="s">
        <v>2766</v>
      </c>
      <c r="B1179" s="7" t="s">
        <v>145</v>
      </c>
    </row>
    <row r="1180" ht="15.75" customHeight="1">
      <c r="A1180" s="7" t="s">
        <v>2768</v>
      </c>
      <c r="B1180" s="7" t="s">
        <v>145</v>
      </c>
      <c r="C1180" s="7" t="s">
        <v>1236</v>
      </c>
    </row>
    <row r="1181" ht="15.75" customHeight="1">
      <c r="A1181" s="7" t="s">
        <v>2771</v>
      </c>
      <c r="B1181" s="7" t="s">
        <v>145</v>
      </c>
    </row>
    <row r="1182" ht="15.75" customHeight="1">
      <c r="A1182" s="7" t="s">
        <v>2773</v>
      </c>
      <c r="B1182" s="7" t="s">
        <v>145</v>
      </c>
    </row>
    <row r="1183" ht="15.75" customHeight="1">
      <c r="A1183" s="7" t="s">
        <v>2774</v>
      </c>
      <c r="B1183" s="7" t="s">
        <v>145</v>
      </c>
    </row>
    <row r="1184" ht="15.75" customHeight="1">
      <c r="A1184" s="7" t="s">
        <v>2777</v>
      </c>
      <c r="B1184" s="7" t="s">
        <v>145</v>
      </c>
    </row>
    <row r="1185" ht="15.75" customHeight="1">
      <c r="A1185" s="7" t="s">
        <v>2779</v>
      </c>
      <c r="B1185" s="7" t="s">
        <v>145</v>
      </c>
    </row>
    <row r="1186" ht="15.75" customHeight="1">
      <c r="A1186" s="7" t="s">
        <v>2781</v>
      </c>
      <c r="B1186" s="7" t="s">
        <v>145</v>
      </c>
      <c r="C1186" s="7" t="s">
        <v>1250</v>
      </c>
    </row>
    <row r="1187" ht="15.75" customHeight="1">
      <c r="A1187" s="7" t="s">
        <v>2782</v>
      </c>
      <c r="B1187" s="7" t="s">
        <v>145</v>
      </c>
    </row>
    <row r="1188" ht="15.75" customHeight="1">
      <c r="A1188" s="7" t="s">
        <v>2785</v>
      </c>
      <c r="B1188" s="7" t="s">
        <v>145</v>
      </c>
    </row>
    <row r="1189" ht="15.75" customHeight="1">
      <c r="A1189" s="7" t="s">
        <v>2787</v>
      </c>
      <c r="B1189" s="7" t="s">
        <v>145</v>
      </c>
    </row>
    <row r="1190" ht="15.75" customHeight="1">
      <c r="A1190" s="7" t="s">
        <v>2789</v>
      </c>
      <c r="B1190" s="7" t="s">
        <v>145</v>
      </c>
    </row>
    <row r="1191" ht="15.75" customHeight="1">
      <c r="A1191" s="7" t="s">
        <v>2790</v>
      </c>
      <c r="B1191" s="7" t="s">
        <v>145</v>
      </c>
    </row>
    <row r="1192" ht="15.75" customHeight="1">
      <c r="A1192" s="7" t="s">
        <v>2791</v>
      </c>
      <c r="B1192" s="7" t="s">
        <v>145</v>
      </c>
    </row>
    <row r="1193" ht="15.75" customHeight="1">
      <c r="A1193" s="7" t="s">
        <v>2794</v>
      </c>
      <c r="B1193" s="7" t="s">
        <v>145</v>
      </c>
    </row>
    <row r="1194" ht="15.75" customHeight="1">
      <c r="A1194" s="7" t="s">
        <v>2796</v>
      </c>
      <c r="B1194" s="7" t="s">
        <v>251</v>
      </c>
    </row>
    <row r="1195" ht="15.75" customHeight="1">
      <c r="A1195" s="7" t="s">
        <v>2798</v>
      </c>
      <c r="B1195" s="7" t="s">
        <v>160</v>
      </c>
    </row>
    <row r="1196" ht="15.75" customHeight="1">
      <c r="A1196" s="7" t="s">
        <v>2799</v>
      </c>
      <c r="B1196" s="7" t="s">
        <v>145</v>
      </c>
      <c r="C1196" s="7" t="s">
        <v>2801</v>
      </c>
    </row>
    <row r="1197" ht="15.75" customHeight="1">
      <c r="A1197" s="7" t="s">
        <v>2799</v>
      </c>
      <c r="B1197" s="7" t="s">
        <v>145</v>
      </c>
      <c r="C1197" s="7" t="s">
        <v>1340</v>
      </c>
    </row>
    <row r="1198" ht="15.75" customHeight="1">
      <c r="A1198" s="7" t="s">
        <v>2799</v>
      </c>
      <c r="B1198" s="7" t="s">
        <v>145</v>
      </c>
      <c r="C1198" s="7" t="s">
        <v>2804</v>
      </c>
    </row>
    <row r="1199" ht="15.75" customHeight="1">
      <c r="A1199" s="7" t="s">
        <v>2799</v>
      </c>
      <c r="B1199" s="7" t="s">
        <v>145</v>
      </c>
      <c r="C1199" s="7" t="s">
        <v>1632</v>
      </c>
    </row>
    <row r="1200" ht="15.75" customHeight="1">
      <c r="A1200" s="7" t="s">
        <v>2799</v>
      </c>
      <c r="B1200" s="7" t="s">
        <v>145</v>
      </c>
      <c r="C1200" s="7" t="s">
        <v>1767</v>
      </c>
    </row>
    <row r="1201" ht="15.75" customHeight="1">
      <c r="A1201" s="7" t="s">
        <v>2799</v>
      </c>
      <c r="B1201" s="7" t="s">
        <v>145</v>
      </c>
      <c r="C1201" s="7" t="s">
        <v>1725</v>
      </c>
    </row>
    <row r="1202" ht="15.75" customHeight="1">
      <c r="A1202" s="7" t="s">
        <v>2809</v>
      </c>
      <c r="B1202" s="7" t="s">
        <v>145</v>
      </c>
      <c r="C1202" s="7" t="s">
        <v>1330</v>
      </c>
    </row>
    <row r="1203" ht="15.75" customHeight="1">
      <c r="A1203" s="7" t="s">
        <v>2810</v>
      </c>
      <c r="B1203" s="7" t="s">
        <v>145</v>
      </c>
      <c r="C1203" s="7" t="s">
        <v>1236</v>
      </c>
    </row>
    <row r="1204" ht="15.75" customHeight="1">
      <c r="A1204" s="7" t="s">
        <v>2811</v>
      </c>
      <c r="B1204" s="7" t="s">
        <v>145</v>
      </c>
    </row>
    <row r="1205" ht="15.75" customHeight="1">
      <c r="A1205" s="7" t="s">
        <v>2813</v>
      </c>
      <c r="B1205" s="7" t="s">
        <v>145</v>
      </c>
    </row>
    <row r="1206" ht="15.75" customHeight="1">
      <c r="A1206" s="7" t="s">
        <v>2815</v>
      </c>
      <c r="B1206" s="7" t="s">
        <v>145</v>
      </c>
      <c r="C1206" s="7" t="s">
        <v>1330</v>
      </c>
    </row>
    <row r="1207" ht="15.75" customHeight="1">
      <c r="A1207" s="7" t="s">
        <v>2820</v>
      </c>
      <c r="B1207" s="7" t="s">
        <v>145</v>
      </c>
    </row>
    <row r="1208" ht="15.75" customHeight="1">
      <c r="A1208" s="7" t="s">
        <v>2821</v>
      </c>
      <c r="B1208" s="7" t="s">
        <v>145</v>
      </c>
      <c r="C1208" s="7" t="s">
        <v>1330</v>
      </c>
    </row>
    <row r="1209" ht="15.75" customHeight="1">
      <c r="A1209" s="7" t="s">
        <v>2823</v>
      </c>
      <c r="B1209" s="7" t="s">
        <v>145</v>
      </c>
    </row>
    <row r="1210" ht="15.75" customHeight="1">
      <c r="A1210" s="7" t="s">
        <v>2824</v>
      </c>
      <c r="B1210" s="7" t="s">
        <v>145</v>
      </c>
    </row>
    <row r="1211" ht="15.75" customHeight="1">
      <c r="A1211" s="7" t="s">
        <v>2829</v>
      </c>
      <c r="B1211" s="7" t="s">
        <v>145</v>
      </c>
    </row>
    <row r="1212" ht="15.75" customHeight="1">
      <c r="A1212" s="7" t="s">
        <v>2831</v>
      </c>
      <c r="B1212" s="7" t="s">
        <v>145</v>
      </c>
    </row>
    <row r="1213" ht="15.75" customHeight="1">
      <c r="A1213" s="7" t="s">
        <v>2834</v>
      </c>
      <c r="B1213" s="7" t="s">
        <v>145</v>
      </c>
      <c r="C1213" s="7" t="s">
        <v>1330</v>
      </c>
    </row>
    <row r="1214" ht="15.75" customHeight="1">
      <c r="A1214" s="7" t="s">
        <v>2835</v>
      </c>
      <c r="B1214" s="7" t="s">
        <v>204</v>
      </c>
      <c r="C1214" s="7" t="s">
        <v>1250</v>
      </c>
    </row>
    <row r="1215" ht="15.75" customHeight="1">
      <c r="A1215" s="7" t="s">
        <v>2835</v>
      </c>
      <c r="B1215" s="7" t="s">
        <v>204</v>
      </c>
      <c r="C1215" s="7" t="s">
        <v>1372</v>
      </c>
    </row>
    <row r="1216" ht="15.75" customHeight="1">
      <c r="A1216" s="7" t="s">
        <v>2837</v>
      </c>
      <c r="B1216" s="7" t="s">
        <v>160</v>
      </c>
      <c r="C1216" s="7" t="s">
        <v>1372</v>
      </c>
    </row>
    <row r="1217" ht="15.75" customHeight="1">
      <c r="A1217" s="7" t="s">
        <v>2838</v>
      </c>
      <c r="B1217" s="7" t="s">
        <v>145</v>
      </c>
    </row>
    <row r="1218" ht="15.75" customHeight="1">
      <c r="A1218" s="7" t="s">
        <v>2839</v>
      </c>
      <c r="B1218" s="7" t="s">
        <v>145</v>
      </c>
    </row>
    <row r="1219" ht="15.75" customHeight="1">
      <c r="A1219" s="7" t="s">
        <v>2841</v>
      </c>
      <c r="B1219" s="7" t="s">
        <v>145</v>
      </c>
    </row>
    <row r="1220" ht="15.75" customHeight="1">
      <c r="A1220" s="7" t="s">
        <v>2843</v>
      </c>
      <c r="B1220" s="7" t="s">
        <v>145</v>
      </c>
      <c r="C1220" s="7" t="s">
        <v>1330</v>
      </c>
    </row>
    <row r="1221" ht="15.75" customHeight="1">
      <c r="A1221" s="7" t="s">
        <v>2846</v>
      </c>
      <c r="B1221" s="7" t="s">
        <v>145</v>
      </c>
      <c r="C1221" s="7" t="s">
        <v>1236</v>
      </c>
    </row>
    <row r="1222" ht="15.75" customHeight="1">
      <c r="A1222" s="7" t="s">
        <v>2847</v>
      </c>
      <c r="B1222" s="7" t="s">
        <v>145</v>
      </c>
      <c r="C1222" s="7" t="s">
        <v>1250</v>
      </c>
    </row>
    <row r="1223" ht="15.75" customHeight="1">
      <c r="A1223" s="7" t="s">
        <v>2849</v>
      </c>
      <c r="B1223" s="7" t="s">
        <v>145</v>
      </c>
    </row>
    <row r="1224" ht="15.75" customHeight="1">
      <c r="A1224" s="7" t="s">
        <v>2851</v>
      </c>
      <c r="B1224" s="7" t="s">
        <v>145</v>
      </c>
    </row>
    <row r="1225" ht="15.75" customHeight="1">
      <c r="A1225" s="7" t="s">
        <v>2853</v>
      </c>
      <c r="B1225" s="7" t="s">
        <v>145</v>
      </c>
      <c r="C1225" s="7" t="s">
        <v>1330</v>
      </c>
    </row>
    <row r="1226" ht="15.75" customHeight="1">
      <c r="A1226" s="7" t="s">
        <v>2854</v>
      </c>
      <c r="B1226" s="7" t="s">
        <v>2144</v>
      </c>
    </row>
    <row r="1227" ht="15.75" customHeight="1">
      <c r="A1227" s="7" t="s">
        <v>2856</v>
      </c>
      <c r="B1227" s="7" t="s">
        <v>2144</v>
      </c>
    </row>
    <row r="1228" ht="15.75" customHeight="1">
      <c r="A1228" s="7" t="s">
        <v>2858</v>
      </c>
      <c r="B1228" s="7" t="s">
        <v>1072</v>
      </c>
    </row>
    <row r="1229" ht="15.75" customHeight="1">
      <c r="A1229" s="7" t="s">
        <v>2860</v>
      </c>
      <c r="B1229" s="7" t="s">
        <v>145</v>
      </c>
      <c r="C1229" s="7" t="s">
        <v>1236</v>
      </c>
    </row>
    <row r="1230" ht="15.75" customHeight="1">
      <c r="A1230" s="7" t="s">
        <v>2862</v>
      </c>
      <c r="B1230" s="7" t="s">
        <v>1072</v>
      </c>
    </row>
    <row r="1231" ht="15.75" customHeight="1">
      <c r="A1231" s="7" t="s">
        <v>2866</v>
      </c>
      <c r="B1231" s="7" t="s">
        <v>1072</v>
      </c>
    </row>
    <row r="1232" ht="15.75" customHeight="1">
      <c r="A1232" s="7" t="s">
        <v>2868</v>
      </c>
      <c r="B1232" s="7" t="s">
        <v>160</v>
      </c>
    </row>
    <row r="1233" ht="15.75" customHeight="1">
      <c r="A1233" s="7" t="s">
        <v>2869</v>
      </c>
      <c r="B1233" s="7" t="s">
        <v>145</v>
      </c>
    </row>
    <row r="1234" ht="15.75" customHeight="1">
      <c r="A1234" s="7" t="s">
        <v>2871</v>
      </c>
      <c r="B1234" s="7" t="s">
        <v>145</v>
      </c>
    </row>
    <row r="1235" ht="15.75" customHeight="1">
      <c r="A1235" s="7" t="s">
        <v>2871</v>
      </c>
      <c r="B1235" s="7" t="s">
        <v>145</v>
      </c>
    </row>
    <row r="1236" ht="15.75" customHeight="1">
      <c r="A1236" s="7" t="s">
        <v>2874</v>
      </c>
      <c r="B1236" s="7" t="s">
        <v>145</v>
      </c>
      <c r="C1236" s="7" t="s">
        <v>1330</v>
      </c>
    </row>
    <row r="1237" ht="15.75" customHeight="1">
      <c r="A1237" s="7" t="s">
        <v>2877</v>
      </c>
      <c r="B1237" s="7" t="s">
        <v>145</v>
      </c>
      <c r="C1237" s="7" t="s">
        <v>1330</v>
      </c>
    </row>
    <row r="1238" ht="15.75" customHeight="1">
      <c r="A1238" s="7" t="s">
        <v>2881</v>
      </c>
      <c r="B1238" s="7" t="s">
        <v>145</v>
      </c>
    </row>
    <row r="1239" ht="15.75" customHeight="1">
      <c r="A1239" s="7" t="s">
        <v>2882</v>
      </c>
      <c r="B1239" s="7" t="s">
        <v>145</v>
      </c>
      <c r="C1239" s="7" t="s">
        <v>1330</v>
      </c>
    </row>
    <row r="1240" ht="15.75" customHeight="1">
      <c r="A1240" s="7" t="s">
        <v>2883</v>
      </c>
      <c r="B1240" s="7" t="s">
        <v>145</v>
      </c>
      <c r="C1240" s="7" t="s">
        <v>1330</v>
      </c>
    </row>
    <row r="1241" ht="15.75" customHeight="1">
      <c r="A1241" s="7" t="s">
        <v>2885</v>
      </c>
      <c r="B1241" s="7" t="s">
        <v>145</v>
      </c>
      <c r="C1241" s="7" t="s">
        <v>1372</v>
      </c>
    </row>
    <row r="1242" ht="15.75" customHeight="1">
      <c r="A1242" s="7" t="s">
        <v>2888</v>
      </c>
      <c r="B1242" s="7" t="s">
        <v>145</v>
      </c>
    </row>
    <row r="1243" ht="15.75" customHeight="1">
      <c r="A1243" s="7" t="s">
        <v>2890</v>
      </c>
      <c r="B1243" s="7" t="s">
        <v>145</v>
      </c>
    </row>
    <row r="1244" ht="15.75" customHeight="1">
      <c r="A1244" s="7" t="s">
        <v>2892</v>
      </c>
      <c r="B1244" s="7" t="s">
        <v>145</v>
      </c>
    </row>
    <row r="1245" ht="15.75" customHeight="1">
      <c r="A1245" s="7" t="s">
        <v>2893</v>
      </c>
      <c r="B1245" s="7" t="s">
        <v>145</v>
      </c>
    </row>
    <row r="1246" ht="15.75" customHeight="1">
      <c r="A1246" s="7" t="s">
        <v>2896</v>
      </c>
      <c r="B1246" s="7" t="s">
        <v>1072</v>
      </c>
    </row>
    <row r="1247" ht="15.75" customHeight="1">
      <c r="A1247" s="7" t="s">
        <v>2898</v>
      </c>
      <c r="B1247" s="7" t="s">
        <v>145</v>
      </c>
    </row>
    <row r="1248" ht="15.75" customHeight="1">
      <c r="A1248" s="7" t="s">
        <v>2900</v>
      </c>
      <c r="B1248" s="7" t="s">
        <v>145</v>
      </c>
    </row>
    <row r="1249" ht="15.75" customHeight="1">
      <c r="A1249" s="7" t="s">
        <v>2901</v>
      </c>
      <c r="B1249" s="7" t="s">
        <v>145</v>
      </c>
    </row>
    <row r="1250" ht="15.75" customHeight="1">
      <c r="A1250" s="7" t="s">
        <v>2904</v>
      </c>
      <c r="B1250" s="7" t="s">
        <v>251</v>
      </c>
    </row>
    <row r="1251" ht="15.75" customHeight="1">
      <c r="A1251" s="7" t="s">
        <v>2906</v>
      </c>
      <c r="B1251" s="7" t="s">
        <v>145</v>
      </c>
    </row>
    <row r="1252" ht="15.75" customHeight="1">
      <c r="A1252" s="7" t="s">
        <v>2908</v>
      </c>
      <c r="B1252" s="7" t="s">
        <v>2084</v>
      </c>
    </row>
    <row r="1253" ht="15.75" customHeight="1">
      <c r="A1253" s="7" t="s">
        <v>2909</v>
      </c>
      <c r="B1253" s="7" t="s">
        <v>160</v>
      </c>
    </row>
    <row r="1254" ht="15.75" customHeight="1">
      <c r="A1254" s="7" t="s">
        <v>2912</v>
      </c>
      <c r="B1254" s="7" t="s">
        <v>145</v>
      </c>
    </row>
    <row r="1255" ht="15.75" customHeight="1">
      <c r="A1255" s="7" t="s">
        <v>2914</v>
      </c>
      <c r="B1255" s="7" t="s">
        <v>145</v>
      </c>
    </row>
    <row r="1256" ht="15.75" customHeight="1">
      <c r="A1256" s="7" t="s">
        <v>2916</v>
      </c>
      <c r="B1256" s="7" t="s">
        <v>145</v>
      </c>
    </row>
    <row r="1257" ht="15.75" customHeight="1">
      <c r="A1257" s="7" t="s">
        <v>2917</v>
      </c>
      <c r="B1257" s="7" t="s">
        <v>145</v>
      </c>
      <c r="C1257" s="7" t="s">
        <v>2918</v>
      </c>
    </row>
    <row r="1258" ht="15.75" customHeight="1">
      <c r="A1258" s="7" t="s">
        <v>2920</v>
      </c>
      <c r="B1258" s="7" t="s">
        <v>145</v>
      </c>
    </row>
    <row r="1259" ht="15.75" customHeight="1">
      <c r="A1259" s="7" t="s">
        <v>2922</v>
      </c>
      <c r="B1259" s="7" t="s">
        <v>145</v>
      </c>
    </row>
    <row r="1260" ht="15.75" customHeight="1">
      <c r="A1260" s="7" t="s">
        <v>2923</v>
      </c>
      <c r="B1260" s="7" t="s">
        <v>145</v>
      </c>
    </row>
    <row r="1261" ht="15.75" customHeight="1">
      <c r="A1261" s="7" t="s">
        <v>2924</v>
      </c>
      <c r="B1261" s="7" t="s">
        <v>145</v>
      </c>
    </row>
    <row r="1262" ht="15.75" customHeight="1">
      <c r="A1262" s="7" t="s">
        <v>2926</v>
      </c>
      <c r="B1262" s="7" t="s">
        <v>145</v>
      </c>
    </row>
    <row r="1263" ht="15.75" customHeight="1">
      <c r="A1263" s="7" t="s">
        <v>2930</v>
      </c>
      <c r="B1263" s="7" t="s">
        <v>145</v>
      </c>
    </row>
    <row r="1264" ht="15.75" customHeight="1">
      <c r="A1264" s="7" t="s">
        <v>2931</v>
      </c>
      <c r="B1264" s="7" t="s">
        <v>145</v>
      </c>
    </row>
    <row r="1265" ht="15.75" customHeight="1">
      <c r="A1265" s="7" t="s">
        <v>2932</v>
      </c>
      <c r="B1265" s="7" t="s">
        <v>145</v>
      </c>
      <c r="C1265" s="7" t="s">
        <v>1250</v>
      </c>
    </row>
    <row r="1266" ht="15.75" customHeight="1">
      <c r="A1266" s="7" t="s">
        <v>2937</v>
      </c>
      <c r="B1266" s="7" t="s">
        <v>145</v>
      </c>
    </row>
    <row r="1267" ht="15.75" customHeight="1">
      <c r="A1267" s="7" t="s">
        <v>2938</v>
      </c>
      <c r="B1267" s="7" t="s">
        <v>145</v>
      </c>
    </row>
    <row r="1268" ht="15.75" customHeight="1">
      <c r="A1268" s="7" t="s">
        <v>2939</v>
      </c>
      <c r="B1268" s="7" t="s">
        <v>145</v>
      </c>
    </row>
    <row r="1269" ht="15.75" customHeight="1">
      <c r="A1269" s="7" t="s">
        <v>2940</v>
      </c>
      <c r="B1269" s="7" t="s">
        <v>145</v>
      </c>
    </row>
    <row r="1270" ht="15.75" customHeight="1">
      <c r="A1270" s="7" t="s">
        <v>2942</v>
      </c>
      <c r="B1270" s="7" t="s">
        <v>145</v>
      </c>
    </row>
    <row r="1271" ht="15.75" customHeight="1">
      <c r="A1271" s="7" t="s">
        <v>2944</v>
      </c>
      <c r="B1271" s="7" t="s">
        <v>145</v>
      </c>
    </row>
    <row r="1272" ht="15.75" customHeight="1">
      <c r="A1272" s="7" t="s">
        <v>2945</v>
      </c>
      <c r="B1272" s="7" t="s">
        <v>251</v>
      </c>
      <c r="C1272" s="7" t="s">
        <v>1330</v>
      </c>
    </row>
    <row r="1273" ht="15.75" customHeight="1">
      <c r="A1273" s="7" t="s">
        <v>2946</v>
      </c>
      <c r="B1273" s="7" t="s">
        <v>145</v>
      </c>
    </row>
    <row r="1274" ht="15.75" customHeight="1">
      <c r="A1274" s="7" t="s">
        <v>2947</v>
      </c>
      <c r="B1274" s="7" t="s">
        <v>145</v>
      </c>
    </row>
    <row r="1275" ht="15.75" customHeight="1">
      <c r="A1275" s="7" t="s">
        <v>2948</v>
      </c>
      <c r="B1275" s="7" t="s">
        <v>145</v>
      </c>
    </row>
    <row r="1276" ht="15.75" customHeight="1">
      <c r="A1276" s="7" t="s">
        <v>2950</v>
      </c>
      <c r="B1276" s="7" t="s">
        <v>145</v>
      </c>
    </row>
    <row r="1277" ht="15.75" customHeight="1">
      <c r="A1277" s="7" t="s">
        <v>2952</v>
      </c>
      <c r="B1277" s="7" t="s">
        <v>145</v>
      </c>
    </row>
    <row r="1278" ht="15.75" customHeight="1">
      <c r="A1278" s="7" t="s">
        <v>2953</v>
      </c>
      <c r="B1278" s="7" t="s">
        <v>145</v>
      </c>
    </row>
    <row r="1279" ht="15.75" customHeight="1">
      <c r="A1279" s="7" t="s">
        <v>2954</v>
      </c>
      <c r="B1279" s="7" t="s">
        <v>145</v>
      </c>
    </row>
    <row r="1280" ht="15.75" customHeight="1">
      <c r="A1280" s="7" t="s">
        <v>2955</v>
      </c>
      <c r="B1280" s="7" t="s">
        <v>145</v>
      </c>
    </row>
    <row r="1281" ht="15.75" customHeight="1">
      <c r="A1281" s="7" t="s">
        <v>2956</v>
      </c>
      <c r="B1281" s="7" t="s">
        <v>145</v>
      </c>
      <c r="C1281" s="7">
        <v>3.0</v>
      </c>
    </row>
    <row r="1282" ht="15.75" customHeight="1">
      <c r="A1282" s="7" t="s">
        <v>2956</v>
      </c>
      <c r="B1282" s="7" t="s">
        <v>145</v>
      </c>
      <c r="C1282" s="7">
        <v>4.0</v>
      </c>
    </row>
    <row r="1283" ht="15.75" customHeight="1">
      <c r="A1283" s="7" t="s">
        <v>2959</v>
      </c>
      <c r="B1283" s="7" t="s">
        <v>145</v>
      </c>
    </row>
    <row r="1284" ht="15.75" customHeight="1">
      <c r="A1284" s="7" t="s">
        <v>2960</v>
      </c>
      <c r="B1284" s="7" t="s">
        <v>145</v>
      </c>
    </row>
    <row r="1285" ht="15.75" customHeight="1">
      <c r="A1285" s="7" t="s">
        <v>2963</v>
      </c>
      <c r="B1285" s="7" t="s">
        <v>750</v>
      </c>
    </row>
    <row r="1286" ht="15.75" customHeight="1">
      <c r="A1286" s="7" t="s">
        <v>2964</v>
      </c>
      <c r="B1286" s="7" t="s">
        <v>145</v>
      </c>
    </row>
    <row r="1287" ht="15.75" customHeight="1">
      <c r="A1287" s="7" t="s">
        <v>2965</v>
      </c>
      <c r="B1287" s="7" t="s">
        <v>145</v>
      </c>
    </row>
    <row r="1288" ht="15.75" customHeight="1">
      <c r="A1288" s="7" t="s">
        <v>2968</v>
      </c>
      <c r="B1288" s="7" t="s">
        <v>750</v>
      </c>
    </row>
    <row r="1289" ht="15.75" customHeight="1">
      <c r="A1289" s="7" t="s">
        <v>2969</v>
      </c>
      <c r="B1289" s="7" t="s">
        <v>750</v>
      </c>
    </row>
    <row r="1290" ht="15.75" customHeight="1">
      <c r="A1290" s="7" t="s">
        <v>2970</v>
      </c>
      <c r="B1290" s="7" t="s">
        <v>750</v>
      </c>
    </row>
    <row r="1291" ht="15.75" customHeight="1">
      <c r="A1291" s="7" t="s">
        <v>2973</v>
      </c>
      <c r="B1291" s="7" t="s">
        <v>145</v>
      </c>
    </row>
    <row r="1292" ht="15.75" customHeight="1">
      <c r="A1292" s="7" t="s">
        <v>2974</v>
      </c>
      <c r="B1292" s="7" t="s">
        <v>145</v>
      </c>
    </row>
    <row r="1293" ht="15.75" customHeight="1">
      <c r="A1293" s="7" t="s">
        <v>2975</v>
      </c>
      <c r="B1293" s="7" t="s">
        <v>145</v>
      </c>
    </row>
    <row r="1294" ht="15.75" customHeight="1">
      <c r="A1294" s="7" t="s">
        <v>2977</v>
      </c>
      <c r="B1294" s="7" t="s">
        <v>145</v>
      </c>
    </row>
    <row r="1295" ht="15.75" customHeight="1">
      <c r="A1295" s="7" t="s">
        <v>2980</v>
      </c>
      <c r="B1295" s="7" t="s">
        <v>145</v>
      </c>
    </row>
    <row r="1296" ht="15.75" customHeight="1">
      <c r="A1296" s="7" t="s">
        <v>2981</v>
      </c>
      <c r="B1296" s="7" t="s">
        <v>145</v>
      </c>
      <c r="C1296" s="7">
        <v>41.0</v>
      </c>
    </row>
    <row r="1297" ht="15.75" customHeight="1">
      <c r="A1297" s="7" t="s">
        <v>2981</v>
      </c>
      <c r="B1297" s="7" t="s">
        <v>145</v>
      </c>
      <c r="C1297" s="7">
        <v>25.0</v>
      </c>
    </row>
    <row r="1298" ht="15.75" customHeight="1">
      <c r="A1298" s="7" t="s">
        <v>2984</v>
      </c>
      <c r="B1298" s="7" t="s">
        <v>145</v>
      </c>
    </row>
    <row r="1299" ht="15.75" customHeight="1">
      <c r="A1299" s="7" t="s">
        <v>2985</v>
      </c>
      <c r="B1299" s="7" t="s">
        <v>145</v>
      </c>
      <c r="C1299" s="7">
        <v>1940.0</v>
      </c>
    </row>
    <row r="1300" ht="15.75" customHeight="1">
      <c r="A1300" s="7" t="s">
        <v>2985</v>
      </c>
      <c r="B1300" s="7" t="s">
        <v>145</v>
      </c>
      <c r="C1300" s="7">
        <v>1894.0</v>
      </c>
    </row>
    <row r="1301" ht="15.75" customHeight="1">
      <c r="A1301" s="7" t="s">
        <v>2985</v>
      </c>
      <c r="B1301" s="7" t="s">
        <v>145</v>
      </c>
      <c r="C1301" s="7">
        <v>1985.0</v>
      </c>
    </row>
    <row r="1302" ht="15.75" customHeight="1">
      <c r="A1302" s="7" t="s">
        <v>2985</v>
      </c>
      <c r="B1302" s="7" t="s">
        <v>145</v>
      </c>
      <c r="C1302" s="7" t="s">
        <v>2990</v>
      </c>
    </row>
    <row r="1303" ht="15.75" customHeight="1">
      <c r="A1303" s="7" t="s">
        <v>2985</v>
      </c>
      <c r="B1303" s="7" t="s">
        <v>145</v>
      </c>
      <c r="C1303" s="7">
        <v>1992.0</v>
      </c>
    </row>
    <row r="1304" ht="15.75" customHeight="1">
      <c r="A1304" s="7" t="s">
        <v>2985</v>
      </c>
      <c r="B1304" s="7" t="s">
        <v>145</v>
      </c>
      <c r="C1304" s="7">
        <v>1917.0</v>
      </c>
    </row>
    <row r="1305" ht="15.75" customHeight="1">
      <c r="A1305" s="7" t="s">
        <v>2985</v>
      </c>
      <c r="B1305" s="7" t="s">
        <v>145</v>
      </c>
      <c r="C1305" s="7">
        <v>1991.0</v>
      </c>
    </row>
    <row r="1306" ht="15.75" customHeight="1">
      <c r="A1306" s="7" t="s">
        <v>2985</v>
      </c>
      <c r="B1306" s="7" t="s">
        <v>145</v>
      </c>
      <c r="C1306" s="7" t="s">
        <v>2995</v>
      </c>
    </row>
    <row r="1307" ht="15.75" customHeight="1">
      <c r="A1307" s="7" t="s">
        <v>2985</v>
      </c>
      <c r="B1307" s="7" t="s">
        <v>145</v>
      </c>
      <c r="C1307" s="7">
        <v>1924.0</v>
      </c>
    </row>
    <row r="1308" ht="15.75" customHeight="1">
      <c r="A1308" s="7" t="s">
        <v>2985</v>
      </c>
      <c r="B1308" s="7" t="s">
        <v>145</v>
      </c>
      <c r="C1308" s="7" t="s">
        <v>2999</v>
      </c>
    </row>
    <row r="1309" ht="15.75" customHeight="1">
      <c r="A1309" s="7" t="s">
        <v>3000</v>
      </c>
      <c r="B1309" s="7" t="s">
        <v>145</v>
      </c>
    </row>
    <row r="1310" ht="15.75" customHeight="1">
      <c r="A1310" s="7" t="s">
        <v>3001</v>
      </c>
      <c r="B1310" s="7" t="s">
        <v>145</v>
      </c>
    </row>
    <row r="1311" ht="15.75" customHeight="1">
      <c r="A1311" s="7" t="s">
        <v>3003</v>
      </c>
      <c r="B1311" s="7" t="s">
        <v>145</v>
      </c>
    </row>
    <row r="1312" ht="15.75" customHeight="1">
      <c r="A1312" s="7" t="s">
        <v>3003</v>
      </c>
      <c r="B1312" s="7" t="s">
        <v>145</v>
      </c>
    </row>
    <row r="1313" ht="15.75" customHeight="1">
      <c r="A1313" s="7" t="s">
        <v>3007</v>
      </c>
      <c r="B1313" s="7" t="s">
        <v>145</v>
      </c>
    </row>
    <row r="1314" ht="15.75" customHeight="1">
      <c r="A1314" s="7" t="s">
        <v>3008</v>
      </c>
      <c r="B1314" s="7" t="s">
        <v>145</v>
      </c>
    </row>
    <row r="1315" ht="15.75" customHeight="1">
      <c r="A1315" s="7" t="s">
        <v>3008</v>
      </c>
      <c r="B1315" s="7" t="s">
        <v>145</v>
      </c>
    </row>
    <row r="1316" ht="15.75" customHeight="1">
      <c r="A1316" s="7" t="s">
        <v>3012</v>
      </c>
      <c r="B1316" s="7" t="s">
        <v>145</v>
      </c>
      <c r="C1316" s="7">
        <v>5.0</v>
      </c>
    </row>
    <row r="1317" ht="15.75" customHeight="1">
      <c r="A1317" s="7" t="s">
        <v>3016</v>
      </c>
      <c r="B1317" s="7" t="s">
        <v>145</v>
      </c>
      <c r="C1317" s="7">
        <v>5.0</v>
      </c>
    </row>
    <row r="1318" ht="15.75" customHeight="1">
      <c r="A1318" s="7" t="s">
        <v>3016</v>
      </c>
      <c r="B1318" s="7" t="s">
        <v>145</v>
      </c>
      <c r="C1318" s="7">
        <v>18.0</v>
      </c>
    </row>
    <row r="1319" ht="15.75" customHeight="1">
      <c r="A1319" s="7" t="s">
        <v>3016</v>
      </c>
      <c r="B1319" s="7" t="s">
        <v>145</v>
      </c>
      <c r="C1319" s="7">
        <v>21.0</v>
      </c>
    </row>
    <row r="1320" ht="15.75" customHeight="1">
      <c r="A1320" s="7" t="s">
        <v>3016</v>
      </c>
      <c r="B1320" s="7" t="s">
        <v>145</v>
      </c>
      <c r="C1320" s="7">
        <v>15.0</v>
      </c>
    </row>
    <row r="1321" ht="15.75" customHeight="1">
      <c r="A1321" s="7" t="s">
        <v>3016</v>
      </c>
      <c r="B1321" s="7" t="s">
        <v>145</v>
      </c>
      <c r="C1321" s="7">
        <v>7.0</v>
      </c>
    </row>
    <row r="1322" ht="15.75" customHeight="1">
      <c r="A1322" s="7" t="s">
        <v>3016</v>
      </c>
      <c r="B1322" s="7" t="s">
        <v>145</v>
      </c>
      <c r="C1322" s="7">
        <v>20.0</v>
      </c>
    </row>
    <row r="1323" ht="15.75" customHeight="1">
      <c r="A1323" s="7" t="s">
        <v>3025</v>
      </c>
      <c r="B1323" s="7" t="s">
        <v>145</v>
      </c>
    </row>
    <row r="1324" ht="15.75" customHeight="1">
      <c r="A1324" s="7" t="s">
        <v>3027</v>
      </c>
      <c r="B1324" s="7" t="s">
        <v>145</v>
      </c>
      <c r="C1324" s="7">
        <v>2.0</v>
      </c>
    </row>
    <row r="1325" ht="15.75" customHeight="1">
      <c r="A1325" s="7" t="s">
        <v>3031</v>
      </c>
      <c r="B1325" s="7" t="s">
        <v>145</v>
      </c>
      <c r="C1325" s="7">
        <v>3.0</v>
      </c>
    </row>
    <row r="1326" ht="15.75" customHeight="1">
      <c r="A1326" s="7" t="s">
        <v>3034</v>
      </c>
      <c r="B1326" s="7" t="s">
        <v>145</v>
      </c>
      <c r="C1326" s="7">
        <v>1.0</v>
      </c>
    </row>
    <row r="1327" ht="15.75" customHeight="1">
      <c r="A1327" s="7" t="s">
        <v>3036</v>
      </c>
      <c r="B1327" s="7" t="s">
        <v>145</v>
      </c>
    </row>
    <row r="1328" ht="15.75" customHeight="1">
      <c r="A1328" s="7" t="s">
        <v>3039</v>
      </c>
      <c r="B1328" s="7" t="s">
        <v>145</v>
      </c>
      <c r="C1328" s="7">
        <v>1.0</v>
      </c>
    </row>
    <row r="1329" ht="15.75" customHeight="1">
      <c r="A1329" s="7" t="s">
        <v>3043</v>
      </c>
      <c r="B1329" s="7" t="s">
        <v>145</v>
      </c>
    </row>
    <row r="1330" ht="15.75" customHeight="1">
      <c r="A1330" s="7" t="s">
        <v>3044</v>
      </c>
      <c r="B1330" s="7" t="s">
        <v>145</v>
      </c>
    </row>
    <row r="1331" ht="15.75" customHeight="1">
      <c r="A1331" s="7" t="s">
        <v>3047</v>
      </c>
      <c r="B1331" s="7" t="s">
        <v>145</v>
      </c>
    </row>
    <row r="1332" ht="15.75" customHeight="1">
      <c r="A1332" s="7" t="s">
        <v>3050</v>
      </c>
      <c r="B1332" s="7" t="s">
        <v>145</v>
      </c>
    </row>
    <row r="1333" ht="15.75" customHeight="1">
      <c r="A1333" s="7" t="s">
        <v>3053</v>
      </c>
      <c r="B1333" s="7" t="s">
        <v>145</v>
      </c>
      <c r="C1333" s="7" t="s">
        <v>3054</v>
      </c>
    </row>
    <row r="1334" ht="15.75" customHeight="1">
      <c r="A1334" s="7" t="s">
        <v>3053</v>
      </c>
      <c r="B1334" s="7" t="s">
        <v>145</v>
      </c>
      <c r="C1334" s="7" t="s">
        <v>3058</v>
      </c>
    </row>
    <row r="1335" ht="15.75" customHeight="1">
      <c r="A1335" s="7" t="s">
        <v>3053</v>
      </c>
      <c r="B1335" s="7" t="s">
        <v>145</v>
      </c>
      <c r="C1335" s="7" t="s">
        <v>3062</v>
      </c>
    </row>
    <row r="1336" ht="15.75" customHeight="1">
      <c r="A1336" s="7" t="s">
        <v>3053</v>
      </c>
      <c r="B1336" s="7" t="s">
        <v>145</v>
      </c>
      <c r="C1336" s="7" t="s">
        <v>3065</v>
      </c>
    </row>
    <row r="1337" ht="15.75" customHeight="1">
      <c r="A1337" s="7" t="s">
        <v>3053</v>
      </c>
      <c r="B1337" s="7" t="s">
        <v>145</v>
      </c>
      <c r="C1337" s="7" t="s">
        <v>3066</v>
      </c>
    </row>
    <row r="1338" ht="15.75" customHeight="1">
      <c r="A1338" s="7" t="s">
        <v>3053</v>
      </c>
      <c r="B1338" s="7" t="s">
        <v>145</v>
      </c>
      <c r="C1338" s="7" t="s">
        <v>3069</v>
      </c>
    </row>
    <row r="1339" ht="15.75" customHeight="1">
      <c r="A1339" s="7" t="s">
        <v>3053</v>
      </c>
      <c r="B1339" s="7" t="s">
        <v>145</v>
      </c>
      <c r="C1339" s="7" t="s">
        <v>3070</v>
      </c>
    </row>
    <row r="1340" ht="15.75" customHeight="1">
      <c r="A1340" s="7" t="s">
        <v>3053</v>
      </c>
      <c r="B1340" s="7" t="s">
        <v>145</v>
      </c>
      <c r="C1340" s="7" t="s">
        <v>3071</v>
      </c>
    </row>
    <row r="1341" ht="15.75" customHeight="1">
      <c r="A1341" s="7" t="s">
        <v>3080</v>
      </c>
      <c r="B1341" s="7" t="s">
        <v>145</v>
      </c>
    </row>
    <row r="1342" ht="15.75" customHeight="1">
      <c r="A1342" s="7" t="s">
        <v>3089</v>
      </c>
      <c r="B1342" s="7" t="s">
        <v>145</v>
      </c>
    </row>
    <row r="1343" ht="15.75" customHeight="1">
      <c r="A1343" s="7" t="s">
        <v>3093</v>
      </c>
      <c r="B1343" s="7" t="s">
        <v>145</v>
      </c>
    </row>
    <row r="1344" ht="15.75" customHeight="1">
      <c r="A1344" s="7" t="s">
        <v>3094</v>
      </c>
      <c r="B1344" s="7" t="s">
        <v>145</v>
      </c>
      <c r="C1344" s="7">
        <v>6.0</v>
      </c>
    </row>
    <row r="1345" ht="15.75" customHeight="1">
      <c r="A1345" s="7" t="s">
        <v>3099</v>
      </c>
      <c r="B1345" s="7" t="s">
        <v>251</v>
      </c>
      <c r="C1345" s="7" t="s">
        <v>3102</v>
      </c>
    </row>
    <row r="1346" ht="15.75" customHeight="1">
      <c r="A1346" s="7" t="s">
        <v>3099</v>
      </c>
      <c r="B1346" s="7" t="s">
        <v>251</v>
      </c>
      <c r="C1346" s="7" t="s">
        <v>3105</v>
      </c>
    </row>
    <row r="1347" ht="15.75" customHeight="1">
      <c r="A1347" s="7" t="s">
        <v>3106</v>
      </c>
      <c r="B1347" s="7" t="s">
        <v>145</v>
      </c>
    </row>
    <row r="1348" ht="15.75" customHeight="1">
      <c r="A1348" s="7" t="s">
        <v>3110</v>
      </c>
      <c r="B1348" s="7" t="s">
        <v>145</v>
      </c>
    </row>
    <row r="1349" ht="15.75" customHeight="1">
      <c r="A1349" s="7" t="s">
        <v>3113</v>
      </c>
      <c r="B1349" s="7" t="s">
        <v>145</v>
      </c>
    </row>
    <row r="1350" ht="15.75" customHeight="1">
      <c r="A1350" s="7" t="s">
        <v>3116</v>
      </c>
      <c r="B1350" s="7" t="s">
        <v>145</v>
      </c>
    </row>
    <row r="1351" ht="15.75" customHeight="1">
      <c r="A1351" s="7" t="s">
        <v>3120</v>
      </c>
      <c r="B1351" s="7" t="s">
        <v>145</v>
      </c>
    </row>
    <row r="1352" ht="15.75" customHeight="1">
      <c r="A1352" s="7" t="s">
        <v>3121</v>
      </c>
      <c r="B1352" s="7" t="s">
        <v>145</v>
      </c>
    </row>
    <row r="1353" ht="15.75" customHeight="1">
      <c r="A1353" s="7" t="s">
        <v>3124</v>
      </c>
      <c r="B1353" s="7" t="s">
        <v>145</v>
      </c>
      <c r="C1353" s="7">
        <v>3.0</v>
      </c>
    </row>
    <row r="1354" ht="15.75" customHeight="1">
      <c r="A1354" s="7" t="s">
        <v>3126</v>
      </c>
      <c r="B1354" s="7" t="s">
        <v>145</v>
      </c>
    </row>
    <row r="1355" ht="15.75" customHeight="1">
      <c r="A1355" s="7" t="s">
        <v>3129</v>
      </c>
      <c r="B1355" s="7" t="s">
        <v>145</v>
      </c>
      <c r="C1355" s="7">
        <v>3.0</v>
      </c>
    </row>
    <row r="1356" ht="15.75" customHeight="1">
      <c r="A1356" s="7" t="s">
        <v>3129</v>
      </c>
      <c r="B1356" s="7" t="s">
        <v>145</v>
      </c>
      <c r="C1356" s="7">
        <v>1.0</v>
      </c>
    </row>
    <row r="1357" ht="15.75" customHeight="1">
      <c r="A1357" s="7" t="s">
        <v>3131</v>
      </c>
      <c r="B1357" s="7" t="s">
        <v>145</v>
      </c>
    </row>
    <row r="1358" ht="15.75" customHeight="1">
      <c r="A1358" s="7" t="s">
        <v>3133</v>
      </c>
      <c r="B1358" s="7" t="s">
        <v>145</v>
      </c>
    </row>
    <row r="1359" ht="15.75" customHeight="1">
      <c r="A1359" s="7" t="s">
        <v>3134</v>
      </c>
      <c r="B1359" s="7" t="s">
        <v>145</v>
      </c>
      <c r="C1359" s="7">
        <v>7.0</v>
      </c>
    </row>
    <row r="1360" ht="15.75" customHeight="1">
      <c r="A1360" s="7" t="s">
        <v>3134</v>
      </c>
      <c r="B1360" s="7" t="s">
        <v>145</v>
      </c>
      <c r="C1360" s="7">
        <v>3.0</v>
      </c>
    </row>
    <row r="1361" ht="15.75" customHeight="1">
      <c r="A1361" s="7" t="s">
        <v>3137</v>
      </c>
      <c r="B1361" s="7" t="s">
        <v>145</v>
      </c>
      <c r="C1361" s="7">
        <v>2.0</v>
      </c>
    </row>
    <row r="1362" ht="15.75" customHeight="1">
      <c r="A1362" s="7" t="s">
        <v>3137</v>
      </c>
      <c r="B1362" s="7" t="s">
        <v>145</v>
      </c>
      <c r="C1362" s="7">
        <v>3.0</v>
      </c>
    </row>
    <row r="1363" ht="15.75" customHeight="1">
      <c r="A1363" s="7" t="s">
        <v>3140</v>
      </c>
      <c r="B1363" s="7" t="s">
        <v>145</v>
      </c>
    </row>
    <row r="1364" ht="15.75" customHeight="1">
      <c r="A1364" s="7" t="s">
        <v>3141</v>
      </c>
      <c r="B1364" s="7" t="s">
        <v>145</v>
      </c>
      <c r="C1364" s="7">
        <v>2.0</v>
      </c>
    </row>
    <row r="1365" ht="15.75" customHeight="1">
      <c r="A1365" s="7" t="s">
        <v>3142</v>
      </c>
      <c r="B1365" s="7" t="s">
        <v>145</v>
      </c>
    </row>
    <row r="1366" ht="15.75" customHeight="1">
      <c r="A1366" s="7" t="s">
        <v>3145</v>
      </c>
      <c r="B1366" s="7" t="s">
        <v>750</v>
      </c>
      <c r="C1366" s="7">
        <v>1.0</v>
      </c>
    </row>
    <row r="1367" ht="15.75" customHeight="1">
      <c r="A1367" s="7" t="s">
        <v>3146</v>
      </c>
      <c r="B1367" s="7" t="s">
        <v>145</v>
      </c>
      <c r="C1367" s="7">
        <v>1.0</v>
      </c>
    </row>
    <row r="1368" ht="15.75" customHeight="1">
      <c r="A1368" s="7" t="s">
        <v>3147</v>
      </c>
      <c r="B1368" s="7" t="s">
        <v>145</v>
      </c>
    </row>
    <row r="1369" ht="15.75" customHeight="1">
      <c r="A1369" s="7" t="s">
        <v>3148</v>
      </c>
      <c r="B1369" s="7" t="s">
        <v>145</v>
      </c>
      <c r="C1369" s="7">
        <v>4.0</v>
      </c>
    </row>
    <row r="1370" ht="15.75" customHeight="1">
      <c r="A1370" s="7" t="s">
        <v>3149</v>
      </c>
      <c r="B1370" s="7" t="s">
        <v>145</v>
      </c>
      <c r="C1370" s="7">
        <v>3.0</v>
      </c>
    </row>
    <row r="1371" ht="15.75" customHeight="1">
      <c r="A1371" s="7" t="s">
        <v>3150</v>
      </c>
      <c r="B1371" s="7" t="s">
        <v>145</v>
      </c>
    </row>
    <row r="1372" ht="15.75" customHeight="1">
      <c r="A1372" s="7" t="s">
        <v>3151</v>
      </c>
      <c r="B1372" s="7" t="s">
        <v>145</v>
      </c>
    </row>
    <row r="1373" ht="15.75" customHeight="1">
      <c r="A1373" s="7" t="s">
        <v>3154</v>
      </c>
      <c r="B1373" s="7" t="s">
        <v>145</v>
      </c>
    </row>
    <row r="1374" ht="15.75" customHeight="1">
      <c r="A1374" s="7" t="s">
        <v>3155</v>
      </c>
      <c r="B1374" s="7" t="s">
        <v>145</v>
      </c>
    </row>
    <row r="1375" ht="15.75" customHeight="1">
      <c r="A1375" s="7" t="s">
        <v>3156</v>
      </c>
      <c r="B1375" s="7" t="s">
        <v>145</v>
      </c>
      <c r="C1375" s="7">
        <v>2.0</v>
      </c>
    </row>
    <row r="1376" ht="15.75" customHeight="1">
      <c r="A1376" s="7" t="s">
        <v>3157</v>
      </c>
      <c r="B1376" s="7" t="s">
        <v>145</v>
      </c>
      <c r="C1376" s="7">
        <v>1.0</v>
      </c>
    </row>
    <row r="1377" ht="15.75" customHeight="1">
      <c r="A1377" s="7" t="s">
        <v>3159</v>
      </c>
      <c r="B1377" s="7" t="s">
        <v>145</v>
      </c>
      <c r="C1377" s="7">
        <v>11.0</v>
      </c>
    </row>
    <row r="1378" ht="15.75" customHeight="1">
      <c r="A1378" s="7" t="s">
        <v>3161</v>
      </c>
      <c r="B1378" s="7" t="s">
        <v>145</v>
      </c>
      <c r="C1378" s="7">
        <v>2.0</v>
      </c>
    </row>
    <row r="1379" ht="15.75" customHeight="1">
      <c r="A1379" s="7" t="s">
        <v>3162</v>
      </c>
      <c r="B1379" s="7" t="s">
        <v>145</v>
      </c>
      <c r="C1379" s="7" t="s">
        <v>3163</v>
      </c>
    </row>
    <row r="1380" ht="15.75" customHeight="1">
      <c r="A1380" s="7" t="s">
        <v>3162</v>
      </c>
      <c r="B1380" s="7" t="s">
        <v>145</v>
      </c>
      <c r="C1380" s="7" t="s">
        <v>3164</v>
      </c>
    </row>
    <row r="1381" ht="15.75" customHeight="1">
      <c r="A1381" s="7" t="s">
        <v>3162</v>
      </c>
      <c r="B1381" s="7" t="s">
        <v>145</v>
      </c>
      <c r="C1381" s="7" t="s">
        <v>3167</v>
      </c>
    </row>
    <row r="1382" ht="15.75" customHeight="1">
      <c r="A1382" s="7" t="s">
        <v>3162</v>
      </c>
      <c r="B1382" s="7" t="s">
        <v>145</v>
      </c>
      <c r="C1382" s="7" t="s">
        <v>3168</v>
      </c>
    </row>
    <row r="1383" ht="15.75" customHeight="1">
      <c r="A1383" s="7" t="s">
        <v>3162</v>
      </c>
      <c r="B1383" s="7" t="s">
        <v>145</v>
      </c>
      <c r="C1383" s="7" t="s">
        <v>3169</v>
      </c>
    </row>
    <row r="1384" ht="15.75" customHeight="1">
      <c r="A1384" s="7" t="s">
        <v>3162</v>
      </c>
      <c r="B1384" s="7" t="s">
        <v>145</v>
      </c>
      <c r="C1384" s="7" t="s">
        <v>3171</v>
      </c>
    </row>
    <row r="1385" ht="15.75" customHeight="1">
      <c r="A1385" s="7" t="s">
        <v>3162</v>
      </c>
      <c r="B1385" s="7" t="s">
        <v>145</v>
      </c>
      <c r="C1385" s="7" t="s">
        <v>3173</v>
      </c>
    </row>
    <row r="1386" ht="15.75" customHeight="1">
      <c r="A1386" s="7" t="s">
        <v>3162</v>
      </c>
      <c r="B1386" s="7" t="s">
        <v>145</v>
      </c>
      <c r="C1386" s="7" t="s">
        <v>3174</v>
      </c>
    </row>
    <row r="1387" ht="15.75" customHeight="1">
      <c r="A1387" s="7" t="s">
        <v>3175</v>
      </c>
      <c r="B1387" s="7" t="s">
        <v>145</v>
      </c>
      <c r="C1387" s="7">
        <v>2.0</v>
      </c>
    </row>
    <row r="1388" ht="15.75" customHeight="1">
      <c r="A1388" s="7" t="s">
        <v>3176</v>
      </c>
      <c r="B1388" s="7" t="s">
        <v>145</v>
      </c>
    </row>
    <row r="1389" ht="15.75" customHeight="1">
      <c r="A1389" s="7" t="s">
        <v>3178</v>
      </c>
      <c r="B1389" s="7" t="s">
        <v>145</v>
      </c>
    </row>
    <row r="1390" ht="15.75" customHeight="1">
      <c r="A1390" s="7" t="s">
        <v>3180</v>
      </c>
      <c r="B1390" s="7" t="s">
        <v>145</v>
      </c>
    </row>
    <row r="1391" ht="15.75" customHeight="1">
      <c r="A1391" s="7" t="s">
        <v>3181</v>
      </c>
      <c r="B1391" s="7" t="s">
        <v>145</v>
      </c>
      <c r="C1391" s="7">
        <v>2.0</v>
      </c>
    </row>
    <row r="1392" ht="15.75" customHeight="1">
      <c r="A1392" s="7" t="s">
        <v>3182</v>
      </c>
      <c r="B1392" s="7" t="s">
        <v>145</v>
      </c>
      <c r="C1392" s="7">
        <v>2.0</v>
      </c>
    </row>
    <row r="1393" ht="15.75" customHeight="1">
      <c r="A1393" s="7" t="s">
        <v>3187</v>
      </c>
      <c r="B1393" s="7" t="s">
        <v>145</v>
      </c>
    </row>
    <row r="1394" ht="15.75" customHeight="1">
      <c r="A1394" s="7" t="s">
        <v>3188</v>
      </c>
      <c r="B1394" s="7" t="s">
        <v>145</v>
      </c>
    </row>
    <row r="1395" ht="15.75" customHeight="1">
      <c r="A1395" s="7" t="s">
        <v>3189</v>
      </c>
      <c r="B1395" s="7" t="s">
        <v>145</v>
      </c>
      <c r="C1395" s="7">
        <v>1.0</v>
      </c>
    </row>
    <row r="1396" ht="15.75" customHeight="1">
      <c r="A1396" s="7" t="s">
        <v>3190</v>
      </c>
      <c r="B1396" s="7" t="s">
        <v>145</v>
      </c>
      <c r="C1396" s="7">
        <v>2.0</v>
      </c>
    </row>
    <row r="1397" ht="15.75" customHeight="1">
      <c r="A1397" s="7" t="s">
        <v>3192</v>
      </c>
      <c r="B1397" s="7" t="s">
        <v>145</v>
      </c>
    </row>
    <row r="1398" ht="15.75" customHeight="1">
      <c r="A1398" s="7" t="s">
        <v>3195</v>
      </c>
      <c r="B1398" s="7" t="s">
        <v>145</v>
      </c>
    </row>
    <row r="1399" ht="15.75" customHeight="1">
      <c r="A1399" s="7" t="s">
        <v>3198</v>
      </c>
      <c r="B1399" s="7" t="s">
        <v>145</v>
      </c>
      <c r="C1399" s="7" t="s">
        <v>3199</v>
      </c>
    </row>
    <row r="1400" ht="15.75" customHeight="1">
      <c r="A1400" s="7" t="s">
        <v>3200</v>
      </c>
      <c r="B1400" s="7" t="s">
        <v>145</v>
      </c>
    </row>
    <row r="1401" ht="15.75" customHeight="1">
      <c r="A1401" s="7" t="s">
        <v>3201</v>
      </c>
      <c r="B1401" s="7" t="s">
        <v>145</v>
      </c>
    </row>
    <row r="1402" ht="15.75" customHeight="1">
      <c r="A1402" s="7" t="s">
        <v>3202</v>
      </c>
      <c r="B1402" s="7" t="s">
        <v>145</v>
      </c>
      <c r="C1402" s="7">
        <v>15.0</v>
      </c>
    </row>
    <row r="1403" ht="15.75" customHeight="1">
      <c r="A1403" s="7" t="s">
        <v>3205</v>
      </c>
      <c r="B1403" s="7" t="s">
        <v>145</v>
      </c>
      <c r="C1403" s="7">
        <v>2.0</v>
      </c>
    </row>
    <row r="1404" ht="15.75" customHeight="1">
      <c r="A1404" s="7" t="s">
        <v>3206</v>
      </c>
      <c r="B1404" s="7" t="s">
        <v>145</v>
      </c>
    </row>
    <row r="1405" ht="15.75" customHeight="1">
      <c r="A1405" s="7" t="s">
        <v>3207</v>
      </c>
      <c r="B1405" s="7" t="s">
        <v>145</v>
      </c>
    </row>
    <row r="1406" ht="15.75" customHeight="1">
      <c r="A1406" s="7" t="s">
        <v>3208</v>
      </c>
      <c r="B1406" s="7" t="s">
        <v>145</v>
      </c>
    </row>
    <row r="1407" ht="15.75" customHeight="1">
      <c r="A1407" s="7" t="s">
        <v>3211</v>
      </c>
      <c r="B1407" s="7" t="s">
        <v>145</v>
      </c>
    </row>
    <row r="1408" ht="15.75" customHeight="1">
      <c r="A1408" s="7" t="s">
        <v>3214</v>
      </c>
      <c r="B1408" s="7" t="s">
        <v>145</v>
      </c>
      <c r="C1408" s="7">
        <v>1.0</v>
      </c>
    </row>
    <row r="1409" ht="15.75" customHeight="1">
      <c r="A1409" s="7" t="s">
        <v>3216</v>
      </c>
      <c r="B1409" s="7" t="s">
        <v>145</v>
      </c>
    </row>
    <row r="1410" ht="15.75" customHeight="1">
      <c r="A1410" s="7" t="s">
        <v>3217</v>
      </c>
      <c r="B1410" s="7" t="s">
        <v>145</v>
      </c>
      <c r="C1410" s="7">
        <v>1.0</v>
      </c>
    </row>
    <row r="1411" ht="15.75" customHeight="1">
      <c r="A1411" s="7" t="s">
        <v>3220</v>
      </c>
      <c r="B1411" s="7" t="s">
        <v>145</v>
      </c>
    </row>
    <row r="1412" ht="15.75" customHeight="1">
      <c r="A1412" s="7" t="s">
        <v>3221</v>
      </c>
      <c r="B1412" s="7" t="s">
        <v>145</v>
      </c>
    </row>
    <row r="1413" ht="15.75" customHeight="1">
      <c r="A1413" s="7" t="s">
        <v>3222</v>
      </c>
      <c r="B1413" s="7" t="s">
        <v>145</v>
      </c>
    </row>
    <row r="1414" ht="15.75" customHeight="1">
      <c r="A1414" s="7" t="s">
        <v>3225</v>
      </c>
      <c r="B1414" s="7" t="s">
        <v>145</v>
      </c>
    </row>
    <row r="1415" ht="15.75" customHeight="1">
      <c r="A1415" s="7" t="s">
        <v>3226</v>
      </c>
      <c r="B1415" s="7" t="s">
        <v>145</v>
      </c>
    </row>
    <row r="1416" ht="15.75" customHeight="1">
      <c r="A1416" s="7" t="s">
        <v>3227</v>
      </c>
      <c r="B1416" s="7" t="s">
        <v>145</v>
      </c>
    </row>
    <row r="1417" ht="15.75" customHeight="1">
      <c r="A1417" s="7" t="s">
        <v>3228</v>
      </c>
      <c r="B1417" s="7" t="s">
        <v>145</v>
      </c>
      <c r="C1417" s="7">
        <v>2.0</v>
      </c>
    </row>
    <row r="1418" ht="15.75" customHeight="1">
      <c r="A1418" s="7" t="s">
        <v>3229</v>
      </c>
      <c r="B1418" s="7" t="s">
        <v>145</v>
      </c>
    </row>
    <row r="1419" ht="15.75" customHeight="1">
      <c r="A1419" s="7" t="s">
        <v>3230</v>
      </c>
      <c r="B1419" s="7" t="s">
        <v>145</v>
      </c>
      <c r="C1419" s="7">
        <v>9.0</v>
      </c>
    </row>
    <row r="1420" ht="15.75" customHeight="1">
      <c r="A1420" s="7" t="s">
        <v>3230</v>
      </c>
      <c r="B1420" s="7" t="s">
        <v>145</v>
      </c>
      <c r="C1420" s="7">
        <v>11.0</v>
      </c>
    </row>
    <row r="1421" ht="15.75" customHeight="1">
      <c r="A1421" s="7" t="s">
        <v>3231</v>
      </c>
      <c r="B1421" s="7" t="s">
        <v>145</v>
      </c>
    </row>
    <row r="1422" ht="15.75" customHeight="1">
      <c r="A1422" s="7" t="s">
        <v>3232</v>
      </c>
      <c r="B1422" s="7" t="s">
        <v>145</v>
      </c>
    </row>
    <row r="1423" ht="15.75" customHeight="1">
      <c r="A1423" s="7" t="s">
        <v>3233</v>
      </c>
      <c r="B1423" s="7" t="s">
        <v>145</v>
      </c>
      <c r="C1423" s="7">
        <v>1.0</v>
      </c>
    </row>
    <row r="1424" ht="15.75" customHeight="1">
      <c r="A1424" s="7" t="s">
        <v>3234</v>
      </c>
      <c r="B1424" s="7" t="s">
        <v>145</v>
      </c>
    </row>
    <row r="1425" ht="15.75" customHeight="1">
      <c r="A1425" s="7" t="s">
        <v>3235</v>
      </c>
      <c r="B1425" s="7" t="s">
        <v>145</v>
      </c>
    </row>
    <row r="1426" ht="15.75" customHeight="1">
      <c r="A1426" s="7" t="s">
        <v>3236</v>
      </c>
      <c r="B1426" s="7" t="s">
        <v>145</v>
      </c>
    </row>
    <row r="1427" ht="15.75" customHeight="1">
      <c r="A1427" s="7" t="s">
        <v>3237</v>
      </c>
      <c r="B1427" s="7" t="s">
        <v>145</v>
      </c>
    </row>
    <row r="1428" ht="15.75" customHeight="1">
      <c r="A1428" s="7" t="s">
        <v>3238</v>
      </c>
      <c r="B1428" s="7" t="s">
        <v>145</v>
      </c>
    </row>
    <row r="1429" ht="15.75" customHeight="1">
      <c r="A1429" s="7" t="s">
        <v>3243</v>
      </c>
      <c r="B1429" s="7" t="s">
        <v>145</v>
      </c>
    </row>
    <row r="1430" ht="15.75" customHeight="1">
      <c r="A1430" s="7" t="s">
        <v>3246</v>
      </c>
      <c r="B1430" s="7" t="s">
        <v>145</v>
      </c>
    </row>
    <row r="1431" ht="15.75" customHeight="1">
      <c r="A1431" s="7" t="s">
        <v>3247</v>
      </c>
      <c r="B1431" s="7" t="s">
        <v>145</v>
      </c>
    </row>
    <row r="1432" ht="15.75" customHeight="1">
      <c r="A1432" s="7" t="s">
        <v>3249</v>
      </c>
      <c r="B1432" s="7" t="s">
        <v>145</v>
      </c>
    </row>
    <row r="1433" ht="15.75" customHeight="1">
      <c r="A1433" s="7" t="s">
        <v>3251</v>
      </c>
      <c r="B1433" s="7" t="s">
        <v>145</v>
      </c>
    </row>
    <row r="1434" ht="15.75" customHeight="1">
      <c r="A1434" s="7" t="s">
        <v>3254</v>
      </c>
      <c r="B1434" s="7" t="s">
        <v>145</v>
      </c>
    </row>
    <row r="1435" ht="15.75" customHeight="1">
      <c r="A1435" s="7" t="s">
        <v>3257</v>
      </c>
      <c r="B1435" s="7" t="s">
        <v>145</v>
      </c>
    </row>
    <row r="1436" ht="15.75" customHeight="1">
      <c r="A1436" s="7" t="s">
        <v>3258</v>
      </c>
      <c r="B1436" s="7" t="s">
        <v>145</v>
      </c>
    </row>
    <row r="1437" ht="15.75" customHeight="1">
      <c r="A1437" s="7" t="s">
        <v>3260</v>
      </c>
      <c r="B1437" s="7" t="s">
        <v>145</v>
      </c>
    </row>
    <row r="1438" ht="15.75" customHeight="1">
      <c r="A1438" s="7" t="s">
        <v>3262</v>
      </c>
      <c r="B1438" s="7" t="s">
        <v>145</v>
      </c>
    </row>
    <row r="1439" ht="15.75" customHeight="1">
      <c r="A1439" s="7" t="s">
        <v>3263</v>
      </c>
      <c r="B1439" s="7" t="s">
        <v>145</v>
      </c>
    </row>
    <row r="1440" ht="15.75" customHeight="1">
      <c r="A1440" s="7" t="s">
        <v>3264</v>
      </c>
      <c r="B1440" s="7" t="s">
        <v>251</v>
      </c>
    </row>
    <row r="1441" ht="15.75" customHeight="1">
      <c r="A1441" s="7" t="s">
        <v>3265</v>
      </c>
      <c r="B1441" s="7" t="s">
        <v>251</v>
      </c>
    </row>
    <row r="1442" ht="15.75" customHeight="1">
      <c r="A1442" s="7" t="s">
        <v>3268</v>
      </c>
      <c r="B1442" s="7" t="s">
        <v>145</v>
      </c>
    </row>
    <row r="1443" ht="15.75" customHeight="1">
      <c r="A1443" s="7" t="s">
        <v>3271</v>
      </c>
      <c r="B1443" s="7" t="s">
        <v>145</v>
      </c>
      <c r="C1443" s="7" t="s">
        <v>3273</v>
      </c>
    </row>
    <row r="1444" ht="15.75" customHeight="1">
      <c r="A1444" s="7" t="s">
        <v>3271</v>
      </c>
      <c r="B1444" s="7" t="s">
        <v>145</v>
      </c>
      <c r="C1444" s="7" t="s">
        <v>3275</v>
      </c>
    </row>
    <row r="1445" ht="15.75" customHeight="1">
      <c r="A1445" s="7" t="s">
        <v>3276</v>
      </c>
      <c r="B1445" s="7" t="s">
        <v>145</v>
      </c>
      <c r="C1445" s="7">
        <v>1.0</v>
      </c>
    </row>
    <row r="1446" ht="15.75" customHeight="1">
      <c r="A1446" s="7" t="s">
        <v>3279</v>
      </c>
      <c r="B1446" s="7" t="s">
        <v>145</v>
      </c>
    </row>
    <row r="1447" ht="15.75" customHeight="1">
      <c r="A1447" s="7" t="s">
        <v>3281</v>
      </c>
      <c r="B1447" s="7" t="s">
        <v>145</v>
      </c>
      <c r="C1447" s="7">
        <v>1.0</v>
      </c>
    </row>
    <row r="1448" ht="15.75" customHeight="1">
      <c r="A1448" s="7" t="s">
        <v>3282</v>
      </c>
      <c r="B1448" s="7" t="s">
        <v>145</v>
      </c>
    </row>
    <row r="1449" ht="15.75" customHeight="1">
      <c r="A1449" s="7" t="s">
        <v>3285</v>
      </c>
      <c r="B1449" s="7" t="s">
        <v>145</v>
      </c>
      <c r="C1449" s="7">
        <v>1.0</v>
      </c>
    </row>
    <row r="1450" ht="15.75" customHeight="1">
      <c r="A1450" s="7" t="s">
        <v>3288</v>
      </c>
      <c r="B1450" s="7" t="s">
        <v>145</v>
      </c>
    </row>
    <row r="1451" ht="15.75" customHeight="1">
      <c r="A1451" s="7" t="s">
        <v>3289</v>
      </c>
      <c r="B1451" s="7" t="s">
        <v>145</v>
      </c>
      <c r="C1451" s="7">
        <v>2.0</v>
      </c>
    </row>
    <row r="1452" ht="15.75" customHeight="1">
      <c r="A1452" s="7" t="s">
        <v>3291</v>
      </c>
      <c r="B1452" s="7" t="s">
        <v>145</v>
      </c>
      <c r="C1452" s="7">
        <v>5.0</v>
      </c>
    </row>
    <row r="1453" ht="15.75" customHeight="1">
      <c r="A1453" s="7" t="s">
        <v>3291</v>
      </c>
      <c r="B1453" s="7" t="s">
        <v>145</v>
      </c>
      <c r="C1453" s="7">
        <v>6.0</v>
      </c>
    </row>
    <row r="1454" ht="15.75" customHeight="1">
      <c r="A1454" s="7" t="s">
        <v>3291</v>
      </c>
      <c r="B1454" s="7" t="s">
        <v>145</v>
      </c>
      <c r="C1454" s="7">
        <v>11.0</v>
      </c>
    </row>
    <row r="1455" ht="15.75" customHeight="1">
      <c r="A1455" s="7" t="s">
        <v>3291</v>
      </c>
      <c r="B1455" s="7" t="s">
        <v>145</v>
      </c>
      <c r="C1455" s="7">
        <v>15.0</v>
      </c>
    </row>
    <row r="1456" ht="15.75" customHeight="1">
      <c r="A1456" s="7" t="s">
        <v>3298</v>
      </c>
      <c r="B1456" s="7" t="s">
        <v>145</v>
      </c>
      <c r="C1456" s="7">
        <v>2.0</v>
      </c>
    </row>
    <row r="1457" ht="15.75" customHeight="1">
      <c r="A1457" s="7" t="s">
        <v>3299</v>
      </c>
      <c r="B1457" s="7" t="s">
        <v>145</v>
      </c>
    </row>
    <row r="1458" ht="15.75" customHeight="1">
      <c r="A1458" s="7" t="s">
        <v>3300</v>
      </c>
      <c r="B1458" s="7" t="s">
        <v>145</v>
      </c>
    </row>
    <row r="1459" ht="15.75" customHeight="1">
      <c r="A1459" s="7" t="s">
        <v>3302</v>
      </c>
      <c r="B1459" s="7" t="s">
        <v>145</v>
      </c>
    </row>
    <row r="1460" ht="15.75" customHeight="1">
      <c r="A1460" s="7" t="s">
        <v>3304</v>
      </c>
      <c r="B1460" s="7" t="s">
        <v>145</v>
      </c>
      <c r="C1460" s="7">
        <v>4.0</v>
      </c>
    </row>
    <row r="1461" ht="15.75" customHeight="1">
      <c r="A1461" s="7" t="s">
        <v>3304</v>
      </c>
      <c r="B1461" s="7" t="s">
        <v>145</v>
      </c>
      <c r="C1461" s="7">
        <v>20.0</v>
      </c>
    </row>
    <row r="1462" ht="15.75" customHeight="1">
      <c r="A1462" s="7" t="s">
        <v>3304</v>
      </c>
      <c r="B1462" s="7" t="s">
        <v>145</v>
      </c>
      <c r="C1462" s="7">
        <v>15.0</v>
      </c>
    </row>
    <row r="1463" ht="15.75" customHeight="1">
      <c r="A1463" s="7" t="s">
        <v>3310</v>
      </c>
      <c r="B1463" s="7" t="s">
        <v>145</v>
      </c>
      <c r="C1463" s="7">
        <v>5.0</v>
      </c>
    </row>
    <row r="1464" ht="15.75" customHeight="1">
      <c r="A1464" s="7" t="s">
        <v>3311</v>
      </c>
      <c r="B1464" s="7" t="s">
        <v>145</v>
      </c>
      <c r="C1464" s="7">
        <v>2.0</v>
      </c>
    </row>
    <row r="1465" ht="15.75" customHeight="1">
      <c r="A1465" s="7" t="s">
        <v>3311</v>
      </c>
      <c r="B1465" s="7" t="s">
        <v>145</v>
      </c>
      <c r="C1465" s="7">
        <v>4.0</v>
      </c>
    </row>
    <row r="1466" ht="15.75" customHeight="1">
      <c r="A1466" s="7" t="s">
        <v>3316</v>
      </c>
      <c r="B1466" s="7" t="s">
        <v>145</v>
      </c>
    </row>
    <row r="1467" ht="15.75" customHeight="1">
      <c r="A1467" s="7" t="s">
        <v>3320</v>
      </c>
      <c r="B1467" s="7" t="s">
        <v>145</v>
      </c>
    </row>
    <row r="1468" ht="15.75" customHeight="1">
      <c r="A1468" s="7" t="s">
        <v>3322</v>
      </c>
      <c r="B1468" s="7" t="s">
        <v>145</v>
      </c>
      <c r="C1468" s="7">
        <v>3.0</v>
      </c>
    </row>
    <row r="1469" ht="15.75" customHeight="1">
      <c r="A1469" s="7" t="s">
        <v>3326</v>
      </c>
      <c r="B1469" s="7" t="s">
        <v>145</v>
      </c>
    </row>
    <row r="1470" ht="15.75" customHeight="1">
      <c r="A1470" s="7" t="s">
        <v>3328</v>
      </c>
      <c r="B1470" s="7" t="s">
        <v>145</v>
      </c>
    </row>
    <row r="1471" ht="15.75" customHeight="1">
      <c r="A1471" s="7" t="s">
        <v>3330</v>
      </c>
      <c r="B1471" s="7" t="s">
        <v>145</v>
      </c>
    </row>
    <row r="1472" ht="15.75" customHeight="1">
      <c r="A1472" s="7" t="s">
        <v>3333</v>
      </c>
      <c r="B1472" s="7" t="s">
        <v>145</v>
      </c>
    </row>
    <row r="1473" ht="15.75" customHeight="1">
      <c r="A1473" s="7" t="s">
        <v>3335</v>
      </c>
      <c r="B1473" s="7" t="s">
        <v>671</v>
      </c>
    </row>
    <row r="1474" ht="15.75" customHeight="1">
      <c r="A1474" s="7" t="s">
        <v>3338</v>
      </c>
      <c r="B1474" s="7" t="s">
        <v>145</v>
      </c>
    </row>
    <row r="1475" ht="15.75" customHeight="1">
      <c r="A1475" s="7" t="s">
        <v>3341</v>
      </c>
      <c r="B1475" s="7" t="s">
        <v>145</v>
      </c>
    </row>
    <row r="1476" ht="15.75" customHeight="1">
      <c r="A1476" s="7" t="s">
        <v>3344</v>
      </c>
      <c r="B1476" s="7" t="s">
        <v>145</v>
      </c>
    </row>
    <row r="1477" ht="15.75" customHeight="1">
      <c r="A1477" s="7" t="s">
        <v>3344</v>
      </c>
      <c r="B1477" s="7" t="s">
        <v>145</v>
      </c>
    </row>
    <row r="1478" ht="15.75" customHeight="1">
      <c r="A1478" s="7" t="s">
        <v>3347</v>
      </c>
      <c r="B1478" s="7" t="s">
        <v>145</v>
      </c>
    </row>
    <row r="1479" ht="15.75" customHeight="1">
      <c r="A1479" s="7" t="s">
        <v>3351</v>
      </c>
      <c r="B1479" s="7" t="s">
        <v>145</v>
      </c>
    </row>
    <row r="1480" ht="15.75" customHeight="1">
      <c r="A1480" s="7" t="s">
        <v>3353</v>
      </c>
      <c r="B1480" s="7" t="s">
        <v>145</v>
      </c>
    </row>
    <row r="1481" ht="15.75" customHeight="1">
      <c r="A1481" s="7" t="s">
        <v>3355</v>
      </c>
      <c r="B1481" s="7" t="s">
        <v>145</v>
      </c>
    </row>
    <row r="1482" ht="15.75" customHeight="1">
      <c r="A1482" s="7" t="s">
        <v>3358</v>
      </c>
      <c r="B1482" s="7" t="s">
        <v>145</v>
      </c>
    </row>
    <row r="1483" ht="15.75" customHeight="1">
      <c r="A1483" s="7" t="s">
        <v>3360</v>
      </c>
      <c r="B1483" s="7" t="s">
        <v>145</v>
      </c>
    </row>
    <row r="1484" ht="15.75" customHeight="1">
      <c r="A1484" s="7" t="s">
        <v>3364</v>
      </c>
      <c r="B1484" s="7" t="s">
        <v>145</v>
      </c>
      <c r="C1484" s="7" t="s">
        <v>235</v>
      </c>
    </row>
    <row r="1485" ht="15.75" customHeight="1">
      <c r="A1485" s="7" t="s">
        <v>3366</v>
      </c>
      <c r="B1485" s="7" t="s">
        <v>145</v>
      </c>
      <c r="C1485" s="7">
        <v>1.0</v>
      </c>
    </row>
    <row r="1486" ht="15.75" customHeight="1">
      <c r="A1486" s="7" t="s">
        <v>3371</v>
      </c>
      <c r="B1486" s="7" t="s">
        <v>145</v>
      </c>
    </row>
    <row r="1487" ht="15.75" customHeight="1">
      <c r="A1487" s="7" t="s">
        <v>3372</v>
      </c>
      <c r="B1487" s="7" t="s">
        <v>145</v>
      </c>
      <c r="C1487" s="7">
        <v>2.0</v>
      </c>
    </row>
    <row r="1488" ht="15.75" customHeight="1">
      <c r="A1488" s="7" t="s">
        <v>3377</v>
      </c>
      <c r="B1488" s="7" t="s">
        <v>145</v>
      </c>
      <c r="C1488" s="7">
        <v>1.0</v>
      </c>
    </row>
    <row r="1489" ht="15.75" customHeight="1">
      <c r="A1489" s="7" t="s">
        <v>3379</v>
      </c>
      <c r="B1489" s="7" t="s">
        <v>145</v>
      </c>
      <c r="C1489" s="7">
        <v>1.0</v>
      </c>
    </row>
    <row r="1490" ht="15.75" customHeight="1">
      <c r="A1490" s="7" t="s">
        <v>3382</v>
      </c>
      <c r="B1490" s="7" t="s">
        <v>145</v>
      </c>
      <c r="C1490" s="7">
        <v>2.0</v>
      </c>
    </row>
    <row r="1491" ht="15.75" customHeight="1">
      <c r="A1491" s="7" t="s">
        <v>3382</v>
      </c>
      <c r="B1491" s="7" t="s">
        <v>145</v>
      </c>
      <c r="C1491" s="7">
        <v>3.0</v>
      </c>
    </row>
    <row r="1492" ht="15.75" customHeight="1">
      <c r="A1492" s="7" t="s">
        <v>3386</v>
      </c>
      <c r="B1492" s="7" t="s">
        <v>145</v>
      </c>
    </row>
    <row r="1493" ht="15.75" customHeight="1">
      <c r="A1493" s="7" t="s">
        <v>3387</v>
      </c>
      <c r="B1493" s="7" t="s">
        <v>145</v>
      </c>
      <c r="C1493" s="7">
        <v>2.0</v>
      </c>
    </row>
    <row r="1494" ht="15.75" customHeight="1">
      <c r="A1494" s="7" t="s">
        <v>3387</v>
      </c>
      <c r="B1494" s="7" t="s">
        <v>145</v>
      </c>
      <c r="C1494" s="7">
        <v>1.0</v>
      </c>
    </row>
    <row r="1495" ht="15.75" customHeight="1">
      <c r="A1495" s="7" t="s">
        <v>3390</v>
      </c>
      <c r="B1495" s="7" t="s">
        <v>145</v>
      </c>
    </row>
    <row r="1496" ht="15.75" customHeight="1">
      <c r="A1496" s="7" t="s">
        <v>3391</v>
      </c>
      <c r="B1496" s="7" t="s">
        <v>145</v>
      </c>
    </row>
    <row r="1497" ht="15.75" customHeight="1">
      <c r="A1497" s="7" t="s">
        <v>3393</v>
      </c>
      <c r="B1497" s="7" t="s">
        <v>145</v>
      </c>
      <c r="C1497" s="7">
        <v>1.0</v>
      </c>
    </row>
    <row r="1498" ht="15.75" customHeight="1">
      <c r="A1498" s="7" t="s">
        <v>3393</v>
      </c>
      <c r="B1498" s="7" t="s">
        <v>145</v>
      </c>
      <c r="C1498" s="7">
        <v>3.0</v>
      </c>
    </row>
    <row r="1499" ht="15.75" customHeight="1">
      <c r="A1499" s="7" t="s">
        <v>3395</v>
      </c>
      <c r="B1499" s="7" t="s">
        <v>145</v>
      </c>
      <c r="C1499" s="7">
        <v>4.0</v>
      </c>
    </row>
    <row r="1500" ht="15.75" customHeight="1">
      <c r="A1500" s="7" t="s">
        <v>3395</v>
      </c>
      <c r="B1500" s="7" t="s">
        <v>145</v>
      </c>
      <c r="C1500" s="7">
        <v>2.0</v>
      </c>
    </row>
    <row r="1501" ht="15.75" customHeight="1">
      <c r="A1501" s="7" t="s">
        <v>3396</v>
      </c>
      <c r="B1501" s="7" t="s">
        <v>145</v>
      </c>
      <c r="C1501" s="7">
        <v>2.0</v>
      </c>
    </row>
    <row r="1502" ht="15.75" customHeight="1">
      <c r="A1502" s="7" t="s">
        <v>3399</v>
      </c>
      <c r="B1502" s="7" t="s">
        <v>145</v>
      </c>
      <c r="C1502" s="7">
        <v>1.0</v>
      </c>
    </row>
    <row r="1503" ht="15.75" customHeight="1">
      <c r="A1503" s="7" t="s">
        <v>3400</v>
      </c>
      <c r="B1503" s="7" t="s">
        <v>145</v>
      </c>
      <c r="C1503" s="7">
        <v>5.0</v>
      </c>
    </row>
    <row r="1504" ht="15.75" customHeight="1">
      <c r="A1504" s="7" t="s">
        <v>3401</v>
      </c>
      <c r="B1504" s="7" t="s">
        <v>145</v>
      </c>
      <c r="C1504" s="7">
        <v>3.0</v>
      </c>
    </row>
    <row r="1505" ht="15.75" customHeight="1">
      <c r="A1505" s="7" t="s">
        <v>3405</v>
      </c>
      <c r="B1505" s="7" t="s">
        <v>145</v>
      </c>
      <c r="C1505" s="7">
        <v>2.0</v>
      </c>
    </row>
    <row r="1506" ht="15.75" customHeight="1">
      <c r="A1506" s="7" t="s">
        <v>3407</v>
      </c>
      <c r="B1506" s="7" t="s">
        <v>145</v>
      </c>
      <c r="C1506" s="7">
        <v>2.0</v>
      </c>
    </row>
    <row r="1507" ht="15.75" customHeight="1">
      <c r="A1507" s="7" t="s">
        <v>3410</v>
      </c>
      <c r="B1507" s="7" t="s">
        <v>145</v>
      </c>
      <c r="C1507" s="7">
        <v>1.0</v>
      </c>
    </row>
    <row r="1508" ht="15.75" customHeight="1">
      <c r="A1508" s="7" t="s">
        <v>3413</v>
      </c>
      <c r="B1508" s="7" t="s">
        <v>145</v>
      </c>
    </row>
    <row r="1509" ht="15.75" customHeight="1">
      <c r="A1509" s="7" t="s">
        <v>3414</v>
      </c>
      <c r="B1509" s="7" t="s">
        <v>145</v>
      </c>
      <c r="C1509" s="7">
        <v>6.0</v>
      </c>
    </row>
    <row r="1510" ht="15.75" customHeight="1">
      <c r="A1510" s="7" t="s">
        <v>3417</v>
      </c>
      <c r="B1510" s="7" t="s">
        <v>145</v>
      </c>
    </row>
    <row r="1511" ht="15.75" customHeight="1">
      <c r="A1511" s="7" t="s">
        <v>3419</v>
      </c>
      <c r="B1511" s="7" t="s">
        <v>145</v>
      </c>
    </row>
    <row r="1512" ht="15.75" customHeight="1">
      <c r="A1512" s="7" t="s">
        <v>3421</v>
      </c>
      <c r="B1512" s="7" t="s">
        <v>145</v>
      </c>
    </row>
    <row r="1513" ht="15.75" customHeight="1">
      <c r="A1513" s="7" t="s">
        <v>3422</v>
      </c>
      <c r="B1513" s="7" t="s">
        <v>145</v>
      </c>
    </row>
    <row r="1514" ht="15.75" customHeight="1">
      <c r="A1514" s="7" t="s">
        <v>3426</v>
      </c>
      <c r="B1514" s="7" t="s">
        <v>145</v>
      </c>
    </row>
    <row r="1515" ht="15.75" customHeight="1">
      <c r="A1515" s="7" t="s">
        <v>3429</v>
      </c>
      <c r="B1515" s="7" t="s">
        <v>145</v>
      </c>
    </row>
    <row r="1516" ht="15.75" customHeight="1">
      <c r="A1516" s="7" t="s">
        <v>3430</v>
      </c>
      <c r="B1516" s="7" t="s">
        <v>145</v>
      </c>
      <c r="C1516" s="7">
        <v>4.0</v>
      </c>
    </row>
    <row r="1517" ht="15.75" customHeight="1">
      <c r="A1517" s="7" t="s">
        <v>3430</v>
      </c>
      <c r="B1517" s="7" t="s">
        <v>145</v>
      </c>
      <c r="C1517" s="7">
        <v>1.0</v>
      </c>
    </row>
    <row r="1518" ht="15.75" customHeight="1">
      <c r="A1518" s="7" t="s">
        <v>3433</v>
      </c>
      <c r="B1518" s="7" t="s">
        <v>145</v>
      </c>
      <c r="C1518" s="7">
        <v>5.0</v>
      </c>
    </row>
    <row r="1519" ht="15.75" customHeight="1">
      <c r="A1519" s="7" t="s">
        <v>3434</v>
      </c>
      <c r="B1519" s="7" t="s">
        <v>145</v>
      </c>
    </row>
    <row r="1520" ht="15.75" customHeight="1">
      <c r="A1520" s="7" t="s">
        <v>3435</v>
      </c>
      <c r="B1520" s="7" t="s">
        <v>145</v>
      </c>
      <c r="C1520" s="7">
        <v>30.0</v>
      </c>
    </row>
    <row r="1521" ht="15.75" customHeight="1">
      <c r="A1521" s="7" t="s">
        <v>3435</v>
      </c>
      <c r="B1521" s="7" t="s">
        <v>145</v>
      </c>
      <c r="C1521" s="7">
        <v>43.0</v>
      </c>
    </row>
    <row r="1522" ht="15.75" customHeight="1">
      <c r="A1522" s="7" t="s">
        <v>3435</v>
      </c>
      <c r="B1522" s="7" t="s">
        <v>145</v>
      </c>
      <c r="C1522" s="7">
        <v>10.0</v>
      </c>
    </row>
    <row r="1523" ht="15.75" customHeight="1">
      <c r="A1523" s="7" t="s">
        <v>3435</v>
      </c>
      <c r="B1523" s="7" t="s">
        <v>145</v>
      </c>
      <c r="C1523" s="7">
        <v>29.0</v>
      </c>
    </row>
    <row r="1524" ht="15.75" customHeight="1">
      <c r="A1524" s="7" t="s">
        <v>3444</v>
      </c>
      <c r="B1524" s="7" t="s">
        <v>251</v>
      </c>
    </row>
    <row r="1525" ht="15.75" customHeight="1">
      <c r="A1525" s="7" t="s">
        <v>3445</v>
      </c>
      <c r="B1525" s="7" t="s">
        <v>145</v>
      </c>
      <c r="C1525" s="7">
        <v>10.0</v>
      </c>
    </row>
    <row r="1526" ht="15.75" customHeight="1">
      <c r="A1526" s="7" t="s">
        <v>3445</v>
      </c>
      <c r="B1526" s="7" t="s">
        <v>750</v>
      </c>
      <c r="C1526" s="7">
        <v>14.0</v>
      </c>
    </row>
    <row r="1527" ht="15.75" customHeight="1">
      <c r="A1527" s="7" t="s">
        <v>3445</v>
      </c>
      <c r="B1527" s="7" t="s">
        <v>750</v>
      </c>
      <c r="C1527" s="7">
        <v>1.0</v>
      </c>
    </row>
    <row r="1528" ht="15.75" customHeight="1">
      <c r="A1528" s="7" t="s">
        <v>3452</v>
      </c>
      <c r="B1528" s="7" t="s">
        <v>145</v>
      </c>
      <c r="C1528" s="7">
        <v>1.0</v>
      </c>
    </row>
    <row r="1529" ht="15.75" customHeight="1">
      <c r="A1529" s="7" t="s">
        <v>3452</v>
      </c>
      <c r="B1529" s="7" t="s">
        <v>145</v>
      </c>
      <c r="C1529" s="7">
        <v>4.0</v>
      </c>
    </row>
    <row r="1530" ht="15.75" customHeight="1">
      <c r="A1530" s="7" t="s">
        <v>3456</v>
      </c>
      <c r="B1530" s="7" t="s">
        <v>145</v>
      </c>
      <c r="C1530" s="7">
        <v>2.0</v>
      </c>
    </row>
    <row r="1531" ht="15.75" customHeight="1">
      <c r="A1531" s="7" t="s">
        <v>3460</v>
      </c>
      <c r="B1531" s="7" t="s">
        <v>145</v>
      </c>
      <c r="C1531" s="7">
        <v>13.0</v>
      </c>
    </row>
    <row r="1532" ht="15.75" customHeight="1">
      <c r="A1532" s="7" t="s">
        <v>3460</v>
      </c>
      <c r="B1532" s="7" t="s">
        <v>145</v>
      </c>
      <c r="C1532" s="7">
        <v>9.0</v>
      </c>
    </row>
    <row r="1533" ht="15.75" customHeight="1">
      <c r="A1533" s="7" t="s">
        <v>3460</v>
      </c>
      <c r="B1533" s="7" t="s">
        <v>145</v>
      </c>
      <c r="C1533" s="7">
        <v>7.0</v>
      </c>
    </row>
    <row r="1534" ht="15.75" customHeight="1">
      <c r="A1534" s="7" t="s">
        <v>3464</v>
      </c>
      <c r="B1534" s="7" t="s">
        <v>145</v>
      </c>
      <c r="C1534" s="7">
        <v>4.0</v>
      </c>
    </row>
    <row r="1535" ht="15.75" customHeight="1">
      <c r="A1535" s="7" t="s">
        <v>3464</v>
      </c>
      <c r="B1535" s="7" t="s">
        <v>145</v>
      </c>
      <c r="C1535" s="7">
        <v>10.0</v>
      </c>
    </row>
    <row r="1536" ht="15.75" customHeight="1">
      <c r="A1536" s="7" t="s">
        <v>3470</v>
      </c>
      <c r="B1536" s="7" t="s">
        <v>145</v>
      </c>
      <c r="C1536" s="7">
        <v>5.0</v>
      </c>
    </row>
    <row r="1537" ht="15.75" customHeight="1">
      <c r="A1537" s="7" t="s">
        <v>3474</v>
      </c>
      <c r="B1537" s="7" t="s">
        <v>145</v>
      </c>
    </row>
    <row r="1538" ht="15.75" customHeight="1">
      <c r="A1538" s="7" t="s">
        <v>3475</v>
      </c>
      <c r="B1538" s="7" t="s">
        <v>145</v>
      </c>
    </row>
    <row r="1539" ht="15.75" customHeight="1">
      <c r="A1539" s="7" t="s">
        <v>3478</v>
      </c>
      <c r="B1539" s="7" t="s">
        <v>145</v>
      </c>
    </row>
    <row r="1540" ht="15.75" customHeight="1">
      <c r="A1540" s="7" t="s">
        <v>3480</v>
      </c>
      <c r="B1540" s="7" t="s">
        <v>145</v>
      </c>
    </row>
    <row r="1541" ht="15.75" customHeight="1">
      <c r="A1541" s="7" t="s">
        <v>3482</v>
      </c>
      <c r="B1541" s="7" t="s">
        <v>145</v>
      </c>
    </row>
    <row r="1542" ht="15.75" customHeight="1">
      <c r="A1542" s="7" t="s">
        <v>3483</v>
      </c>
      <c r="B1542" s="7" t="s">
        <v>145</v>
      </c>
    </row>
    <row r="1543" ht="15.75" customHeight="1">
      <c r="A1543" s="7" t="s">
        <v>3487</v>
      </c>
      <c r="B1543" s="7" t="s">
        <v>145</v>
      </c>
    </row>
    <row r="1544" ht="15.75" customHeight="1">
      <c r="A1544" s="7" t="s">
        <v>3488</v>
      </c>
      <c r="B1544" s="7" t="s">
        <v>145</v>
      </c>
    </row>
    <row r="1545" ht="15.75" customHeight="1">
      <c r="A1545" s="7" t="s">
        <v>3489</v>
      </c>
      <c r="B1545" s="7" t="s">
        <v>145</v>
      </c>
    </row>
    <row r="1546" ht="15.75" customHeight="1">
      <c r="A1546" s="7" t="s">
        <v>3491</v>
      </c>
      <c r="B1546" s="7" t="s">
        <v>145</v>
      </c>
    </row>
    <row r="1547" ht="15.75" customHeight="1">
      <c r="A1547" s="7" t="s">
        <v>3494</v>
      </c>
      <c r="B1547" s="7" t="s">
        <v>145</v>
      </c>
      <c r="C1547" s="7">
        <v>4.0</v>
      </c>
    </row>
    <row r="1548" ht="15.75" customHeight="1">
      <c r="A1548" s="7" t="s">
        <v>3496</v>
      </c>
      <c r="B1548" s="7" t="s">
        <v>145</v>
      </c>
    </row>
    <row r="1549" ht="15.75" customHeight="1">
      <c r="A1549" s="7" t="s">
        <v>3499</v>
      </c>
      <c r="B1549" s="7" t="s">
        <v>145</v>
      </c>
    </row>
    <row r="1550" ht="15.75" customHeight="1">
      <c r="A1550" s="7" t="s">
        <v>3502</v>
      </c>
      <c r="B1550" s="7" t="s">
        <v>145</v>
      </c>
    </row>
    <row r="1551" ht="15.75" customHeight="1">
      <c r="A1551" s="7" t="s">
        <v>3503</v>
      </c>
      <c r="B1551" s="7" t="s">
        <v>145</v>
      </c>
    </row>
    <row r="1552" ht="15.75" customHeight="1">
      <c r="A1552" s="7" t="s">
        <v>3504</v>
      </c>
      <c r="B1552" s="7" t="s">
        <v>145</v>
      </c>
    </row>
    <row r="1553" ht="15.75" customHeight="1">
      <c r="A1553" s="7" t="s">
        <v>3508</v>
      </c>
      <c r="B1553" s="7" t="s">
        <v>145</v>
      </c>
    </row>
    <row r="1554" ht="15.75" customHeight="1">
      <c r="A1554" s="7" t="s">
        <v>3510</v>
      </c>
      <c r="B1554" s="7" t="s">
        <v>145</v>
      </c>
      <c r="C1554" s="7">
        <v>1.0</v>
      </c>
    </row>
    <row r="1555" ht="15.75" customHeight="1">
      <c r="A1555" s="7" t="s">
        <v>3513</v>
      </c>
      <c r="B1555" s="7" t="s">
        <v>145</v>
      </c>
    </row>
    <row r="1556" ht="15.75" customHeight="1">
      <c r="A1556" s="7" t="s">
        <v>3518</v>
      </c>
      <c r="B1556" s="7" t="s">
        <v>145</v>
      </c>
    </row>
    <row r="1557" ht="15.75" customHeight="1">
      <c r="A1557" s="7" t="s">
        <v>3519</v>
      </c>
      <c r="B1557" s="7" t="s">
        <v>145</v>
      </c>
    </row>
    <row r="1558" ht="15.75" customHeight="1">
      <c r="A1558" s="7" t="s">
        <v>3521</v>
      </c>
      <c r="B1558" s="7" t="s">
        <v>145</v>
      </c>
      <c r="C1558" s="7">
        <v>2.0</v>
      </c>
    </row>
    <row r="1559" ht="15.75" customHeight="1">
      <c r="A1559" s="7" t="s">
        <v>3524</v>
      </c>
      <c r="B1559" s="7" t="s">
        <v>145</v>
      </c>
    </row>
    <row r="1560" ht="15.75" customHeight="1">
      <c r="A1560" s="7" t="s">
        <v>3525</v>
      </c>
      <c r="B1560" s="7" t="s">
        <v>145</v>
      </c>
    </row>
    <row r="1561" ht="15.75" customHeight="1">
      <c r="A1561" s="7" t="s">
        <v>3527</v>
      </c>
      <c r="B1561" s="7" t="s">
        <v>145</v>
      </c>
    </row>
    <row r="1562" ht="15.75" customHeight="1">
      <c r="A1562" s="7" t="s">
        <v>3529</v>
      </c>
      <c r="B1562" s="7" t="s">
        <v>145</v>
      </c>
    </row>
    <row r="1563" ht="15.75" customHeight="1">
      <c r="A1563" s="7" t="s">
        <v>3530</v>
      </c>
      <c r="B1563" s="7" t="s">
        <v>145</v>
      </c>
    </row>
    <row r="1564" ht="15.75" customHeight="1">
      <c r="A1564" s="7" t="s">
        <v>3531</v>
      </c>
      <c r="B1564" s="7" t="s">
        <v>145</v>
      </c>
      <c r="C1564" s="7">
        <v>2.0</v>
      </c>
    </row>
    <row r="1565" ht="15.75" customHeight="1">
      <c r="A1565" s="7" t="s">
        <v>3534</v>
      </c>
      <c r="B1565" s="7" t="s">
        <v>145</v>
      </c>
    </row>
    <row r="1566" ht="15.75" customHeight="1">
      <c r="A1566" s="7" t="s">
        <v>3537</v>
      </c>
      <c r="B1566" s="7" t="s">
        <v>145</v>
      </c>
      <c r="C1566" s="7">
        <v>4.0</v>
      </c>
    </row>
    <row r="1567" ht="15.75" customHeight="1">
      <c r="A1567" s="7" t="s">
        <v>3540</v>
      </c>
      <c r="B1567" s="7" t="s">
        <v>145</v>
      </c>
      <c r="C1567" s="7">
        <v>4.0</v>
      </c>
    </row>
    <row r="1568" ht="15.75" customHeight="1">
      <c r="A1568" s="7" t="s">
        <v>3542</v>
      </c>
      <c r="B1568" s="7" t="s">
        <v>145</v>
      </c>
      <c r="C1568" s="7">
        <v>1.0</v>
      </c>
    </row>
    <row r="1569" ht="15.75" customHeight="1">
      <c r="A1569" s="7" t="s">
        <v>3543</v>
      </c>
      <c r="B1569" s="7" t="s">
        <v>145</v>
      </c>
      <c r="C1569" s="7">
        <v>5.0</v>
      </c>
    </row>
    <row r="1570" ht="15.75" customHeight="1">
      <c r="A1570" s="7" t="s">
        <v>3548</v>
      </c>
      <c r="B1570" s="7" t="s">
        <v>145</v>
      </c>
      <c r="C1570" s="7">
        <v>5.0</v>
      </c>
    </row>
    <row r="1571" ht="15.75" customHeight="1">
      <c r="A1571" s="7" t="s">
        <v>3551</v>
      </c>
      <c r="B1571" s="7" t="s">
        <v>145</v>
      </c>
      <c r="C1571" s="7">
        <v>2.0</v>
      </c>
    </row>
    <row r="1572" ht="15.75" customHeight="1">
      <c r="A1572" s="7" t="s">
        <v>3553</v>
      </c>
      <c r="B1572" s="7" t="s">
        <v>145</v>
      </c>
      <c r="C1572" s="7">
        <v>2.0</v>
      </c>
    </row>
    <row r="1573" ht="15.75" customHeight="1">
      <c r="A1573" s="7" t="s">
        <v>3555</v>
      </c>
      <c r="B1573" s="7" t="s">
        <v>145</v>
      </c>
      <c r="C1573" s="7">
        <v>2.0</v>
      </c>
    </row>
    <row r="1574" ht="15.75" customHeight="1">
      <c r="A1574" s="7" t="s">
        <v>3556</v>
      </c>
      <c r="B1574" s="7" t="s">
        <v>145</v>
      </c>
      <c r="C1574" s="7">
        <v>1.0</v>
      </c>
    </row>
    <row r="1575" ht="15.75" customHeight="1">
      <c r="A1575" s="7" t="s">
        <v>3557</v>
      </c>
      <c r="B1575" s="7" t="s">
        <v>145</v>
      </c>
    </row>
    <row r="1576" ht="15.75" customHeight="1">
      <c r="A1576" s="7" t="s">
        <v>3561</v>
      </c>
      <c r="B1576" s="7" t="s">
        <v>145</v>
      </c>
    </row>
    <row r="1577" ht="15.75" customHeight="1">
      <c r="A1577" s="7" t="s">
        <v>3564</v>
      </c>
      <c r="B1577" s="7" t="s">
        <v>145</v>
      </c>
      <c r="C1577" s="7">
        <v>7.0</v>
      </c>
    </row>
    <row r="1578" ht="15.75" customHeight="1">
      <c r="A1578" s="7" t="s">
        <v>3564</v>
      </c>
      <c r="B1578" s="7" t="s">
        <v>145</v>
      </c>
      <c r="C1578" s="7">
        <v>1.0</v>
      </c>
    </row>
    <row r="1579" ht="15.75" customHeight="1">
      <c r="A1579" s="7" t="s">
        <v>3564</v>
      </c>
      <c r="B1579" s="7" t="s">
        <v>145</v>
      </c>
      <c r="C1579" s="7">
        <v>5.0</v>
      </c>
    </row>
    <row r="1580" ht="15.75" customHeight="1">
      <c r="A1580" s="7" t="s">
        <v>3567</v>
      </c>
      <c r="B1580" s="7" t="s">
        <v>145</v>
      </c>
    </row>
    <row r="1581" ht="15.75" customHeight="1">
      <c r="A1581" s="7" t="s">
        <v>3568</v>
      </c>
      <c r="B1581" s="7" t="s">
        <v>145</v>
      </c>
    </row>
    <row r="1582" ht="15.75" customHeight="1">
      <c r="A1582" s="7" t="s">
        <v>3572</v>
      </c>
      <c r="B1582" s="7" t="s">
        <v>145</v>
      </c>
      <c r="C1582" s="7">
        <v>11.0</v>
      </c>
    </row>
    <row r="1583" ht="15.75" customHeight="1">
      <c r="A1583" s="7" t="s">
        <v>3572</v>
      </c>
      <c r="B1583" s="7" t="s">
        <v>145</v>
      </c>
      <c r="C1583" s="7">
        <v>1.0</v>
      </c>
    </row>
    <row r="1584" ht="15.75" customHeight="1">
      <c r="A1584" s="7" t="s">
        <v>3572</v>
      </c>
      <c r="B1584" s="7" t="s">
        <v>145</v>
      </c>
      <c r="C1584" s="7">
        <v>15.0</v>
      </c>
    </row>
    <row r="1585" ht="15.75" customHeight="1">
      <c r="A1585" s="7" t="s">
        <v>3579</v>
      </c>
      <c r="B1585" s="7" t="s">
        <v>145</v>
      </c>
      <c r="C1585" s="7">
        <v>7.0</v>
      </c>
    </row>
    <row r="1586" ht="15.75" customHeight="1">
      <c r="A1586" s="7" t="s">
        <v>3579</v>
      </c>
      <c r="B1586" s="7" t="s">
        <v>145</v>
      </c>
      <c r="C1586" s="7">
        <v>11.0</v>
      </c>
    </row>
    <row r="1587" ht="15.75" customHeight="1">
      <c r="A1587" s="7" t="s">
        <v>3583</v>
      </c>
      <c r="B1587" s="7" t="s">
        <v>145</v>
      </c>
      <c r="C1587" s="7">
        <v>2.0</v>
      </c>
    </row>
    <row r="1588" ht="15.75" customHeight="1">
      <c r="A1588" s="7" t="s">
        <v>3585</v>
      </c>
      <c r="B1588" s="7" t="s">
        <v>145</v>
      </c>
      <c r="C1588" s="7">
        <v>1.0</v>
      </c>
    </row>
    <row r="1589" ht="15.75" customHeight="1">
      <c r="A1589" s="7" t="s">
        <v>3587</v>
      </c>
      <c r="B1589" s="7" t="s">
        <v>145</v>
      </c>
    </row>
    <row r="1590" ht="15.75" customHeight="1">
      <c r="A1590" s="7" t="s">
        <v>3588</v>
      </c>
      <c r="B1590" s="7" t="s">
        <v>145</v>
      </c>
      <c r="C1590" s="7">
        <v>1.0</v>
      </c>
    </row>
    <row r="1591" ht="15.75" customHeight="1">
      <c r="A1591" s="7" t="s">
        <v>3589</v>
      </c>
      <c r="B1591" s="7" t="s">
        <v>145</v>
      </c>
    </row>
    <row r="1592" ht="15.75" customHeight="1">
      <c r="A1592" s="7" t="s">
        <v>3592</v>
      </c>
      <c r="B1592" s="7" t="s">
        <v>145</v>
      </c>
      <c r="C1592" s="7">
        <v>4.0</v>
      </c>
    </row>
    <row r="1593" ht="15.75" customHeight="1">
      <c r="A1593" s="7" t="s">
        <v>3597</v>
      </c>
      <c r="B1593" s="7" t="s">
        <v>145</v>
      </c>
    </row>
    <row r="1594" ht="15.75" customHeight="1">
      <c r="A1594" s="7" t="s">
        <v>3601</v>
      </c>
      <c r="B1594" s="7" t="s">
        <v>145</v>
      </c>
    </row>
    <row r="1595" ht="15.75" customHeight="1">
      <c r="A1595" s="7" t="s">
        <v>3605</v>
      </c>
      <c r="B1595" s="7" t="s">
        <v>145</v>
      </c>
      <c r="C1595" s="7">
        <v>4.0</v>
      </c>
    </row>
    <row r="1596" ht="15.75" customHeight="1">
      <c r="A1596" s="7" t="s">
        <v>3606</v>
      </c>
      <c r="B1596" s="7" t="s">
        <v>145</v>
      </c>
    </row>
    <row r="1597" ht="15.75" customHeight="1">
      <c r="A1597" s="7" t="s">
        <v>3607</v>
      </c>
      <c r="B1597" s="7" t="s">
        <v>145</v>
      </c>
    </row>
    <row r="1598" ht="15.75" customHeight="1">
      <c r="A1598" s="7" t="s">
        <v>3609</v>
      </c>
      <c r="B1598" s="7" t="s">
        <v>145</v>
      </c>
    </row>
    <row r="1599" ht="15.75" customHeight="1">
      <c r="A1599" s="7" t="s">
        <v>3612</v>
      </c>
      <c r="B1599" s="7" t="s">
        <v>145</v>
      </c>
    </row>
    <row r="1600" ht="15.75" customHeight="1">
      <c r="A1600" s="7" t="s">
        <v>3614</v>
      </c>
      <c r="B1600" s="7" t="s">
        <v>145</v>
      </c>
      <c r="C1600" s="7">
        <v>1.0</v>
      </c>
    </row>
    <row r="1601" ht="15.75" customHeight="1">
      <c r="A1601" s="7" t="s">
        <v>3616</v>
      </c>
      <c r="B1601" s="7" t="s">
        <v>145</v>
      </c>
    </row>
    <row r="1602" ht="15.75" customHeight="1">
      <c r="A1602" s="7" t="s">
        <v>3618</v>
      </c>
      <c r="B1602" s="7" t="s">
        <v>145</v>
      </c>
      <c r="C1602" s="7">
        <v>1.0</v>
      </c>
    </row>
    <row r="1603" ht="15.75" customHeight="1">
      <c r="A1603" s="7" t="s">
        <v>3618</v>
      </c>
      <c r="B1603" s="7" t="s">
        <v>145</v>
      </c>
      <c r="C1603" s="7">
        <v>4.0</v>
      </c>
    </row>
    <row r="1604" ht="15.75" customHeight="1">
      <c r="A1604" s="7" t="s">
        <v>3618</v>
      </c>
      <c r="B1604" s="7" t="s">
        <v>145</v>
      </c>
      <c r="C1604" s="7">
        <v>12.0</v>
      </c>
    </row>
    <row r="1605" ht="15.75" customHeight="1">
      <c r="A1605" s="7" t="s">
        <v>3624</v>
      </c>
      <c r="B1605" s="7" t="s">
        <v>145</v>
      </c>
      <c r="C1605" s="7">
        <v>9.0</v>
      </c>
    </row>
    <row r="1606" ht="15.75" customHeight="1">
      <c r="A1606" s="7" t="s">
        <v>3628</v>
      </c>
      <c r="B1606" s="7" t="s">
        <v>145</v>
      </c>
    </row>
    <row r="1607" ht="15.75" customHeight="1">
      <c r="A1607" s="7" t="s">
        <v>3631</v>
      </c>
      <c r="B1607" s="7" t="s">
        <v>145</v>
      </c>
      <c r="C1607" s="7">
        <v>1.0</v>
      </c>
    </row>
    <row r="1608" ht="15.75" customHeight="1">
      <c r="A1608" s="7" t="s">
        <v>3632</v>
      </c>
      <c r="B1608" s="7" t="s">
        <v>145</v>
      </c>
    </row>
    <row r="1609" ht="15.75" customHeight="1">
      <c r="A1609" s="7" t="s">
        <v>3635</v>
      </c>
      <c r="B1609" s="7" t="s">
        <v>145</v>
      </c>
    </row>
    <row r="1610" ht="15.75" customHeight="1">
      <c r="A1610" s="7" t="s">
        <v>3638</v>
      </c>
      <c r="B1610" s="7" t="s">
        <v>145</v>
      </c>
    </row>
    <row r="1611" ht="15.75" customHeight="1">
      <c r="A1611" s="7" t="s">
        <v>3641</v>
      </c>
      <c r="B1611" s="7" t="s">
        <v>145</v>
      </c>
      <c r="C1611" s="7">
        <v>4.0</v>
      </c>
    </row>
    <row r="1612" ht="15.75" customHeight="1">
      <c r="A1612" s="7" t="s">
        <v>3642</v>
      </c>
      <c r="B1612" s="7" t="s">
        <v>145</v>
      </c>
    </row>
    <row r="1613" ht="15.75" customHeight="1">
      <c r="A1613" s="7" t="s">
        <v>3645</v>
      </c>
      <c r="B1613" s="7" t="s">
        <v>145</v>
      </c>
      <c r="C1613" s="7">
        <v>14.0</v>
      </c>
    </row>
    <row r="1614" ht="15.75" customHeight="1">
      <c r="A1614" s="7" t="s">
        <v>3645</v>
      </c>
      <c r="B1614" s="7" t="s">
        <v>145</v>
      </c>
      <c r="C1614" s="7">
        <v>12.0</v>
      </c>
    </row>
    <row r="1615" ht="15.75" customHeight="1">
      <c r="A1615" s="7" t="s">
        <v>3651</v>
      </c>
      <c r="B1615" s="7" t="s">
        <v>145</v>
      </c>
      <c r="C1615" s="7">
        <v>11.0</v>
      </c>
    </row>
    <row r="1616" ht="15.75" customHeight="1">
      <c r="A1616" s="7" t="s">
        <v>3651</v>
      </c>
      <c r="B1616" s="7" t="s">
        <v>145</v>
      </c>
      <c r="C1616" s="7">
        <v>16.0</v>
      </c>
    </row>
    <row r="1617" ht="15.75" customHeight="1">
      <c r="A1617" s="7" t="s">
        <v>3656</v>
      </c>
      <c r="B1617" s="7" t="s">
        <v>145</v>
      </c>
      <c r="C1617" s="7">
        <v>11.0</v>
      </c>
    </row>
    <row r="1618" ht="15.75" customHeight="1">
      <c r="A1618" s="7" t="s">
        <v>3656</v>
      </c>
      <c r="B1618" s="7" t="s">
        <v>145</v>
      </c>
      <c r="C1618" s="7">
        <v>12.0</v>
      </c>
    </row>
    <row r="1619" ht="15.75" customHeight="1">
      <c r="A1619" s="7" t="s">
        <v>3677</v>
      </c>
      <c r="B1619" s="7" t="s">
        <v>145</v>
      </c>
      <c r="C1619" s="7">
        <v>3.0</v>
      </c>
    </row>
    <row r="1620" ht="15.75" customHeight="1">
      <c r="A1620" s="7" t="s">
        <v>3681</v>
      </c>
      <c r="B1620" s="7" t="s">
        <v>145</v>
      </c>
    </row>
    <row r="1621" ht="15.75" customHeight="1">
      <c r="A1621" s="7" t="s">
        <v>3683</v>
      </c>
      <c r="B1621" s="7" t="s">
        <v>145</v>
      </c>
      <c r="C1621" s="7">
        <v>4.0</v>
      </c>
    </row>
    <row r="1622" ht="15.75" customHeight="1">
      <c r="A1622" s="7" t="s">
        <v>3683</v>
      </c>
      <c r="B1622" s="7" t="s">
        <v>145</v>
      </c>
      <c r="C1622" s="7">
        <v>2.0</v>
      </c>
    </row>
    <row r="1623" ht="15.75" customHeight="1">
      <c r="A1623" s="7" t="s">
        <v>3688</v>
      </c>
      <c r="B1623" s="7" t="s">
        <v>145</v>
      </c>
      <c r="C1623" s="7">
        <v>7.0</v>
      </c>
    </row>
    <row r="1624" ht="15.75" customHeight="1">
      <c r="A1624" s="7" t="s">
        <v>3688</v>
      </c>
      <c r="B1624" s="7" t="s">
        <v>145</v>
      </c>
      <c r="C1624" s="7">
        <v>5.0</v>
      </c>
    </row>
    <row r="1625" ht="15.75" customHeight="1">
      <c r="A1625" s="7" t="s">
        <v>3690</v>
      </c>
      <c r="B1625" s="7" t="s">
        <v>145</v>
      </c>
    </row>
    <row r="1626" ht="15.75" customHeight="1">
      <c r="A1626" s="7" t="s">
        <v>3694</v>
      </c>
      <c r="B1626" s="7" t="s">
        <v>145</v>
      </c>
      <c r="C1626" s="7">
        <v>2.0</v>
      </c>
    </row>
    <row r="1627" ht="15.75" customHeight="1">
      <c r="A1627" s="7" t="s">
        <v>3697</v>
      </c>
      <c r="B1627" s="7" t="s">
        <v>145</v>
      </c>
      <c r="C1627" s="7">
        <v>3.0</v>
      </c>
    </row>
    <row r="1628" ht="15.75" customHeight="1">
      <c r="A1628" s="7" t="s">
        <v>3698</v>
      </c>
      <c r="B1628" s="7" t="s">
        <v>145</v>
      </c>
      <c r="C1628" s="7">
        <v>2.0</v>
      </c>
    </row>
    <row r="1629" ht="15.75" customHeight="1">
      <c r="A1629" s="7" t="s">
        <v>3698</v>
      </c>
      <c r="B1629" s="7" t="s">
        <v>145</v>
      </c>
      <c r="C1629" s="7">
        <v>1.0</v>
      </c>
    </row>
    <row r="1630" ht="15.75" customHeight="1">
      <c r="A1630" s="7" t="s">
        <v>3705</v>
      </c>
      <c r="B1630" s="7" t="s">
        <v>145</v>
      </c>
    </row>
    <row r="1631" ht="15.75" customHeight="1">
      <c r="A1631" s="7" t="s">
        <v>3706</v>
      </c>
      <c r="B1631" s="7" t="s">
        <v>145</v>
      </c>
    </row>
    <row r="1632" ht="15.75" customHeight="1">
      <c r="A1632" s="7" t="s">
        <v>3707</v>
      </c>
      <c r="B1632" s="7" t="s">
        <v>145</v>
      </c>
      <c r="C1632" s="7">
        <v>2.0</v>
      </c>
    </row>
    <row r="1633" ht="15.75" customHeight="1">
      <c r="A1633" s="7" t="s">
        <v>3712</v>
      </c>
      <c r="B1633" s="7" t="s">
        <v>145</v>
      </c>
      <c r="C1633" s="7">
        <v>13.0</v>
      </c>
    </row>
    <row r="1634" ht="15.75" customHeight="1">
      <c r="A1634" s="7" t="s">
        <v>3715</v>
      </c>
      <c r="B1634" s="7" t="s">
        <v>145</v>
      </c>
      <c r="C1634" s="7">
        <v>2.0</v>
      </c>
    </row>
    <row r="1635" ht="15.75" customHeight="1">
      <c r="A1635" s="7" t="s">
        <v>3719</v>
      </c>
      <c r="B1635" s="7" t="s">
        <v>145</v>
      </c>
    </row>
    <row r="1636" ht="15.75" customHeight="1">
      <c r="A1636" s="7" t="s">
        <v>3720</v>
      </c>
      <c r="B1636" s="7" t="s">
        <v>145</v>
      </c>
    </row>
    <row r="1637" ht="15.75" customHeight="1">
      <c r="A1637" s="7" t="s">
        <v>3721</v>
      </c>
      <c r="B1637" s="7" t="s">
        <v>145</v>
      </c>
      <c r="C1637" s="7">
        <v>7.0</v>
      </c>
    </row>
    <row r="1638" ht="15.75" customHeight="1">
      <c r="A1638" s="7" t="s">
        <v>3721</v>
      </c>
      <c r="B1638" s="7" t="s">
        <v>145</v>
      </c>
      <c r="C1638" s="7">
        <v>12.0</v>
      </c>
    </row>
    <row r="1639" ht="15.75" customHeight="1">
      <c r="A1639" s="7" t="s">
        <v>3725</v>
      </c>
      <c r="B1639" s="7" t="s">
        <v>145</v>
      </c>
    </row>
    <row r="1640" ht="15.75" customHeight="1">
      <c r="A1640" s="7" t="s">
        <v>3726</v>
      </c>
      <c r="B1640" s="7" t="s">
        <v>145</v>
      </c>
    </row>
    <row r="1641" ht="15.75" customHeight="1">
      <c r="A1641" s="7" t="s">
        <v>3728</v>
      </c>
      <c r="B1641" s="7" t="s">
        <v>145</v>
      </c>
    </row>
    <row r="1642" ht="15.75" customHeight="1">
      <c r="A1642" s="7" t="s">
        <v>3731</v>
      </c>
      <c r="B1642" s="7" t="s">
        <v>145</v>
      </c>
    </row>
    <row r="1643" ht="15.75" customHeight="1">
      <c r="A1643" s="7" t="s">
        <v>3735</v>
      </c>
      <c r="B1643" s="7" t="s">
        <v>145</v>
      </c>
      <c r="C1643" s="7" t="s">
        <v>3736</v>
      </c>
    </row>
    <row r="1644" ht="15.75" customHeight="1">
      <c r="A1644" s="7" t="s">
        <v>3735</v>
      </c>
      <c r="B1644" s="7" t="s">
        <v>145</v>
      </c>
      <c r="C1644" s="7" t="s">
        <v>3738</v>
      </c>
    </row>
    <row r="1645" ht="15.75" customHeight="1">
      <c r="A1645" s="7" t="s">
        <v>3740</v>
      </c>
      <c r="B1645" s="7" t="s">
        <v>145</v>
      </c>
    </row>
    <row r="1646" ht="15.75" customHeight="1">
      <c r="A1646" s="7" t="s">
        <v>3744</v>
      </c>
      <c r="B1646" s="7" t="s">
        <v>145</v>
      </c>
      <c r="C1646" s="7">
        <v>5.0</v>
      </c>
    </row>
    <row r="1647" ht="15.75" customHeight="1">
      <c r="A1647" s="7" t="s">
        <v>3746</v>
      </c>
      <c r="B1647" s="7" t="s">
        <v>145</v>
      </c>
      <c r="C1647" s="7">
        <v>2.0</v>
      </c>
    </row>
    <row r="1648" ht="15.75" customHeight="1">
      <c r="A1648" s="7" t="s">
        <v>3748</v>
      </c>
      <c r="B1648" s="7" t="s">
        <v>145</v>
      </c>
      <c r="C1648" s="7">
        <v>1.0</v>
      </c>
    </row>
    <row r="1649" ht="15.75" customHeight="1">
      <c r="A1649" s="7" t="s">
        <v>3752</v>
      </c>
      <c r="B1649" s="7" t="s">
        <v>145</v>
      </c>
      <c r="C1649" s="7">
        <v>1.0</v>
      </c>
    </row>
    <row r="1650" ht="15.75" customHeight="1">
      <c r="A1650" s="7" t="s">
        <v>3755</v>
      </c>
      <c r="B1650" s="7" t="s">
        <v>145</v>
      </c>
      <c r="C1650" s="7">
        <v>1.0</v>
      </c>
    </row>
    <row r="1651" ht="15.75" customHeight="1">
      <c r="A1651" s="7" t="s">
        <v>3756</v>
      </c>
      <c r="B1651" s="7" t="s">
        <v>145</v>
      </c>
    </row>
    <row r="1652" ht="15.75" customHeight="1">
      <c r="A1652" s="7" t="s">
        <v>3760</v>
      </c>
      <c r="B1652" s="7" t="s">
        <v>145</v>
      </c>
    </row>
    <row r="1653" ht="15.75" customHeight="1">
      <c r="A1653" s="7" t="s">
        <v>3763</v>
      </c>
      <c r="B1653" s="7" t="s">
        <v>145</v>
      </c>
      <c r="C1653" s="7">
        <v>7.0</v>
      </c>
    </row>
    <row r="1654" ht="15.75" customHeight="1">
      <c r="A1654" s="7" t="s">
        <v>3763</v>
      </c>
      <c r="B1654" s="7" t="s">
        <v>145</v>
      </c>
      <c r="C1654" s="7">
        <v>1.0</v>
      </c>
    </row>
    <row r="1655" ht="15.75" customHeight="1">
      <c r="A1655" s="7" t="s">
        <v>3767</v>
      </c>
      <c r="B1655" s="7" t="s">
        <v>145</v>
      </c>
    </row>
    <row r="1656" ht="15.75" customHeight="1">
      <c r="A1656" s="7" t="s">
        <v>3769</v>
      </c>
      <c r="B1656" s="7" t="s">
        <v>145</v>
      </c>
      <c r="C1656" s="7">
        <v>1.0</v>
      </c>
    </row>
    <row r="1657" ht="15.75" customHeight="1">
      <c r="A1657" s="7" t="s">
        <v>3774</v>
      </c>
      <c r="B1657" s="7" t="s">
        <v>145</v>
      </c>
      <c r="C1657" s="7">
        <v>3.0</v>
      </c>
    </row>
    <row r="1658" ht="15.75" customHeight="1">
      <c r="A1658" s="7" t="s">
        <v>3774</v>
      </c>
      <c r="B1658" s="7" t="s">
        <v>145</v>
      </c>
      <c r="C1658" s="7">
        <v>5.0</v>
      </c>
    </row>
    <row r="1659" ht="15.75" customHeight="1">
      <c r="A1659" s="7" t="s">
        <v>3775</v>
      </c>
      <c r="B1659" s="7" t="s">
        <v>145</v>
      </c>
      <c r="C1659" s="7">
        <v>2.0</v>
      </c>
    </row>
    <row r="1660" ht="15.75" customHeight="1">
      <c r="A1660" s="7" t="s">
        <v>3776</v>
      </c>
      <c r="B1660" s="7" t="s">
        <v>145</v>
      </c>
    </row>
    <row r="1661" ht="15.75" customHeight="1">
      <c r="A1661" s="7" t="s">
        <v>3777</v>
      </c>
      <c r="B1661" s="7" t="s">
        <v>145</v>
      </c>
    </row>
    <row r="1662" ht="15.75" customHeight="1">
      <c r="A1662" s="7" t="s">
        <v>3778</v>
      </c>
      <c r="B1662" s="7" t="s">
        <v>145</v>
      </c>
      <c r="C1662" s="7">
        <v>9.0</v>
      </c>
    </row>
    <row r="1663" ht="15.75" customHeight="1">
      <c r="A1663" s="7" t="s">
        <v>3780</v>
      </c>
      <c r="B1663" s="7" t="s">
        <v>145</v>
      </c>
    </row>
    <row r="1664" ht="15.75" customHeight="1">
      <c r="A1664" s="7" t="s">
        <v>3781</v>
      </c>
      <c r="B1664" s="7" t="s">
        <v>145</v>
      </c>
    </row>
    <row r="1665" ht="15.75" customHeight="1">
      <c r="A1665" s="7" t="s">
        <v>3784</v>
      </c>
      <c r="B1665" s="7" t="s">
        <v>145</v>
      </c>
      <c r="C1665" s="7">
        <v>4.0</v>
      </c>
    </row>
    <row r="1666" ht="15.75" customHeight="1">
      <c r="A1666" s="7" t="s">
        <v>3788</v>
      </c>
      <c r="B1666" s="7" t="s">
        <v>145</v>
      </c>
      <c r="C1666" s="7">
        <v>1.0</v>
      </c>
    </row>
    <row r="1667" ht="15.75" customHeight="1">
      <c r="A1667" s="7" t="s">
        <v>3790</v>
      </c>
      <c r="B1667" s="7" t="s">
        <v>145</v>
      </c>
      <c r="C1667" s="7">
        <v>20.0</v>
      </c>
    </row>
    <row r="1668" ht="15.75" customHeight="1">
      <c r="A1668" s="7" t="s">
        <v>3790</v>
      </c>
      <c r="B1668" s="7" t="s">
        <v>145</v>
      </c>
      <c r="C1668" s="7">
        <v>16.0</v>
      </c>
    </row>
    <row r="1669" ht="15.75" customHeight="1">
      <c r="A1669" s="7" t="s">
        <v>3790</v>
      </c>
      <c r="B1669" s="7" t="s">
        <v>145</v>
      </c>
      <c r="C1669" s="7">
        <v>8.0</v>
      </c>
    </row>
    <row r="1670" ht="15.75" customHeight="1">
      <c r="A1670" s="7" t="s">
        <v>3790</v>
      </c>
      <c r="B1670" s="7" t="s">
        <v>145</v>
      </c>
      <c r="C1670" s="7">
        <v>28.0</v>
      </c>
    </row>
    <row r="1671" ht="15.75" customHeight="1">
      <c r="A1671" s="7" t="s">
        <v>3790</v>
      </c>
      <c r="B1671" s="7" t="s">
        <v>145</v>
      </c>
      <c r="C1671" s="7">
        <v>6.0</v>
      </c>
    </row>
    <row r="1672" ht="15.75" customHeight="1">
      <c r="A1672" s="7" t="s">
        <v>3800</v>
      </c>
      <c r="B1672" s="7" t="s">
        <v>145</v>
      </c>
      <c r="C1672" s="7">
        <v>1.0</v>
      </c>
    </row>
    <row r="1673" ht="15.75" customHeight="1">
      <c r="A1673" s="7" t="s">
        <v>3800</v>
      </c>
      <c r="B1673" s="7" t="s">
        <v>145</v>
      </c>
      <c r="C1673" s="7">
        <v>2.0</v>
      </c>
    </row>
    <row r="1674" ht="15.75" customHeight="1">
      <c r="A1674" s="7" t="s">
        <v>3805</v>
      </c>
      <c r="B1674" s="7" t="s">
        <v>145</v>
      </c>
    </row>
    <row r="1675" ht="15.75" customHeight="1">
      <c r="A1675" s="7" t="s">
        <v>3806</v>
      </c>
      <c r="B1675" s="7" t="s">
        <v>145</v>
      </c>
      <c r="C1675" s="7">
        <v>2.0</v>
      </c>
    </row>
    <row r="1676" ht="15.75" customHeight="1">
      <c r="A1676" s="7" t="s">
        <v>3810</v>
      </c>
      <c r="B1676" s="7" t="s">
        <v>145</v>
      </c>
      <c r="C1676" s="7">
        <v>1.0</v>
      </c>
    </row>
    <row r="1677" ht="15.75" customHeight="1">
      <c r="A1677" s="7" t="s">
        <v>3814</v>
      </c>
      <c r="B1677" s="7" t="s">
        <v>145</v>
      </c>
      <c r="C1677" s="7">
        <v>2.0</v>
      </c>
    </row>
    <row r="1678" ht="15.75" customHeight="1">
      <c r="A1678" s="7" t="s">
        <v>3815</v>
      </c>
      <c r="B1678" s="7" t="s">
        <v>145</v>
      </c>
    </row>
    <row r="1679" ht="15.75" customHeight="1">
      <c r="A1679" s="7" t="s">
        <v>3818</v>
      </c>
      <c r="B1679" s="7" t="s">
        <v>145</v>
      </c>
      <c r="C1679" s="7">
        <v>3.0</v>
      </c>
    </row>
    <row r="1680" ht="15.75" customHeight="1">
      <c r="A1680" s="7" t="s">
        <v>3818</v>
      </c>
      <c r="B1680" s="7" t="s">
        <v>145</v>
      </c>
      <c r="C1680" s="7">
        <v>1.0</v>
      </c>
    </row>
    <row r="1681" ht="15.75" customHeight="1">
      <c r="A1681" s="7" t="s">
        <v>3823</v>
      </c>
      <c r="B1681" s="7" t="s">
        <v>145</v>
      </c>
    </row>
    <row r="1682" ht="15.75" customHeight="1">
      <c r="A1682" s="7" t="s">
        <v>3826</v>
      </c>
      <c r="B1682" s="7" t="s">
        <v>145</v>
      </c>
    </row>
    <row r="1683" ht="15.75" customHeight="1">
      <c r="A1683" s="7" t="s">
        <v>3829</v>
      </c>
      <c r="B1683" s="7" t="s">
        <v>145</v>
      </c>
      <c r="C1683" s="7">
        <v>2.0</v>
      </c>
    </row>
    <row r="1684" ht="15.75" customHeight="1">
      <c r="A1684" s="7" t="s">
        <v>3830</v>
      </c>
      <c r="B1684" s="7" t="s">
        <v>145</v>
      </c>
      <c r="C1684" s="7">
        <v>14.0</v>
      </c>
    </row>
    <row r="1685" ht="15.75" customHeight="1">
      <c r="A1685" s="7" t="s">
        <v>3833</v>
      </c>
      <c r="B1685" s="7" t="s">
        <v>145</v>
      </c>
      <c r="C1685" s="7">
        <v>2.0</v>
      </c>
    </row>
    <row r="1686" ht="15.75" customHeight="1">
      <c r="A1686" s="7" t="s">
        <v>3838</v>
      </c>
      <c r="B1686" s="7" t="s">
        <v>145</v>
      </c>
      <c r="C1686" s="7">
        <v>6.0</v>
      </c>
    </row>
    <row r="1687" ht="15.75" customHeight="1">
      <c r="A1687" s="7" t="s">
        <v>3838</v>
      </c>
      <c r="B1687" s="7" t="s">
        <v>145</v>
      </c>
      <c r="C1687" s="7">
        <v>10.0</v>
      </c>
    </row>
    <row r="1688" ht="15.75" customHeight="1">
      <c r="A1688" s="7" t="s">
        <v>3838</v>
      </c>
      <c r="B1688" s="7" t="s">
        <v>145</v>
      </c>
      <c r="C1688" s="7">
        <v>7.0</v>
      </c>
    </row>
    <row r="1689" ht="15.75" customHeight="1">
      <c r="A1689" s="7" t="s">
        <v>3838</v>
      </c>
      <c r="B1689" s="7" t="s">
        <v>145</v>
      </c>
      <c r="C1689" s="7">
        <v>9.0</v>
      </c>
    </row>
    <row r="1690" ht="15.75" customHeight="1">
      <c r="A1690" s="7" t="s">
        <v>3845</v>
      </c>
      <c r="B1690" s="7" t="s">
        <v>251</v>
      </c>
    </row>
    <row r="1691" ht="15.75" customHeight="1">
      <c r="A1691" s="7" t="s">
        <v>3850</v>
      </c>
      <c r="B1691" s="7" t="s">
        <v>145</v>
      </c>
    </row>
    <row r="1692" ht="15.75" customHeight="1">
      <c r="A1692" s="7" t="s">
        <v>3853</v>
      </c>
      <c r="B1692" s="7" t="s">
        <v>145</v>
      </c>
    </row>
    <row r="1693" ht="15.75" customHeight="1">
      <c r="A1693" s="7" t="s">
        <v>3854</v>
      </c>
      <c r="B1693" s="7" t="s">
        <v>145</v>
      </c>
    </row>
    <row r="1694" ht="15.75" customHeight="1">
      <c r="A1694" s="7" t="s">
        <v>3855</v>
      </c>
      <c r="B1694" s="7" t="s">
        <v>145</v>
      </c>
    </row>
    <row r="1695" ht="15.75" customHeight="1">
      <c r="A1695" s="7" t="s">
        <v>3860</v>
      </c>
      <c r="B1695" s="7" t="s">
        <v>145</v>
      </c>
    </row>
    <row r="1696" ht="15.75" customHeight="1">
      <c r="A1696" s="7" t="s">
        <v>3863</v>
      </c>
      <c r="B1696" s="7" t="s">
        <v>145</v>
      </c>
    </row>
    <row r="1697" ht="15.75" customHeight="1">
      <c r="A1697" s="7" t="s">
        <v>3864</v>
      </c>
      <c r="B1697" s="7" t="s">
        <v>145</v>
      </c>
      <c r="C1697" s="7">
        <v>2.0</v>
      </c>
    </row>
    <row r="1698" ht="15.75" customHeight="1">
      <c r="A1698" s="7" t="s">
        <v>3867</v>
      </c>
      <c r="B1698" s="7" t="s">
        <v>145</v>
      </c>
      <c r="C1698" s="7">
        <v>10.0</v>
      </c>
    </row>
    <row r="1699" ht="15.75" customHeight="1">
      <c r="A1699" s="7" t="s">
        <v>3871</v>
      </c>
      <c r="B1699" s="7" t="s">
        <v>145</v>
      </c>
    </row>
    <row r="1700" ht="15.75" customHeight="1">
      <c r="A1700" s="7" t="s">
        <v>3873</v>
      </c>
      <c r="B1700" s="7" t="s">
        <v>145</v>
      </c>
    </row>
    <row r="1701" ht="15.75" customHeight="1">
      <c r="A1701" s="7" t="s">
        <v>3874</v>
      </c>
      <c r="B1701" s="7" t="s">
        <v>145</v>
      </c>
      <c r="C1701" s="7">
        <v>2.0</v>
      </c>
    </row>
    <row r="1702" ht="15.75" customHeight="1">
      <c r="A1702" s="7" t="s">
        <v>3874</v>
      </c>
      <c r="B1702" s="7" t="s">
        <v>145</v>
      </c>
      <c r="C1702" s="7">
        <v>1.0</v>
      </c>
    </row>
    <row r="1703" ht="15.75" customHeight="1">
      <c r="A1703" s="7" t="s">
        <v>3881</v>
      </c>
      <c r="B1703" s="7" t="s">
        <v>145</v>
      </c>
    </row>
    <row r="1704" ht="15.75" customHeight="1">
      <c r="A1704" s="7" t="s">
        <v>3884</v>
      </c>
      <c r="B1704" s="7" t="s">
        <v>145</v>
      </c>
      <c r="C1704" s="7">
        <v>7.0</v>
      </c>
    </row>
    <row r="1705" ht="15.75" customHeight="1">
      <c r="A1705" s="7" t="s">
        <v>3884</v>
      </c>
      <c r="B1705" s="7" t="s">
        <v>145</v>
      </c>
      <c r="C1705" s="7">
        <v>5.0</v>
      </c>
    </row>
    <row r="1706" ht="15.75" customHeight="1">
      <c r="A1706" s="7" t="s">
        <v>3889</v>
      </c>
      <c r="B1706" s="7" t="s">
        <v>145</v>
      </c>
    </row>
    <row r="1707" ht="15.75" customHeight="1">
      <c r="A1707" s="7" t="s">
        <v>3891</v>
      </c>
      <c r="B1707" s="7" t="s">
        <v>145</v>
      </c>
    </row>
    <row r="1708" ht="15.75" customHeight="1">
      <c r="A1708" s="7" t="s">
        <v>3895</v>
      </c>
      <c r="B1708" s="7" t="s">
        <v>145</v>
      </c>
    </row>
    <row r="1709" ht="15.75" customHeight="1">
      <c r="A1709" s="7" t="s">
        <v>3897</v>
      </c>
      <c r="B1709" s="7" t="s">
        <v>145</v>
      </c>
    </row>
    <row r="1710" ht="15.75" customHeight="1">
      <c r="A1710" s="7" t="s">
        <v>3904</v>
      </c>
      <c r="B1710" s="7" t="s">
        <v>145</v>
      </c>
    </row>
    <row r="1711" ht="15.75" customHeight="1">
      <c r="A1711" s="7" t="s">
        <v>3906</v>
      </c>
      <c r="B1711" s="7" t="s">
        <v>145</v>
      </c>
    </row>
    <row r="1712" ht="15.75" customHeight="1">
      <c r="A1712" s="7" t="s">
        <v>3908</v>
      </c>
      <c r="B1712" s="7" t="s">
        <v>145</v>
      </c>
    </row>
    <row r="1713" ht="15.75" customHeight="1">
      <c r="A1713" s="7" t="s">
        <v>3910</v>
      </c>
      <c r="B1713" s="7" t="s">
        <v>145</v>
      </c>
      <c r="C1713" s="7">
        <v>21.0</v>
      </c>
    </row>
    <row r="1714" ht="15.75" customHeight="1">
      <c r="A1714" s="7" t="s">
        <v>3910</v>
      </c>
      <c r="B1714" s="7" t="s">
        <v>145</v>
      </c>
      <c r="C1714" s="7">
        <v>19.0</v>
      </c>
    </row>
    <row r="1715" ht="15.75" customHeight="1">
      <c r="A1715" s="7" t="s">
        <v>3910</v>
      </c>
      <c r="B1715" s="7" t="s">
        <v>145</v>
      </c>
      <c r="C1715" s="7">
        <v>13.0</v>
      </c>
    </row>
    <row r="1716" ht="15.75" customHeight="1">
      <c r="A1716" s="7" t="s">
        <v>3914</v>
      </c>
      <c r="B1716" s="7" t="s">
        <v>145</v>
      </c>
    </row>
    <row r="1717" ht="15.75" customHeight="1">
      <c r="A1717" s="7" t="s">
        <v>3915</v>
      </c>
      <c r="B1717" s="7" t="s">
        <v>145</v>
      </c>
    </row>
    <row r="1718" ht="15.75" customHeight="1">
      <c r="A1718" s="7" t="s">
        <v>3917</v>
      </c>
      <c r="B1718" s="7" t="s">
        <v>145</v>
      </c>
    </row>
    <row r="1719" ht="15.75" customHeight="1">
      <c r="A1719" s="7" t="s">
        <v>3920</v>
      </c>
      <c r="B1719" s="7" t="s">
        <v>145</v>
      </c>
    </row>
    <row r="1720" ht="15.75" customHeight="1">
      <c r="A1720" s="7" t="s">
        <v>3923</v>
      </c>
      <c r="B1720" s="7" t="s">
        <v>145</v>
      </c>
    </row>
    <row r="1721" ht="15.75" customHeight="1">
      <c r="A1721" s="7" t="s">
        <v>3924</v>
      </c>
      <c r="B1721" s="7" t="s">
        <v>145</v>
      </c>
    </row>
    <row r="1722" ht="15.75" customHeight="1">
      <c r="A1722" s="7" t="s">
        <v>3925</v>
      </c>
      <c r="B1722" s="7" t="s">
        <v>145</v>
      </c>
      <c r="C1722" s="7">
        <v>1.0</v>
      </c>
    </row>
    <row r="1723" ht="15.75" customHeight="1">
      <c r="A1723" s="7" t="s">
        <v>3929</v>
      </c>
      <c r="B1723" s="7" t="s">
        <v>145</v>
      </c>
      <c r="C1723" s="7">
        <v>9.0</v>
      </c>
    </row>
    <row r="1724" ht="15.75" customHeight="1">
      <c r="A1724" s="7" t="s">
        <v>3929</v>
      </c>
      <c r="B1724" s="7" t="s">
        <v>145</v>
      </c>
      <c r="C1724" s="7">
        <v>6.0</v>
      </c>
    </row>
    <row r="1725" ht="15.75" customHeight="1">
      <c r="A1725" s="7" t="s">
        <v>3933</v>
      </c>
      <c r="B1725" s="7" t="s">
        <v>145</v>
      </c>
    </row>
    <row r="1726" ht="15.75" customHeight="1">
      <c r="A1726" s="7" t="s">
        <v>3934</v>
      </c>
      <c r="B1726" s="7" t="s">
        <v>145</v>
      </c>
    </row>
    <row r="1727" ht="15.75" customHeight="1">
      <c r="A1727" s="7" t="s">
        <v>3938</v>
      </c>
      <c r="B1727" s="7" t="s">
        <v>145</v>
      </c>
    </row>
    <row r="1728" ht="15.75" customHeight="1">
      <c r="A1728" s="7" t="s">
        <v>3941</v>
      </c>
      <c r="B1728" s="7" t="s">
        <v>145</v>
      </c>
    </row>
    <row r="1729" ht="15.75" customHeight="1">
      <c r="A1729" s="7" t="s">
        <v>3942</v>
      </c>
      <c r="B1729" s="7" t="s">
        <v>145</v>
      </c>
    </row>
    <row r="1730" ht="15.75" customHeight="1">
      <c r="A1730" s="7" t="s">
        <v>3943</v>
      </c>
      <c r="B1730" s="7" t="s">
        <v>145</v>
      </c>
    </row>
    <row r="1731" ht="15.75" customHeight="1">
      <c r="A1731" s="7" t="s">
        <v>3946</v>
      </c>
      <c r="B1731" s="7" t="s">
        <v>145</v>
      </c>
    </row>
    <row r="1732" ht="15.75" customHeight="1">
      <c r="A1732" s="7" t="s">
        <v>3948</v>
      </c>
      <c r="B1732" s="7" t="s">
        <v>145</v>
      </c>
    </row>
    <row r="1733" ht="15.75" customHeight="1">
      <c r="A1733" s="7" t="s">
        <v>3951</v>
      </c>
      <c r="B1733" s="7" t="s">
        <v>145</v>
      </c>
      <c r="C1733" s="7">
        <v>23.0</v>
      </c>
    </row>
    <row r="1734" ht="15.75" customHeight="1">
      <c r="A1734" s="7" t="s">
        <v>3952</v>
      </c>
      <c r="B1734" s="7" t="s">
        <v>145</v>
      </c>
    </row>
    <row r="1735" ht="15.75" customHeight="1">
      <c r="A1735" s="7" t="s">
        <v>3953</v>
      </c>
      <c r="B1735" s="7" t="s">
        <v>145</v>
      </c>
    </row>
    <row r="1736" ht="15.75" customHeight="1">
      <c r="A1736" s="7" t="s">
        <v>3956</v>
      </c>
      <c r="B1736" s="7" t="s">
        <v>145</v>
      </c>
    </row>
    <row r="1737" ht="15.75" customHeight="1">
      <c r="A1737" s="7" t="s">
        <v>3959</v>
      </c>
      <c r="B1737" s="7" t="s">
        <v>145</v>
      </c>
      <c r="C1737" s="7">
        <v>9.0</v>
      </c>
    </row>
    <row r="1738" ht="15.75" customHeight="1">
      <c r="A1738" s="7" t="s">
        <v>3959</v>
      </c>
      <c r="B1738" s="7" t="s">
        <v>145</v>
      </c>
      <c r="C1738" s="7">
        <v>17.0</v>
      </c>
    </row>
    <row r="1739" ht="15.75" customHeight="1">
      <c r="A1739" s="7" t="s">
        <v>3959</v>
      </c>
      <c r="B1739" s="7" t="s">
        <v>145</v>
      </c>
      <c r="C1739" s="7">
        <v>31.0</v>
      </c>
    </row>
    <row r="1740" ht="15.75" customHeight="1">
      <c r="A1740" s="7" t="s">
        <v>3959</v>
      </c>
      <c r="B1740" s="7" t="s">
        <v>145</v>
      </c>
      <c r="C1740" s="7">
        <v>28.0</v>
      </c>
    </row>
    <row r="1741" ht="15.75" customHeight="1">
      <c r="A1741" s="7" t="s">
        <v>3964</v>
      </c>
      <c r="B1741" s="7" t="s">
        <v>145</v>
      </c>
    </row>
    <row r="1742" ht="15.75" customHeight="1">
      <c r="A1742" s="7" t="s">
        <v>3965</v>
      </c>
      <c r="B1742" s="7" t="s">
        <v>145</v>
      </c>
    </row>
    <row r="1743" ht="15.75" customHeight="1">
      <c r="A1743" s="7" t="s">
        <v>3966</v>
      </c>
      <c r="B1743" s="7" t="s">
        <v>145</v>
      </c>
      <c r="C1743" s="7">
        <v>4.0</v>
      </c>
    </row>
    <row r="1744" ht="15.75" customHeight="1">
      <c r="A1744" s="7" t="s">
        <v>3969</v>
      </c>
      <c r="B1744" s="7" t="s">
        <v>145</v>
      </c>
      <c r="C1744" s="7">
        <v>13.0</v>
      </c>
    </row>
    <row r="1745" ht="15.75" customHeight="1">
      <c r="A1745" s="7" t="s">
        <v>3969</v>
      </c>
      <c r="B1745" s="7" t="s">
        <v>145</v>
      </c>
      <c r="C1745" s="7">
        <v>17.0</v>
      </c>
    </row>
    <row r="1746" ht="15.75" customHeight="1">
      <c r="A1746" s="7" t="s">
        <v>3969</v>
      </c>
      <c r="B1746" s="7" t="s">
        <v>145</v>
      </c>
      <c r="C1746" s="7">
        <v>8.0</v>
      </c>
    </row>
    <row r="1747" ht="15.75" customHeight="1">
      <c r="A1747" s="7" t="s">
        <v>3969</v>
      </c>
      <c r="B1747" s="7" t="s">
        <v>145</v>
      </c>
      <c r="C1747" s="7">
        <v>10.0</v>
      </c>
    </row>
    <row r="1748" ht="15.75" customHeight="1">
      <c r="A1748" s="7" t="s">
        <v>3975</v>
      </c>
      <c r="B1748" s="7" t="s">
        <v>145</v>
      </c>
    </row>
    <row r="1749" ht="15.75" customHeight="1">
      <c r="A1749" s="7" t="s">
        <v>3976</v>
      </c>
      <c r="B1749" s="7" t="s">
        <v>145</v>
      </c>
    </row>
    <row r="1750" ht="15.75" customHeight="1">
      <c r="A1750" s="7" t="s">
        <v>3977</v>
      </c>
      <c r="B1750" s="7" t="s">
        <v>145</v>
      </c>
    </row>
    <row r="1751" ht="15.75" customHeight="1">
      <c r="A1751" s="7" t="s">
        <v>3979</v>
      </c>
      <c r="B1751" s="7" t="s">
        <v>145</v>
      </c>
    </row>
    <row r="1752" ht="15.75" customHeight="1">
      <c r="A1752" s="7" t="s">
        <v>3983</v>
      </c>
      <c r="B1752" s="7" t="s">
        <v>145</v>
      </c>
      <c r="C1752" s="7">
        <v>8.0</v>
      </c>
    </row>
    <row r="1753" ht="15.75" customHeight="1">
      <c r="A1753" s="7" t="s">
        <v>3983</v>
      </c>
      <c r="B1753" s="7" t="s">
        <v>145</v>
      </c>
      <c r="C1753" s="7">
        <v>23.0</v>
      </c>
    </row>
    <row r="1754" ht="15.75" customHeight="1">
      <c r="A1754" s="7" t="s">
        <v>3983</v>
      </c>
      <c r="B1754" s="7" t="s">
        <v>145</v>
      </c>
      <c r="C1754" s="7">
        <v>26.0</v>
      </c>
    </row>
    <row r="1755" ht="15.75" customHeight="1">
      <c r="A1755" s="7" t="s">
        <v>3983</v>
      </c>
      <c r="B1755" s="7" t="s">
        <v>145</v>
      </c>
      <c r="C1755" s="7">
        <v>10.0</v>
      </c>
    </row>
    <row r="1756" ht="15.75" customHeight="1">
      <c r="A1756" s="7" t="s">
        <v>3983</v>
      </c>
      <c r="B1756" s="7" t="s">
        <v>145</v>
      </c>
      <c r="C1756" s="7">
        <v>29.0</v>
      </c>
    </row>
    <row r="1757" ht="15.75" customHeight="1">
      <c r="A1757" s="7" t="s">
        <v>3983</v>
      </c>
      <c r="B1757" s="7" t="s">
        <v>145</v>
      </c>
      <c r="C1757" s="7">
        <v>3.0</v>
      </c>
    </row>
    <row r="1758" ht="15.75" customHeight="1">
      <c r="A1758" s="7" t="s">
        <v>3991</v>
      </c>
      <c r="B1758" s="7" t="s">
        <v>145</v>
      </c>
    </row>
    <row r="1759" ht="15.75" customHeight="1">
      <c r="A1759" s="7" t="s">
        <v>3995</v>
      </c>
      <c r="B1759" s="7" t="s">
        <v>145</v>
      </c>
    </row>
    <row r="1760" ht="15.75" customHeight="1">
      <c r="A1760" s="7" t="s">
        <v>3997</v>
      </c>
      <c r="B1760" s="7" t="s">
        <v>145</v>
      </c>
      <c r="C1760" s="7">
        <v>1.0</v>
      </c>
    </row>
    <row r="1761" ht="15.75" customHeight="1">
      <c r="A1761" s="7" t="s">
        <v>3998</v>
      </c>
      <c r="B1761" s="7" t="s">
        <v>145</v>
      </c>
    </row>
    <row r="1762" ht="15.75" customHeight="1">
      <c r="A1762" s="7" t="s">
        <v>4000</v>
      </c>
      <c r="B1762" s="7" t="s">
        <v>145</v>
      </c>
    </row>
    <row r="1763" ht="15.75" customHeight="1">
      <c r="A1763" s="7" t="s">
        <v>4003</v>
      </c>
      <c r="B1763" s="7" t="s">
        <v>145</v>
      </c>
    </row>
    <row r="1764" ht="15.75" customHeight="1">
      <c r="A1764" s="7" t="s">
        <v>4005</v>
      </c>
      <c r="B1764" s="7" t="s">
        <v>145</v>
      </c>
      <c r="C1764" s="7">
        <v>2.0</v>
      </c>
    </row>
    <row r="1765" ht="15.75" customHeight="1">
      <c r="A1765" s="7" t="s">
        <v>4006</v>
      </c>
      <c r="B1765" s="7" t="s">
        <v>145</v>
      </c>
    </row>
    <row r="1766" ht="15.75" customHeight="1">
      <c r="A1766" s="7" t="s">
        <v>4008</v>
      </c>
      <c r="B1766" s="7" t="s">
        <v>145</v>
      </c>
    </row>
    <row r="1767" ht="15.75" customHeight="1">
      <c r="A1767" s="7" t="s">
        <v>4011</v>
      </c>
      <c r="B1767" s="7" t="s">
        <v>145</v>
      </c>
      <c r="C1767" s="7">
        <v>1.0</v>
      </c>
    </row>
    <row r="1768" ht="15.75" customHeight="1">
      <c r="A1768" s="7" t="s">
        <v>4013</v>
      </c>
      <c r="B1768" s="7" t="s">
        <v>145</v>
      </c>
    </row>
    <row r="1769" ht="15.75" customHeight="1">
      <c r="A1769" s="7" t="s">
        <v>4014</v>
      </c>
      <c r="B1769" s="7" t="s">
        <v>145</v>
      </c>
    </row>
    <row r="1770" ht="15.75" customHeight="1">
      <c r="A1770" s="7" t="s">
        <v>4015</v>
      </c>
      <c r="B1770" s="7" t="s">
        <v>145</v>
      </c>
      <c r="C1770" s="7">
        <v>3.0</v>
      </c>
    </row>
    <row r="1771" ht="15.75" customHeight="1">
      <c r="A1771" s="7" t="s">
        <v>4019</v>
      </c>
      <c r="B1771" s="7" t="s">
        <v>145</v>
      </c>
    </row>
    <row r="1772" ht="15.75" customHeight="1">
      <c r="A1772" s="7" t="s">
        <v>4022</v>
      </c>
      <c r="B1772" s="7" t="s">
        <v>145</v>
      </c>
      <c r="C1772" s="7">
        <v>4.0</v>
      </c>
    </row>
    <row r="1773" ht="15.75" customHeight="1">
      <c r="A1773" s="7" t="s">
        <v>4023</v>
      </c>
      <c r="B1773" s="7" t="s">
        <v>145</v>
      </c>
    </row>
    <row r="1774" ht="15.75" customHeight="1">
      <c r="A1774" s="7" t="s">
        <v>4024</v>
      </c>
      <c r="B1774" s="7" t="s">
        <v>145</v>
      </c>
    </row>
    <row r="1775" ht="15.75" customHeight="1">
      <c r="A1775" s="7" t="s">
        <v>4027</v>
      </c>
      <c r="B1775" s="7" t="s">
        <v>145</v>
      </c>
    </row>
    <row r="1776" ht="15.75" customHeight="1">
      <c r="A1776" s="7" t="s">
        <v>4029</v>
      </c>
      <c r="B1776" s="7" t="s">
        <v>145</v>
      </c>
      <c r="C1776" s="7">
        <v>3.0</v>
      </c>
    </row>
    <row r="1777" ht="15.75" customHeight="1">
      <c r="A1777" s="7" t="s">
        <v>4030</v>
      </c>
      <c r="B1777" s="7" t="s">
        <v>145</v>
      </c>
      <c r="C1777" s="7">
        <v>9.0</v>
      </c>
    </row>
    <row r="1778" ht="15.75" customHeight="1">
      <c r="A1778" s="7" t="s">
        <v>4032</v>
      </c>
      <c r="B1778" s="7" t="s">
        <v>145</v>
      </c>
    </row>
    <row r="1779" ht="15.75" customHeight="1">
      <c r="A1779" s="7" t="s">
        <v>4037</v>
      </c>
      <c r="B1779" s="7" t="s">
        <v>145</v>
      </c>
      <c r="C1779" s="7" t="s">
        <v>2167</v>
      </c>
    </row>
    <row r="1780" ht="15.75" customHeight="1">
      <c r="A1780" s="7" t="s">
        <v>4038</v>
      </c>
      <c r="B1780" s="7" t="s">
        <v>145</v>
      </c>
    </row>
    <row r="1781" ht="15.75" customHeight="1">
      <c r="A1781" s="7" t="s">
        <v>4040</v>
      </c>
      <c r="B1781" s="7" t="s">
        <v>145</v>
      </c>
    </row>
    <row r="1782" ht="15.75" customHeight="1">
      <c r="A1782" s="7" t="s">
        <v>4043</v>
      </c>
      <c r="B1782" s="7" t="s">
        <v>145</v>
      </c>
    </row>
    <row r="1783" ht="15.75" customHeight="1">
      <c r="A1783" s="7" t="s">
        <v>4046</v>
      </c>
      <c r="B1783" s="7" t="s">
        <v>145</v>
      </c>
      <c r="C1783" s="7">
        <v>8.0</v>
      </c>
    </row>
    <row r="1784" ht="15.75" customHeight="1">
      <c r="A1784" s="7" t="s">
        <v>4046</v>
      </c>
      <c r="B1784" s="7" t="s">
        <v>145</v>
      </c>
      <c r="C1784" s="7">
        <v>36.0</v>
      </c>
    </row>
    <row r="1785" ht="15.75" customHeight="1">
      <c r="A1785" s="7" t="s">
        <v>4046</v>
      </c>
      <c r="B1785" s="7" t="s">
        <v>145</v>
      </c>
      <c r="C1785" s="7">
        <v>28.0</v>
      </c>
    </row>
    <row r="1786" ht="15.75" customHeight="1">
      <c r="A1786" s="7" t="s">
        <v>4046</v>
      </c>
      <c r="B1786" s="7" t="s">
        <v>145</v>
      </c>
      <c r="C1786" s="7">
        <v>37.0</v>
      </c>
    </row>
    <row r="1787" ht="15.75" customHeight="1">
      <c r="A1787" s="7" t="s">
        <v>4048</v>
      </c>
      <c r="B1787" s="7" t="s">
        <v>145</v>
      </c>
    </row>
    <row r="1788" ht="15.75" customHeight="1">
      <c r="A1788" s="7" t="s">
        <v>4050</v>
      </c>
      <c r="B1788" s="7" t="s">
        <v>145</v>
      </c>
    </row>
    <row r="1789" ht="15.75" customHeight="1">
      <c r="A1789" s="7" t="s">
        <v>4052</v>
      </c>
      <c r="B1789" s="7" t="s">
        <v>145</v>
      </c>
    </row>
    <row r="1790" ht="15.75" customHeight="1">
      <c r="A1790" s="7" t="s">
        <v>4053</v>
      </c>
      <c r="B1790" s="7" t="s">
        <v>145</v>
      </c>
      <c r="C1790" s="7">
        <v>40.0</v>
      </c>
    </row>
    <row r="1791" ht="15.75" customHeight="1">
      <c r="A1791" s="7" t="s">
        <v>4053</v>
      </c>
      <c r="B1791" s="7" t="s">
        <v>145</v>
      </c>
      <c r="C1791" s="7">
        <v>13.0</v>
      </c>
    </row>
    <row r="1792" ht="15.75" customHeight="1">
      <c r="A1792" s="7" t="s">
        <v>4053</v>
      </c>
      <c r="B1792" s="7" t="s">
        <v>145</v>
      </c>
      <c r="C1792" s="7">
        <v>24.0</v>
      </c>
    </row>
    <row r="1793" ht="15.75" customHeight="1">
      <c r="A1793" s="7" t="s">
        <v>4053</v>
      </c>
      <c r="B1793" s="7" t="s">
        <v>145</v>
      </c>
      <c r="C1793" s="7">
        <v>9.0</v>
      </c>
    </row>
    <row r="1794" ht="15.75" customHeight="1">
      <c r="A1794" s="7" t="s">
        <v>4064</v>
      </c>
      <c r="B1794" s="7" t="s">
        <v>145</v>
      </c>
      <c r="C1794" s="7">
        <v>2.0</v>
      </c>
    </row>
    <row r="1795" ht="15.75" customHeight="1">
      <c r="A1795" s="7" t="s">
        <v>4065</v>
      </c>
      <c r="B1795" s="7" t="s">
        <v>145</v>
      </c>
    </row>
    <row r="1796" ht="15.75" customHeight="1">
      <c r="A1796" s="7" t="s">
        <v>4067</v>
      </c>
      <c r="B1796" s="7" t="s">
        <v>145</v>
      </c>
      <c r="C1796" s="7">
        <v>1.0</v>
      </c>
    </row>
    <row r="1797" ht="15.75" customHeight="1">
      <c r="A1797" s="7" t="s">
        <v>4071</v>
      </c>
      <c r="B1797" s="7" t="s">
        <v>145</v>
      </c>
    </row>
    <row r="1798" ht="15.75" customHeight="1">
      <c r="A1798" s="7" t="s">
        <v>4073</v>
      </c>
      <c r="B1798" s="7" t="s">
        <v>145</v>
      </c>
    </row>
    <row r="1799" ht="15.75" customHeight="1">
      <c r="A1799" s="7" t="s">
        <v>4074</v>
      </c>
      <c r="B1799" s="7" t="s">
        <v>145</v>
      </c>
      <c r="C1799" s="7">
        <v>1.0</v>
      </c>
    </row>
    <row r="1800" ht="15.75" customHeight="1">
      <c r="A1800" s="7" t="s">
        <v>4076</v>
      </c>
      <c r="B1800" s="7" t="s">
        <v>145</v>
      </c>
      <c r="C1800" s="7">
        <v>2.0</v>
      </c>
    </row>
    <row r="1801" ht="15.75" customHeight="1">
      <c r="A1801" s="7" t="s">
        <v>4080</v>
      </c>
      <c r="B1801" s="7" t="s">
        <v>145</v>
      </c>
    </row>
    <row r="1802" ht="15.75" customHeight="1">
      <c r="A1802" s="7" t="s">
        <v>4083</v>
      </c>
      <c r="B1802" s="7" t="s">
        <v>145</v>
      </c>
      <c r="C1802" s="7">
        <v>4.0</v>
      </c>
    </row>
    <row r="1803" ht="15.75" customHeight="1">
      <c r="A1803" s="7" t="s">
        <v>4083</v>
      </c>
      <c r="B1803" s="7" t="s">
        <v>145</v>
      </c>
      <c r="C1803" s="7">
        <v>5.0</v>
      </c>
    </row>
    <row r="1804" ht="15.75" customHeight="1">
      <c r="A1804" s="7" t="s">
        <v>4083</v>
      </c>
      <c r="B1804" s="7" t="s">
        <v>145</v>
      </c>
      <c r="C1804" s="7">
        <v>10.0</v>
      </c>
    </row>
    <row r="1805" ht="15.75" customHeight="1">
      <c r="A1805" s="7" t="s">
        <v>4088</v>
      </c>
      <c r="B1805" s="7" t="s">
        <v>145</v>
      </c>
      <c r="C1805" s="7">
        <v>14.0</v>
      </c>
    </row>
    <row r="1806" ht="15.75" customHeight="1">
      <c r="A1806" s="7" t="s">
        <v>4088</v>
      </c>
      <c r="B1806" s="7" t="s">
        <v>145</v>
      </c>
      <c r="C1806" s="7">
        <v>13.0</v>
      </c>
    </row>
    <row r="1807" ht="15.75" customHeight="1">
      <c r="A1807" s="7" t="s">
        <v>4088</v>
      </c>
      <c r="B1807" s="7" t="s">
        <v>145</v>
      </c>
      <c r="C1807" s="7">
        <v>4.0</v>
      </c>
    </row>
    <row r="1808" ht="15.75" customHeight="1">
      <c r="A1808" s="7" t="s">
        <v>4088</v>
      </c>
      <c r="B1808" s="7" t="s">
        <v>145</v>
      </c>
      <c r="C1808" s="7">
        <v>5.0</v>
      </c>
    </row>
    <row r="1809" ht="15.75" customHeight="1">
      <c r="A1809" s="7" t="s">
        <v>4088</v>
      </c>
      <c r="B1809" s="7" t="s">
        <v>145</v>
      </c>
      <c r="C1809" s="7">
        <v>3.0</v>
      </c>
    </row>
    <row r="1810" ht="15.75" customHeight="1">
      <c r="A1810" s="7" t="s">
        <v>4097</v>
      </c>
      <c r="B1810" s="7" t="s">
        <v>145</v>
      </c>
    </row>
    <row r="1811" ht="15.75" customHeight="1">
      <c r="A1811" s="7" t="s">
        <v>4100</v>
      </c>
      <c r="B1811" s="7" t="s">
        <v>145</v>
      </c>
    </row>
    <row r="1812" ht="15.75" customHeight="1">
      <c r="A1812" s="7" t="s">
        <v>4104</v>
      </c>
      <c r="B1812" s="7" t="s">
        <v>145</v>
      </c>
    </row>
    <row r="1813" ht="15.75" customHeight="1">
      <c r="A1813" s="7" t="s">
        <v>4106</v>
      </c>
      <c r="B1813" s="7" t="s">
        <v>145</v>
      </c>
    </row>
    <row r="1814" ht="15.75" customHeight="1">
      <c r="A1814" s="7" t="s">
        <v>4107</v>
      </c>
      <c r="B1814" s="7" t="s">
        <v>145</v>
      </c>
      <c r="C1814" s="7">
        <v>1.0</v>
      </c>
    </row>
    <row r="1815" ht="15.75" customHeight="1">
      <c r="A1815" s="7" t="s">
        <v>4110</v>
      </c>
      <c r="B1815" s="7" t="s">
        <v>145</v>
      </c>
    </row>
    <row r="1816" ht="15.75" customHeight="1">
      <c r="A1816" s="7" t="s">
        <v>4113</v>
      </c>
      <c r="B1816" s="7" t="s">
        <v>145</v>
      </c>
    </row>
    <row r="1817" ht="15.75" customHeight="1">
      <c r="A1817" s="7" t="s">
        <v>4115</v>
      </c>
      <c r="B1817" s="7" t="s">
        <v>145</v>
      </c>
    </row>
    <row r="1818" ht="15.75" customHeight="1">
      <c r="A1818" s="7" t="s">
        <v>4117</v>
      </c>
      <c r="B1818" s="7" t="s">
        <v>145</v>
      </c>
    </row>
    <row r="1819" ht="15.75" customHeight="1">
      <c r="A1819" s="7" t="s">
        <v>4118</v>
      </c>
      <c r="B1819" s="7" t="s">
        <v>145</v>
      </c>
    </row>
    <row r="1820" ht="15.75" customHeight="1">
      <c r="A1820" s="7" t="s">
        <v>4121</v>
      </c>
      <c r="B1820" s="7" t="s">
        <v>145</v>
      </c>
    </row>
    <row r="1821" ht="15.75" customHeight="1">
      <c r="A1821" s="7" t="s">
        <v>4124</v>
      </c>
      <c r="B1821" s="7" t="s">
        <v>145</v>
      </c>
      <c r="C1821" s="7">
        <v>1.0</v>
      </c>
    </row>
    <row r="1822" ht="15.75" customHeight="1">
      <c r="A1822" s="7" t="s">
        <v>4127</v>
      </c>
      <c r="B1822" s="7" t="s">
        <v>145</v>
      </c>
      <c r="C1822" s="7">
        <v>1.0</v>
      </c>
    </row>
    <row r="1823" ht="15.75" customHeight="1">
      <c r="A1823" s="7" t="s">
        <v>4128</v>
      </c>
      <c r="B1823" s="7" t="s">
        <v>145</v>
      </c>
    </row>
    <row r="1824" ht="15.75" customHeight="1">
      <c r="A1824" s="7" t="s">
        <v>4129</v>
      </c>
      <c r="B1824" s="7" t="s">
        <v>145</v>
      </c>
      <c r="C1824" s="7">
        <v>14.0</v>
      </c>
    </row>
    <row r="1825" ht="15.75" customHeight="1">
      <c r="A1825" s="7" t="s">
        <v>4129</v>
      </c>
      <c r="B1825" s="7" t="s">
        <v>145</v>
      </c>
      <c r="C1825" s="7">
        <v>1.0</v>
      </c>
    </row>
    <row r="1826" ht="15.75" customHeight="1">
      <c r="A1826" s="7" t="s">
        <v>4135</v>
      </c>
      <c r="B1826" s="7" t="s">
        <v>145</v>
      </c>
      <c r="C1826" s="7">
        <v>5.0</v>
      </c>
    </row>
    <row r="1827" ht="15.75" customHeight="1">
      <c r="A1827" s="7" t="s">
        <v>4135</v>
      </c>
      <c r="B1827" s="7" t="s">
        <v>145</v>
      </c>
      <c r="C1827" s="7">
        <v>9.0</v>
      </c>
    </row>
    <row r="1828" ht="15.75" customHeight="1">
      <c r="A1828" s="7" t="s">
        <v>4135</v>
      </c>
      <c r="B1828" s="7" t="s">
        <v>145</v>
      </c>
      <c r="C1828" s="7">
        <v>13.0</v>
      </c>
    </row>
    <row r="1829" ht="15.75" customHeight="1">
      <c r="A1829" s="7" t="s">
        <v>4135</v>
      </c>
      <c r="B1829" s="7" t="s">
        <v>145</v>
      </c>
      <c r="C1829" s="7">
        <v>8.0</v>
      </c>
    </row>
    <row r="1830" ht="15.75" customHeight="1">
      <c r="A1830" s="7" t="s">
        <v>4135</v>
      </c>
      <c r="B1830" s="7" t="s">
        <v>145</v>
      </c>
      <c r="C1830" s="7">
        <v>1.0</v>
      </c>
    </row>
    <row r="1831" ht="15.75" customHeight="1">
      <c r="A1831" s="7" t="s">
        <v>4135</v>
      </c>
      <c r="B1831" s="7" t="s">
        <v>145</v>
      </c>
      <c r="C1831" s="7">
        <v>9.0</v>
      </c>
    </row>
    <row r="1832" ht="15.75" customHeight="1">
      <c r="A1832" s="7" t="s">
        <v>4135</v>
      </c>
      <c r="B1832" s="7" t="s">
        <v>145</v>
      </c>
      <c r="C1832" s="7">
        <v>11.0</v>
      </c>
    </row>
    <row r="1833" ht="15.75" customHeight="1">
      <c r="A1833" s="7" t="s">
        <v>4145</v>
      </c>
      <c r="B1833" s="7" t="s">
        <v>145</v>
      </c>
    </row>
    <row r="1834" ht="15.75" customHeight="1">
      <c r="A1834" s="7" t="s">
        <v>4147</v>
      </c>
      <c r="B1834" s="7" t="s">
        <v>145</v>
      </c>
      <c r="C1834" s="7">
        <v>2.0</v>
      </c>
    </row>
    <row r="1835" ht="15.75" customHeight="1">
      <c r="A1835" s="7" t="s">
        <v>4147</v>
      </c>
      <c r="B1835" s="7" t="s">
        <v>145</v>
      </c>
      <c r="C1835" s="7">
        <v>3.0</v>
      </c>
    </row>
    <row r="1836" ht="15.75" customHeight="1">
      <c r="A1836" s="7" t="s">
        <v>4154</v>
      </c>
      <c r="B1836" s="7" t="s">
        <v>145</v>
      </c>
      <c r="C1836" s="7">
        <v>28.0</v>
      </c>
    </row>
    <row r="1837" ht="15.75" customHeight="1">
      <c r="A1837" s="7" t="s">
        <v>4154</v>
      </c>
      <c r="B1837" s="7" t="s">
        <v>145</v>
      </c>
      <c r="C1837" s="7">
        <v>23.0</v>
      </c>
    </row>
    <row r="1838" ht="15.75" customHeight="1">
      <c r="A1838" s="7" t="s">
        <v>4157</v>
      </c>
      <c r="B1838" s="7" t="s">
        <v>145</v>
      </c>
      <c r="C1838" s="7">
        <v>2.0</v>
      </c>
    </row>
    <row r="1839" ht="15.75" customHeight="1">
      <c r="A1839" s="7" t="s">
        <v>4158</v>
      </c>
      <c r="B1839" s="7" t="s">
        <v>145</v>
      </c>
      <c r="C1839" s="7">
        <v>2.0</v>
      </c>
    </row>
    <row r="1840" ht="15.75" customHeight="1">
      <c r="A1840" s="7" t="s">
        <v>4158</v>
      </c>
      <c r="B1840" s="7" t="s">
        <v>145</v>
      </c>
      <c r="C1840" s="7">
        <v>2.0</v>
      </c>
    </row>
    <row r="1841" ht="15.75" customHeight="1">
      <c r="A1841" s="7" t="s">
        <v>4158</v>
      </c>
      <c r="B1841" s="7" t="s">
        <v>145</v>
      </c>
      <c r="C1841" s="7">
        <v>3.0</v>
      </c>
    </row>
    <row r="1842" ht="15.75" customHeight="1">
      <c r="A1842" s="7" t="s">
        <v>4161</v>
      </c>
      <c r="B1842" s="7" t="s">
        <v>145</v>
      </c>
    </row>
    <row r="1843" ht="15.75" customHeight="1">
      <c r="A1843" s="7" t="s">
        <v>4162</v>
      </c>
      <c r="B1843" s="7" t="s">
        <v>145</v>
      </c>
    </row>
    <row r="1844" ht="15.75" customHeight="1">
      <c r="A1844" s="7" t="s">
        <v>4165</v>
      </c>
      <c r="B1844" s="7" t="s">
        <v>145</v>
      </c>
      <c r="C1844" s="7">
        <v>13.0</v>
      </c>
    </row>
    <row r="1845" ht="15.75" customHeight="1">
      <c r="A1845" s="7" t="s">
        <v>4168</v>
      </c>
      <c r="B1845" s="7" t="s">
        <v>145</v>
      </c>
    </row>
    <row r="1846" ht="15.75" customHeight="1">
      <c r="A1846" s="7" t="s">
        <v>4171</v>
      </c>
      <c r="B1846" s="7" t="s">
        <v>145</v>
      </c>
      <c r="C1846" s="7">
        <v>5.0</v>
      </c>
    </row>
    <row r="1847" ht="15.75" customHeight="1">
      <c r="A1847" s="7" t="s">
        <v>4173</v>
      </c>
      <c r="B1847" s="7" t="s">
        <v>145</v>
      </c>
    </row>
    <row r="1848" ht="15.75" customHeight="1">
      <c r="A1848" s="7" t="s">
        <v>4174</v>
      </c>
      <c r="B1848" s="7" t="s">
        <v>145</v>
      </c>
    </row>
    <row r="1849" ht="15.75" customHeight="1">
      <c r="A1849" s="7" t="s">
        <v>4177</v>
      </c>
      <c r="B1849" s="7" t="s">
        <v>145</v>
      </c>
    </row>
    <row r="1850" ht="15.75" customHeight="1">
      <c r="A1850" s="7" t="s">
        <v>4180</v>
      </c>
      <c r="B1850" s="7" t="s">
        <v>145</v>
      </c>
    </row>
    <row r="1851" ht="15.75" customHeight="1">
      <c r="A1851" s="7" t="s">
        <v>4184</v>
      </c>
      <c r="B1851" s="7" t="s">
        <v>145</v>
      </c>
    </row>
    <row r="1852" ht="15.75" customHeight="1">
      <c r="A1852" s="7" t="s">
        <v>4185</v>
      </c>
      <c r="B1852" s="7" t="s">
        <v>145</v>
      </c>
    </row>
    <row r="1853" ht="15.75" customHeight="1">
      <c r="A1853" s="7" t="s">
        <v>4188</v>
      </c>
      <c r="B1853" s="7" t="s">
        <v>145</v>
      </c>
    </row>
    <row r="1854" ht="15.75" customHeight="1">
      <c r="A1854" s="7" t="s">
        <v>4192</v>
      </c>
      <c r="B1854" s="7" t="s">
        <v>145</v>
      </c>
    </row>
    <row r="1855" ht="15.75" customHeight="1">
      <c r="A1855" s="7" t="s">
        <v>4193</v>
      </c>
      <c r="B1855" s="7" t="s">
        <v>145</v>
      </c>
    </row>
    <row r="1856" ht="15.75" customHeight="1">
      <c r="A1856" s="7" t="s">
        <v>4195</v>
      </c>
      <c r="B1856" s="7" t="s">
        <v>145</v>
      </c>
    </row>
    <row r="1857" ht="15.75" customHeight="1">
      <c r="A1857" s="7" t="s">
        <v>4201</v>
      </c>
      <c r="B1857" s="7" t="s">
        <v>145</v>
      </c>
    </row>
    <row r="1858" ht="15.75" customHeight="1">
      <c r="A1858" s="7" t="s">
        <v>4202</v>
      </c>
      <c r="B1858" s="7" t="s">
        <v>145</v>
      </c>
    </row>
    <row r="1859" ht="15.75" customHeight="1">
      <c r="A1859" s="7" t="s">
        <v>4203</v>
      </c>
      <c r="B1859" s="7" t="s">
        <v>145</v>
      </c>
    </row>
    <row r="1860" ht="15.75" customHeight="1">
      <c r="A1860" s="7" t="s">
        <v>4207</v>
      </c>
      <c r="B1860" s="7" t="s">
        <v>145</v>
      </c>
    </row>
    <row r="1861" ht="15.75" customHeight="1">
      <c r="A1861" s="7" t="s">
        <v>4210</v>
      </c>
      <c r="B1861" s="7" t="s">
        <v>145</v>
      </c>
    </row>
    <row r="1862" ht="15.75" customHeight="1">
      <c r="A1862" s="7" t="s">
        <v>4212</v>
      </c>
      <c r="B1862" s="7" t="s">
        <v>145</v>
      </c>
    </row>
    <row r="1863" ht="15.75" customHeight="1">
      <c r="A1863" s="7" t="s">
        <v>4213</v>
      </c>
      <c r="B1863" s="7" t="s">
        <v>145</v>
      </c>
    </row>
    <row r="1864" ht="15.75" customHeight="1">
      <c r="A1864" s="7" t="s">
        <v>4216</v>
      </c>
      <c r="B1864" s="7" t="s">
        <v>145</v>
      </c>
    </row>
    <row r="1865" ht="15.75" customHeight="1">
      <c r="A1865" s="7" t="s">
        <v>4219</v>
      </c>
      <c r="B1865" s="7" t="s">
        <v>145</v>
      </c>
    </row>
    <row r="1866" ht="15.75" customHeight="1">
      <c r="A1866" s="7" t="s">
        <v>4223</v>
      </c>
      <c r="B1866" s="7" t="s">
        <v>145</v>
      </c>
    </row>
    <row r="1867" ht="15.75" customHeight="1">
      <c r="A1867" s="7" t="s">
        <v>4224</v>
      </c>
      <c r="B1867" s="7" t="s">
        <v>145</v>
      </c>
    </row>
    <row r="1868" ht="15.75" customHeight="1">
      <c r="A1868" s="7" t="s">
        <v>4225</v>
      </c>
      <c r="B1868" s="7" t="s">
        <v>145</v>
      </c>
    </row>
    <row r="1869" ht="15.75" customHeight="1">
      <c r="A1869" s="7" t="s">
        <v>4228</v>
      </c>
      <c r="B1869" s="7" t="s">
        <v>145</v>
      </c>
    </row>
    <row r="1870" ht="15.75" customHeight="1">
      <c r="A1870" s="7" t="s">
        <v>4232</v>
      </c>
      <c r="B1870" s="7" t="s">
        <v>145</v>
      </c>
    </row>
    <row r="1871" ht="15.75" customHeight="1">
      <c r="A1871" s="7" t="s">
        <v>4234</v>
      </c>
      <c r="B1871" s="7" t="s">
        <v>145</v>
      </c>
    </row>
    <row r="1872" ht="15.75" customHeight="1">
      <c r="A1872" s="7" t="s">
        <v>4235</v>
      </c>
      <c r="B1872" s="7" t="s">
        <v>145</v>
      </c>
    </row>
    <row r="1873" ht="15.75" customHeight="1">
      <c r="A1873" s="7" t="s">
        <v>4238</v>
      </c>
      <c r="B1873" s="7" t="s">
        <v>145</v>
      </c>
    </row>
    <row r="1874" ht="15.75" customHeight="1">
      <c r="A1874" s="7" t="s">
        <v>4241</v>
      </c>
      <c r="B1874" s="7" t="s">
        <v>145</v>
      </c>
    </row>
    <row r="1875" ht="15.75" customHeight="1">
      <c r="A1875" s="7" t="s">
        <v>4244</v>
      </c>
      <c r="B1875" s="7" t="s">
        <v>145</v>
      </c>
    </row>
    <row r="1876" ht="15.75" customHeight="1">
      <c r="A1876" s="7" t="s">
        <v>4245</v>
      </c>
      <c r="B1876" s="7" t="s">
        <v>145</v>
      </c>
    </row>
    <row r="1877" ht="15.75" customHeight="1">
      <c r="A1877" s="7" t="s">
        <v>4246</v>
      </c>
      <c r="B1877" s="7" t="s">
        <v>145</v>
      </c>
    </row>
    <row r="1878" ht="15.75" customHeight="1">
      <c r="A1878" s="7" t="s">
        <v>4250</v>
      </c>
      <c r="B1878" s="7" t="s">
        <v>145</v>
      </c>
    </row>
    <row r="1879" ht="15.75" customHeight="1">
      <c r="A1879" s="7" t="s">
        <v>4253</v>
      </c>
      <c r="B1879" s="7" t="s">
        <v>145</v>
      </c>
    </row>
    <row r="1880" ht="15.75" customHeight="1">
      <c r="A1880" s="7" t="s">
        <v>4255</v>
      </c>
      <c r="B1880" s="7" t="s">
        <v>145</v>
      </c>
    </row>
    <row r="1881" ht="15.75" customHeight="1">
      <c r="A1881" s="7" t="s">
        <v>4256</v>
      </c>
      <c r="B1881" s="7" t="s">
        <v>145</v>
      </c>
    </row>
    <row r="1882" ht="15.75" customHeight="1">
      <c r="A1882" s="7" t="s">
        <v>4259</v>
      </c>
      <c r="B1882" s="7" t="s">
        <v>145</v>
      </c>
    </row>
    <row r="1883" ht="15.75" customHeight="1">
      <c r="A1883" s="7" t="s">
        <v>4263</v>
      </c>
      <c r="B1883" s="7" t="s">
        <v>145</v>
      </c>
    </row>
    <row r="1884" ht="15.75" customHeight="1">
      <c r="A1884" s="7" t="s">
        <v>4264</v>
      </c>
      <c r="B1884" s="7" t="s">
        <v>145</v>
      </c>
    </row>
    <row r="1885" ht="15.75" customHeight="1">
      <c r="A1885" s="7" t="s">
        <v>4266</v>
      </c>
      <c r="B1885" s="7" t="s">
        <v>145</v>
      </c>
    </row>
    <row r="1886" ht="15.75" customHeight="1">
      <c r="A1886" s="7" t="s">
        <v>4270</v>
      </c>
      <c r="B1886" s="7" t="s">
        <v>145</v>
      </c>
    </row>
    <row r="1887" ht="15.75" customHeight="1">
      <c r="A1887" s="7" t="s">
        <v>4273</v>
      </c>
      <c r="B1887" s="7" t="s">
        <v>145</v>
      </c>
    </row>
    <row r="1888" ht="15.75" customHeight="1">
      <c r="A1888" s="7" t="s">
        <v>4274</v>
      </c>
      <c r="B1888" s="7" t="s">
        <v>145</v>
      </c>
    </row>
    <row r="1889" ht="15.75" customHeight="1">
      <c r="A1889" s="7" t="s">
        <v>4275</v>
      </c>
      <c r="B1889" s="7" t="s">
        <v>145</v>
      </c>
    </row>
    <row r="1890" ht="15.75" customHeight="1">
      <c r="A1890" s="7" t="s">
        <v>4279</v>
      </c>
      <c r="B1890" s="7" t="s">
        <v>145</v>
      </c>
    </row>
    <row r="1891" ht="15.75" customHeight="1">
      <c r="A1891" s="7" t="s">
        <v>4281</v>
      </c>
      <c r="B1891" s="7" t="s">
        <v>145</v>
      </c>
      <c r="C1891" s="7">
        <v>6.0</v>
      </c>
    </row>
    <row r="1892" ht="15.75" customHeight="1">
      <c r="A1892" s="7" t="s">
        <v>4283</v>
      </c>
      <c r="B1892" s="7" t="s">
        <v>145</v>
      </c>
    </row>
    <row r="1893" ht="15.75" customHeight="1">
      <c r="A1893" s="7" t="s">
        <v>4285</v>
      </c>
      <c r="B1893" s="7" t="s">
        <v>145</v>
      </c>
    </row>
    <row r="1894" ht="15.75" customHeight="1">
      <c r="A1894" s="7" t="s">
        <v>4288</v>
      </c>
      <c r="B1894" s="7" t="s">
        <v>145</v>
      </c>
      <c r="C1894" s="7">
        <v>5.0</v>
      </c>
    </row>
    <row r="1895" ht="15.75" customHeight="1">
      <c r="A1895" s="7" t="s">
        <v>4292</v>
      </c>
      <c r="B1895" s="7" t="s">
        <v>145</v>
      </c>
    </row>
    <row r="1896" ht="15.75" customHeight="1">
      <c r="A1896" s="7" t="s">
        <v>4293</v>
      </c>
      <c r="B1896" s="7" t="s">
        <v>145</v>
      </c>
      <c r="C1896" s="7">
        <v>2.0</v>
      </c>
    </row>
    <row r="1897" ht="15.75" customHeight="1">
      <c r="A1897" s="7" t="s">
        <v>4293</v>
      </c>
      <c r="B1897" s="7" t="s">
        <v>145</v>
      </c>
      <c r="C1897" s="7">
        <v>6.0</v>
      </c>
    </row>
    <row r="1898" ht="15.75" customHeight="1">
      <c r="A1898" s="7" t="s">
        <v>4296</v>
      </c>
      <c r="B1898" s="7" t="s">
        <v>145</v>
      </c>
    </row>
    <row r="1899" ht="15.75" customHeight="1">
      <c r="A1899" s="7" t="s">
        <v>4297</v>
      </c>
      <c r="B1899" s="7" t="s">
        <v>145</v>
      </c>
    </row>
    <row r="1900" ht="15.75" customHeight="1">
      <c r="A1900" s="7" t="s">
        <v>4298</v>
      </c>
      <c r="B1900" s="7" t="s">
        <v>145</v>
      </c>
      <c r="C1900" s="7">
        <v>2.0</v>
      </c>
    </row>
    <row r="1901" ht="15.75" customHeight="1">
      <c r="A1901" s="7" t="s">
        <v>4302</v>
      </c>
      <c r="B1901" s="7" t="s">
        <v>145</v>
      </c>
      <c r="C1901" s="7">
        <v>3.0</v>
      </c>
    </row>
    <row r="1902" ht="15.75" customHeight="1">
      <c r="A1902" s="7" t="s">
        <v>4305</v>
      </c>
      <c r="B1902" s="7" t="s">
        <v>145</v>
      </c>
    </row>
    <row r="1903" ht="15.75" customHeight="1">
      <c r="A1903" s="7" t="s">
        <v>4308</v>
      </c>
      <c r="B1903" s="7" t="s">
        <v>145</v>
      </c>
    </row>
    <row r="1904" ht="15.75" customHeight="1">
      <c r="A1904" s="7" t="s">
        <v>4309</v>
      </c>
      <c r="B1904" s="7" t="s">
        <v>145</v>
      </c>
    </row>
    <row r="1905" ht="15.75" customHeight="1">
      <c r="A1905" s="7" t="s">
        <v>4310</v>
      </c>
      <c r="B1905" s="7" t="s">
        <v>145</v>
      </c>
    </row>
    <row r="1906" ht="15.75" customHeight="1">
      <c r="A1906" s="7" t="s">
        <v>4312</v>
      </c>
      <c r="B1906" s="7" t="s">
        <v>145</v>
      </c>
    </row>
    <row r="1907" ht="15.75" customHeight="1">
      <c r="A1907" s="7" t="s">
        <v>4315</v>
      </c>
      <c r="B1907" s="7" t="s">
        <v>145</v>
      </c>
    </row>
    <row r="1908" ht="15.75" customHeight="1">
      <c r="A1908" s="7" t="s">
        <v>4318</v>
      </c>
      <c r="B1908" s="7" t="s">
        <v>145</v>
      </c>
    </row>
    <row r="1909" ht="15.75" customHeight="1">
      <c r="A1909" s="7" t="s">
        <v>4319</v>
      </c>
      <c r="B1909" s="7" t="s">
        <v>145</v>
      </c>
      <c r="C1909" s="7">
        <v>6.0</v>
      </c>
    </row>
    <row r="1910" ht="15.75" customHeight="1">
      <c r="A1910" s="7" t="s">
        <v>4323</v>
      </c>
      <c r="B1910" s="7" t="s">
        <v>145</v>
      </c>
    </row>
    <row r="1911" ht="15.75" customHeight="1">
      <c r="A1911" s="7" t="s">
        <v>4326</v>
      </c>
      <c r="B1911" s="7" t="s">
        <v>145</v>
      </c>
    </row>
    <row r="1912" ht="15.75" customHeight="1">
      <c r="A1912" s="7" t="s">
        <v>4329</v>
      </c>
      <c r="B1912" s="7" t="s">
        <v>145</v>
      </c>
    </row>
    <row r="1913" ht="15.75" customHeight="1">
      <c r="A1913" s="7" t="s">
        <v>4330</v>
      </c>
      <c r="B1913" s="7" t="s">
        <v>145</v>
      </c>
    </row>
    <row r="1914" ht="15.75" customHeight="1">
      <c r="A1914" s="7" t="s">
        <v>4333</v>
      </c>
      <c r="B1914" s="7" t="s">
        <v>145</v>
      </c>
    </row>
    <row r="1915" ht="15.75" customHeight="1">
      <c r="A1915" s="7" t="s">
        <v>4336</v>
      </c>
      <c r="B1915" s="7" t="s">
        <v>145</v>
      </c>
    </row>
    <row r="1916" ht="15.75" customHeight="1">
      <c r="A1916" s="7" t="s">
        <v>4339</v>
      </c>
      <c r="B1916" s="7" t="s">
        <v>145</v>
      </c>
    </row>
    <row r="1917" ht="15.75" customHeight="1">
      <c r="A1917" s="7" t="s">
        <v>4340</v>
      </c>
      <c r="B1917" s="7" t="s">
        <v>145</v>
      </c>
      <c r="C1917" s="7">
        <v>23.0</v>
      </c>
    </row>
    <row r="1918" ht="15.75" customHeight="1">
      <c r="A1918" s="7" t="s">
        <v>4340</v>
      </c>
      <c r="B1918" s="7" t="s">
        <v>145</v>
      </c>
      <c r="C1918" s="7">
        <v>3.0</v>
      </c>
    </row>
    <row r="1919" ht="15.75" customHeight="1">
      <c r="A1919" s="7" t="s">
        <v>4340</v>
      </c>
      <c r="B1919" s="7" t="s">
        <v>145</v>
      </c>
      <c r="C1919" s="7">
        <v>18.0</v>
      </c>
    </row>
    <row r="1920" ht="15.75" customHeight="1">
      <c r="A1920" s="7" t="s">
        <v>4340</v>
      </c>
      <c r="B1920" s="7" t="s">
        <v>145</v>
      </c>
      <c r="C1920" s="7">
        <v>15.0</v>
      </c>
    </row>
    <row r="1921" ht="15.75" customHeight="1">
      <c r="A1921" s="7" t="s">
        <v>4346</v>
      </c>
      <c r="B1921" s="7" t="s">
        <v>145</v>
      </c>
      <c r="C1921" s="7">
        <v>16.0</v>
      </c>
    </row>
    <row r="1922" ht="15.75" customHeight="1">
      <c r="A1922" s="7" t="s">
        <v>4346</v>
      </c>
      <c r="B1922" s="7" t="s">
        <v>145</v>
      </c>
      <c r="C1922" s="7">
        <v>19.0</v>
      </c>
    </row>
    <row r="1923" ht="15.75" customHeight="1">
      <c r="A1923" s="7" t="s">
        <v>4346</v>
      </c>
      <c r="B1923" s="7" t="s">
        <v>145</v>
      </c>
      <c r="C1923" s="7">
        <v>23.0</v>
      </c>
    </row>
    <row r="1924" ht="15.75" customHeight="1">
      <c r="A1924" s="7" t="s">
        <v>4346</v>
      </c>
      <c r="B1924" s="7" t="s">
        <v>145</v>
      </c>
      <c r="C1924" s="7">
        <v>18.0</v>
      </c>
    </row>
    <row r="1925" ht="15.75" customHeight="1">
      <c r="A1925" s="7" t="s">
        <v>4355</v>
      </c>
      <c r="B1925" s="7" t="s">
        <v>145</v>
      </c>
      <c r="C1925" s="7">
        <v>1.0</v>
      </c>
    </row>
    <row r="1926" ht="15.75" customHeight="1">
      <c r="A1926" s="7" t="s">
        <v>4359</v>
      </c>
      <c r="B1926" s="7" t="s">
        <v>145</v>
      </c>
    </row>
    <row r="1927" ht="15.75" customHeight="1">
      <c r="A1927" s="7" t="s">
        <v>4361</v>
      </c>
      <c r="B1927" s="7" t="s">
        <v>145</v>
      </c>
      <c r="C1927" s="7">
        <v>1.0</v>
      </c>
    </row>
    <row r="1928" ht="15.75" customHeight="1">
      <c r="A1928" s="7" t="s">
        <v>4361</v>
      </c>
      <c r="B1928" s="7" t="s">
        <v>145</v>
      </c>
      <c r="C1928" s="7">
        <v>3.0</v>
      </c>
    </row>
    <row r="1929" ht="15.75" customHeight="1">
      <c r="A1929" s="7" t="s">
        <v>4364</v>
      </c>
      <c r="B1929" s="7" t="s">
        <v>145</v>
      </c>
    </row>
    <row r="1930" ht="15.75" customHeight="1">
      <c r="A1930" s="7" t="s">
        <v>4368</v>
      </c>
      <c r="B1930" s="7" t="s">
        <v>145</v>
      </c>
      <c r="C1930" s="7">
        <v>2.0</v>
      </c>
    </row>
    <row r="1931" ht="15.75" customHeight="1">
      <c r="A1931" s="7" t="s">
        <v>4370</v>
      </c>
      <c r="B1931" s="7" t="s">
        <v>145</v>
      </c>
    </row>
    <row r="1932" ht="15.75" customHeight="1">
      <c r="A1932" s="7" t="s">
        <v>4371</v>
      </c>
      <c r="B1932" s="7" t="s">
        <v>145</v>
      </c>
    </row>
    <row r="1933" ht="15.75" customHeight="1">
      <c r="A1933" s="7" t="s">
        <v>4374</v>
      </c>
      <c r="B1933" s="7" t="s">
        <v>145</v>
      </c>
      <c r="C1933" s="7">
        <v>26.0</v>
      </c>
    </row>
    <row r="1934" ht="15.75" customHeight="1">
      <c r="A1934" s="7" t="s">
        <v>4374</v>
      </c>
      <c r="B1934" s="7" t="s">
        <v>145</v>
      </c>
      <c r="C1934" s="7">
        <v>16.0</v>
      </c>
    </row>
    <row r="1935" ht="15.75" customHeight="1">
      <c r="A1935" s="7" t="s">
        <v>4376</v>
      </c>
      <c r="B1935" s="7" t="s">
        <v>145</v>
      </c>
      <c r="C1935" s="7">
        <v>2.0</v>
      </c>
    </row>
    <row r="1936" ht="15.75" customHeight="1">
      <c r="A1936" s="7" t="s">
        <v>4379</v>
      </c>
      <c r="B1936" s="7" t="s">
        <v>145</v>
      </c>
      <c r="C1936" s="7">
        <v>9.0</v>
      </c>
    </row>
    <row r="1937" ht="15.75" customHeight="1">
      <c r="A1937" s="7" t="s">
        <v>4381</v>
      </c>
      <c r="B1937" s="7" t="s">
        <v>145</v>
      </c>
      <c r="C1937" s="7">
        <v>1.0</v>
      </c>
    </row>
    <row r="1938" ht="15.75" customHeight="1">
      <c r="A1938" s="7" t="s">
        <v>4382</v>
      </c>
      <c r="B1938" s="7" t="s">
        <v>145</v>
      </c>
    </row>
    <row r="1939" ht="15.75" customHeight="1">
      <c r="A1939" s="7" t="s">
        <v>4383</v>
      </c>
      <c r="B1939" s="7" t="s">
        <v>145</v>
      </c>
    </row>
    <row r="1940" ht="15.75" customHeight="1">
      <c r="A1940" s="7" t="s">
        <v>4387</v>
      </c>
      <c r="B1940" s="7" t="s">
        <v>145</v>
      </c>
    </row>
    <row r="1941" ht="15.75" customHeight="1">
      <c r="A1941" s="7" t="s">
        <v>4390</v>
      </c>
      <c r="B1941" s="7" t="s">
        <v>145</v>
      </c>
    </row>
    <row r="1942" ht="15.75" customHeight="1">
      <c r="A1942" s="7" t="s">
        <v>4392</v>
      </c>
      <c r="B1942" s="7" t="s">
        <v>145</v>
      </c>
    </row>
    <row r="1943" ht="15.75" customHeight="1">
      <c r="A1943" s="7" t="s">
        <v>4393</v>
      </c>
      <c r="B1943" s="7" t="s">
        <v>145</v>
      </c>
    </row>
    <row r="1944" ht="15.75" customHeight="1">
      <c r="A1944" s="7" t="s">
        <v>4396</v>
      </c>
      <c r="B1944" s="7" t="s">
        <v>145</v>
      </c>
    </row>
    <row r="1945" ht="15.75" customHeight="1">
      <c r="A1945" s="7" t="s">
        <v>4399</v>
      </c>
      <c r="B1945" s="7" t="s">
        <v>145</v>
      </c>
    </row>
    <row r="1946" ht="15.75" customHeight="1">
      <c r="A1946" s="7" t="s">
        <v>4401</v>
      </c>
      <c r="B1946" s="7" t="s">
        <v>145</v>
      </c>
    </row>
    <row r="1947" ht="15.75" customHeight="1">
      <c r="A1947" s="7" t="s">
        <v>4402</v>
      </c>
      <c r="B1947" s="7" t="s">
        <v>145</v>
      </c>
      <c r="C1947" s="7">
        <v>5.0</v>
      </c>
    </row>
    <row r="1948" ht="15.75" customHeight="1">
      <c r="A1948" s="7" t="s">
        <v>4402</v>
      </c>
      <c r="B1948" s="7" t="s">
        <v>145</v>
      </c>
      <c r="C1948" s="7">
        <v>4.0</v>
      </c>
    </row>
    <row r="1949" ht="15.75" customHeight="1">
      <c r="A1949" s="7" t="s">
        <v>4409</v>
      </c>
      <c r="B1949" s="7" t="s">
        <v>145</v>
      </c>
    </row>
    <row r="1950" ht="15.75" customHeight="1">
      <c r="A1950" s="7" t="s">
        <v>4412</v>
      </c>
      <c r="B1950" s="7" t="s">
        <v>145</v>
      </c>
    </row>
    <row r="1951" ht="15.75" customHeight="1">
      <c r="A1951" s="7" t="s">
        <v>4413</v>
      </c>
      <c r="B1951" s="7" t="s">
        <v>145</v>
      </c>
    </row>
    <row r="1952" ht="15.75" customHeight="1">
      <c r="A1952" s="7" t="s">
        <v>4414</v>
      </c>
      <c r="B1952" s="7" t="s">
        <v>145</v>
      </c>
    </row>
    <row r="1953" ht="15.75" customHeight="1">
      <c r="A1953" s="7" t="s">
        <v>4425</v>
      </c>
      <c r="B1953" s="7" t="s">
        <v>145</v>
      </c>
      <c r="C1953" s="7">
        <v>2.0</v>
      </c>
    </row>
    <row r="1954" ht="15.75" customHeight="1">
      <c r="A1954" s="7" t="s">
        <v>4429</v>
      </c>
      <c r="B1954" s="7" t="s">
        <v>145</v>
      </c>
    </row>
    <row r="1955" ht="15.75" customHeight="1">
      <c r="A1955" s="7" t="s">
        <v>4432</v>
      </c>
      <c r="B1955" s="7" t="s">
        <v>145</v>
      </c>
    </row>
    <row r="1956" ht="15.75" customHeight="1">
      <c r="A1956" s="7" t="s">
        <v>4433</v>
      </c>
      <c r="B1956" s="7" t="s">
        <v>145</v>
      </c>
    </row>
    <row r="1957" ht="15.75" customHeight="1">
      <c r="A1957" s="7" t="s">
        <v>4435</v>
      </c>
      <c r="B1957" s="7" t="s">
        <v>145</v>
      </c>
    </row>
    <row r="1958" ht="15.75" customHeight="1">
      <c r="A1958" s="7" t="s">
        <v>4438</v>
      </c>
      <c r="B1958" s="7" t="s">
        <v>145</v>
      </c>
    </row>
    <row r="1959" ht="15.75" customHeight="1">
      <c r="A1959" s="7" t="s">
        <v>4441</v>
      </c>
      <c r="B1959" s="7" t="s">
        <v>145</v>
      </c>
      <c r="C1959" s="7">
        <v>1.0</v>
      </c>
    </row>
    <row r="1960" ht="15.75" customHeight="1">
      <c r="A1960" s="7" t="s">
        <v>4442</v>
      </c>
      <c r="B1960" s="7" t="s">
        <v>145</v>
      </c>
    </row>
    <row r="1961" ht="15.75" customHeight="1">
      <c r="A1961" s="7" t="s">
        <v>4444</v>
      </c>
      <c r="B1961" s="7" t="s">
        <v>145</v>
      </c>
    </row>
    <row r="1962" ht="15.75" customHeight="1">
      <c r="A1962" s="7" t="s">
        <v>4447</v>
      </c>
      <c r="B1962" s="7" t="s">
        <v>145</v>
      </c>
      <c r="C1962" s="7">
        <v>19.0</v>
      </c>
    </row>
    <row r="1963" ht="15.75" customHeight="1">
      <c r="A1963" s="7" t="s">
        <v>4447</v>
      </c>
      <c r="B1963" s="7" t="s">
        <v>145</v>
      </c>
      <c r="C1963" s="7">
        <v>14.0</v>
      </c>
    </row>
    <row r="1964" ht="15.75" customHeight="1">
      <c r="A1964" s="7" t="s">
        <v>4447</v>
      </c>
      <c r="B1964" s="7" t="s">
        <v>145</v>
      </c>
      <c r="C1964" s="7">
        <v>22.0</v>
      </c>
    </row>
    <row r="1965" ht="15.75" customHeight="1">
      <c r="A1965" s="7" t="s">
        <v>4452</v>
      </c>
      <c r="B1965" s="7" t="s">
        <v>145</v>
      </c>
      <c r="C1965" s="7">
        <v>7.0</v>
      </c>
    </row>
    <row r="1966" ht="15.75" customHeight="1">
      <c r="A1966" s="7" t="s">
        <v>4455</v>
      </c>
      <c r="B1966" s="7" t="s">
        <v>145</v>
      </c>
    </row>
    <row r="1967" ht="15.75" customHeight="1">
      <c r="A1967" s="7" t="s">
        <v>4457</v>
      </c>
      <c r="B1967" s="7" t="s">
        <v>145</v>
      </c>
    </row>
    <row r="1968" ht="15.75" customHeight="1">
      <c r="A1968" s="7" t="s">
        <v>4458</v>
      </c>
      <c r="B1968" s="7" t="s">
        <v>145</v>
      </c>
    </row>
    <row r="1969" ht="15.75" customHeight="1">
      <c r="A1969" s="7" t="s">
        <v>4460</v>
      </c>
      <c r="B1969" s="7" t="s">
        <v>145</v>
      </c>
      <c r="C1969" s="7">
        <v>8.0</v>
      </c>
    </row>
    <row r="1970" ht="15.75" customHeight="1">
      <c r="A1970" s="7" t="s">
        <v>4463</v>
      </c>
      <c r="B1970" s="7" t="s">
        <v>145</v>
      </c>
    </row>
    <row r="1971" ht="15.75" customHeight="1">
      <c r="A1971" s="7" t="s">
        <v>4464</v>
      </c>
      <c r="B1971" s="7" t="s">
        <v>145</v>
      </c>
    </row>
    <row r="1972" ht="15.75" customHeight="1">
      <c r="A1972" s="7" t="s">
        <v>4465</v>
      </c>
      <c r="B1972" s="7" t="s">
        <v>145</v>
      </c>
    </row>
    <row r="1973" ht="15.75" customHeight="1">
      <c r="A1973" s="7" t="s">
        <v>4466</v>
      </c>
      <c r="B1973" s="7" t="s">
        <v>145</v>
      </c>
    </row>
    <row r="1974" ht="15.75" customHeight="1">
      <c r="A1974" s="7" t="s">
        <v>4472</v>
      </c>
      <c r="B1974" s="7" t="s">
        <v>145</v>
      </c>
      <c r="C1974" s="7">
        <v>4.0</v>
      </c>
    </row>
    <row r="1975" ht="15.75" customHeight="1">
      <c r="A1975" s="7" t="s">
        <v>4473</v>
      </c>
      <c r="B1975" s="7" t="s">
        <v>145</v>
      </c>
      <c r="C1975" s="7">
        <v>2.0</v>
      </c>
    </row>
    <row r="1976" ht="15.75" customHeight="1">
      <c r="A1976" s="7" t="s">
        <v>4476</v>
      </c>
      <c r="B1976" s="7" t="s">
        <v>145</v>
      </c>
    </row>
    <row r="1977" ht="15.75" customHeight="1">
      <c r="A1977" s="7" t="s">
        <v>4479</v>
      </c>
      <c r="B1977" s="7" t="s">
        <v>145</v>
      </c>
    </row>
    <row r="1978" ht="15.75" customHeight="1">
      <c r="A1978" s="7" t="s">
        <v>4482</v>
      </c>
      <c r="B1978" s="7" t="s">
        <v>145</v>
      </c>
    </row>
    <row r="1979" ht="15.75" customHeight="1">
      <c r="A1979" s="7" t="s">
        <v>4483</v>
      </c>
      <c r="B1979" s="7" t="s">
        <v>145</v>
      </c>
    </row>
    <row r="1980" ht="15.75" customHeight="1">
      <c r="A1980" s="7" t="s">
        <v>4485</v>
      </c>
      <c r="B1980" s="7" t="s">
        <v>145</v>
      </c>
    </row>
    <row r="1981" ht="15.75" customHeight="1">
      <c r="A1981" s="7" t="s">
        <v>4488</v>
      </c>
      <c r="B1981" s="7" t="s">
        <v>145</v>
      </c>
    </row>
    <row r="1982" ht="15.75" customHeight="1">
      <c r="A1982" s="7" t="s">
        <v>4491</v>
      </c>
      <c r="B1982" s="7" t="s">
        <v>145</v>
      </c>
    </row>
    <row r="1983" ht="15.75" customHeight="1">
      <c r="A1983" s="7" t="s">
        <v>4493</v>
      </c>
      <c r="B1983" s="7" t="s">
        <v>145</v>
      </c>
    </row>
    <row r="1984" ht="15.75" customHeight="1">
      <c r="A1984" s="7" t="s">
        <v>4494</v>
      </c>
      <c r="B1984" s="7" t="s">
        <v>145</v>
      </c>
    </row>
    <row r="1985" ht="15.75" customHeight="1">
      <c r="A1985" s="7" t="s">
        <v>4495</v>
      </c>
      <c r="B1985" s="7" t="s">
        <v>145</v>
      </c>
    </row>
    <row r="1986" ht="15.75" customHeight="1">
      <c r="A1986" s="7" t="s">
        <v>4498</v>
      </c>
      <c r="B1986" s="7" t="s">
        <v>145</v>
      </c>
    </row>
    <row r="1987" ht="15.75" customHeight="1">
      <c r="A1987" s="7" t="s">
        <v>4500</v>
      </c>
      <c r="B1987" s="7" t="s">
        <v>145</v>
      </c>
    </row>
    <row r="1988" ht="15.75" customHeight="1">
      <c r="A1988" s="7" t="s">
        <v>4501</v>
      </c>
      <c r="B1988" s="7" t="s">
        <v>145</v>
      </c>
    </row>
    <row r="1989" ht="15.75" customHeight="1">
      <c r="A1989" s="7" t="s">
        <v>4503</v>
      </c>
      <c r="B1989" s="7" t="s">
        <v>145</v>
      </c>
    </row>
    <row r="1990" ht="15.75" customHeight="1">
      <c r="A1990" s="7" t="s">
        <v>4506</v>
      </c>
      <c r="B1990" s="7" t="s">
        <v>145</v>
      </c>
    </row>
    <row r="1991" ht="15.75" customHeight="1">
      <c r="A1991" s="7" t="s">
        <v>4508</v>
      </c>
      <c r="B1991" s="7" t="s">
        <v>145</v>
      </c>
    </row>
    <row r="1992" ht="15.75" customHeight="1">
      <c r="A1992" s="7" t="s">
        <v>4509</v>
      </c>
      <c r="B1992" s="7" t="s">
        <v>145</v>
      </c>
    </row>
    <row r="1993" ht="15.75" customHeight="1">
      <c r="A1993" s="7" t="s">
        <v>4510</v>
      </c>
      <c r="B1993" s="7" t="s">
        <v>145</v>
      </c>
    </row>
    <row r="1994" ht="15.75" customHeight="1">
      <c r="A1994" s="7" t="s">
        <v>4513</v>
      </c>
      <c r="B1994" s="7" t="s">
        <v>145</v>
      </c>
    </row>
    <row r="1995" ht="15.75" customHeight="1">
      <c r="A1995" s="7" t="s">
        <v>4517</v>
      </c>
      <c r="B1995" s="7" t="s">
        <v>145</v>
      </c>
    </row>
    <row r="1996" ht="15.75" customHeight="1">
      <c r="A1996" s="7" t="s">
        <v>4518</v>
      </c>
      <c r="B1996" s="7" t="s">
        <v>145</v>
      </c>
    </row>
    <row r="1997" ht="15.75" customHeight="1">
      <c r="A1997" s="7" t="s">
        <v>4519</v>
      </c>
      <c r="B1997" s="7" t="s">
        <v>145</v>
      </c>
    </row>
    <row r="1998" ht="15.75" customHeight="1">
      <c r="A1998" s="7" t="s">
        <v>4522</v>
      </c>
      <c r="B1998" s="7" t="s">
        <v>145</v>
      </c>
    </row>
    <row r="1999" ht="15.75" customHeight="1">
      <c r="A1999" s="7" t="s">
        <v>4525</v>
      </c>
      <c r="B1999" s="7" t="s">
        <v>145</v>
      </c>
    </row>
    <row r="2000" ht="15.75" customHeight="1">
      <c r="A2000" s="7" t="s">
        <v>4528</v>
      </c>
      <c r="B2000" s="7" t="s">
        <v>145</v>
      </c>
    </row>
    <row r="2001" ht="15.75" customHeight="1">
      <c r="A2001" s="7" t="s">
        <v>4529</v>
      </c>
      <c r="B2001" s="7" t="s">
        <v>145</v>
      </c>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1" t="s">
        <v>0</v>
      </c>
      <c r="B1" s="1" t="s">
        <v>2</v>
      </c>
      <c r="C1" s="1" t="s">
        <v>3</v>
      </c>
      <c r="D1" s="1" t="s">
        <v>4</v>
      </c>
      <c r="E1" s="3" t="s">
        <v>5</v>
      </c>
      <c r="F1" s="2" t="s">
        <v>14</v>
      </c>
      <c r="G1" s="2" t="s">
        <v>15</v>
      </c>
      <c r="H1" s="2" t="s">
        <v>16</v>
      </c>
      <c r="I1" s="2" t="s">
        <v>17</v>
      </c>
      <c r="J1" s="1" t="s">
        <v>18</v>
      </c>
      <c r="K1" s="1" t="s">
        <v>19</v>
      </c>
      <c r="L1" s="1" t="s">
        <v>20</v>
      </c>
      <c r="M1" s="1" t="s">
        <v>21</v>
      </c>
      <c r="N1" s="1" t="s">
        <v>22</v>
      </c>
      <c r="O1" s="1" t="s">
        <v>23</v>
      </c>
      <c r="P1" s="1" t="s">
        <v>1</v>
      </c>
      <c r="Q1" s="5" t="s">
        <v>26</v>
      </c>
      <c r="R1" s="5" t="s">
        <v>29</v>
      </c>
    </row>
    <row r="2">
      <c r="A2" s="7" t="str">
        <f>IFERROR(__xludf.DUMMYFUNCTION("FILTER('all one table'!A2:R2001,'all one table'!R2:R2001=TRUE)"),"BMC-BR-0036")</f>
        <v>BMC-BR-0036</v>
      </c>
      <c r="B2" s="7" t="str">
        <f>IFERROR(__xludf.DUMMYFUNCTION("""COMPUTED_VALUE"""),"BR65.A5 E5 (vol. 14)")</f>
        <v>BR65.A5 E5 (vol. 14)</v>
      </c>
      <c r="C2" s="7" t="str">
        <f>IFERROR(__xludf.DUMMYFUNCTION("""COMPUTED_VALUE"""),"The works of Aurelius Augustine ... : A new translation /")</f>
        <v>The works of Aurelius Augustine ... : A new translation /</v>
      </c>
      <c r="D2" s="7">
        <f>IFERROR(__xludf.DUMMYFUNCTION("""COMPUTED_VALUE"""),3.1796000767042E13)</f>
        <v>31796000767042</v>
      </c>
      <c r="E2" s="7" t="str">
        <f>IFERROR(__xludf.DUMMYFUNCTION("""COMPUTED_VALUE"""),"Mixed old and new intervention (red pen) ")</f>
        <v>Mixed old and new intervention (red pen) </v>
      </c>
      <c r="F2" s="7" t="str">
        <f>IFERROR(__xludf.DUMMYFUNCTION("""COMPUTED_VALUE"""),"B_Images/BMC-BR-0036.Image_barcode.181718.jpg")</f>
        <v>B_Images/BMC-BR-0036.Image_barcode.181718.jpg</v>
      </c>
      <c r="G2" s="7" t="str">
        <f>IFERROR(__xludf.DUMMYFUNCTION("""COMPUTED_VALUE"""),"B_Images/BMC-BR-0036.Image_1.181726.jpg")</f>
        <v>B_Images/BMC-BR-0036.Image_1.181726.jpg</v>
      </c>
      <c r="H2" s="7" t="str">
        <f>IFERROR(__xludf.DUMMYFUNCTION("""COMPUTED_VALUE"""),"")</f>
        <v/>
      </c>
      <c r="I2" s="7" t="str">
        <f>IFERROR(__xludf.DUMMYFUNCTION("""COMPUTED_VALUE"""),"")</f>
        <v/>
      </c>
      <c r="J2" s="7" t="str">
        <f>IFERROR(__xludf.DUMMYFUNCTION("""COMPUTED_VALUE"""),"1872-[1934]")</f>
        <v>1872-[1934]</v>
      </c>
      <c r="K2" s="7" t="str">
        <f>IFERROR(__xludf.DUMMYFUNCTION("""COMPUTED_VALUE"""),"Augustine, of Hippo, Saint, 354-430.")</f>
        <v>Augustine, of Hippo, Saint, 354-430.</v>
      </c>
      <c r="L2" s="7" t="str">
        <f>IFERROR(__xludf.DUMMYFUNCTION("""COMPUTED_VALUE"""),"LOW")</f>
        <v>LOW</v>
      </c>
      <c r="M2" s="7" t="str">
        <f>IFERROR(__xludf.DUMMYFUNCTION("""COMPUTED_VALUE"""),"Carpenter Library")</f>
        <v>Carpenter Library</v>
      </c>
      <c r="N2" s="7" t="str">
        <f>IFERROR(__xludf.DUMMYFUNCTION("""COMPUTED_VALUE"""),"Stacks")</f>
        <v>Stacks</v>
      </c>
      <c r="O2" s="7" t="str">
        <f>IFERROR(__xludf.DUMMYFUNCTION("""COMPUTED_VALUE"""),"B")</f>
        <v>B</v>
      </c>
      <c r="P2" s="7" t="str">
        <f>IFERROR(__xludf.DUMMYFUNCTION("""COMPUTED_VALUE"""),"BR")</f>
        <v>BR</v>
      </c>
      <c r="Q2" s="7" t="str">
        <f>IFERROR(__xludf.DUMMYFUNCTION("""COMPUTED_VALUE"""),"Berkeley Divinity School Library")</f>
        <v>Berkeley Divinity School Library</v>
      </c>
      <c r="R2" s="7" t="b">
        <f>IFERROR(__xludf.DUMMYFUNCTION("""COMPUTED_VALUE"""),TRUE)</f>
        <v>1</v>
      </c>
    </row>
    <row r="3">
      <c r="A3" s="7" t="str">
        <f>IFERROR(__xludf.DUMMYFUNCTION("""COMPUTED_VALUE"""),"BMC-BS-0008")</f>
        <v>BMC-BS-0008</v>
      </c>
      <c r="B3" s="7" t="str">
        <f>IFERROR(__xludf.DUMMYFUNCTION("""COMPUTED_VALUE"""),"BS491 .I6 v.14")</f>
        <v>BS491 .I6 v.14</v>
      </c>
      <c r="C3" s="7" t="str">
        <f>IFERROR(__xludf.DUMMYFUNCTION("""COMPUTED_VALUE"""),"A critical and exegetical commentary on the book of Proverbs /")</f>
        <v>A critical and exegetical commentary on the book of Proverbs /</v>
      </c>
      <c r="D3" s="7">
        <f>IFERROR(__xludf.DUMMYFUNCTION("""COMPUTED_VALUE"""),3.1796101098636E13)</f>
        <v>31796101098636</v>
      </c>
      <c r="E3" s="7" t="str">
        <f>IFERROR(__xludf.DUMMYFUNCTION("""COMPUTED_VALUE"""),"")</f>
        <v/>
      </c>
      <c r="F3" s="7" t="str">
        <f>IFERROR(__xludf.DUMMYFUNCTION("""COMPUTED_VALUE"""),"")</f>
        <v/>
      </c>
      <c r="G3" s="7" t="str">
        <f>IFERROR(__xludf.DUMMYFUNCTION("""COMPUTED_VALUE"""),"B_Images/BMC-BS-0008.Image_1.192158.jpg")</f>
        <v>B_Images/BMC-BS-0008.Image_1.192158.jpg</v>
      </c>
      <c r="H3" s="7" t="str">
        <f>IFERROR(__xludf.DUMMYFUNCTION("""COMPUTED_VALUE"""),"")</f>
        <v/>
      </c>
      <c r="I3" s="7" t="str">
        <f>IFERROR(__xludf.DUMMYFUNCTION("""COMPUTED_VALUE"""),"")</f>
        <v/>
      </c>
      <c r="J3" s="7">
        <f>IFERROR(__xludf.DUMMYFUNCTION("""COMPUTED_VALUE"""),1899.0)</f>
        <v>1899</v>
      </c>
      <c r="K3" s="7" t="str">
        <f>IFERROR(__xludf.DUMMYFUNCTION("""COMPUTED_VALUE"""),"Toy, Crawford Howell, 1836-1919.")</f>
        <v>Toy, Crawford Howell, 1836-1919.</v>
      </c>
      <c r="L3" s="7" t="str">
        <f>IFERROR(__xludf.DUMMYFUNCTION("""COMPUTED_VALUE"""),"No interventions")</f>
        <v>No interventions</v>
      </c>
      <c r="M3" s="7" t="str">
        <f>IFERROR(__xludf.DUMMYFUNCTION("""COMPUTED_VALUE"""),"Canaday Library")</f>
        <v>Canaday Library</v>
      </c>
      <c r="N3" s="7" t="str">
        <f>IFERROR(__xludf.DUMMYFUNCTION("""COMPUTED_VALUE"""),"Stacks (Monographs)")</f>
        <v>Stacks (Monographs)</v>
      </c>
      <c r="O3" s="7" t="str">
        <f>IFERROR(__xludf.DUMMYFUNCTION("""COMPUTED_VALUE"""),"B")</f>
        <v>B</v>
      </c>
      <c r="P3" s="7" t="str">
        <f>IFERROR(__xludf.DUMMYFUNCTION("""COMPUTED_VALUE"""),"BS")</f>
        <v>BS</v>
      </c>
      <c r="Q3" s="7" t="str">
        <f>IFERROR(__xludf.DUMMYFUNCTION("""COMPUTED_VALUE"""),"")</f>
        <v/>
      </c>
      <c r="R3" s="7" t="b">
        <f>IFERROR(__xludf.DUMMYFUNCTION("""COMPUTED_VALUE"""),TRUE)</f>
        <v>1</v>
      </c>
    </row>
    <row r="4">
      <c r="A4" s="7" t="str">
        <f>IFERROR(__xludf.DUMMYFUNCTION("""COMPUTED_VALUE"""),"BMC-BS-0011")</f>
        <v>BMC-BS-0011</v>
      </c>
      <c r="B4" s="7" t="str">
        <f>IFERROR(__xludf.DUMMYFUNCTION("""COMPUTED_VALUE"""),"BS511 .A7 1902")</f>
        <v>BS511 .A7 1902</v>
      </c>
      <c r="C4" s="7" t="str">
        <f>IFERROR(__xludf.DUMMYFUNCTION("""COMPUTED_VALUE"""),"Literature &amp; dogma: an essay towards a better apprehension of the Bible /")</f>
        <v>Literature &amp; dogma: an essay towards a better apprehension of the Bible /</v>
      </c>
      <c r="D4" s="7">
        <f>IFERROR(__xludf.DUMMYFUNCTION("""COMPUTED_VALUE"""),3.1796100232095E13)</f>
        <v>31796100232095</v>
      </c>
      <c r="E4" s="7" t="str">
        <f>IFERROR(__xludf.DUMMYFUNCTION("""COMPUTED_VALUE"""),"")</f>
        <v/>
      </c>
      <c r="F4" s="7" t="str">
        <f>IFERROR(__xludf.DUMMYFUNCTION("""COMPUTED_VALUE"""),"B_Images/BMC-BS-0011.Image_barcode.193130.jpg")</f>
        <v>B_Images/BMC-BS-0011.Image_barcode.193130.jpg</v>
      </c>
      <c r="G4" s="7" t="str">
        <f>IFERROR(__xludf.DUMMYFUNCTION("""COMPUTED_VALUE"""),"B_Images/BMC-BS-0011.Image_1.193013.jpg")</f>
        <v>B_Images/BMC-BS-0011.Image_1.193013.jpg</v>
      </c>
      <c r="H4" s="7" t="str">
        <f>IFERROR(__xludf.DUMMYFUNCTION("""COMPUTED_VALUE"""),"B_Images/BMC-BS-0011.Image_2.193023.jpg")</f>
        <v>B_Images/BMC-BS-0011.Image_2.193023.jpg</v>
      </c>
      <c r="I4" s="7" t="str">
        <f>IFERROR(__xludf.DUMMYFUNCTION("""COMPUTED_VALUE"""),"B_Images/BMC-BS-0011.Image_3.193118.jpg")</f>
        <v>B_Images/BMC-BS-0011.Image_3.193118.jpg</v>
      </c>
      <c r="J4" s="7">
        <f>IFERROR(__xludf.DUMMYFUNCTION("""COMPUTED_VALUE"""),1903.0)</f>
        <v>1903</v>
      </c>
      <c r="K4" s="7" t="str">
        <f>IFERROR(__xludf.DUMMYFUNCTION("""COMPUTED_VALUE"""),"Arnold, Matthew, 1822-1888.")</f>
        <v>Arnold, Matthew, 1822-1888.</v>
      </c>
      <c r="L4" s="7" t="str">
        <f>IFERROR(__xludf.DUMMYFUNCTION("""COMPUTED_VALUE"""),"LOW")</f>
        <v>LOW</v>
      </c>
      <c r="M4" s="7" t="str">
        <f>IFERROR(__xludf.DUMMYFUNCTION("""COMPUTED_VALUE"""),"Canaday Library")</f>
        <v>Canaday Library</v>
      </c>
      <c r="N4" s="7" t="str">
        <f>IFERROR(__xludf.DUMMYFUNCTION("""COMPUTED_VALUE"""),"Stacks (Monographs)")</f>
        <v>Stacks (Monographs)</v>
      </c>
      <c r="O4" s="7" t="str">
        <f>IFERROR(__xludf.DUMMYFUNCTION("""COMPUTED_VALUE"""),"B")</f>
        <v>B</v>
      </c>
      <c r="P4" s="7" t="str">
        <f>IFERROR(__xludf.DUMMYFUNCTION("""COMPUTED_VALUE"""),"BS")</f>
        <v>BS</v>
      </c>
      <c r="Q4" s="7" t="str">
        <f>IFERROR(__xludf.DUMMYFUNCTION("""COMPUTED_VALUE"""),"")</f>
        <v/>
      </c>
      <c r="R4" s="7" t="b">
        <f>IFERROR(__xludf.DUMMYFUNCTION("""COMPUTED_VALUE"""),TRUE)</f>
        <v>1</v>
      </c>
    </row>
    <row r="5">
      <c r="A5" s="7" t="str">
        <f>IFERROR(__xludf.DUMMYFUNCTION("""COMPUTED_VALUE"""),"BMC-BS-0013")</f>
        <v>BMC-BS-0013</v>
      </c>
      <c r="B5" s="7" t="str">
        <f>IFERROR(__xludf.DUMMYFUNCTION("""COMPUTED_VALUE"""),"BS580.D2 I8 1831")</f>
        <v>BS580.D2 I8 1831</v>
      </c>
      <c r="C5" s="7" t="str">
        <f>IFERROR(__xludf.DUMMYFUNCTION("""COMPUTED_VALUE"""),"Observations upon the prophecies of Daniel.")</f>
        <v>Observations upon the prophecies of Daniel.</v>
      </c>
      <c r="D5" s="7">
        <f>IFERROR(__xludf.DUMMYFUNCTION("""COMPUTED_VALUE"""),3.1796004761751E13)</f>
        <v>31796004761751</v>
      </c>
      <c r="E5" s="7" t="str">
        <f>IFERROR(__xludf.DUMMYFUNCTION("""COMPUTED_VALUE"""),"")</f>
        <v/>
      </c>
      <c r="F5" s="7" t="str">
        <f>IFERROR(__xludf.DUMMYFUNCTION("""COMPUTED_VALUE"""),"")</f>
        <v/>
      </c>
      <c r="G5" s="7" t="str">
        <f>IFERROR(__xludf.DUMMYFUNCTION("""COMPUTED_VALUE"""),"B_Images/BMC-BS-0013.Image_1.193800.jpg")</f>
        <v>B_Images/BMC-BS-0013.Image_1.193800.jpg</v>
      </c>
      <c r="H5" s="7" t="str">
        <f>IFERROR(__xludf.DUMMYFUNCTION("""COMPUTED_VALUE"""),"")</f>
        <v/>
      </c>
      <c r="I5" s="7" t="str">
        <f>IFERROR(__xludf.DUMMYFUNCTION("""COMPUTED_VALUE"""),"")</f>
        <v/>
      </c>
      <c r="J5" s="7">
        <f>IFERROR(__xludf.DUMMYFUNCTION("""COMPUTED_VALUE"""),1831.0)</f>
        <v>1831</v>
      </c>
      <c r="K5" s="7" t="str">
        <f>IFERROR(__xludf.DUMMYFUNCTION("""COMPUTED_VALUE"""),"Newton, Isaac, 1642-1727.")</f>
        <v>Newton, Isaac, 1642-1727.</v>
      </c>
      <c r="L5" s="7" t="str">
        <f>IFERROR(__xludf.DUMMYFUNCTION("""COMPUTED_VALUE"""),"No interventions")</f>
        <v>No interventions</v>
      </c>
      <c r="M5" s="7" t="str">
        <f>IFERROR(__xludf.DUMMYFUNCTION("""COMPUTED_VALUE"""),"Canaday Library")</f>
        <v>Canaday Library</v>
      </c>
      <c r="N5" s="7" t="str">
        <f>IFERROR(__xludf.DUMMYFUNCTION("""COMPUTED_VALUE"""),"Stacks (Monographs)")</f>
        <v>Stacks (Monographs)</v>
      </c>
      <c r="O5" s="7" t="str">
        <f>IFERROR(__xludf.DUMMYFUNCTION("""COMPUTED_VALUE"""),"B")</f>
        <v>B</v>
      </c>
      <c r="P5" s="7" t="str">
        <f>IFERROR(__xludf.DUMMYFUNCTION("""COMPUTED_VALUE"""),"BS")</f>
        <v>BS</v>
      </c>
      <c r="Q5" s="7" t="str">
        <f>IFERROR(__xludf.DUMMYFUNCTION("""COMPUTED_VALUE"""),"")</f>
        <v/>
      </c>
      <c r="R5" s="7" t="b">
        <f>IFERROR(__xludf.DUMMYFUNCTION("""COMPUTED_VALUE"""),TRUE)</f>
        <v>1</v>
      </c>
    </row>
    <row r="6">
      <c r="A6" s="7" t="str">
        <f>IFERROR(__xludf.DUMMYFUNCTION("""COMPUTED_VALUE"""),"BMC-BS-0018")</f>
        <v>BMC-BS-0018</v>
      </c>
      <c r="B6" s="7" t="str">
        <f>IFERROR(__xludf.DUMMYFUNCTION("""COMPUTED_VALUE"""),"BS1140 .W48")</f>
        <v>BS1140 .W48</v>
      </c>
      <c r="C6" s="7" t="str">
        <f>IFERROR(__xludf.DUMMYFUNCTION("""COMPUTED_VALUE"""),"The books of the Old Testament.")</f>
        <v>The books of the Old Testament.</v>
      </c>
      <c r="D6" s="7">
        <f>IFERROR(__xludf.DUMMYFUNCTION("""COMPUTED_VALUE"""),3.1796101466049E13)</f>
        <v>31796101466049</v>
      </c>
      <c r="E6" s="7" t="str">
        <f>IFERROR(__xludf.DUMMYFUNCTION("""COMPUTED_VALUE"""),"")</f>
        <v/>
      </c>
      <c r="F6" s="7" t="str">
        <f>IFERROR(__xludf.DUMMYFUNCTION("""COMPUTED_VALUE"""),"")</f>
        <v/>
      </c>
      <c r="G6" s="7" t="str">
        <f>IFERROR(__xludf.DUMMYFUNCTION("""COMPUTED_VALUE"""),"B_Images/BMC-BS-0018.Image_1.200037.jpg")</f>
        <v>B_Images/BMC-BS-0018.Image_1.200037.jpg</v>
      </c>
      <c r="H6" s="7" t="str">
        <f>IFERROR(__xludf.DUMMYFUNCTION("""COMPUTED_VALUE"""),"B_Images/BMC-BS-0018.Image_2.200044.jpg")</f>
        <v>B_Images/BMC-BS-0018.Image_2.200044.jpg</v>
      </c>
      <c r="I6" s="7" t="str">
        <f>IFERROR(__xludf.DUMMYFUNCTION("""COMPUTED_VALUE"""),"")</f>
        <v/>
      </c>
      <c r="J6" s="7">
        <f>IFERROR(__xludf.DUMMYFUNCTION("""COMPUTED_VALUE"""),1910.0)</f>
        <v>1910</v>
      </c>
      <c r="K6" s="7" t="str">
        <f>IFERROR(__xludf.DUMMYFUNCTION("""COMPUTED_VALUE"""),"Whitehouse, Owen C.")</f>
        <v>Whitehouse, Owen C.</v>
      </c>
      <c r="L6" s="7" t="str">
        <f>IFERROR(__xludf.DUMMYFUNCTION("""COMPUTED_VALUE"""),"LOW")</f>
        <v>LOW</v>
      </c>
      <c r="M6" s="7" t="str">
        <f>IFERROR(__xludf.DUMMYFUNCTION("""COMPUTED_VALUE"""),"Canaday Library")</f>
        <v>Canaday Library</v>
      </c>
      <c r="N6" s="7" t="str">
        <f>IFERROR(__xludf.DUMMYFUNCTION("""COMPUTED_VALUE"""),"Stacks (Monographs)")</f>
        <v>Stacks (Monographs)</v>
      </c>
      <c r="O6" s="7" t="str">
        <f>IFERROR(__xludf.DUMMYFUNCTION("""COMPUTED_VALUE"""),"B")</f>
        <v>B</v>
      </c>
      <c r="P6" s="7" t="str">
        <f>IFERROR(__xludf.DUMMYFUNCTION("""COMPUTED_VALUE"""),"BS")</f>
        <v>BS</v>
      </c>
      <c r="Q6" s="7" t="str">
        <f>IFERROR(__xludf.DUMMYFUNCTION("""COMPUTED_VALUE"""),"")</f>
        <v/>
      </c>
      <c r="R6" s="7" t="b">
        <f>IFERROR(__xludf.DUMMYFUNCTION("""COMPUTED_VALUE"""),TRUE)</f>
        <v>1</v>
      </c>
    </row>
    <row r="7">
      <c r="A7" s="7" t="str">
        <f>IFERROR(__xludf.DUMMYFUNCTION("""COMPUTED_VALUE"""),"BMC-BS-0019")</f>
        <v>BMC-BS-0019</v>
      </c>
      <c r="B7" s="7" t="str">
        <f>IFERROR(__xludf.DUMMYFUNCTION("""COMPUTED_VALUE"""),"BS1160 .B89")</f>
        <v>BS1160 .B89</v>
      </c>
      <c r="C7" s="7" t="str">
        <f>IFERROR(__xludf.DUMMYFUNCTION("""COMPUTED_VALUE"""),"Die altisraelitische Religion /")</f>
        <v>Die altisraelitische Religion /</v>
      </c>
      <c r="D7" s="7">
        <f>IFERROR(__xludf.DUMMYFUNCTION("""COMPUTED_VALUE"""),3.1796004841447E13)</f>
        <v>31796004841447</v>
      </c>
      <c r="E7" s="7" t="str">
        <f>IFERROR(__xludf.DUMMYFUNCTION("""COMPUTED_VALUE"""),"The writing underneath the authors name is Tod which means Dead")</f>
        <v>The writing underneath the authors name is Tod which means Dead</v>
      </c>
      <c r="F7" s="7" t="str">
        <f>IFERROR(__xludf.DUMMYFUNCTION("""COMPUTED_VALUE"""),"B_Images/BMC-BS-0019.Image_barcode.151357.jpg")</f>
        <v>B_Images/BMC-BS-0019.Image_barcode.151357.jpg</v>
      </c>
      <c r="G7" s="7" t="str">
        <f>IFERROR(__xludf.DUMMYFUNCTION("""COMPUTED_VALUE"""),"B_Images/BMC-BS-0019.Image_1.151341.jpg")</f>
        <v>B_Images/BMC-BS-0019.Image_1.151341.jpg</v>
      </c>
      <c r="H7" s="7" t="str">
        <f>IFERROR(__xludf.DUMMYFUNCTION("""COMPUTED_VALUE"""),"B_Images/BMC-BS-0019.Image_2.151350.jpg")</f>
        <v>B_Images/BMC-BS-0019.Image_2.151350.jpg</v>
      </c>
      <c r="I7" s="7" t="str">
        <f>IFERROR(__xludf.DUMMYFUNCTION("""COMPUTED_VALUE"""),"")</f>
        <v/>
      </c>
      <c r="J7" s="7">
        <f>IFERROR(__xludf.DUMMYFUNCTION("""COMPUTED_VALUE"""),1912.0)</f>
        <v>1912</v>
      </c>
      <c r="K7" s="7" t="str">
        <f>IFERROR(__xludf.DUMMYFUNCTION("""COMPUTED_VALUE"""),"Budde, Karl.")</f>
        <v>Budde, Karl.</v>
      </c>
      <c r="L7" s="7" t="str">
        <f>IFERROR(__xludf.DUMMYFUNCTION("""COMPUTED_VALUE"""),"LOW")</f>
        <v>LOW</v>
      </c>
      <c r="M7" s="7" t="str">
        <f>IFERROR(__xludf.DUMMYFUNCTION("""COMPUTED_VALUE"""),"Canaday Library")</f>
        <v>Canaday Library</v>
      </c>
      <c r="N7" s="7" t="str">
        <f>IFERROR(__xludf.DUMMYFUNCTION("""COMPUTED_VALUE"""),"Stacks (Monographs)")</f>
        <v>Stacks (Monographs)</v>
      </c>
      <c r="O7" s="7" t="str">
        <f>IFERROR(__xludf.DUMMYFUNCTION("""COMPUTED_VALUE"""),"B")</f>
        <v>B</v>
      </c>
      <c r="P7" s="7" t="str">
        <f>IFERROR(__xludf.DUMMYFUNCTION("""COMPUTED_VALUE"""),"BS")</f>
        <v>BS</v>
      </c>
      <c r="Q7" s="7" t="str">
        <f>IFERROR(__xludf.DUMMYFUNCTION("""COMPUTED_VALUE"""),"")</f>
        <v/>
      </c>
      <c r="R7" s="7" t="b">
        <f>IFERROR(__xludf.DUMMYFUNCTION("""COMPUTED_VALUE"""),TRUE)</f>
        <v>1</v>
      </c>
    </row>
    <row r="8">
      <c r="A8" s="7" t="str">
        <f>IFERROR(__xludf.DUMMYFUNCTION("""COMPUTED_VALUE"""),"BMC-BS-0022")</f>
        <v>BMC-BS-0022</v>
      </c>
      <c r="B8" s="7" t="str">
        <f>IFERROR(__xludf.DUMMYFUNCTION("""COMPUTED_VALUE"""),"BS1222 1868 v.1")</f>
        <v>BS1222 1868 v.1</v>
      </c>
      <c r="C8" s="7" t="str">
        <f>IFERROR(__xludf.DUMMYFUNCTION("""COMPUTED_VALUE"""),"Genesis: being the first of the five books of Moses : with the Haphtoroth and five Megilloth, arranged according to the German and Portuguese rituals /")</f>
        <v>Genesis: being the first of the five books of Moses : with the Haphtoroth and five Megilloth, arranged according to the German and Portuguese rituals /</v>
      </c>
      <c r="D8" s="7">
        <f>IFERROR(__xludf.DUMMYFUNCTION("""COMPUTED_VALUE"""),3.1796005132184E13)</f>
        <v>31796005132184</v>
      </c>
      <c r="E8" s="7" t="str">
        <f>IFERROR(__xludf.DUMMYFUNCTION("""COMPUTED_VALUE"""),"")</f>
        <v/>
      </c>
      <c r="F8" s="7" t="str">
        <f>IFERROR(__xludf.DUMMYFUNCTION("""COMPUTED_VALUE"""),"B_Images/BMC-BS-0022.Image_barcode.152213.jpg")</f>
        <v>B_Images/BMC-BS-0022.Image_barcode.152213.jpg</v>
      </c>
      <c r="G8" s="7" t="str">
        <f>IFERROR(__xludf.DUMMYFUNCTION("""COMPUTED_VALUE"""),"B_Images/BMC-BS-0022.Image_1.152016.jpg")</f>
        <v>B_Images/BMC-BS-0022.Image_1.152016.jpg</v>
      </c>
      <c r="H8" s="7" t="str">
        <f>IFERROR(__xludf.DUMMYFUNCTION("""COMPUTED_VALUE"""),"")</f>
        <v/>
      </c>
      <c r="I8" s="7" t="str">
        <f>IFERROR(__xludf.DUMMYFUNCTION("""COMPUTED_VALUE"""),"")</f>
        <v/>
      </c>
      <c r="J8" s="7" t="str">
        <f>IFERROR(__xludf.DUMMYFUNCTION("""COMPUTED_VALUE"""),"1876-5636.")</f>
        <v>1876-5636.</v>
      </c>
      <c r="K8" s="7" t="str">
        <f>IFERROR(__xludf.DUMMYFUNCTION("""COMPUTED_VALUE"""),"")</f>
        <v/>
      </c>
      <c r="L8" s="7" t="str">
        <f>IFERROR(__xludf.DUMMYFUNCTION("""COMPUTED_VALUE"""),"LOW")</f>
        <v>LOW</v>
      </c>
      <c r="M8" s="7" t="str">
        <f>IFERROR(__xludf.DUMMYFUNCTION("""COMPUTED_VALUE"""),"Canaday Library")</f>
        <v>Canaday Library</v>
      </c>
      <c r="N8" s="7" t="str">
        <f>IFERROR(__xludf.DUMMYFUNCTION("""COMPUTED_VALUE"""),"Stacks (Monographs)")</f>
        <v>Stacks (Monographs)</v>
      </c>
      <c r="O8" s="7" t="str">
        <f>IFERROR(__xludf.DUMMYFUNCTION("""COMPUTED_VALUE"""),"B")</f>
        <v>B</v>
      </c>
      <c r="P8" s="7" t="str">
        <f>IFERROR(__xludf.DUMMYFUNCTION("""COMPUTED_VALUE"""),"BS")</f>
        <v>BS</v>
      </c>
      <c r="Q8" s="7" t="str">
        <f>IFERROR(__xludf.DUMMYFUNCTION("""COMPUTED_VALUE"""),"")</f>
        <v/>
      </c>
      <c r="R8" s="7" t="b">
        <f>IFERROR(__xludf.DUMMYFUNCTION("""COMPUTED_VALUE"""),TRUE)</f>
        <v>1</v>
      </c>
    </row>
    <row r="9">
      <c r="A9" s="7" t="str">
        <f>IFERROR(__xludf.DUMMYFUNCTION("""COMPUTED_VALUE"""),"BMC-BS-0025")</f>
        <v>BMC-BS-0025</v>
      </c>
      <c r="B9" s="7" t="str">
        <f>IFERROR(__xludf.DUMMYFUNCTION("""COMPUTED_VALUE"""),"BS1235 .M5")</f>
        <v>BS1235 .M5</v>
      </c>
      <c r="C9" s="7" t="str">
        <f>IFERROR(__xludf.DUMMYFUNCTION("""COMPUTED_VALUE"""),"The world before Abraham according to Genesis I-XI.")</f>
        <v>The world before Abraham according to Genesis I-XI.</v>
      </c>
      <c r="D9" s="7">
        <f>IFERROR(__xludf.DUMMYFUNCTION("""COMPUTED_VALUE"""),3.1796102127533E13)</f>
        <v>31796102127533</v>
      </c>
      <c r="E9" s="7" t="str">
        <f>IFERROR(__xludf.DUMMYFUNCTION("""COMPUTED_VALUE"""),"")</f>
        <v/>
      </c>
      <c r="F9" s="7" t="str">
        <f>IFERROR(__xludf.DUMMYFUNCTION("""COMPUTED_VALUE"""),"B_Images/BMC-BS-0025.Image_barcode.153939.jpg")</f>
        <v>B_Images/BMC-BS-0025.Image_barcode.153939.jpg</v>
      </c>
      <c r="G9" s="7" t="str">
        <f>IFERROR(__xludf.DUMMYFUNCTION("""COMPUTED_VALUE"""),"B_Images/BMC-BS-0025.Image_1.153901.jpg")</f>
        <v>B_Images/BMC-BS-0025.Image_1.153901.jpg</v>
      </c>
      <c r="H9" s="7" t="str">
        <f>IFERROR(__xludf.DUMMYFUNCTION("""COMPUTED_VALUE"""),"")</f>
        <v/>
      </c>
      <c r="I9" s="7" t="str">
        <f>IFERROR(__xludf.DUMMYFUNCTION("""COMPUTED_VALUE"""),"")</f>
        <v/>
      </c>
      <c r="J9" s="7">
        <f>IFERROR(__xludf.DUMMYFUNCTION("""COMPUTED_VALUE"""),1901.0)</f>
        <v>1901</v>
      </c>
      <c r="K9" s="7" t="str">
        <f>IFERROR(__xludf.DUMMYFUNCTION("""COMPUTED_VALUE"""),"Mitchell, Hinckley G. T. 1846-1920. (Hinckley Gilbert Thomas),")</f>
        <v>Mitchell, Hinckley G. T. 1846-1920. (Hinckley Gilbert Thomas),</v>
      </c>
      <c r="L9" s="7" t="str">
        <f>IFERROR(__xludf.DUMMYFUNCTION("""COMPUTED_VALUE"""),"LOW")</f>
        <v>LOW</v>
      </c>
      <c r="M9" s="7" t="str">
        <f>IFERROR(__xludf.DUMMYFUNCTION("""COMPUTED_VALUE"""),"Canaday Library")</f>
        <v>Canaday Library</v>
      </c>
      <c r="N9" s="7" t="str">
        <f>IFERROR(__xludf.DUMMYFUNCTION("""COMPUTED_VALUE"""),"Stacks (Monographs)")</f>
        <v>Stacks (Monographs)</v>
      </c>
      <c r="O9" s="7" t="str">
        <f>IFERROR(__xludf.DUMMYFUNCTION("""COMPUTED_VALUE"""),"B")</f>
        <v>B</v>
      </c>
      <c r="P9" s="7" t="str">
        <f>IFERROR(__xludf.DUMMYFUNCTION("""COMPUTED_VALUE"""),"BS")</f>
        <v>BS</v>
      </c>
      <c r="Q9" s="7" t="str">
        <f>IFERROR(__xludf.DUMMYFUNCTION("""COMPUTED_VALUE"""),"")</f>
        <v/>
      </c>
      <c r="R9" s="7" t="b">
        <f>IFERROR(__xludf.DUMMYFUNCTION("""COMPUTED_VALUE"""),TRUE)</f>
        <v>1</v>
      </c>
    </row>
    <row r="10">
      <c r="A10" s="7" t="str">
        <f>IFERROR(__xludf.DUMMYFUNCTION("""COMPUTED_VALUE"""),"BMC-BS-0026")</f>
        <v>BMC-BS-0026</v>
      </c>
      <c r="B10" s="7" t="str">
        <f>IFERROR(__xludf.DUMMYFUNCTION("""COMPUTED_VALUE"""),"BS1235 .M6")</f>
        <v>BS1235 .M6</v>
      </c>
      <c r="C10" s="7" t="str">
        <f>IFERROR(__xludf.DUMMYFUNCTION("""COMPUTED_VALUE"""),"A Jewish interpretation of the Book of Genesis.")</f>
        <v>A Jewish interpretation of the Book of Genesis.</v>
      </c>
      <c r="D10" s="7">
        <f>IFERROR(__xludf.DUMMYFUNCTION("""COMPUTED_VALUE"""),3.1796001053012E13)</f>
        <v>31796001053012</v>
      </c>
      <c r="E10" s="7" t="str">
        <f>IFERROR(__xludf.DUMMYFUNCTION("""COMPUTED_VALUE"""),"")</f>
        <v/>
      </c>
      <c r="F10" s="7" t="str">
        <f>IFERROR(__xludf.DUMMYFUNCTION("""COMPUTED_VALUE"""),"B_Images/BMC-BS-0026.Image_barcode.153932.jpg")</f>
        <v>B_Images/BMC-BS-0026.Image_barcode.153932.jpg</v>
      </c>
      <c r="G10" s="7" t="str">
        <f>IFERROR(__xludf.DUMMYFUNCTION("""COMPUTED_VALUE"""),"B_Images/BMC-BS-0026.Image_1.153916.jpg")</f>
        <v>B_Images/BMC-BS-0026.Image_1.153916.jpg</v>
      </c>
      <c r="H10" s="7" t="str">
        <f>IFERROR(__xludf.DUMMYFUNCTION("""COMPUTED_VALUE"""),"B_Images/BMC-BS-0026.Image_2.153923.jpg")</f>
        <v>B_Images/BMC-BS-0026.Image_2.153923.jpg</v>
      </c>
      <c r="I10" s="7" t="str">
        <f>IFERROR(__xludf.DUMMYFUNCTION("""COMPUTED_VALUE"""),"")</f>
        <v/>
      </c>
      <c r="J10" s="7" t="str">
        <f>IFERROR(__xludf.DUMMYFUNCTION("""COMPUTED_VALUE"""),"1920, c1919.")</f>
        <v>1920, c1919.</v>
      </c>
      <c r="K10" s="7" t="str">
        <f>IFERROR(__xludf.DUMMYFUNCTION("""COMPUTED_VALUE"""),"Morgenstern, Julian, 1881-1976.")</f>
        <v>Morgenstern, Julian, 1881-1976.</v>
      </c>
      <c r="L10" s="7" t="str">
        <f>IFERROR(__xludf.DUMMYFUNCTION("""COMPUTED_VALUE"""),"LOW")</f>
        <v>LOW</v>
      </c>
      <c r="M10" s="7" t="str">
        <f>IFERROR(__xludf.DUMMYFUNCTION("""COMPUTED_VALUE"""),"Canaday Library")</f>
        <v>Canaday Library</v>
      </c>
      <c r="N10" s="7" t="str">
        <f>IFERROR(__xludf.DUMMYFUNCTION("""COMPUTED_VALUE"""),"Stacks (Monographs)")</f>
        <v>Stacks (Monographs)</v>
      </c>
      <c r="O10" s="7" t="str">
        <f>IFERROR(__xludf.DUMMYFUNCTION("""COMPUTED_VALUE"""),"B")</f>
        <v>B</v>
      </c>
      <c r="P10" s="7" t="str">
        <f>IFERROR(__xludf.DUMMYFUNCTION("""COMPUTED_VALUE"""),"BS")</f>
        <v>BS</v>
      </c>
      <c r="Q10" s="7" t="str">
        <f>IFERROR(__xludf.DUMMYFUNCTION("""COMPUTED_VALUE"""),"")</f>
        <v/>
      </c>
      <c r="R10" s="7" t="b">
        <f>IFERROR(__xludf.DUMMYFUNCTION("""COMPUTED_VALUE"""),TRUE)</f>
        <v>1</v>
      </c>
    </row>
    <row r="11">
      <c r="A11" s="7" t="str">
        <f>IFERROR(__xludf.DUMMYFUNCTION("""COMPUTED_VALUE"""),"BMC-BS-0033")</f>
        <v>BMC-BS-0033</v>
      </c>
      <c r="B11" s="7" t="str">
        <f>IFERROR(__xludf.DUMMYFUNCTION("""COMPUTED_VALUE"""),"BS1450 72nd .S4")</f>
        <v>BS1450 72nd .S4</v>
      </c>
      <c r="C11" s="7" t="str">
        <f>IFERROR(__xludf.DUMMYFUNCTION("""COMPUTED_VALUE"""),"The seventy-second Psalm ... /")</f>
        <v>The seventy-second Psalm ... /</v>
      </c>
      <c r="D11" s="7">
        <f>IFERROR(__xludf.DUMMYFUNCTION("""COMPUTED_VALUE"""),3.1796101045389E13)</f>
        <v>31796101045389</v>
      </c>
      <c r="E11" s="7" t="str">
        <f>IFERROR(__xludf.DUMMYFUNCTION("""COMPUTED_VALUE"""),"")</f>
        <v/>
      </c>
      <c r="F11" s="7" t="str">
        <f>IFERROR(__xludf.DUMMYFUNCTION("""COMPUTED_VALUE"""),"")</f>
        <v/>
      </c>
      <c r="G11" s="7" t="str">
        <f>IFERROR(__xludf.DUMMYFUNCTION("""COMPUTED_VALUE"""),"B_Images/BMC-BS-0033.Image_1.154835.jpg")</f>
        <v>B_Images/BMC-BS-0033.Image_1.154835.jpg</v>
      </c>
      <c r="H11" s="7" t="str">
        <f>IFERROR(__xludf.DUMMYFUNCTION("""COMPUTED_VALUE"""),"")</f>
        <v/>
      </c>
      <c r="I11" s="7" t="str">
        <f>IFERROR(__xludf.DUMMYFUNCTION("""COMPUTED_VALUE"""),"")</f>
        <v/>
      </c>
      <c r="J11" s="7">
        <f>IFERROR(__xludf.DUMMYFUNCTION("""COMPUTED_VALUE"""),1914.0)</f>
        <v>1914</v>
      </c>
      <c r="K11" s="7" t="str">
        <f>IFERROR(__xludf.DUMMYFUNCTION("""COMPUTED_VALUE"""),"Seiple, William George, 1877-")</f>
        <v>Seiple, William George, 1877-</v>
      </c>
      <c r="L11" s="7" t="str">
        <f>IFERROR(__xludf.DUMMYFUNCTION("""COMPUTED_VALUE"""),"No interventions")</f>
        <v>No interventions</v>
      </c>
      <c r="M11" s="7" t="str">
        <f>IFERROR(__xludf.DUMMYFUNCTION("""COMPUTED_VALUE"""),"Canaday Library")</f>
        <v>Canaday Library</v>
      </c>
      <c r="N11" s="7" t="str">
        <f>IFERROR(__xludf.DUMMYFUNCTION("""COMPUTED_VALUE"""),"Stacks (Monographs)")</f>
        <v>Stacks (Monographs)</v>
      </c>
      <c r="O11" s="7" t="str">
        <f>IFERROR(__xludf.DUMMYFUNCTION("""COMPUTED_VALUE"""),"B")</f>
        <v>B</v>
      </c>
      <c r="P11" s="7" t="str">
        <f>IFERROR(__xludf.DUMMYFUNCTION("""COMPUTED_VALUE"""),"BS")</f>
        <v>BS</v>
      </c>
      <c r="Q11" s="7" t="str">
        <f>IFERROR(__xludf.DUMMYFUNCTION("""COMPUTED_VALUE"""),"")</f>
        <v/>
      </c>
      <c r="R11" s="7" t="b">
        <f>IFERROR(__xludf.DUMMYFUNCTION("""COMPUTED_VALUE"""),TRUE)</f>
        <v>1</v>
      </c>
    </row>
    <row r="12">
      <c r="A12" s="7" t="str">
        <f>IFERROR(__xludf.DUMMYFUNCTION("""COMPUTED_VALUE"""),"BMC-BS-0034")</f>
        <v>BMC-BS-0034</v>
      </c>
      <c r="B12" s="7" t="str">
        <f>IFERROR(__xludf.DUMMYFUNCTION("""COMPUTED_VALUE"""),"BS1635 .S7")</f>
        <v>BS1635 .S7</v>
      </c>
      <c r="C12" s="7" t="str">
        <f>IFERROR(__xludf.DUMMYFUNCTION("""COMPUTED_VALUE"""),"The book of Habakkuk : introduction, translation, and notes on the Hebrew text /")</f>
        <v>The book of Habakkuk : introduction, translation, and notes on the Hebrew text /</v>
      </c>
      <c r="D12" s="7">
        <f>IFERROR(__xludf.DUMMYFUNCTION("""COMPUTED_VALUE"""),3.1796004647885E13)</f>
        <v>31796004647885</v>
      </c>
      <c r="E12" s="7" t="str">
        <f>IFERROR(__xludf.DUMMYFUNCTION("""COMPUTED_VALUE"""),"")</f>
        <v/>
      </c>
      <c r="F12" s="7" t="str">
        <f>IFERROR(__xludf.DUMMYFUNCTION("""COMPUTED_VALUE"""),"")</f>
        <v/>
      </c>
      <c r="G12" s="7" t="str">
        <f>IFERROR(__xludf.DUMMYFUNCTION("""COMPUTED_VALUE"""),"B_Images/BMC-BS-0034.Image_1.155039.jpg")</f>
        <v>B_Images/BMC-BS-0034.Image_1.155039.jpg</v>
      </c>
      <c r="H12" s="7" t="str">
        <f>IFERROR(__xludf.DUMMYFUNCTION("""COMPUTED_VALUE"""),"")</f>
        <v/>
      </c>
      <c r="I12" s="7" t="str">
        <f>IFERROR(__xludf.DUMMYFUNCTION("""COMPUTED_VALUE"""),"")</f>
        <v/>
      </c>
      <c r="J12" s="7">
        <f>IFERROR(__xludf.DUMMYFUNCTION("""COMPUTED_VALUE"""),1911.0)</f>
        <v>1911</v>
      </c>
      <c r="K12" s="7" t="str">
        <f>IFERROR(__xludf.DUMMYFUNCTION("""COMPUTED_VALUE"""),"Stonehouse, George G. V. 1879 or 80-1918. (George Gordon Vigor),")</f>
        <v>Stonehouse, George G. V. 1879 or 80-1918. (George Gordon Vigor),</v>
      </c>
      <c r="L12" s="7" t="str">
        <f>IFERROR(__xludf.DUMMYFUNCTION("""COMPUTED_VALUE"""),"No interventions")</f>
        <v>No interventions</v>
      </c>
      <c r="M12" s="7" t="str">
        <f>IFERROR(__xludf.DUMMYFUNCTION("""COMPUTED_VALUE"""),"Canaday Library")</f>
        <v>Canaday Library</v>
      </c>
      <c r="N12" s="7" t="str">
        <f>IFERROR(__xludf.DUMMYFUNCTION("""COMPUTED_VALUE"""),"Stacks (Monographs)")</f>
        <v>Stacks (Monographs)</v>
      </c>
      <c r="O12" s="7" t="str">
        <f>IFERROR(__xludf.DUMMYFUNCTION("""COMPUTED_VALUE"""),"B")</f>
        <v>B</v>
      </c>
      <c r="P12" s="7" t="str">
        <f>IFERROR(__xludf.DUMMYFUNCTION("""COMPUTED_VALUE"""),"BS")</f>
        <v>BS</v>
      </c>
      <c r="Q12" s="7" t="str">
        <f>IFERROR(__xludf.DUMMYFUNCTION("""COMPUTED_VALUE"""),"")</f>
        <v/>
      </c>
      <c r="R12" s="7" t="b">
        <f>IFERROR(__xludf.DUMMYFUNCTION("""COMPUTED_VALUE"""),TRUE)</f>
        <v>1</v>
      </c>
    </row>
    <row r="13">
      <c r="A13" s="7" t="str">
        <f>IFERROR(__xludf.DUMMYFUNCTION("""COMPUTED_VALUE"""),"BMC-BS-0036")</f>
        <v>BMC-BS-0036</v>
      </c>
      <c r="B13" s="7" t="str">
        <f>IFERROR(__xludf.DUMMYFUNCTION("""COMPUTED_VALUE"""),"BS1965 1881")</f>
        <v>BS1965 1881</v>
      </c>
      <c r="C13" s="7" t="str">
        <f>IFERROR(__xludf.DUMMYFUNCTION("""COMPUTED_VALUE"""),"Novum testamentum Graecae et Germanice. Das neue Testament griechisch nach Tischendorfs letzter Recension und deutsch nach dem revirdirten Luthertext /")</f>
        <v>Novum testamentum Graecae et Germanice. Das neue Testament griechisch nach Tischendorfs letzter Recension und deutsch nach dem revirdirten Luthertext /</v>
      </c>
      <c r="D13" s="7" t="str">
        <f>IFERROR(__xludf.DUMMYFUNCTION("""COMPUTED_VALUE"""),"31796101646368")</f>
        <v>31796101646368</v>
      </c>
      <c r="E13" s="7" t="str">
        <f>IFERROR(__xludf.DUMMYFUNCTION("""COMPUTED_VALUE"""),"")</f>
        <v/>
      </c>
      <c r="F13" s="7" t="str">
        <f>IFERROR(__xludf.DUMMYFUNCTION("""COMPUTED_VALUE"""),"")</f>
        <v/>
      </c>
      <c r="G13" s="7" t="str">
        <f>IFERROR(__xludf.DUMMYFUNCTION("""COMPUTED_VALUE"""),"B_Images/BMC-BS-0036.Image_1.155601.jpg")</f>
        <v>B_Images/BMC-BS-0036.Image_1.155601.jpg</v>
      </c>
      <c r="H13" s="7" t="str">
        <f>IFERROR(__xludf.DUMMYFUNCTION("""COMPUTED_VALUE"""),"")</f>
        <v/>
      </c>
      <c r="I13" s="7" t="str">
        <f>IFERROR(__xludf.DUMMYFUNCTION("""COMPUTED_VALUE"""),"")</f>
        <v/>
      </c>
      <c r="J13" s="7">
        <f>IFERROR(__xludf.DUMMYFUNCTION("""COMPUTED_VALUE"""),1881.0)</f>
        <v>1881</v>
      </c>
      <c r="K13" s="7" t="str">
        <f>IFERROR(__xludf.DUMMYFUNCTION("""COMPUTED_VALUE"""),"")</f>
        <v/>
      </c>
      <c r="L13" s="7" t="str">
        <f>IFERROR(__xludf.DUMMYFUNCTION("""COMPUTED_VALUE"""),"No interventions")</f>
        <v>No interventions</v>
      </c>
      <c r="M13" s="7" t="str">
        <f>IFERROR(__xludf.DUMMYFUNCTION("""COMPUTED_VALUE"""),"Canaday Library")</f>
        <v>Canaday Library</v>
      </c>
      <c r="N13" s="7" t="str">
        <f>IFERROR(__xludf.DUMMYFUNCTION("""COMPUTED_VALUE"""),"Stacks (Monographs)")</f>
        <v>Stacks (Monographs)</v>
      </c>
      <c r="O13" s="7" t="str">
        <f>IFERROR(__xludf.DUMMYFUNCTION("""COMPUTED_VALUE"""),"B")</f>
        <v>B</v>
      </c>
      <c r="P13" s="7" t="str">
        <f>IFERROR(__xludf.DUMMYFUNCTION("""COMPUTED_VALUE"""),"BS")</f>
        <v>BS</v>
      </c>
      <c r="Q13" s="7" t="str">
        <f>IFERROR(__xludf.DUMMYFUNCTION("""COMPUTED_VALUE"""),"")</f>
        <v/>
      </c>
      <c r="R13" s="7" t="b">
        <f>IFERROR(__xludf.DUMMYFUNCTION("""COMPUTED_VALUE"""),TRUE)</f>
        <v>1</v>
      </c>
    </row>
    <row r="14">
      <c r="A14" s="7" t="str">
        <f>IFERROR(__xludf.DUMMYFUNCTION("""COMPUTED_VALUE"""),"BMC-BS-0057")</f>
        <v>BMC-BS-0057</v>
      </c>
      <c r="B14" s="7" t="str">
        <f>IFERROR(__xludf.DUMMYFUNCTION("""COMPUTED_VALUE"""),"BS2650.2 .L3 1914")</f>
        <v>BS2650.2 .L3 1914</v>
      </c>
      <c r="C14" s="7" t="str">
        <f>IFERROR(__xludf.DUMMYFUNCTION("""COMPUTED_VALUE"""),"The earlier epistles of St. Paul : their motive and origin /")</f>
        <v>The earlier epistles of St. Paul : their motive and origin /</v>
      </c>
      <c r="D14" s="7">
        <f>IFERROR(__xludf.DUMMYFUNCTION("""COMPUTED_VALUE"""),3.1796101474613E13)</f>
        <v>31796101474613</v>
      </c>
      <c r="E14" s="7" t="str">
        <f>IFERROR(__xludf.DUMMYFUNCTION("""COMPUTED_VALUE"""),"")</f>
        <v/>
      </c>
      <c r="F14" s="7" t="str">
        <f>IFERROR(__xludf.DUMMYFUNCTION("""COMPUTED_VALUE"""),"")</f>
        <v/>
      </c>
      <c r="G14" s="7" t="str">
        <f>IFERROR(__xludf.DUMMYFUNCTION("""COMPUTED_VALUE"""),"B_Images/BMC-BS-0057.Image_1.152858.jpg")</f>
        <v>B_Images/BMC-BS-0057.Image_1.152858.jpg</v>
      </c>
      <c r="H14" s="7" t="str">
        <f>IFERROR(__xludf.DUMMYFUNCTION("""COMPUTED_VALUE"""),"B_Images/BMC-BS-0057.Image_2.152909.jpg")</f>
        <v>B_Images/BMC-BS-0057.Image_2.152909.jpg</v>
      </c>
      <c r="I14" s="7" t="str">
        <f>IFERROR(__xludf.DUMMYFUNCTION("""COMPUTED_VALUE"""),"")</f>
        <v/>
      </c>
      <c r="J14" s="7">
        <f>IFERROR(__xludf.DUMMYFUNCTION("""COMPUTED_VALUE"""),1914.0)</f>
        <v>1914</v>
      </c>
      <c r="K14" s="7" t="str">
        <f>IFERROR(__xludf.DUMMYFUNCTION("""COMPUTED_VALUE"""),"Lake, Kirsopp, 1872-1946.")</f>
        <v>Lake, Kirsopp, 1872-1946.</v>
      </c>
      <c r="L14" s="7" t="str">
        <f>IFERROR(__xludf.DUMMYFUNCTION("""COMPUTED_VALUE"""),"No interventions")</f>
        <v>No interventions</v>
      </c>
      <c r="M14" s="7" t="str">
        <f>IFERROR(__xludf.DUMMYFUNCTION("""COMPUTED_VALUE"""),"Canaday Library")</f>
        <v>Canaday Library</v>
      </c>
      <c r="N14" s="7" t="str">
        <f>IFERROR(__xludf.DUMMYFUNCTION("""COMPUTED_VALUE"""),"Stacks (Monographs)")</f>
        <v>Stacks (Monographs)</v>
      </c>
      <c r="O14" s="7" t="str">
        <f>IFERROR(__xludf.DUMMYFUNCTION("""COMPUTED_VALUE"""),"B")</f>
        <v>B</v>
      </c>
      <c r="P14" s="7" t="str">
        <f>IFERROR(__xludf.DUMMYFUNCTION("""COMPUTED_VALUE"""),"BS")</f>
        <v>BS</v>
      </c>
      <c r="Q14" s="7" t="str">
        <f>IFERROR(__xludf.DUMMYFUNCTION("""COMPUTED_VALUE"""),"")</f>
        <v/>
      </c>
      <c r="R14" s="7" t="b">
        <f>IFERROR(__xludf.DUMMYFUNCTION("""COMPUTED_VALUE"""),TRUE)</f>
        <v>1</v>
      </c>
    </row>
    <row r="15">
      <c r="A15" s="7" t="str">
        <f>IFERROR(__xludf.DUMMYFUNCTION("""COMPUTED_VALUE"""),"BMC-BS-0060")</f>
        <v>BMC-BS-0060</v>
      </c>
      <c r="B15" s="7" t="str">
        <f>IFERROR(__xludf.DUMMYFUNCTION("""COMPUTED_VALUE"""),"BS2665.3 .P6 1870")</f>
        <v>BS2665.3 .P6 1870</v>
      </c>
      <c r="C15" s="7" t="str">
        <f>IFERROR(__xludf.DUMMYFUNCTION("""COMPUTED_VALUE"""),"Commentary on Paul's Epistle to the Romans : with an introduction on the life, times, writings and character of Paul /")</f>
        <v>Commentary on Paul's Epistle to the Romans : with an introduction on the life, times, writings and character of Paul /</v>
      </c>
      <c r="D15" s="7">
        <f>IFERROR(__xludf.DUMMYFUNCTION("""COMPUTED_VALUE"""),3.1796004972762E13)</f>
        <v>31796004972762</v>
      </c>
      <c r="E15" s="7" t="str">
        <f>IFERROR(__xludf.DUMMYFUNCTION("""COMPUTED_VALUE"""),"")</f>
        <v/>
      </c>
      <c r="F15" s="7" t="str">
        <f>IFERROR(__xludf.DUMMYFUNCTION("""COMPUTED_VALUE"""),"B_Images/BMC-BS-0060.Image_barcode.154014.jpg")</f>
        <v>B_Images/BMC-BS-0060.Image_barcode.154014.jpg</v>
      </c>
      <c r="G15" s="7" t="str">
        <f>IFERROR(__xludf.DUMMYFUNCTION("""COMPUTED_VALUE"""),"B_Images/BMC-BS-0060.Image_1.153407.jpg")</f>
        <v>B_Images/BMC-BS-0060.Image_1.153407.jpg</v>
      </c>
      <c r="H15" s="7" t="str">
        <f>IFERROR(__xludf.DUMMYFUNCTION("""COMPUTED_VALUE"""),"B_Images/BMC-BS-0060.Image_2.154002.jpg")</f>
        <v>B_Images/BMC-BS-0060.Image_2.154002.jpg</v>
      </c>
      <c r="I15" s="7" t="str">
        <f>IFERROR(__xludf.DUMMYFUNCTION("""COMPUTED_VALUE"""),"")</f>
        <v/>
      </c>
      <c r="J15" s="7">
        <f>IFERROR(__xludf.DUMMYFUNCTION("""COMPUTED_VALUE"""),1870.0)</f>
        <v>1870</v>
      </c>
      <c r="K15" s="7" t="str">
        <f>IFERROR(__xludf.DUMMYFUNCTION("""COMPUTED_VALUE"""),"Plumer, William S. 1802-1880. (William Swan),")</f>
        <v>Plumer, William S. 1802-1880. (William Swan),</v>
      </c>
      <c r="L15" s="7" t="str">
        <f>IFERROR(__xludf.DUMMYFUNCTION("""COMPUTED_VALUE"""),"LOW")</f>
        <v>LOW</v>
      </c>
      <c r="M15" s="7" t="str">
        <f>IFERROR(__xludf.DUMMYFUNCTION("""COMPUTED_VALUE"""),"Canaday Library")</f>
        <v>Canaday Library</v>
      </c>
      <c r="N15" s="7" t="str">
        <f>IFERROR(__xludf.DUMMYFUNCTION("""COMPUTED_VALUE"""),"Stacks (Monographs)")</f>
        <v>Stacks (Monographs)</v>
      </c>
      <c r="O15" s="7" t="str">
        <f>IFERROR(__xludf.DUMMYFUNCTION("""COMPUTED_VALUE"""),"B")</f>
        <v>B</v>
      </c>
      <c r="P15" s="7" t="str">
        <f>IFERROR(__xludf.DUMMYFUNCTION("""COMPUTED_VALUE"""),"BS")</f>
        <v>BS</v>
      </c>
      <c r="Q15" s="7" t="str">
        <f>IFERROR(__xludf.DUMMYFUNCTION("""COMPUTED_VALUE"""),"")</f>
        <v/>
      </c>
      <c r="R15" s="7" t="b">
        <f>IFERROR(__xludf.DUMMYFUNCTION("""COMPUTED_VALUE"""),TRUE)</f>
        <v>1</v>
      </c>
    </row>
    <row r="16">
      <c r="A16" s="7" t="str">
        <f>IFERROR(__xludf.DUMMYFUNCTION("""COMPUTED_VALUE"""),"BMC-BS-0062")</f>
        <v>BMC-BS-0062</v>
      </c>
      <c r="B16" s="7" t="str">
        <f>IFERROR(__xludf.DUMMYFUNCTION("""COMPUTED_VALUE"""),"BS2850.F7 P3 (vol. 1)")</f>
        <v>BS2850.F7 P3 (vol. 1)</v>
      </c>
      <c r="C16" s="7" t="str">
        <f>IFERROR(__xludf.DUMMYFUNCTION("""COMPUTED_VALUE"""),"Evangiles apocryphes.")</f>
        <v>Evangiles apocryphes.</v>
      </c>
      <c r="D16" s="7">
        <f>IFERROR(__xludf.DUMMYFUNCTION("""COMPUTED_VALUE"""),3.179600156481E13)</f>
        <v>31796001564810</v>
      </c>
      <c r="E16" s="7" t="str">
        <f>IFERROR(__xludf.DUMMYFUNCTION("""COMPUTED_VALUE"""),"")</f>
        <v/>
      </c>
      <c r="F16" s="7" t="str">
        <f>IFERROR(__xludf.DUMMYFUNCTION("""COMPUTED_VALUE"""),"")</f>
        <v/>
      </c>
      <c r="G16" s="7" t="str">
        <f>IFERROR(__xludf.DUMMYFUNCTION("""COMPUTED_VALUE"""),"B_Images/BMC-BS-0062.Image_1.154358.jpg")</f>
        <v>B_Images/BMC-BS-0062.Image_1.154358.jpg</v>
      </c>
      <c r="H16" s="7" t="str">
        <f>IFERROR(__xludf.DUMMYFUNCTION("""COMPUTED_VALUE"""),"")</f>
        <v/>
      </c>
      <c r="I16" s="7" t="str">
        <f>IFERROR(__xludf.DUMMYFUNCTION("""COMPUTED_VALUE"""),"")</f>
        <v/>
      </c>
      <c r="J16" s="7">
        <f>IFERROR(__xludf.DUMMYFUNCTION("""COMPUTED_VALUE"""),1911.0)</f>
        <v>1911</v>
      </c>
      <c r="K16" s="7" t="str">
        <f>IFERROR(__xludf.DUMMYFUNCTION("""COMPUTED_VALUE"""),"")</f>
        <v/>
      </c>
      <c r="L16" s="7" t="str">
        <f>IFERROR(__xludf.DUMMYFUNCTION("""COMPUTED_VALUE"""),"No interventions")</f>
        <v>No interventions</v>
      </c>
      <c r="M16" s="7" t="str">
        <f>IFERROR(__xludf.DUMMYFUNCTION("""COMPUTED_VALUE"""),"Canaday Library")</f>
        <v>Canaday Library</v>
      </c>
      <c r="N16" s="7" t="str">
        <f>IFERROR(__xludf.DUMMYFUNCTION("""COMPUTED_VALUE"""),"Stacks (Monographs)")</f>
        <v>Stacks (Monographs)</v>
      </c>
      <c r="O16" s="7" t="str">
        <f>IFERROR(__xludf.DUMMYFUNCTION("""COMPUTED_VALUE"""),"B")</f>
        <v>B</v>
      </c>
      <c r="P16" s="7" t="str">
        <f>IFERROR(__xludf.DUMMYFUNCTION("""COMPUTED_VALUE"""),"BS")</f>
        <v>BS</v>
      </c>
      <c r="Q16" s="7" t="str">
        <f>IFERROR(__xludf.DUMMYFUNCTION("""COMPUTED_VALUE"""),"")</f>
        <v/>
      </c>
      <c r="R16" s="7" t="b">
        <f>IFERROR(__xludf.DUMMYFUNCTION("""COMPUTED_VALUE"""),TRUE)</f>
        <v>1</v>
      </c>
    </row>
    <row r="17">
      <c r="A17" s="7" t="str">
        <f>IFERROR(__xludf.DUMMYFUNCTION("""COMPUTED_VALUE"""),"BMC-BT-0005")</f>
        <v>BMC-BT-0005</v>
      </c>
      <c r="B17" s="7" t="str">
        <f>IFERROR(__xludf.DUMMYFUNCTION("""COMPUTED_VALUE"""),"BT101 .W16 1919")</f>
        <v>BT101 .W16 1919</v>
      </c>
      <c r="C17" s="7" t="str">
        <f>IFERROR(__xludf.DUMMYFUNCTION("""COMPUTED_VALUE"""),"God and personality : being the Gifford lectures delivered in the University of Aberdeen in the years 1918 &amp; 1919, first course /")</f>
        <v>God and personality : being the Gifford lectures delivered in the University of Aberdeen in the years 1918 &amp; 1919, first course /</v>
      </c>
      <c r="D17" s="7" t="str">
        <f>IFERROR(__xludf.DUMMYFUNCTION("""COMPUTED_VALUE"""),"31796101748032")</f>
        <v>31796101748032</v>
      </c>
      <c r="E17" s="7" t="str">
        <f>IFERROR(__xludf.DUMMYFUNCTION("""COMPUTED_VALUE"""),"")</f>
        <v/>
      </c>
      <c r="F17" s="7" t="str">
        <f>IFERROR(__xludf.DUMMYFUNCTION("""COMPUTED_VALUE"""),"B_Images/BMC-BT-0005.Image_barcode.195412.jpg")</f>
        <v>B_Images/BMC-BT-0005.Image_barcode.195412.jpg</v>
      </c>
      <c r="G17" s="7" t="str">
        <f>IFERROR(__xludf.DUMMYFUNCTION("""COMPUTED_VALUE"""),"B_Images/BMC-BT-0005.Image_1.160403.jpg")</f>
        <v>B_Images/BMC-BT-0005.Image_1.160403.jpg</v>
      </c>
      <c r="H17" s="7" t="str">
        <f>IFERROR(__xludf.DUMMYFUNCTION("""COMPUTED_VALUE"""),"B_Images/BMC-BT-0005.Image_2.195357.jpg")</f>
        <v>B_Images/BMC-BT-0005.Image_2.195357.jpg</v>
      </c>
      <c r="I17" s="7" t="str">
        <f>IFERROR(__xludf.DUMMYFUNCTION("""COMPUTED_VALUE"""),"")</f>
        <v/>
      </c>
      <c r="J17" s="7">
        <f>IFERROR(__xludf.DUMMYFUNCTION("""COMPUTED_VALUE"""),1919.0)</f>
        <v>1919</v>
      </c>
      <c r="K17" s="7" t="str">
        <f>IFERROR(__xludf.DUMMYFUNCTION("""COMPUTED_VALUE"""),"Webb, Clement Charles Julian, 1865-1954.")</f>
        <v>Webb, Clement Charles Julian, 1865-1954.</v>
      </c>
      <c r="L17" s="7" t="str">
        <f>IFERROR(__xludf.DUMMYFUNCTION("""COMPUTED_VALUE"""),"LOW")</f>
        <v>LOW</v>
      </c>
      <c r="M17" s="7" t="str">
        <f>IFERROR(__xludf.DUMMYFUNCTION("""COMPUTED_VALUE"""),"Canaday Library")</f>
        <v>Canaday Library</v>
      </c>
      <c r="N17" s="7" t="str">
        <f>IFERROR(__xludf.DUMMYFUNCTION("""COMPUTED_VALUE"""),"Stacks (Monographs)")</f>
        <v>Stacks (Monographs)</v>
      </c>
      <c r="O17" s="7" t="str">
        <f>IFERROR(__xludf.DUMMYFUNCTION("""COMPUTED_VALUE"""),"B")</f>
        <v>B</v>
      </c>
      <c r="P17" s="7" t="str">
        <f>IFERROR(__xludf.DUMMYFUNCTION("""COMPUTED_VALUE"""),"BT")</f>
        <v>BT</v>
      </c>
      <c r="Q17" s="7" t="str">
        <f>IFERROR(__xludf.DUMMYFUNCTION("""COMPUTED_VALUE"""),"")</f>
        <v/>
      </c>
      <c r="R17" s="7" t="b">
        <f>IFERROR(__xludf.DUMMYFUNCTION("""COMPUTED_VALUE"""),TRUE)</f>
        <v>1</v>
      </c>
    </row>
    <row r="18">
      <c r="A18" s="7" t="str">
        <f>IFERROR(__xludf.DUMMYFUNCTION("""COMPUTED_VALUE"""),"BMC-BT-0006")</f>
        <v>BMC-BT-0006</v>
      </c>
      <c r="B18" s="7" t="str">
        <f>IFERROR(__xludf.DUMMYFUNCTION("""COMPUTED_VALUE"""),"BT110 .E2")</f>
        <v>BT110 .E2</v>
      </c>
      <c r="C18" s="7" t="str">
        <f>IFERROR(__xludf.DUMMYFUNCTION("""COMPUTED_VALUE"""),"Observations concerning the Scripture oeconomy of the Trinity and covenant of redemption,")</f>
        <v>Observations concerning the Scripture oeconomy of the Trinity and covenant of redemption,</v>
      </c>
      <c r="D18" s="7">
        <f>IFERROR(__xludf.DUMMYFUNCTION("""COMPUTED_VALUE"""),3.1796004889602E13)</f>
        <v>31796004889602</v>
      </c>
      <c r="E18" s="7" t="str">
        <f>IFERROR(__xludf.DUMMYFUNCTION("""COMPUTED_VALUE"""),"")</f>
        <v/>
      </c>
      <c r="F18" s="7" t="str">
        <f>IFERROR(__xludf.DUMMYFUNCTION("""COMPUTED_VALUE"""),"B_Images/BMC-BT-0006.Image_barcode.171453.jpg")</f>
        <v>B_Images/BMC-BT-0006.Image_barcode.171453.jpg</v>
      </c>
      <c r="G18" s="7" t="str">
        <f>IFERROR(__xludf.DUMMYFUNCTION("""COMPUTED_VALUE"""),"B_Images/BMC-BT-0006.Image_1.171438.jpg")</f>
        <v>B_Images/BMC-BT-0006.Image_1.171438.jpg</v>
      </c>
      <c r="H18" s="7" t="str">
        <f>IFERROR(__xludf.DUMMYFUNCTION("""COMPUTED_VALUE"""),"B_Images/BMC-BT-0006.Image_2.171445.jpg")</f>
        <v>B_Images/BMC-BT-0006.Image_2.171445.jpg</v>
      </c>
      <c r="I18" s="7" t="str">
        <f>IFERROR(__xludf.DUMMYFUNCTION("""COMPUTED_VALUE"""),"")</f>
        <v/>
      </c>
      <c r="J18" s="7">
        <f>IFERROR(__xludf.DUMMYFUNCTION("""COMPUTED_VALUE"""),1880.0)</f>
        <v>1880</v>
      </c>
      <c r="K18" s="7" t="str">
        <f>IFERROR(__xludf.DUMMYFUNCTION("""COMPUTED_VALUE"""),"Edwards, Jonathan, 1703-1758.")</f>
        <v>Edwards, Jonathan, 1703-1758.</v>
      </c>
      <c r="L18" s="7" t="str">
        <f>IFERROR(__xludf.DUMMYFUNCTION("""COMPUTED_VALUE"""),"LOW")</f>
        <v>LOW</v>
      </c>
      <c r="M18" s="7" t="str">
        <f>IFERROR(__xludf.DUMMYFUNCTION("""COMPUTED_VALUE"""),"Canaday Library")</f>
        <v>Canaday Library</v>
      </c>
      <c r="N18" s="7" t="str">
        <f>IFERROR(__xludf.DUMMYFUNCTION("""COMPUTED_VALUE"""),"Stacks (Monographs)")</f>
        <v>Stacks (Monographs)</v>
      </c>
      <c r="O18" s="7" t="str">
        <f>IFERROR(__xludf.DUMMYFUNCTION("""COMPUTED_VALUE"""),"B")</f>
        <v>B</v>
      </c>
      <c r="P18" s="7" t="str">
        <f>IFERROR(__xludf.DUMMYFUNCTION("""COMPUTED_VALUE"""),"BT")</f>
        <v>BT</v>
      </c>
      <c r="Q18" s="7" t="str">
        <f>IFERROR(__xludf.DUMMYFUNCTION("""COMPUTED_VALUE"""),"")</f>
        <v/>
      </c>
      <c r="R18" s="7" t="b">
        <f>IFERROR(__xludf.DUMMYFUNCTION("""COMPUTED_VALUE"""),TRUE)</f>
        <v>1</v>
      </c>
    </row>
    <row r="19">
      <c r="A19" s="7" t="str">
        <f>IFERROR(__xludf.DUMMYFUNCTION("""COMPUTED_VALUE"""),"BMC-BT-0008")</f>
        <v>BMC-BT-0008</v>
      </c>
      <c r="B19" s="7" t="str">
        <f>IFERROR(__xludf.DUMMYFUNCTION("""COMPUTED_VALUE"""),"BT121 .S86")</f>
        <v>BT121 .S86</v>
      </c>
      <c r="C19" s="7" t="str">
        <f>IFERROR(__xludf.DUMMYFUNCTION("""COMPUTED_VALUE"""),"The spirit : the relation of God and man, considered from the standpoint of recent philosophy and science /")</f>
        <v>The spirit : the relation of God and man, considered from the standpoint of recent philosophy and science /</v>
      </c>
      <c r="D19" s="7">
        <f>IFERROR(__xludf.DUMMYFUNCTION("""COMPUTED_VALUE"""),3.1796004981615E13)</f>
        <v>31796004981615</v>
      </c>
      <c r="E19" s="7" t="str">
        <f>IFERROR(__xludf.DUMMYFUNCTION("""COMPUTED_VALUE"""),"")</f>
        <v/>
      </c>
      <c r="F19" s="7" t="str">
        <f>IFERROR(__xludf.DUMMYFUNCTION("""COMPUTED_VALUE"""),"B_Images/BMC-BT-0008.Image_barcode.172144.jpg")</f>
        <v>B_Images/BMC-BT-0008.Image_barcode.172144.jpg</v>
      </c>
      <c r="G19" s="7" t="str">
        <f>IFERROR(__xludf.DUMMYFUNCTION("""COMPUTED_VALUE"""),"B_Images/BMC-BT-0008.Image_1.171514.jpg")</f>
        <v>B_Images/BMC-BT-0008.Image_1.171514.jpg</v>
      </c>
      <c r="H19" s="7" t="str">
        <f>IFERROR(__xludf.DUMMYFUNCTION("""COMPUTED_VALUE"""),"B_Images/BMC-BT-0008.Image_2.172123.jpg")</f>
        <v>B_Images/BMC-BT-0008.Image_2.172123.jpg</v>
      </c>
      <c r="I19" s="7" t="str">
        <f>IFERROR(__xludf.DUMMYFUNCTION("""COMPUTED_VALUE"""),"B_Images/BMC-BT-0008.Image_3.172134.jpg")</f>
        <v>B_Images/BMC-BT-0008.Image_3.172134.jpg</v>
      </c>
      <c r="J19" s="7">
        <f>IFERROR(__xludf.DUMMYFUNCTION("""COMPUTED_VALUE"""),1919.0)</f>
        <v>1919</v>
      </c>
      <c r="K19" s="7" t="str">
        <f>IFERROR(__xludf.DUMMYFUNCTION("""COMPUTED_VALUE"""),"Streeter, Burnett Hillman, 1874-1937 ed.")</f>
        <v>Streeter, Burnett Hillman, 1874-1937 ed.</v>
      </c>
      <c r="L19" s="7" t="str">
        <f>IFERROR(__xludf.DUMMYFUNCTION("""COMPUTED_VALUE"""),"LOW")</f>
        <v>LOW</v>
      </c>
      <c r="M19" s="7" t="str">
        <f>IFERROR(__xludf.DUMMYFUNCTION("""COMPUTED_VALUE"""),"Canaday Library")</f>
        <v>Canaday Library</v>
      </c>
      <c r="N19" s="7" t="str">
        <f>IFERROR(__xludf.DUMMYFUNCTION("""COMPUTED_VALUE"""),"Stacks (Monographs)")</f>
        <v>Stacks (Monographs)</v>
      </c>
      <c r="O19" s="7" t="str">
        <f>IFERROR(__xludf.DUMMYFUNCTION("""COMPUTED_VALUE"""),"B")</f>
        <v>B</v>
      </c>
      <c r="P19" s="7" t="str">
        <f>IFERROR(__xludf.DUMMYFUNCTION("""COMPUTED_VALUE"""),"BT")</f>
        <v>BT</v>
      </c>
      <c r="Q19" s="7" t="str">
        <f>IFERROR(__xludf.DUMMYFUNCTION("""COMPUTED_VALUE"""),"")</f>
        <v/>
      </c>
      <c r="R19" s="7" t="b">
        <f>IFERROR(__xludf.DUMMYFUNCTION("""COMPUTED_VALUE"""),TRUE)</f>
        <v>1</v>
      </c>
    </row>
    <row r="20">
      <c r="A20" s="7" t="str">
        <f>IFERROR(__xludf.DUMMYFUNCTION("""COMPUTED_VALUE"""),"BMC-BT-0010")</f>
        <v>BMC-BT-0010</v>
      </c>
      <c r="B20" s="7" t="str">
        <f>IFERROR(__xludf.DUMMYFUNCTION("""COMPUTED_VALUE"""),"BT205 .H6 1874 (vol. 1)")</f>
        <v>BT205 .H6 1874 (vol. 1)</v>
      </c>
      <c r="C20" s="7" t="str">
        <f>IFERROR(__xludf.DUMMYFUNCTION("""COMPUTED_VALUE"""),"Christ the Spirit : being an attempt to state the primitive view of Christianity /")</f>
        <v>Christ the Spirit : being an attempt to state the primitive view of Christianity /</v>
      </c>
      <c r="D20" s="7">
        <f>IFERROR(__xludf.DUMMYFUNCTION("""COMPUTED_VALUE"""),3.1796003794217E13)</f>
        <v>31796003794217</v>
      </c>
      <c r="E20" s="7" t="str">
        <f>IFERROR(__xludf.DUMMYFUNCTION("""COMPUTED_VALUE"""),"")</f>
        <v/>
      </c>
      <c r="F20" s="7" t="str">
        <f>IFERROR(__xludf.DUMMYFUNCTION("""COMPUTED_VALUE"""),"")</f>
        <v/>
      </c>
      <c r="G20" s="7" t="str">
        <f>IFERROR(__xludf.DUMMYFUNCTION("""COMPUTED_VALUE"""),"B_Images/BMC-BT-0010.Image_1.172208.jpg")</f>
        <v>B_Images/BMC-BT-0010.Image_1.172208.jpg</v>
      </c>
      <c r="H20" s="7" t="str">
        <f>IFERROR(__xludf.DUMMYFUNCTION("""COMPUTED_VALUE"""),"B_Images/BMC-BT-0010.Image_2.172218.jpg")</f>
        <v>B_Images/BMC-BT-0010.Image_2.172218.jpg</v>
      </c>
      <c r="I20" s="7" t="str">
        <f>IFERROR(__xludf.DUMMYFUNCTION("""COMPUTED_VALUE"""),"")</f>
        <v/>
      </c>
      <c r="J20" s="7">
        <f>IFERROR(__xludf.DUMMYFUNCTION("""COMPUTED_VALUE"""),1874.0)</f>
        <v>1874</v>
      </c>
      <c r="K20" s="7" t="str">
        <f>IFERROR(__xludf.DUMMYFUNCTION("""COMPUTED_VALUE"""),"Hitchcock, Ethan Allen, 1798-1870.")</f>
        <v>Hitchcock, Ethan Allen, 1798-1870.</v>
      </c>
      <c r="L20" s="7" t="str">
        <f>IFERROR(__xludf.DUMMYFUNCTION("""COMPUTED_VALUE"""),"LOW")</f>
        <v>LOW</v>
      </c>
      <c r="M20" s="7" t="str">
        <f>IFERROR(__xludf.DUMMYFUNCTION("""COMPUTED_VALUE"""),"Canaday Library")</f>
        <v>Canaday Library</v>
      </c>
      <c r="N20" s="7" t="str">
        <f>IFERROR(__xludf.DUMMYFUNCTION("""COMPUTED_VALUE"""),"Stacks (Monographs)")</f>
        <v>Stacks (Monographs)</v>
      </c>
      <c r="O20" s="7" t="str">
        <f>IFERROR(__xludf.DUMMYFUNCTION("""COMPUTED_VALUE"""),"B")</f>
        <v>B</v>
      </c>
      <c r="P20" s="7" t="str">
        <f>IFERROR(__xludf.DUMMYFUNCTION("""COMPUTED_VALUE"""),"BT")</f>
        <v>BT</v>
      </c>
      <c r="Q20" s="7" t="str">
        <f>IFERROR(__xludf.DUMMYFUNCTION("""COMPUTED_VALUE"""),"")</f>
        <v/>
      </c>
      <c r="R20" s="7" t="b">
        <f>IFERROR(__xludf.DUMMYFUNCTION("""COMPUTED_VALUE"""),TRUE)</f>
        <v>1</v>
      </c>
    </row>
    <row r="21">
      <c r="A21" s="7" t="str">
        <f>IFERROR(__xludf.DUMMYFUNCTION("""COMPUTED_VALUE"""),"BMC-BT-0012")</f>
        <v>BMC-BT-0012</v>
      </c>
      <c r="B21" s="7" t="str">
        <f>IFERROR(__xludf.DUMMYFUNCTION("""COMPUTED_VALUE"""),"BT315 .B6 1916")</f>
        <v>BT315 .B6 1916</v>
      </c>
      <c r="C21" s="7" t="str">
        <f>IFERROR(__xludf.DUMMYFUNCTION("""COMPUTED_VALUE"""),"The virgin birth of Jesus; a critical examination of the gospel-narratives of the Nativity, and other New Testament and early Christian evidence, and the alleged influence of heathen ideas /")</f>
        <v>The virgin birth of Jesus; a critical examination of the gospel-narratives of the Nativity, and other New Testament and early Christian evidence, and the alleged influence of heathen ideas /</v>
      </c>
      <c r="D21" s="7">
        <f>IFERROR(__xludf.DUMMYFUNCTION("""COMPUTED_VALUE"""),3.1796102448418E13)</f>
        <v>31796102448418</v>
      </c>
      <c r="E21" s="7" t="str">
        <f>IFERROR(__xludf.DUMMYFUNCTION("""COMPUTED_VALUE"""),"")</f>
        <v/>
      </c>
      <c r="F21" s="7" t="str">
        <f>IFERROR(__xludf.DUMMYFUNCTION("""COMPUTED_VALUE"""),"")</f>
        <v/>
      </c>
      <c r="G21" s="7" t="str">
        <f>IFERROR(__xludf.DUMMYFUNCTION("""COMPUTED_VALUE"""),"B_Images/BMC-BT-0012.Image_1.172431.jpg")</f>
        <v>B_Images/BMC-BT-0012.Image_1.172431.jpg</v>
      </c>
      <c r="H21" s="7" t="str">
        <f>IFERROR(__xludf.DUMMYFUNCTION("""COMPUTED_VALUE"""),"")</f>
        <v/>
      </c>
      <c r="I21" s="7" t="str">
        <f>IFERROR(__xludf.DUMMYFUNCTION("""COMPUTED_VALUE"""),"")</f>
        <v/>
      </c>
      <c r="J21" s="7">
        <f>IFERROR(__xludf.DUMMYFUNCTION("""COMPUTED_VALUE"""),1916.0)</f>
        <v>1916</v>
      </c>
      <c r="K21" s="7" t="str">
        <f>IFERROR(__xludf.DUMMYFUNCTION("""COMPUTED_VALUE"""),"Box, George Herbert, 1869-1933.")</f>
        <v>Box, George Herbert, 1869-1933.</v>
      </c>
      <c r="L21" s="7" t="str">
        <f>IFERROR(__xludf.DUMMYFUNCTION("""COMPUTED_VALUE"""),"No interventions")</f>
        <v>No interventions</v>
      </c>
      <c r="M21" s="7" t="str">
        <f>IFERROR(__xludf.DUMMYFUNCTION("""COMPUTED_VALUE"""),"Canaday Library")</f>
        <v>Canaday Library</v>
      </c>
      <c r="N21" s="7" t="str">
        <f>IFERROR(__xludf.DUMMYFUNCTION("""COMPUTED_VALUE"""),"Stacks (Monographs)")</f>
        <v>Stacks (Monographs)</v>
      </c>
      <c r="O21" s="7" t="str">
        <f>IFERROR(__xludf.DUMMYFUNCTION("""COMPUTED_VALUE"""),"B")</f>
        <v>B</v>
      </c>
      <c r="P21" s="7" t="str">
        <f>IFERROR(__xludf.DUMMYFUNCTION("""COMPUTED_VALUE"""),"BT")</f>
        <v>BT</v>
      </c>
      <c r="Q21" s="7" t="str">
        <f>IFERROR(__xludf.DUMMYFUNCTION("""COMPUTED_VALUE"""),"")</f>
        <v/>
      </c>
      <c r="R21" s="7" t="b">
        <f>IFERROR(__xludf.DUMMYFUNCTION("""COMPUTED_VALUE"""),TRUE)</f>
        <v>1</v>
      </c>
    </row>
    <row r="22">
      <c r="A22" s="7" t="str">
        <f>IFERROR(__xludf.DUMMYFUNCTION("""COMPUTED_VALUE"""),"BMC-BT-0014")</f>
        <v>BMC-BT-0014</v>
      </c>
      <c r="B22" s="7" t="str">
        <f>IFERROR(__xludf.DUMMYFUNCTION("""COMPUTED_VALUE"""),"BT771 .S33 1885")</f>
        <v>BT771 .S33 1885</v>
      </c>
      <c r="C22" s="7" t="str">
        <f>IFERROR(__xludf.DUMMYFUNCTION("""COMPUTED_VALUE"""),"Die Glaube im Neuen Testament : eine Untersuchung zur neutestamentlichen Theologie /")</f>
        <v>Die Glaube im Neuen Testament : eine Untersuchung zur neutestamentlichen Theologie /</v>
      </c>
      <c r="D22" s="7">
        <f>IFERROR(__xludf.DUMMYFUNCTION("""COMPUTED_VALUE"""),3.1796004100828E13)</f>
        <v>31796004100828</v>
      </c>
      <c r="E22" s="7" t="str">
        <f>IFERROR(__xludf.DUMMYFUNCTION("""COMPUTED_VALUE"""),"")</f>
        <v/>
      </c>
      <c r="F22" s="7" t="str">
        <f>IFERROR(__xludf.DUMMYFUNCTION("""COMPUTED_VALUE"""),"")</f>
        <v/>
      </c>
      <c r="G22" s="7" t="str">
        <f>IFERROR(__xludf.DUMMYFUNCTION("""COMPUTED_VALUE"""),"B_Images/BMC-BT-0014.Image_1.172927.jpg")</f>
        <v>B_Images/BMC-BT-0014.Image_1.172927.jpg</v>
      </c>
      <c r="H22" s="7" t="str">
        <f>IFERROR(__xludf.DUMMYFUNCTION("""COMPUTED_VALUE"""),"")</f>
        <v/>
      </c>
      <c r="I22" s="7" t="str">
        <f>IFERROR(__xludf.DUMMYFUNCTION("""COMPUTED_VALUE"""),"")</f>
        <v/>
      </c>
      <c r="J22" s="7">
        <f>IFERROR(__xludf.DUMMYFUNCTION("""COMPUTED_VALUE"""),1885.0)</f>
        <v>1885</v>
      </c>
      <c r="K22" s="7" t="str">
        <f>IFERROR(__xludf.DUMMYFUNCTION("""COMPUTED_VALUE"""),"Schlatter, Adolf, 1852-1938.")</f>
        <v>Schlatter, Adolf, 1852-1938.</v>
      </c>
      <c r="L22" s="7" t="str">
        <f>IFERROR(__xludf.DUMMYFUNCTION("""COMPUTED_VALUE"""),"No interventions")</f>
        <v>No interventions</v>
      </c>
      <c r="M22" s="7" t="str">
        <f>IFERROR(__xludf.DUMMYFUNCTION("""COMPUTED_VALUE"""),"Canaday Library")</f>
        <v>Canaday Library</v>
      </c>
      <c r="N22" s="7" t="str">
        <f>IFERROR(__xludf.DUMMYFUNCTION("""COMPUTED_VALUE"""),"Stacks (Monographs)")</f>
        <v>Stacks (Monographs)</v>
      </c>
      <c r="O22" s="7" t="str">
        <f>IFERROR(__xludf.DUMMYFUNCTION("""COMPUTED_VALUE"""),"B")</f>
        <v>B</v>
      </c>
      <c r="P22" s="7" t="str">
        <f>IFERROR(__xludf.DUMMYFUNCTION("""COMPUTED_VALUE"""),"BT")</f>
        <v>BT</v>
      </c>
      <c r="Q22" s="7" t="str">
        <f>IFERROR(__xludf.DUMMYFUNCTION("""COMPUTED_VALUE"""),"")</f>
        <v/>
      </c>
      <c r="R22" s="7" t="b">
        <f>IFERROR(__xludf.DUMMYFUNCTION("""COMPUTED_VALUE"""),TRUE)</f>
        <v>1</v>
      </c>
    </row>
    <row r="23">
      <c r="A23" s="7" t="str">
        <f>IFERROR(__xludf.DUMMYFUNCTION("""COMPUTED_VALUE"""),"BMC-BT-0017")</f>
        <v>BMC-BT-0017</v>
      </c>
      <c r="B23" s="7" t="str">
        <f>IFERROR(__xludf.DUMMYFUNCTION("""COMPUTED_VALUE"""),"BT980 .B4")</f>
        <v>BT980 .B4</v>
      </c>
      <c r="C23" s="7" t="str">
        <f>IFERROR(__xludf.DUMMYFUNCTION("""COMPUTED_VALUE"""),"The Bible devil: a modern interpretation /")</f>
        <v>The Bible devil: a modern interpretation /</v>
      </c>
      <c r="D23" s="7">
        <f>IFERROR(__xludf.DUMMYFUNCTION("""COMPUTED_VALUE"""),3.1796102362056E13)</f>
        <v>31796102362056</v>
      </c>
      <c r="E23" s="7" t="str">
        <f>IFERROR(__xludf.DUMMYFUNCTION("""COMPUTED_VALUE"""),"")</f>
        <v/>
      </c>
      <c r="F23" s="7" t="str">
        <f>IFERROR(__xludf.DUMMYFUNCTION("""COMPUTED_VALUE"""),"")</f>
        <v/>
      </c>
      <c r="G23" s="7" t="str">
        <f>IFERROR(__xludf.DUMMYFUNCTION("""COMPUTED_VALUE"""),"B_Images/BMC-BT-0017.Image_1.173804.jpg")</f>
        <v>B_Images/BMC-BT-0017.Image_1.173804.jpg</v>
      </c>
      <c r="H23" s="7" t="str">
        <f>IFERROR(__xludf.DUMMYFUNCTION("""COMPUTED_VALUE"""),"B_Images/BMC-BT-0017.Image_2.173814.jpg")</f>
        <v>B_Images/BMC-BT-0017.Image_2.173814.jpg</v>
      </c>
      <c r="I23" s="7" t="str">
        <f>IFERROR(__xludf.DUMMYFUNCTION("""COMPUTED_VALUE"""),"B_Images/BMC-BT-0017.Image_3.173826.jpg")</f>
        <v>B_Images/BMC-BT-0017.Image_3.173826.jpg</v>
      </c>
      <c r="J23" s="7">
        <f>IFERROR(__xludf.DUMMYFUNCTION("""COMPUTED_VALUE"""),1917.0)</f>
        <v>1917</v>
      </c>
      <c r="K23" s="7" t="str">
        <f>IFERROR(__xludf.DUMMYFUNCTION("""COMPUTED_VALUE"""),"Bender, Henry Richard, 1847-")</f>
        <v>Bender, Henry Richard, 1847-</v>
      </c>
      <c r="L23" s="7" t="str">
        <f>IFERROR(__xludf.DUMMYFUNCTION("""COMPUTED_VALUE"""),"LOW")</f>
        <v>LOW</v>
      </c>
      <c r="M23" s="7" t="str">
        <f>IFERROR(__xludf.DUMMYFUNCTION("""COMPUTED_VALUE"""),"Canaday Library")</f>
        <v>Canaday Library</v>
      </c>
      <c r="N23" s="7" t="str">
        <f>IFERROR(__xludf.DUMMYFUNCTION("""COMPUTED_VALUE"""),"Stacks (Monographs)")</f>
        <v>Stacks (Monographs)</v>
      </c>
      <c r="O23" s="7" t="str">
        <f>IFERROR(__xludf.DUMMYFUNCTION("""COMPUTED_VALUE"""),"B")</f>
        <v>B</v>
      </c>
      <c r="P23" s="7" t="str">
        <f>IFERROR(__xludf.DUMMYFUNCTION("""COMPUTED_VALUE"""),"BT")</f>
        <v>BT</v>
      </c>
      <c r="Q23" s="7" t="str">
        <f>IFERROR(__xludf.DUMMYFUNCTION("""COMPUTED_VALUE"""),"")</f>
        <v/>
      </c>
      <c r="R23" s="7" t="b">
        <f>IFERROR(__xludf.DUMMYFUNCTION("""COMPUTED_VALUE"""),TRUE)</f>
        <v>1</v>
      </c>
    </row>
    <row r="24">
      <c r="A24" s="7" t="str">
        <f>IFERROR(__xludf.DUMMYFUNCTION("""COMPUTED_VALUE"""),"BMC-BV-0025")</f>
        <v>BMC-BV-0025</v>
      </c>
      <c r="B24" s="7" t="str">
        <f>IFERROR(__xludf.DUMMYFUNCTION("""COMPUTED_VALUE"""),"BV2060 .R4")</f>
        <v>BV2060 .R4</v>
      </c>
      <c r="C24" s="7" t="str">
        <f>IFERROR(__xludf.DUMMYFUNCTION("""COMPUTED_VALUE"""),"Religions of mission fields as viewed by Protestant missionaries .")</f>
        <v>Religions of mission fields as viewed by Protestant missionaries .</v>
      </c>
      <c r="D24" s="7">
        <f>IFERROR(__xludf.DUMMYFUNCTION("""COMPUTED_VALUE"""),3.1796007116714E13)</f>
        <v>31796007116714</v>
      </c>
      <c r="E24" s="7" t="str">
        <f>IFERROR(__xludf.DUMMYFUNCTION("""COMPUTED_VALUE"""),"")</f>
        <v/>
      </c>
      <c r="F24" s="7" t="str">
        <f>IFERROR(__xludf.DUMMYFUNCTION("""COMPUTED_VALUE"""),"")</f>
        <v/>
      </c>
      <c r="G24" s="7" t="str">
        <f>IFERROR(__xludf.DUMMYFUNCTION("""COMPUTED_VALUE"""),"B_Images/BMC-BV-0025.Image_1.155540.jpg")</f>
        <v>B_Images/BMC-BV-0025.Image_1.155540.jpg</v>
      </c>
      <c r="H24" s="7" t="str">
        <f>IFERROR(__xludf.DUMMYFUNCTION("""COMPUTED_VALUE"""),"")</f>
        <v/>
      </c>
      <c r="I24" s="7" t="str">
        <f>IFERROR(__xludf.DUMMYFUNCTION("""COMPUTED_VALUE"""),"")</f>
        <v/>
      </c>
      <c r="J24" s="7">
        <f>IFERROR(__xludf.DUMMYFUNCTION("""COMPUTED_VALUE"""),1905.0)</f>
        <v>1905</v>
      </c>
      <c r="K24" s="7" t="str">
        <f>IFERROR(__xludf.DUMMYFUNCTION("""COMPUTED_VALUE"""),"")</f>
        <v/>
      </c>
      <c r="L24" s="7" t="str">
        <f>IFERROR(__xludf.DUMMYFUNCTION("""COMPUTED_VALUE"""),"No interventions")</f>
        <v>No interventions</v>
      </c>
      <c r="M24" s="7" t="str">
        <f>IFERROR(__xludf.DUMMYFUNCTION("""COMPUTED_VALUE"""),"Canaday Library")</f>
        <v>Canaday Library</v>
      </c>
      <c r="N24" s="7" t="str">
        <f>IFERROR(__xludf.DUMMYFUNCTION("""COMPUTED_VALUE"""),"Stacks (Monographs)")</f>
        <v>Stacks (Monographs)</v>
      </c>
      <c r="O24" s="7" t="str">
        <f>IFERROR(__xludf.DUMMYFUNCTION("""COMPUTED_VALUE"""),"B")</f>
        <v>B</v>
      </c>
      <c r="P24" s="7" t="str">
        <f>IFERROR(__xludf.DUMMYFUNCTION("""COMPUTED_VALUE"""),"BV")</f>
        <v>BV</v>
      </c>
      <c r="Q24" s="7" t="str">
        <f>IFERROR(__xludf.DUMMYFUNCTION("""COMPUTED_VALUE"""),"")</f>
        <v/>
      </c>
      <c r="R24" s="7" t="b">
        <f>IFERROR(__xludf.DUMMYFUNCTION("""COMPUTED_VALUE"""),TRUE)</f>
        <v>1</v>
      </c>
    </row>
    <row r="25">
      <c r="A25" s="7" t="str">
        <f>IFERROR(__xludf.DUMMYFUNCTION("""COMPUTED_VALUE"""),"BMC-BV-0036")</f>
        <v>BMC-BV-0036</v>
      </c>
      <c r="B25" s="7" t="str">
        <f>IFERROR(__xludf.DUMMYFUNCTION("""COMPUTED_VALUE"""),"BV5081 .G499 (vol. 2)")</f>
        <v>BV5081 .G499 (vol. 2)</v>
      </c>
      <c r="C25" s="7" t="str">
        <f>IFERROR(__xludf.DUMMYFUNCTION("""COMPUTED_VALUE"""),"(Die) christliche mystik.")</f>
        <v>(Die) christliche mystik.</v>
      </c>
      <c r="D25" s="7">
        <f>IFERROR(__xludf.DUMMYFUNCTION("""COMPUTED_VALUE"""),3.1796001241831E13)</f>
        <v>31796001241831</v>
      </c>
      <c r="E25" s="7" t="str">
        <f>IFERROR(__xludf.DUMMYFUNCTION("""COMPUTED_VALUE"""),"")</f>
        <v/>
      </c>
      <c r="F25" s="7" t="str">
        <f>IFERROR(__xludf.DUMMYFUNCTION("""COMPUTED_VALUE"""),"")</f>
        <v/>
      </c>
      <c r="G25" s="7" t="str">
        <f>IFERROR(__xludf.DUMMYFUNCTION("""COMPUTED_VALUE"""),"B_Images/BMC-BV-0036.Image_1.161509.jpg")</f>
        <v>B_Images/BMC-BV-0036.Image_1.161509.jpg</v>
      </c>
      <c r="H25" s="7" t="str">
        <f>IFERROR(__xludf.DUMMYFUNCTION("""COMPUTED_VALUE"""),"B_Images/BMC-BV-0036.Image_2.161647.jpg")</f>
        <v>B_Images/BMC-BV-0036.Image_2.161647.jpg</v>
      </c>
      <c r="I25" s="7" t="str">
        <f>IFERROR(__xludf.DUMMYFUNCTION("""COMPUTED_VALUE"""),"B_Images/BMC-BV-0036.Image_3.161816.jpg")</f>
        <v>B_Images/BMC-BV-0036.Image_3.161816.jpg</v>
      </c>
      <c r="J25" s="7" t="str">
        <f>IFERROR(__xludf.DUMMYFUNCTION("""COMPUTED_VALUE"""),"1836-42.")</f>
        <v>1836-42.</v>
      </c>
      <c r="K25" s="7" t="str">
        <f>IFERROR(__xludf.DUMMYFUNCTION("""COMPUTED_VALUE"""),"Görres, Joseph von, 1776-1848.")</f>
        <v>Görres, Joseph von, 1776-1848.</v>
      </c>
      <c r="L25" s="7" t="str">
        <f>IFERROR(__xludf.DUMMYFUNCTION("""COMPUTED_VALUE"""),"LOW")</f>
        <v>LOW</v>
      </c>
      <c r="M25" s="7" t="str">
        <f>IFERROR(__xludf.DUMMYFUNCTION("""COMPUTED_VALUE"""),"Canaday Library")</f>
        <v>Canaday Library</v>
      </c>
      <c r="N25" s="7" t="str">
        <f>IFERROR(__xludf.DUMMYFUNCTION("""COMPUTED_VALUE"""),"Stacks (Monographs)")</f>
        <v>Stacks (Monographs)</v>
      </c>
      <c r="O25" s="7" t="str">
        <f>IFERROR(__xludf.DUMMYFUNCTION("""COMPUTED_VALUE"""),"B")</f>
        <v>B</v>
      </c>
      <c r="P25" s="7" t="str">
        <f>IFERROR(__xludf.DUMMYFUNCTION("""COMPUTED_VALUE"""),"BV")</f>
        <v>BV</v>
      </c>
      <c r="Q25" s="7" t="str">
        <f>IFERROR(__xludf.DUMMYFUNCTION("""COMPUTED_VALUE"""),"")</f>
        <v/>
      </c>
      <c r="R25" s="7" t="b">
        <f>IFERROR(__xludf.DUMMYFUNCTION("""COMPUTED_VALUE"""),TRUE)</f>
        <v>1</v>
      </c>
    </row>
    <row r="26">
      <c r="A26" s="7" t="str">
        <f>IFERROR(__xludf.DUMMYFUNCTION("""COMPUTED_VALUE"""),"BMC-DA-0004")</f>
        <v>BMC-DA-0004</v>
      </c>
      <c r="B26" s="7" t="str">
        <f>IFERROR(__xludf.DUMMYFUNCTION("""COMPUTED_VALUE"""),"DA20 .R91 ser.1 v.30")</f>
        <v>DA20 .R91 ser.1 v.30</v>
      </c>
      <c r="C26" s="7" t="str">
        <f>IFERROR(__xludf.DUMMYFUNCTION("""COMPUTED_VALUE"""),"The Thornton romances : the early English metrical romances of Perceval, Isumbras, Eglamour, and Degrevant, selected from manuscripts at Lincoln and Cambridge /")</f>
        <v>The Thornton romances : the early English metrical romances of Perceval, Isumbras, Eglamour, and Degrevant, selected from manuscripts at Lincoln and Cambridge /</v>
      </c>
      <c r="D26" s="7" t="str">
        <f>IFERROR(__xludf.DUMMYFUNCTION("""COMPUTED_VALUE"""),"31796007408202")</f>
        <v>31796007408202</v>
      </c>
      <c r="E26" s="7" t="str">
        <f>IFERROR(__xludf.DUMMYFUNCTION("""COMPUTED_VALUE"""),"Marginalia is Outside time period (1923) but book gifted to person by Jrr Tolkien ")</f>
        <v>Marginalia is Outside time period (1923) but book gifted to person by Jrr Tolkien </v>
      </c>
      <c r="F26" s="7" t="str">
        <f>IFERROR(__xludf.DUMMYFUNCTION("""COMPUTED_VALUE"""),"B_Images/BMC-DA-0004.Image_barcode.173128.jpg")</f>
        <v>B_Images/BMC-DA-0004.Image_barcode.173128.jpg</v>
      </c>
      <c r="G26" s="7" t="str">
        <f>IFERROR(__xludf.DUMMYFUNCTION("""COMPUTED_VALUE"""),"B_Images/BMC-DA-0004.Image_1.173138.jpg")</f>
        <v>B_Images/BMC-DA-0004.Image_1.173138.jpg</v>
      </c>
      <c r="H26" s="7" t="str">
        <f>IFERROR(__xludf.DUMMYFUNCTION("""COMPUTED_VALUE"""),"")</f>
        <v/>
      </c>
      <c r="I26" s="7" t="str">
        <f>IFERROR(__xludf.DUMMYFUNCTION("""COMPUTED_VALUE"""),"")</f>
        <v/>
      </c>
      <c r="J26" s="7" t="str">
        <f>IFERROR(__xludf.DUMMYFUNCTION("""COMPUTED_VALUE"""),"1844.")</f>
        <v>1844.</v>
      </c>
      <c r="K26" s="7" t="str">
        <f>IFERROR(__xludf.DUMMYFUNCTION("""COMPUTED_VALUE"""),"")</f>
        <v/>
      </c>
      <c r="L26" s="7" t="str">
        <f>IFERROR(__xludf.DUMMYFUNCTION("""COMPUTED_VALUE"""),"LOW")</f>
        <v>LOW</v>
      </c>
      <c r="M26" s="7" t="str">
        <f>IFERROR(__xludf.DUMMYFUNCTION("""COMPUTED_VALUE"""),"Canaday Library")</f>
        <v>Canaday Library</v>
      </c>
      <c r="N26" s="7" t="str">
        <f>IFERROR(__xludf.DUMMYFUNCTION("""COMPUTED_VALUE"""),"Stacks (Monographs)")</f>
        <v>Stacks (Monographs)</v>
      </c>
      <c r="O26" s="7" t="str">
        <f>IFERROR(__xludf.DUMMYFUNCTION("""COMPUTED_VALUE"""),"D")</f>
        <v>D</v>
      </c>
      <c r="P26" s="7" t="str">
        <f>IFERROR(__xludf.DUMMYFUNCTION("""COMPUTED_VALUE"""),"DA")</f>
        <v>DA</v>
      </c>
      <c r="Q26" s="7" t="str">
        <f>IFERROR(__xludf.DUMMYFUNCTION("""COMPUTED_VALUE"""),"")</f>
        <v/>
      </c>
      <c r="R26" s="7" t="b">
        <f>IFERROR(__xludf.DUMMYFUNCTION("""COMPUTED_VALUE"""),TRUE)</f>
        <v>1</v>
      </c>
    </row>
    <row r="27">
      <c r="A27" s="7" t="str">
        <f>IFERROR(__xludf.DUMMYFUNCTION("""COMPUTED_VALUE"""),"BMC-DA-0008")</f>
        <v>BMC-DA-0008</v>
      </c>
      <c r="B27" s="7" t="str">
        <f>IFERROR(__xludf.DUMMYFUNCTION("""COMPUTED_VALUE"""),"DA20 .R91 ser.1 v.98")</f>
        <v>DA20 .R91 ser.1 v.98</v>
      </c>
      <c r="C27" s="7" t="str">
        <f>IFERROR(__xludf.DUMMYFUNCTION("""COMPUTED_VALUE"""),"Letters and other documents illustrating the relations between England and Germany at the commencement of the thirty years' war /")</f>
        <v>Letters and other documents illustrating the relations between England and Germany at the commencement of the thirty years' war /</v>
      </c>
      <c r="D27" s="7" t="str">
        <f>IFERROR(__xludf.DUMMYFUNCTION("""COMPUTED_VALUE"""),"31796005206624")</f>
        <v>31796005206624</v>
      </c>
      <c r="E27" s="7" t="str">
        <f>IFERROR(__xludf.DUMMYFUNCTION("""COMPUTED_VALUE"""),"")</f>
        <v/>
      </c>
      <c r="F27" s="7" t="str">
        <f>IFERROR(__xludf.DUMMYFUNCTION("""COMPUTED_VALUE"""),"")</f>
        <v/>
      </c>
      <c r="G27" s="7" t="str">
        <f>IFERROR(__xludf.DUMMYFUNCTION("""COMPUTED_VALUE"""),"B_Images/BMC-DA-0008.Image_1.173828.jpg")</f>
        <v>B_Images/BMC-DA-0008.Image_1.173828.jpg</v>
      </c>
      <c r="H27" s="7" t="str">
        <f>IFERROR(__xludf.DUMMYFUNCTION("""COMPUTED_VALUE"""),"")</f>
        <v/>
      </c>
      <c r="I27" s="7" t="str">
        <f>IFERROR(__xludf.DUMMYFUNCTION("""COMPUTED_VALUE"""),"")</f>
        <v/>
      </c>
      <c r="J27" s="7" t="str">
        <f>IFERROR(__xludf.DUMMYFUNCTION("""COMPUTED_VALUE"""),"1865-68.")</f>
        <v>1865-68.</v>
      </c>
      <c r="K27" s="7" t="str">
        <f>IFERROR(__xludf.DUMMYFUNCTION("""COMPUTED_VALUE"""),"Gardiner, Samuel Rawson, 1829-1902 ed.")</f>
        <v>Gardiner, Samuel Rawson, 1829-1902 ed.</v>
      </c>
      <c r="L27" s="7" t="str">
        <f>IFERROR(__xludf.DUMMYFUNCTION("""COMPUTED_VALUE"""),"LOW")</f>
        <v>LOW</v>
      </c>
      <c r="M27" s="7" t="str">
        <f>IFERROR(__xludf.DUMMYFUNCTION("""COMPUTED_VALUE"""),"Canaday Library")</f>
        <v>Canaday Library</v>
      </c>
      <c r="N27" s="7" t="str">
        <f>IFERROR(__xludf.DUMMYFUNCTION("""COMPUTED_VALUE"""),"Stacks (Monographs)")</f>
        <v>Stacks (Monographs)</v>
      </c>
      <c r="O27" s="7" t="str">
        <f>IFERROR(__xludf.DUMMYFUNCTION("""COMPUTED_VALUE"""),"D")</f>
        <v>D</v>
      </c>
      <c r="P27" s="7" t="str">
        <f>IFERROR(__xludf.DUMMYFUNCTION("""COMPUTED_VALUE"""),"DA")</f>
        <v>DA</v>
      </c>
      <c r="Q27" s="7" t="str">
        <f>IFERROR(__xludf.DUMMYFUNCTION("""COMPUTED_VALUE"""),"")</f>
        <v/>
      </c>
      <c r="R27" s="7" t="b">
        <f>IFERROR(__xludf.DUMMYFUNCTION("""COMPUTED_VALUE"""),TRUE)</f>
        <v>1</v>
      </c>
    </row>
    <row r="28">
      <c r="A28" s="7" t="str">
        <f>IFERROR(__xludf.DUMMYFUNCTION("""COMPUTED_VALUE"""),"BMC-DA-0043")</f>
        <v>BMC-DA-0043</v>
      </c>
      <c r="B28" s="7" t="str">
        <f>IFERROR(__xludf.DUMMYFUNCTION("""COMPUTED_VALUE"""),"DA25 .C2 1895 (vol. 2)")</f>
        <v>DA25 .C2 1895 (vol. 2)</v>
      </c>
      <c r="C28" s="7" t="str">
        <f>IFERROR(__xludf.DUMMYFUNCTION("""COMPUTED_VALUE"""),"Calendar of the patent rolls ... Richard II .")</f>
        <v>Calendar of the patent rolls ... Richard II .</v>
      </c>
      <c r="D28" s="7" t="str">
        <f>IFERROR(__xludf.DUMMYFUNCTION("""COMPUTED_VALUE"""),"31796002155519")</f>
        <v>31796002155519</v>
      </c>
      <c r="E28" s="7" t="str">
        <f>IFERROR(__xludf.DUMMYFUNCTION("""COMPUTED_VALUE"""),"")</f>
        <v/>
      </c>
      <c r="F28" s="7" t="str">
        <f>IFERROR(__xludf.DUMMYFUNCTION("""COMPUTED_VALUE"""),"")</f>
        <v/>
      </c>
      <c r="G28" s="7" t="str">
        <f>IFERROR(__xludf.DUMMYFUNCTION("""COMPUTED_VALUE"""),"B_Images/BMC-DA-0043.Image_1.204233.jpg")</f>
        <v>B_Images/BMC-DA-0043.Image_1.204233.jpg</v>
      </c>
      <c r="H28" s="7" t="str">
        <f>IFERROR(__xludf.DUMMYFUNCTION("""COMPUTED_VALUE"""),"")</f>
        <v/>
      </c>
      <c r="I28" s="7" t="str">
        <f>IFERROR(__xludf.DUMMYFUNCTION("""COMPUTED_VALUE"""),"")</f>
        <v/>
      </c>
      <c r="J28" s="7" t="str">
        <f>IFERROR(__xludf.DUMMYFUNCTION("""COMPUTED_VALUE"""),"1895-1909.")</f>
        <v>1895-1909.</v>
      </c>
      <c r="K28" s="7" t="str">
        <f>IFERROR(__xludf.DUMMYFUNCTION("""COMPUTED_VALUE"""),"Great Britain. Public Record Office.")</f>
        <v>Great Britain. Public Record Office.</v>
      </c>
      <c r="L28" s="7" t="str">
        <f>IFERROR(__xludf.DUMMYFUNCTION("""COMPUTED_VALUE"""),"No interventions")</f>
        <v>No interventions</v>
      </c>
      <c r="M28" s="7" t="str">
        <f>IFERROR(__xludf.DUMMYFUNCTION("""COMPUTED_VALUE"""),"Canaday Library")</f>
        <v>Canaday Library</v>
      </c>
      <c r="N28" s="7" t="str">
        <f>IFERROR(__xludf.DUMMYFUNCTION("""COMPUTED_VALUE"""),"Stacks (Monographs)")</f>
        <v>Stacks (Monographs)</v>
      </c>
      <c r="O28" s="7" t="str">
        <f>IFERROR(__xludf.DUMMYFUNCTION("""COMPUTED_VALUE"""),"D")</f>
        <v>D</v>
      </c>
      <c r="P28" s="7" t="str">
        <f>IFERROR(__xludf.DUMMYFUNCTION("""COMPUTED_VALUE"""),"DA")</f>
        <v>DA</v>
      </c>
      <c r="Q28" s="7" t="str">
        <f>IFERROR(__xludf.DUMMYFUNCTION("""COMPUTED_VALUE"""),"")</f>
        <v/>
      </c>
      <c r="R28" s="7" t="b">
        <f>IFERROR(__xludf.DUMMYFUNCTION("""COMPUTED_VALUE"""),TRUE)</f>
        <v>1</v>
      </c>
    </row>
    <row r="29">
      <c r="A29" s="7" t="str">
        <f>IFERROR(__xludf.DUMMYFUNCTION("""COMPUTED_VALUE"""),"BMC-DA-0068")</f>
        <v>BMC-DA-0068</v>
      </c>
      <c r="B29" s="7" t="str">
        <f>IFERROR(__xludf.DUMMYFUNCTION("""COMPUTED_VALUE"""),"DA28.2 .S86 (vol. 4)")</f>
        <v>DA28.2 .S86 (vol. 4)</v>
      </c>
      <c r="C29" s="7" t="str">
        <f>IFERROR(__xludf.DUMMYFUNCTION("""COMPUTED_VALUE"""),"Lives of the queens of England: from the Norman conquest; compiled from official records and other authentic documents, private as well as public /")</f>
        <v>Lives of the queens of England: from the Norman conquest; compiled from official records and other authentic documents, private as well as public /</v>
      </c>
      <c r="D29" s="7" t="str">
        <f>IFERROR(__xludf.DUMMYFUNCTION("""COMPUTED_VALUE"""),"31796000788873")</f>
        <v>31796000788873</v>
      </c>
      <c r="E29" s="7" t="str">
        <f>IFERROR(__xludf.DUMMYFUNCTION("""COMPUTED_VALUE"""),"")</f>
        <v/>
      </c>
      <c r="F29" s="7" t="str">
        <f>IFERROR(__xludf.DUMMYFUNCTION("""COMPUTED_VALUE"""),"")</f>
        <v/>
      </c>
      <c r="G29" s="7" t="str">
        <f>IFERROR(__xludf.DUMMYFUNCTION("""COMPUTED_VALUE"""),"B_Images/BMC-DA-0068.Image_1.154618.jpg")</f>
        <v>B_Images/BMC-DA-0068.Image_1.154618.jpg</v>
      </c>
      <c r="H29" s="7" t="str">
        <f>IFERROR(__xludf.DUMMYFUNCTION("""COMPUTED_VALUE"""),"")</f>
        <v/>
      </c>
      <c r="I29" s="7" t="str">
        <f>IFERROR(__xludf.DUMMYFUNCTION("""COMPUTED_VALUE"""),"")</f>
        <v/>
      </c>
      <c r="J29" s="7" t="str">
        <f>IFERROR(__xludf.DUMMYFUNCTION("""COMPUTED_VALUE"""),"1902-03.")</f>
        <v>1902-03.</v>
      </c>
      <c r="K29" s="7" t="str">
        <f>IFERROR(__xludf.DUMMYFUNCTION("""COMPUTED_VALUE"""),"Strickland, Agnes, 1796-1874.")</f>
        <v>Strickland, Agnes, 1796-1874.</v>
      </c>
      <c r="L29" s="7" t="str">
        <f>IFERROR(__xludf.DUMMYFUNCTION("""COMPUTED_VALUE"""),"No interventions")</f>
        <v>No interventions</v>
      </c>
      <c r="M29" s="7" t="str">
        <f>IFERROR(__xludf.DUMMYFUNCTION("""COMPUTED_VALUE"""),"Canaday Library")</f>
        <v>Canaday Library</v>
      </c>
      <c r="N29" s="7" t="str">
        <f>IFERROR(__xludf.DUMMYFUNCTION("""COMPUTED_VALUE"""),"Stacks (Monographs)")</f>
        <v>Stacks (Monographs)</v>
      </c>
      <c r="O29" s="7" t="str">
        <f>IFERROR(__xludf.DUMMYFUNCTION("""COMPUTED_VALUE"""),"D")</f>
        <v>D</v>
      </c>
      <c r="P29" s="7" t="str">
        <f>IFERROR(__xludf.DUMMYFUNCTION("""COMPUTED_VALUE"""),"DA")</f>
        <v>DA</v>
      </c>
      <c r="Q29" s="7" t="str">
        <f>IFERROR(__xludf.DUMMYFUNCTION("""COMPUTED_VALUE"""),"")</f>
        <v/>
      </c>
      <c r="R29" s="7" t="b">
        <f>IFERROR(__xludf.DUMMYFUNCTION("""COMPUTED_VALUE"""),TRUE)</f>
        <v>1</v>
      </c>
    </row>
    <row r="30">
      <c r="A30" s="7" t="str">
        <f>IFERROR(__xludf.DUMMYFUNCTION("""COMPUTED_VALUE"""),"BMC-DA-0076")</f>
        <v>BMC-DA-0076</v>
      </c>
      <c r="B30" s="7" t="str">
        <f>IFERROR(__xludf.DUMMYFUNCTION("""COMPUTED_VALUE"""),"DA32 .O54 1900")</f>
        <v>DA32 .O54 1900</v>
      </c>
      <c r="C30" s="7" t="str">
        <f>IFERROR(__xludf.DUMMYFUNCTION("""COMPUTED_VALUE"""),"A history of England /")</f>
        <v>A history of England /</v>
      </c>
      <c r="D30" s="7" t="str">
        <f>IFERROR(__xludf.DUMMYFUNCTION("""COMPUTED_VALUE"""),"31796102899651")</f>
        <v>31796102899651</v>
      </c>
      <c r="E30" s="7" t="str">
        <f>IFERROR(__xludf.DUMMYFUNCTION("""COMPUTED_VALUE"""),"")</f>
        <v/>
      </c>
      <c r="F30" s="7" t="str">
        <f>IFERROR(__xludf.DUMMYFUNCTION("""COMPUTED_VALUE"""),"")</f>
        <v/>
      </c>
      <c r="G30" s="7" t="str">
        <f>IFERROR(__xludf.DUMMYFUNCTION("""COMPUTED_VALUE"""),"B_Images/BMC-DA-0076.Image_1.160857.jpg")</f>
        <v>B_Images/BMC-DA-0076.Image_1.160857.jpg</v>
      </c>
      <c r="H30" s="7" t="str">
        <f>IFERROR(__xludf.DUMMYFUNCTION("""COMPUTED_VALUE"""),"")</f>
        <v/>
      </c>
      <c r="I30" s="7" t="str">
        <f>IFERROR(__xludf.DUMMYFUNCTION("""COMPUTED_VALUE"""),"")</f>
        <v/>
      </c>
      <c r="J30" s="7" t="str">
        <f>IFERROR(__xludf.DUMMYFUNCTION("""COMPUTED_VALUE"""),"1900.")</f>
        <v>1900.</v>
      </c>
      <c r="K30" s="7" t="str">
        <f>IFERROR(__xludf.DUMMYFUNCTION("""COMPUTED_VALUE"""),"Oman, Charles William Chadwick, Sir, 1860-1946.")</f>
        <v>Oman, Charles William Chadwick, Sir, 1860-1946.</v>
      </c>
      <c r="L30" s="7" t="str">
        <f>IFERROR(__xludf.DUMMYFUNCTION("""COMPUTED_VALUE"""),"No interventions")</f>
        <v>No interventions</v>
      </c>
      <c r="M30" s="7" t="str">
        <f>IFERROR(__xludf.DUMMYFUNCTION("""COMPUTED_VALUE"""),"Canaday Library")</f>
        <v>Canaday Library</v>
      </c>
      <c r="N30" s="7" t="str">
        <f>IFERROR(__xludf.DUMMYFUNCTION("""COMPUTED_VALUE"""),"Stacks (Monographs)")</f>
        <v>Stacks (Monographs)</v>
      </c>
      <c r="O30" s="7" t="str">
        <f>IFERROR(__xludf.DUMMYFUNCTION("""COMPUTED_VALUE"""),"D")</f>
        <v>D</v>
      </c>
      <c r="P30" s="7" t="str">
        <f>IFERROR(__xludf.DUMMYFUNCTION("""COMPUTED_VALUE"""),"DA")</f>
        <v>DA</v>
      </c>
      <c r="Q30" s="7" t="str">
        <f>IFERROR(__xludf.DUMMYFUNCTION("""COMPUTED_VALUE"""),"")</f>
        <v/>
      </c>
      <c r="R30" s="7" t="b">
        <f>IFERROR(__xludf.DUMMYFUNCTION("""COMPUTED_VALUE"""),TRUE)</f>
        <v>1</v>
      </c>
    </row>
    <row r="31">
      <c r="A31" s="7" t="str">
        <f>IFERROR(__xludf.DUMMYFUNCTION("""COMPUTED_VALUE"""),"BMC-DA-0080")</f>
        <v>BMC-DA-0080</v>
      </c>
      <c r="B31" s="7" t="str">
        <f>IFERROR(__xludf.DUMMYFUNCTION("""COMPUTED_VALUE"""),"DA70 .A1 v.17")</f>
        <v>DA70 .A1 v.17</v>
      </c>
      <c r="C31" s="7" t="str">
        <f>IFERROR(__xludf.DUMMYFUNCTION("""COMPUTED_VALUE"""),"Letters and papers relating to the first Dutch war, 1652-1654 /")</f>
        <v>Letters and papers relating to the first Dutch war, 1652-1654 /</v>
      </c>
      <c r="D31" s="7" t="str">
        <f>IFERROR(__xludf.DUMMYFUNCTION("""COMPUTED_VALUE"""),"31796004544421")</f>
        <v>31796004544421</v>
      </c>
      <c r="E31" s="7" t="str">
        <f>IFERROR(__xludf.DUMMYFUNCTION("""COMPUTED_VALUE"""),"")</f>
        <v/>
      </c>
      <c r="F31" s="7" t="str">
        <f>IFERROR(__xludf.DUMMYFUNCTION("""COMPUTED_VALUE"""),"")</f>
        <v/>
      </c>
      <c r="G31" s="7" t="str">
        <f>IFERROR(__xludf.DUMMYFUNCTION("""COMPUTED_VALUE"""),"B_Images/BMC-DA-0080.Image_1.161917.jpg")</f>
        <v>B_Images/BMC-DA-0080.Image_1.161917.jpg</v>
      </c>
      <c r="H31" s="7" t="str">
        <f>IFERROR(__xludf.DUMMYFUNCTION("""COMPUTED_VALUE"""),"")</f>
        <v/>
      </c>
      <c r="I31" s="7" t="str">
        <f>IFERROR(__xludf.DUMMYFUNCTION("""COMPUTED_VALUE"""),"")</f>
        <v/>
      </c>
      <c r="J31" s="7" t="str">
        <f>IFERROR(__xludf.DUMMYFUNCTION("""COMPUTED_VALUE"""),"1899-1930.")</f>
        <v>1899-1930.</v>
      </c>
      <c r="K31" s="7" t="str">
        <f>IFERROR(__xludf.DUMMYFUNCTION("""COMPUTED_VALUE"""),"Gardiner, Samuel Rawson, 1829-1902 ed.")</f>
        <v>Gardiner, Samuel Rawson, 1829-1902 ed.</v>
      </c>
      <c r="L31" s="7" t="str">
        <f>IFERROR(__xludf.DUMMYFUNCTION("""COMPUTED_VALUE"""),"No interventions")</f>
        <v>No interventions</v>
      </c>
      <c r="M31" s="7" t="str">
        <f>IFERROR(__xludf.DUMMYFUNCTION("""COMPUTED_VALUE"""),"Canaday Library")</f>
        <v>Canaday Library</v>
      </c>
      <c r="N31" s="7" t="str">
        <f>IFERROR(__xludf.DUMMYFUNCTION("""COMPUTED_VALUE"""),"Stacks (Monographs)")</f>
        <v>Stacks (Monographs)</v>
      </c>
      <c r="O31" s="7" t="str">
        <f>IFERROR(__xludf.DUMMYFUNCTION("""COMPUTED_VALUE"""),"D")</f>
        <v>D</v>
      </c>
      <c r="P31" s="7" t="str">
        <f>IFERROR(__xludf.DUMMYFUNCTION("""COMPUTED_VALUE"""),"DA")</f>
        <v>DA</v>
      </c>
      <c r="Q31" s="7" t="str">
        <f>IFERROR(__xludf.DUMMYFUNCTION("""COMPUTED_VALUE"""),"")</f>
        <v/>
      </c>
      <c r="R31" s="7" t="b">
        <f>IFERROR(__xludf.DUMMYFUNCTION("""COMPUTED_VALUE"""),TRUE)</f>
        <v>1</v>
      </c>
    </row>
    <row r="32">
      <c r="A32" s="7" t="str">
        <f>IFERROR(__xludf.DUMMYFUNCTION("""COMPUTED_VALUE"""),"BMC-DA-0088")</f>
        <v>BMC-DA-0088</v>
      </c>
      <c r="B32" s="7" t="str">
        <f>IFERROR(__xludf.DUMMYFUNCTION("""COMPUTED_VALUE"""),"DA110 .W48")</f>
        <v>DA110 .W48</v>
      </c>
      <c r="C32" s="7" t="str">
        <f>IFERROR(__xludf.DUMMYFUNCTION("""COMPUTED_VALUE"""),"The homes of other days: a history of domestic manners and sentiments in England from the earliest known period to modern times /")</f>
        <v>The homes of other days: a history of domestic manners and sentiments in England from the earliest known period to modern times /</v>
      </c>
      <c r="D32" s="7" t="str">
        <f>IFERROR(__xludf.DUMMYFUNCTION("""COMPUTED_VALUE"""),"31796101183016")</f>
        <v>31796101183016</v>
      </c>
      <c r="E32" s="7" t="str">
        <f>IFERROR(__xludf.DUMMYFUNCTION("""COMPUTED_VALUE"""),"")</f>
        <v/>
      </c>
      <c r="F32" s="7" t="str">
        <f>IFERROR(__xludf.DUMMYFUNCTION("""COMPUTED_VALUE"""),"")</f>
        <v/>
      </c>
      <c r="G32" s="7" t="str">
        <f>IFERROR(__xludf.DUMMYFUNCTION("""COMPUTED_VALUE"""),"B_Images/BMC-DA-0088.Image_1.152104.jpg")</f>
        <v>B_Images/BMC-DA-0088.Image_1.152104.jpg</v>
      </c>
      <c r="H32" s="7" t="str">
        <f>IFERROR(__xludf.DUMMYFUNCTION("""COMPUTED_VALUE"""),"")</f>
        <v/>
      </c>
      <c r="I32" s="7" t="str">
        <f>IFERROR(__xludf.DUMMYFUNCTION("""COMPUTED_VALUE"""),"")</f>
        <v/>
      </c>
      <c r="J32" s="7" t="str">
        <f>IFERROR(__xludf.DUMMYFUNCTION("""COMPUTED_VALUE"""),"1871.")</f>
        <v>1871.</v>
      </c>
      <c r="K32" s="7" t="str">
        <f>IFERROR(__xludf.DUMMYFUNCTION("""COMPUTED_VALUE"""),"Wright, Thomas, 1810-1877.")</f>
        <v>Wright, Thomas, 1810-1877.</v>
      </c>
      <c r="L32" s="7" t="str">
        <f>IFERROR(__xludf.DUMMYFUNCTION("""COMPUTED_VALUE"""),"")</f>
        <v/>
      </c>
      <c r="M32" s="7" t="str">
        <f>IFERROR(__xludf.DUMMYFUNCTION("""COMPUTED_VALUE"""),"Canaday Library")</f>
        <v>Canaday Library</v>
      </c>
      <c r="N32" s="7" t="str">
        <f>IFERROR(__xludf.DUMMYFUNCTION("""COMPUTED_VALUE"""),"Stacks (Monographs)")</f>
        <v>Stacks (Monographs)</v>
      </c>
      <c r="O32" s="7" t="str">
        <f>IFERROR(__xludf.DUMMYFUNCTION("""COMPUTED_VALUE"""),"D")</f>
        <v>D</v>
      </c>
      <c r="P32" s="7" t="str">
        <f>IFERROR(__xludf.DUMMYFUNCTION("""COMPUTED_VALUE"""),"DA")</f>
        <v>DA</v>
      </c>
      <c r="Q32" s="7" t="str">
        <f>IFERROR(__xludf.DUMMYFUNCTION("""COMPUTED_VALUE"""),"")</f>
        <v/>
      </c>
      <c r="R32" s="7" t="b">
        <f>IFERROR(__xludf.DUMMYFUNCTION("""COMPUTED_VALUE"""),TRUE)</f>
        <v>1</v>
      </c>
    </row>
    <row r="33">
      <c r="A33" s="7" t="str">
        <f>IFERROR(__xludf.DUMMYFUNCTION("""COMPUTED_VALUE"""),"BMC-DA-0099")</f>
        <v>BMC-DA-0099</v>
      </c>
      <c r="B33" s="7" t="str">
        <f>IFERROR(__xludf.DUMMYFUNCTION("""COMPUTED_VALUE"""),"DA304 .T48 (vol. 1)")</f>
        <v>DA304 .T48 (vol. 1)</v>
      </c>
      <c r="C33" s="7" t="str">
        <f>IFERROR(__xludf.DUMMYFUNCTION("""COMPUTED_VALUE"""),"Celebrated friendships /")</f>
        <v>Celebrated friendships /</v>
      </c>
      <c r="D33" s="7" t="str">
        <f>IFERROR(__xludf.DUMMYFUNCTION("""COMPUTED_VALUE"""),"31796000790986")</f>
        <v>31796000790986</v>
      </c>
      <c r="E33" s="7" t="str">
        <f>IFERROR(__xludf.DUMMYFUNCTION("""COMPUTED_VALUE"""),"")</f>
        <v/>
      </c>
      <c r="F33" s="7" t="str">
        <f>IFERROR(__xludf.DUMMYFUNCTION("""COMPUTED_VALUE"""),"")</f>
        <v/>
      </c>
      <c r="G33" s="7" t="str">
        <f>IFERROR(__xludf.DUMMYFUNCTION("""COMPUTED_VALUE"""),"B_Images/BMC-DA-0099.Image_1.154611.jpg")</f>
        <v>B_Images/BMC-DA-0099.Image_1.154611.jpg</v>
      </c>
      <c r="H33" s="7" t="str">
        <f>IFERROR(__xludf.DUMMYFUNCTION("""COMPUTED_VALUE"""),"")</f>
        <v/>
      </c>
      <c r="I33" s="7" t="str">
        <f>IFERROR(__xludf.DUMMYFUNCTION("""COMPUTED_VALUE"""),"")</f>
        <v/>
      </c>
      <c r="J33" s="7" t="str">
        <f>IFERROR(__xludf.DUMMYFUNCTION("""COMPUTED_VALUE"""),"1861.")</f>
        <v>1861.</v>
      </c>
      <c r="K33" s="7" t="str">
        <f>IFERROR(__xludf.DUMMYFUNCTION("""COMPUTED_VALUE"""),"Thomson, A. T., Mrs., 1797-1862.")</f>
        <v>Thomson, A. T., Mrs., 1797-1862.</v>
      </c>
      <c r="L33" s="7" t="str">
        <f>IFERROR(__xludf.DUMMYFUNCTION("""COMPUTED_VALUE"""),"No interventions")</f>
        <v>No interventions</v>
      </c>
      <c r="M33" s="7" t="str">
        <f>IFERROR(__xludf.DUMMYFUNCTION("""COMPUTED_VALUE"""),"Canaday Library")</f>
        <v>Canaday Library</v>
      </c>
      <c r="N33" s="7" t="str">
        <f>IFERROR(__xludf.DUMMYFUNCTION("""COMPUTED_VALUE"""),"Stacks (Monographs)")</f>
        <v>Stacks (Monographs)</v>
      </c>
      <c r="O33" s="7" t="str">
        <f>IFERROR(__xludf.DUMMYFUNCTION("""COMPUTED_VALUE"""),"D")</f>
        <v>D</v>
      </c>
      <c r="P33" s="7" t="str">
        <f>IFERROR(__xludf.DUMMYFUNCTION("""COMPUTED_VALUE"""),"DA")</f>
        <v>DA</v>
      </c>
      <c r="Q33" s="7" t="str">
        <f>IFERROR(__xludf.DUMMYFUNCTION("""COMPUTED_VALUE"""),"")</f>
        <v/>
      </c>
      <c r="R33" s="7" t="b">
        <f>IFERROR(__xludf.DUMMYFUNCTION("""COMPUTED_VALUE"""),TRUE)</f>
        <v>1</v>
      </c>
    </row>
    <row r="34">
      <c r="A34" s="7" t="str">
        <f>IFERROR(__xludf.DUMMYFUNCTION("""COMPUTED_VALUE"""),"BMC-DA-0148")</f>
        <v>BMC-DA-0148</v>
      </c>
      <c r="B34" s="7" t="str">
        <f>IFERROR(__xludf.DUMMYFUNCTION("""COMPUTED_VALUE"""),"DA660 .M28 f")</f>
        <v>DA660 .M28 f</v>
      </c>
      <c r="C34" s="7" t="str">
        <f>IFERROR(__xludf.DUMMYFUNCTION("""COMPUTED_VALUE"""),"More famous homes of Great Britain and their stories /")</f>
        <v>More famous homes of Great Britain and their stories /</v>
      </c>
      <c r="D34" s="7" t="str">
        <f>IFERROR(__xludf.DUMMYFUNCTION("""COMPUTED_VALUE"""),"31796100782115")</f>
        <v>31796100782115</v>
      </c>
      <c r="E34" s="7" t="str">
        <f>IFERROR(__xludf.DUMMYFUNCTION("""COMPUTED_VALUE"""),"")</f>
        <v/>
      </c>
      <c r="F34" s="7" t="str">
        <f>IFERROR(__xludf.DUMMYFUNCTION("""COMPUTED_VALUE"""),"")</f>
        <v/>
      </c>
      <c r="G34" s="7" t="str">
        <f>IFERROR(__xludf.DUMMYFUNCTION("""COMPUTED_VALUE"""),"")</f>
        <v/>
      </c>
      <c r="H34" s="7" t="str">
        <f>IFERROR(__xludf.DUMMYFUNCTION("""COMPUTED_VALUE"""),"")</f>
        <v/>
      </c>
      <c r="I34" s="7" t="str">
        <f>IFERROR(__xludf.DUMMYFUNCTION("""COMPUTED_VALUE"""),"")</f>
        <v/>
      </c>
      <c r="J34" s="7" t="str">
        <f>IFERROR(__xludf.DUMMYFUNCTION("""COMPUTED_VALUE"""),"1902.")</f>
        <v>1902.</v>
      </c>
      <c r="K34" s="7" t="str">
        <f>IFERROR(__xludf.DUMMYFUNCTION("""COMPUTED_VALUE"""),"Malan, Alfred Henry comp.")</f>
        <v>Malan, Alfred Henry comp.</v>
      </c>
      <c r="L34" s="7" t="str">
        <f>IFERROR(__xludf.DUMMYFUNCTION("""COMPUTED_VALUE"""),"No interventions")</f>
        <v>No interventions</v>
      </c>
      <c r="M34" s="7" t="str">
        <f>IFERROR(__xludf.DUMMYFUNCTION("""COMPUTED_VALUE"""),"Carpenter Library")</f>
        <v>Carpenter Library</v>
      </c>
      <c r="N34" s="7" t="str">
        <f>IFERROR(__xludf.DUMMYFUNCTION("""COMPUTED_VALUE"""),"Folio")</f>
        <v>Folio</v>
      </c>
      <c r="O34" s="7" t="str">
        <f>IFERROR(__xludf.DUMMYFUNCTION("""COMPUTED_VALUE"""),"D")</f>
        <v>D</v>
      </c>
      <c r="P34" s="7" t="str">
        <f>IFERROR(__xludf.DUMMYFUNCTION("""COMPUTED_VALUE"""),"DA")</f>
        <v>DA</v>
      </c>
      <c r="Q34" s="7" t="str">
        <f>IFERROR(__xludf.DUMMYFUNCTION("""COMPUTED_VALUE"""),"Helen Annan Scribner ‘91")</f>
        <v>Helen Annan Scribner ‘91</v>
      </c>
      <c r="R34" s="7" t="b">
        <f>IFERROR(__xludf.DUMMYFUNCTION("""COMPUTED_VALUE"""),TRUE)</f>
        <v>1</v>
      </c>
    </row>
    <row r="35">
      <c r="A35" s="7" t="str">
        <f>IFERROR(__xludf.DUMMYFUNCTION("""COMPUTED_VALUE"""),"BMC-DF-0021")</f>
        <v>BMC-DF-0021</v>
      </c>
      <c r="B35" s="7" t="str">
        <f>IFERROR(__xludf.DUMMYFUNCTION("""COMPUTED_VALUE"""),"DF251 .M9 1839 (vol. 1)")</f>
        <v>DF251 .M9 1839 (vol. 1)</v>
      </c>
      <c r="C35" s="7" t="str">
        <f>IFERROR(__xludf.DUMMYFUNCTION("""COMPUTED_VALUE"""),"The history and antiquities of the Doric race,")</f>
        <v>The history and antiquities of the Doric race,</v>
      </c>
      <c r="D35" s="7" t="str">
        <f>IFERROR(__xludf.DUMMYFUNCTION("""COMPUTED_VALUE"""),"31796001302120")</f>
        <v>31796001302120</v>
      </c>
      <c r="E35" s="7" t="str">
        <f>IFERROR(__xludf.DUMMYFUNCTION("""COMPUTED_VALUE"""),"")</f>
        <v/>
      </c>
      <c r="F35" s="7" t="str">
        <f>IFERROR(__xludf.DUMMYFUNCTION("""COMPUTED_VALUE"""),"")</f>
        <v/>
      </c>
      <c r="G35" s="7" t="str">
        <f>IFERROR(__xludf.DUMMYFUNCTION("""COMPUTED_VALUE"""),"B_Images/BMC-DF-0021.Image_1.184605.jpg")</f>
        <v>B_Images/BMC-DF-0021.Image_1.184605.jpg</v>
      </c>
      <c r="H35" s="7" t="str">
        <f>IFERROR(__xludf.DUMMYFUNCTION("""COMPUTED_VALUE"""),"")</f>
        <v/>
      </c>
      <c r="I35" s="7" t="str">
        <f>IFERROR(__xludf.DUMMYFUNCTION("""COMPUTED_VALUE"""),"")</f>
        <v/>
      </c>
      <c r="J35" s="7" t="str">
        <f>IFERROR(__xludf.DUMMYFUNCTION("""COMPUTED_VALUE"""),"1839.")</f>
        <v>1839.</v>
      </c>
      <c r="K35" s="7" t="str">
        <f>IFERROR(__xludf.DUMMYFUNCTION("""COMPUTED_VALUE"""),"Müller, Karl Otfried, 1797-1840.")</f>
        <v>Müller, Karl Otfried, 1797-1840.</v>
      </c>
      <c r="L35" s="7" t="str">
        <f>IFERROR(__xludf.DUMMYFUNCTION("""COMPUTED_VALUE"""),"No interventions")</f>
        <v>No interventions</v>
      </c>
      <c r="M35" s="7" t="str">
        <f>IFERROR(__xludf.DUMMYFUNCTION("""COMPUTED_VALUE"""),"Carpenter Library")</f>
        <v>Carpenter Library</v>
      </c>
      <c r="N35" s="7" t="str">
        <f>IFERROR(__xludf.DUMMYFUNCTION("""COMPUTED_VALUE"""),"Stacks")</f>
        <v>Stacks</v>
      </c>
      <c r="O35" s="7" t="str">
        <f>IFERROR(__xludf.DUMMYFUNCTION("""COMPUTED_VALUE"""),"D")</f>
        <v>D</v>
      </c>
      <c r="P35" s="7" t="str">
        <f>IFERROR(__xludf.DUMMYFUNCTION("""COMPUTED_VALUE"""),"DF")</f>
        <v>DF</v>
      </c>
      <c r="Q35" s="7" t="str">
        <f>IFERROR(__xludf.DUMMYFUNCTION("""COMPUTED_VALUE"""),"")</f>
        <v/>
      </c>
      <c r="R35" s="7" t="b">
        <f>IFERROR(__xludf.DUMMYFUNCTION("""COMPUTED_VALUE"""),TRUE)</f>
        <v>1</v>
      </c>
    </row>
    <row r="36">
      <c r="A36" s="7" t="str">
        <f>IFERROR(__xludf.DUMMYFUNCTION("""COMPUTED_VALUE"""),"BMC-DJ-0013")</f>
        <v>BMC-DJ-0013</v>
      </c>
      <c r="B36" s="7" t="str">
        <f>IFERROR(__xludf.DUMMYFUNCTION("""COMPUTED_VALUE"""),"DJ411.M6 G7")</f>
        <v>DJ411.M6 G7</v>
      </c>
      <c r="C36" s="7" t="str">
        <f>IFERROR(__xludf.DUMMYFUNCTION("""COMPUTED_VALUE"""),"Tweede eeuw-gedachtenis der Middelburgsche vryheid zoo in den godsdienst als burgerstaat of historische aaneenschakeling van gebeurtenisseen der stad Middelburg in Zeeland...")</f>
        <v>Tweede eeuw-gedachtenis der Middelburgsche vryheid zoo in den godsdienst als burgerstaat of historische aaneenschakeling van gebeurtenisseen der stad Middelburg in Zeeland...</v>
      </c>
      <c r="D36" s="7" t="str">
        <f>IFERROR(__xludf.DUMMYFUNCTION("""COMPUTED_VALUE"""),"31796102138571")</f>
        <v>31796102138571</v>
      </c>
      <c r="E36" s="7" t="str">
        <f>IFERROR(__xludf.DUMMYFUNCTION("""COMPUTED_VALUE"""),"Bookplate 1944")</f>
        <v>Bookplate 1944</v>
      </c>
      <c r="F36" s="7" t="str">
        <f>IFERROR(__xludf.DUMMYFUNCTION("""COMPUTED_VALUE"""),"B_Images/BMC-DJ-0013.Image_barcode.234413.jpg")</f>
        <v>B_Images/BMC-DJ-0013.Image_barcode.234413.jpg</v>
      </c>
      <c r="G36" s="7" t="str">
        <f>IFERROR(__xludf.DUMMYFUNCTION("""COMPUTED_VALUE"""),"B_Images/BMC-DJ-0013.Image_1.234351.jpg")</f>
        <v>B_Images/BMC-DJ-0013.Image_1.234351.jpg</v>
      </c>
      <c r="H36" s="7" t="str">
        <f>IFERROR(__xludf.DUMMYFUNCTION("""COMPUTED_VALUE"""),"")</f>
        <v/>
      </c>
      <c r="I36" s="7" t="str">
        <f>IFERROR(__xludf.DUMMYFUNCTION("""COMPUTED_VALUE"""),"")</f>
        <v/>
      </c>
      <c r="J36" s="7" t="str">
        <f>IFERROR(__xludf.DUMMYFUNCTION("""COMPUTED_VALUE"""),"1774.")</f>
        <v>1774.</v>
      </c>
      <c r="K36" s="7" t="str">
        <f>IFERROR(__xludf.DUMMYFUNCTION("""COMPUTED_VALUE"""),"Gravezande, Adrianus 's, 1714-1787 comp.")</f>
        <v>Gravezande, Adrianus 's, 1714-1787 comp.</v>
      </c>
      <c r="L36" s="7" t="str">
        <f>IFERROR(__xludf.DUMMYFUNCTION("""COMPUTED_VALUE"""),"No interventions")</f>
        <v>No interventions</v>
      </c>
      <c r="M36" s="7" t="str">
        <f>IFERROR(__xludf.DUMMYFUNCTION("""COMPUTED_VALUE"""),"Canaday Library")</f>
        <v>Canaday Library</v>
      </c>
      <c r="N36" s="7" t="str">
        <f>IFERROR(__xludf.DUMMYFUNCTION("""COMPUTED_VALUE"""),"Stacks (Monographs)")</f>
        <v>Stacks (Monographs)</v>
      </c>
      <c r="O36" s="7" t="str">
        <f>IFERROR(__xludf.DUMMYFUNCTION("""COMPUTED_VALUE"""),"D")</f>
        <v>D</v>
      </c>
      <c r="P36" s="7" t="str">
        <f>IFERROR(__xludf.DUMMYFUNCTION("""COMPUTED_VALUE"""),"DJ")</f>
        <v>DJ</v>
      </c>
      <c r="Q36" s="7" t="str">
        <f>IFERROR(__xludf.DUMMYFUNCTION("""COMPUTED_VALUE"""),"")</f>
        <v/>
      </c>
      <c r="R36" s="7" t="b">
        <f>IFERROR(__xludf.DUMMYFUNCTION("""COMPUTED_VALUE"""),TRUE)</f>
        <v>1</v>
      </c>
    </row>
    <row r="37">
      <c r="A37" s="7" t="str">
        <f>IFERROR(__xludf.DUMMYFUNCTION("""COMPUTED_VALUE"""),"BMC-DS-0066")</f>
        <v>BMC-DS-0066</v>
      </c>
      <c r="B37" s="7" t="str">
        <f>IFERROR(__xludf.DUMMYFUNCTION("""COMPUTED_VALUE"""),"DS480.45 .I5 (vol. 1930-1931)")</f>
        <v>DS480.45 .I5 (vol. 1930-1931)</v>
      </c>
      <c r="C37" s="7" t="str">
        <f>IFERROR(__xludf.DUMMYFUNCTION("""COMPUTED_VALUE"""),"India in ... : a report prepared for presentation to Parliament in accordance with the requirements of the 26th Section of the Government of India Act (5 &amp; 6 Geo. V., Chap. 61)")</f>
        <v>India in ... : a report prepared for presentation to Parliament in accordance with the requirements of the 26th Section of the Government of India Act (5 &amp; 6 Geo. V., Chap. 61)</v>
      </c>
      <c r="D37" s="7" t="str">
        <f>IFERROR(__xludf.DUMMYFUNCTION("""COMPUTED_VALUE"""),"31796005252628")</f>
        <v>31796005252628</v>
      </c>
      <c r="E37" s="7" t="str">
        <f>IFERROR(__xludf.DUMMYFUNCTION("""COMPUTED_VALUE"""),"")</f>
        <v/>
      </c>
      <c r="F37" s="7" t="str">
        <f>IFERROR(__xludf.DUMMYFUNCTION("""COMPUTED_VALUE"""),"B_Images/BMC-DS-0066.Image_barcode.204920.jpg")</f>
        <v>B_Images/BMC-DS-0066.Image_barcode.204920.jpg</v>
      </c>
      <c r="G37" s="7" t="str">
        <f>IFERROR(__xludf.DUMMYFUNCTION("""COMPUTED_VALUE"""),"")</f>
        <v/>
      </c>
      <c r="H37" s="7" t="str">
        <f>IFERROR(__xludf.DUMMYFUNCTION("""COMPUTED_VALUE"""),"")</f>
        <v/>
      </c>
      <c r="I37" s="7" t="str">
        <f>IFERROR(__xludf.DUMMYFUNCTION("""COMPUTED_VALUE"""),"")</f>
        <v/>
      </c>
      <c r="J37" s="7" t="str">
        <f>IFERROR(__xludf.DUMMYFUNCTION("""COMPUTED_VALUE"""),"1920-")</f>
        <v>1920-</v>
      </c>
      <c r="K37" s="7" t="str">
        <f>IFERROR(__xludf.DUMMYFUNCTION("""COMPUTED_VALUE"""),"")</f>
        <v/>
      </c>
      <c r="L37" s="7" t="str">
        <f>IFERROR(__xludf.DUMMYFUNCTION("""COMPUTED_VALUE"""),"LOW")</f>
        <v>LOW</v>
      </c>
      <c r="M37" s="7" t="str">
        <f>IFERROR(__xludf.DUMMYFUNCTION("""COMPUTED_VALUE"""),"Canaday Library")</f>
        <v>Canaday Library</v>
      </c>
      <c r="N37" s="7" t="str">
        <f>IFERROR(__xludf.DUMMYFUNCTION("""COMPUTED_VALUE"""),"Stacks (Monographs)")</f>
        <v>Stacks (Monographs)</v>
      </c>
      <c r="O37" s="7" t="str">
        <f>IFERROR(__xludf.DUMMYFUNCTION("""COMPUTED_VALUE"""),"D")</f>
        <v>D</v>
      </c>
      <c r="P37" s="7" t="str">
        <f>IFERROR(__xludf.DUMMYFUNCTION("""COMPUTED_VALUE"""),"DS")</f>
        <v>DS</v>
      </c>
      <c r="Q37" s="7" t="str">
        <f>IFERROR(__xludf.DUMMYFUNCTION("""COMPUTED_VALUE"""),"")</f>
        <v/>
      </c>
      <c r="R37" s="7" t="b">
        <f>IFERROR(__xludf.DUMMYFUNCTION("""COMPUTED_VALUE"""),TRUE)</f>
        <v>1</v>
      </c>
    </row>
    <row r="38">
      <c r="A38" s="7" t="str">
        <f>IFERROR(__xludf.DUMMYFUNCTION("""COMPUTED_VALUE"""),"BMC-DS-0095")</f>
        <v>BMC-DS-0095</v>
      </c>
      <c r="B38" s="7" t="str">
        <f>IFERROR(__xludf.DUMMYFUNCTION("""COMPUTED_VALUE"""),"DS709 .H85 1900 (vol. 1)")</f>
        <v>DS709 .H85 1900 (vol. 1)</v>
      </c>
      <c r="C38" s="7" t="str">
        <f>IFERROR(__xludf.DUMMYFUNCTION("""COMPUTED_VALUE"""),"Travels in Tartary, Thibet and China, during the years 1844-5-6,")</f>
        <v>Travels in Tartary, Thibet and China, during the years 1844-5-6,</v>
      </c>
      <c r="D38" s="7" t="str">
        <f>IFERROR(__xludf.DUMMYFUNCTION("""COMPUTED_VALUE"""),"31796000118303")</f>
        <v>31796000118303</v>
      </c>
      <c r="E38" s="7" t="str">
        <f>IFERROR(__xludf.DUMMYFUNCTION("""COMPUTED_VALUE"""),"")</f>
        <v/>
      </c>
      <c r="F38" s="7" t="str">
        <f>IFERROR(__xludf.DUMMYFUNCTION("""COMPUTED_VALUE"""),"B_Images/BMC-DS-0095.Image_barcode.201021.jpg")</f>
        <v>B_Images/BMC-DS-0095.Image_barcode.201021.jpg</v>
      </c>
      <c r="G38" s="7" t="str">
        <f>IFERROR(__xludf.DUMMYFUNCTION("""COMPUTED_VALUE"""),"B_Images/BMC-DS-0095.Image_1.201021.jpg")</f>
        <v>B_Images/BMC-DS-0095.Image_1.201021.jpg</v>
      </c>
      <c r="H38" s="7" t="str">
        <f>IFERROR(__xludf.DUMMYFUNCTION("""COMPUTED_VALUE"""),"")</f>
        <v/>
      </c>
      <c r="I38" s="7" t="str">
        <f>IFERROR(__xludf.DUMMYFUNCTION("""COMPUTED_VALUE"""),"")</f>
        <v/>
      </c>
      <c r="J38" s="7" t="str">
        <f>IFERROR(__xludf.DUMMYFUNCTION("""COMPUTED_VALUE"""),"1900.")</f>
        <v>1900.</v>
      </c>
      <c r="K38" s="7" t="str">
        <f>IFERROR(__xludf.DUMMYFUNCTION("""COMPUTED_VALUE"""),"Huc, Evariste Régis, 1813-1860.")</f>
        <v>Huc, Evariste Régis, 1813-1860.</v>
      </c>
      <c r="L38" s="7" t="str">
        <f>IFERROR(__xludf.DUMMYFUNCTION("""COMPUTED_VALUE"""),"LOW")</f>
        <v>LOW</v>
      </c>
      <c r="M38" s="7" t="str">
        <f>IFERROR(__xludf.DUMMYFUNCTION("""COMPUTED_VALUE"""),"Canaday Library")</f>
        <v>Canaday Library</v>
      </c>
      <c r="N38" s="7" t="str">
        <f>IFERROR(__xludf.DUMMYFUNCTION("""COMPUTED_VALUE"""),"Stacks (Monographs)")</f>
        <v>Stacks (Monographs)</v>
      </c>
      <c r="O38" s="7" t="str">
        <f>IFERROR(__xludf.DUMMYFUNCTION("""COMPUTED_VALUE"""),"D")</f>
        <v>D</v>
      </c>
      <c r="P38" s="7" t="str">
        <f>IFERROR(__xludf.DUMMYFUNCTION("""COMPUTED_VALUE"""),"DS")</f>
        <v>DS</v>
      </c>
      <c r="Q38" s="7" t="str">
        <f>IFERROR(__xludf.DUMMYFUNCTION("""COMPUTED_VALUE"""),"")</f>
        <v/>
      </c>
      <c r="R38" s="7" t="b">
        <f>IFERROR(__xludf.DUMMYFUNCTION("""COMPUTED_VALUE"""),TRUE)</f>
        <v>1</v>
      </c>
    </row>
    <row r="39">
      <c r="A39" s="7" t="str">
        <f>IFERROR(__xludf.DUMMYFUNCTION("""COMPUTED_VALUE"""),"BMC-DU-0004")</f>
        <v>BMC-DU-0004</v>
      </c>
      <c r="B39" s="7" t="str">
        <f>IFERROR(__xludf.DUMMYFUNCTION("""COMPUTED_VALUE"""),"DU560 .C5 1899b")</f>
        <v>DU560 .C5 1899b</v>
      </c>
      <c r="C39" s="7" t="str">
        <f>IFERROR(__xludf.DUMMYFUNCTION("""COMPUTED_VALUE"""),"The Caroline Islands: travel in the sea of the little lands /")</f>
        <v>The Caroline Islands: travel in the sea of the little lands /</v>
      </c>
      <c r="D39" s="7" t="str">
        <f>IFERROR(__xludf.DUMMYFUNCTION("""COMPUTED_VALUE"""),"31796101927370")</f>
        <v>31796101927370</v>
      </c>
      <c r="E39" s="7" t="str">
        <f>IFERROR(__xludf.DUMMYFUNCTION("""COMPUTED_VALUE"""),"")</f>
        <v/>
      </c>
      <c r="F39" s="7" t="str">
        <f>IFERROR(__xludf.DUMMYFUNCTION("""COMPUTED_VALUE"""),"B_Images/BMC-DU-0004.Image_barcode.175626.jpg")</f>
        <v>B_Images/BMC-DU-0004.Image_barcode.175626.jpg</v>
      </c>
      <c r="G39" s="7" t="str">
        <f>IFERROR(__xludf.DUMMYFUNCTION("""COMPUTED_VALUE"""),"B_Images/BMC-DU-0004.Image_1.174627.jpg")</f>
        <v>B_Images/BMC-DU-0004.Image_1.174627.jpg</v>
      </c>
      <c r="H39" s="7" t="str">
        <f>IFERROR(__xludf.DUMMYFUNCTION("""COMPUTED_VALUE"""),"B_Images/BMC-DU-0004.Image_2.174635.jpg")</f>
        <v>B_Images/BMC-DU-0004.Image_2.174635.jpg</v>
      </c>
      <c r="I39" s="7" t="str">
        <f>IFERROR(__xludf.DUMMYFUNCTION("""COMPUTED_VALUE"""),"")</f>
        <v/>
      </c>
      <c r="J39" s="7" t="str">
        <f>IFERROR(__xludf.DUMMYFUNCTION("""COMPUTED_VALUE"""),"1899.")</f>
        <v>1899.</v>
      </c>
      <c r="K39" s="7" t="str">
        <f>IFERROR(__xludf.DUMMYFUNCTION("""COMPUTED_VALUE"""),"Christian, Frederick William, 1867-")</f>
        <v>Christian, Frederick William, 1867-</v>
      </c>
      <c r="L39" s="7" t="str">
        <f>IFERROR(__xludf.DUMMYFUNCTION("""COMPUTED_VALUE"""),"No interventions")</f>
        <v>No interventions</v>
      </c>
      <c r="M39" s="7" t="str">
        <f>IFERROR(__xludf.DUMMYFUNCTION("""COMPUTED_VALUE"""),"Canaday Library")</f>
        <v>Canaday Library</v>
      </c>
      <c r="N39" s="7" t="str">
        <f>IFERROR(__xludf.DUMMYFUNCTION("""COMPUTED_VALUE"""),"Stacks (Monographs)")</f>
        <v>Stacks (Monographs)</v>
      </c>
      <c r="O39" s="7" t="str">
        <f>IFERROR(__xludf.DUMMYFUNCTION("""COMPUTED_VALUE"""),"D")</f>
        <v>D</v>
      </c>
      <c r="P39" s="7" t="str">
        <f>IFERROR(__xludf.DUMMYFUNCTION("""COMPUTED_VALUE"""),"DU")</f>
        <v>DU</v>
      </c>
      <c r="Q39" s="7" t="str">
        <f>IFERROR(__xludf.DUMMYFUNCTION("""COMPUTED_VALUE"""),"")</f>
        <v/>
      </c>
      <c r="R39" s="7" t="b">
        <f>IFERROR(__xludf.DUMMYFUNCTION("""COMPUTED_VALUE"""),TRUE)</f>
        <v>1</v>
      </c>
    </row>
    <row r="40">
      <c r="A40" s="7" t="str">
        <f>IFERROR(__xludf.DUMMYFUNCTION("""COMPUTED_VALUE"""),"BMC-PR-0098")</f>
        <v>BMC-PR-0098</v>
      </c>
      <c r="B40" s="7" t="str">
        <f>IFERROR(__xludf.DUMMYFUNCTION("""COMPUTED_VALUE"""),"PR2343 .B7 1907")</f>
        <v>PR2343 .B7 1907</v>
      </c>
      <c r="C40" s="7" t="str">
        <f>IFERROR(__xludf.DUMMYFUNCTION("""COMPUTED_VALUE"""),"Sir Fulke Greville's Life of Sir Philip Sidney, etc.: first published 1652 /")</f>
        <v>Sir Fulke Greville's Life of Sir Philip Sidney, etc.: first published 1652 /</v>
      </c>
      <c r="D40" s="7">
        <f>IFERROR(__xludf.DUMMYFUNCTION("""COMPUTED_VALUE"""),3.1796100334016E13)</f>
        <v>31796100334016</v>
      </c>
      <c r="E40" s="7" t="str">
        <f>IFERROR(__xludf.DUMMYFUNCTION("""COMPUTED_VALUE"""),"Inscription to M.  Carey Thomas")</f>
        <v>Inscription to M.  Carey Thomas</v>
      </c>
      <c r="F40" s="7" t="str">
        <f>IFERROR(__xludf.DUMMYFUNCTION("""COMPUTED_VALUE"""),"B_Images/BMC-PR-0098.Image_barcode.150425.jpg")</f>
        <v>B_Images/BMC-PR-0098.Image_barcode.150425.jpg</v>
      </c>
      <c r="G40" s="7" t="str">
        <f>IFERROR(__xludf.DUMMYFUNCTION("""COMPUTED_VALUE"""),"B_Images/BMC-PR-0098.Image_1.150437.jpg")</f>
        <v>B_Images/BMC-PR-0098.Image_1.150437.jpg</v>
      </c>
      <c r="H40" s="7" t="str">
        <f>IFERROR(__xludf.DUMMYFUNCTION("""COMPUTED_VALUE"""),"")</f>
        <v/>
      </c>
      <c r="I40" s="7" t="str">
        <f>IFERROR(__xludf.DUMMYFUNCTION("""COMPUTED_VALUE"""),"")</f>
        <v/>
      </c>
      <c r="J40" s="7">
        <f>IFERROR(__xludf.DUMMYFUNCTION("""COMPUTED_VALUE"""),1907.0)</f>
        <v>1907</v>
      </c>
      <c r="K40" s="7" t="str">
        <f>IFERROR(__xludf.DUMMYFUNCTION("""COMPUTED_VALUE"""),"Greville, Fulke, Baron Brooke, 1554-1628.")</f>
        <v>Greville, Fulke, Baron Brooke, 1554-1628.</v>
      </c>
      <c r="L40" s="7" t="str">
        <f>IFERROR(__xludf.DUMMYFUNCTION("""COMPUTED_VALUE"""),"LOW")</f>
        <v>LOW</v>
      </c>
      <c r="M40" s="7" t="str">
        <f>IFERROR(__xludf.DUMMYFUNCTION("""COMPUTED_VALUE"""),"Canaday Library")</f>
        <v>Canaday Library</v>
      </c>
      <c r="N40" s="7" t="str">
        <f>IFERROR(__xludf.DUMMYFUNCTION("""COMPUTED_VALUE"""),"Stacks (Monographs)")</f>
        <v>Stacks (Monographs)</v>
      </c>
      <c r="O40" s="7" t="str">
        <f>IFERROR(__xludf.DUMMYFUNCTION("""COMPUTED_VALUE"""),"P")</f>
        <v>P</v>
      </c>
      <c r="P40" s="7" t="str">
        <f>IFERROR(__xludf.DUMMYFUNCTION("""COMPUTED_VALUE"""),"PR")</f>
        <v>PR</v>
      </c>
      <c r="Q40" s="7" t="str">
        <f>IFERROR(__xludf.DUMMYFUNCTION("""COMPUTED_VALUE"""),"")</f>
        <v/>
      </c>
      <c r="R40" s="7" t="b">
        <f>IFERROR(__xludf.DUMMYFUNCTION("""COMPUTED_VALUE"""),TRUE)</f>
        <v>1</v>
      </c>
    </row>
    <row r="41">
      <c r="A41" s="7" t="str">
        <f>IFERROR(__xludf.DUMMYFUNCTION("""COMPUTED_VALUE"""),"BMC-PR-0103")</f>
        <v>BMC-PR-0103</v>
      </c>
      <c r="B41" s="7" t="str">
        <f>IFERROR(__xludf.DUMMYFUNCTION("""COMPUTED_VALUE"""),"PR2420 1904 (vol. 2)")</f>
        <v>PR2420 1904 (vol. 2)</v>
      </c>
      <c r="C41" s="7" t="str">
        <f>IFERROR(__xludf.DUMMYFUNCTION("""COMPUTED_VALUE"""),"The works of Francis Beaumont and John Fletcher.")</f>
        <v>The works of Francis Beaumont and John Fletcher.</v>
      </c>
      <c r="D41" s="7">
        <f>IFERROR(__xludf.DUMMYFUNCTION("""COMPUTED_VALUE"""),3.1796001784475E13)</f>
        <v>31796001784475</v>
      </c>
      <c r="E41" s="7" t="str">
        <f>IFERROR(__xludf.DUMMYFUNCTION("""COMPUTED_VALUE"""),"")</f>
        <v/>
      </c>
      <c r="F41" s="7" t="str">
        <f>IFERROR(__xludf.DUMMYFUNCTION("""COMPUTED_VALUE"""),"B_Images/BMC-PR-0103.Image_barcode.172001.jpg")</f>
        <v>B_Images/BMC-PR-0103.Image_barcode.172001.jpg</v>
      </c>
      <c r="G41" s="7" t="str">
        <f>IFERROR(__xludf.DUMMYFUNCTION("""COMPUTED_VALUE"""),"B_Images/BMC-PR-0103.Image_1.171945.jpg")</f>
        <v>B_Images/BMC-PR-0103.Image_1.171945.jpg</v>
      </c>
      <c r="H41" s="7" t="str">
        <f>IFERROR(__xludf.DUMMYFUNCTION("""COMPUTED_VALUE"""),"")</f>
        <v/>
      </c>
      <c r="I41" s="7" t="str">
        <f>IFERROR(__xludf.DUMMYFUNCTION("""COMPUTED_VALUE"""),"")</f>
        <v/>
      </c>
      <c r="J41" s="7" t="str">
        <f>IFERROR(__xludf.DUMMYFUNCTION("""COMPUTED_VALUE"""),"1904-12.")</f>
        <v>1904-12.</v>
      </c>
      <c r="K41" s="7" t="str">
        <f>IFERROR(__xludf.DUMMYFUNCTION("""COMPUTED_VALUE"""),"Beaumont, Francis, 1584-1616.")</f>
        <v>Beaumont, Francis, 1584-1616.</v>
      </c>
      <c r="L41" s="7" t="str">
        <f>IFERROR(__xludf.DUMMYFUNCTION("""COMPUTED_VALUE"""),"No interventions")</f>
        <v>No interventions</v>
      </c>
      <c r="M41" s="7" t="str">
        <f>IFERROR(__xludf.DUMMYFUNCTION("""COMPUTED_VALUE"""),"Canaday Library")</f>
        <v>Canaday Library</v>
      </c>
      <c r="N41" s="7" t="str">
        <f>IFERROR(__xludf.DUMMYFUNCTION("""COMPUTED_VALUE"""),"Stacks (Monographs)")</f>
        <v>Stacks (Monographs)</v>
      </c>
      <c r="O41" s="7" t="str">
        <f>IFERROR(__xludf.DUMMYFUNCTION("""COMPUTED_VALUE"""),"P")</f>
        <v>P</v>
      </c>
      <c r="P41" s="7" t="str">
        <f>IFERROR(__xludf.DUMMYFUNCTION("""COMPUTED_VALUE"""),"PR")</f>
        <v>PR</v>
      </c>
      <c r="Q41" s="7" t="str">
        <f>IFERROR(__xludf.DUMMYFUNCTION("""COMPUTED_VALUE"""),"")</f>
        <v/>
      </c>
      <c r="R41" s="7" t="b">
        <f>IFERROR(__xludf.DUMMYFUNCTION("""COMPUTED_VALUE"""),TRUE)</f>
        <v>1</v>
      </c>
    </row>
    <row r="42">
      <c r="A42" s="7" t="str">
        <f>IFERROR(__xludf.DUMMYFUNCTION("""COMPUTED_VALUE"""),"BMC-PR-0104")</f>
        <v>BMC-PR-0104</v>
      </c>
      <c r="B42" s="7" t="str">
        <f>IFERROR(__xludf.DUMMYFUNCTION("""COMPUTED_VALUE"""),"PR2421 .D3 1840 (vol. 1)")</f>
        <v>PR2421 .D3 1840 (vol. 1)</v>
      </c>
      <c r="C42" s="7" t="str">
        <f>IFERROR(__xludf.DUMMYFUNCTION("""COMPUTED_VALUE"""),"The works of Beaumont and Fletcher /")</f>
        <v>The works of Beaumont and Fletcher /</v>
      </c>
      <c r="D42" s="7">
        <f>IFERROR(__xludf.DUMMYFUNCTION("""COMPUTED_VALUE"""),3.179600162076E13)</f>
        <v>31796001620760</v>
      </c>
      <c r="E42" s="7" t="str">
        <f>IFERROR(__xludf.DUMMYFUNCTION("""COMPUTED_VALUE"""),"")</f>
        <v/>
      </c>
      <c r="F42" s="7" t="str">
        <f>IFERROR(__xludf.DUMMYFUNCTION("""COMPUTED_VALUE"""),"B_Images/BMC-PR-0104.Image_barcode.172240.jpg")</f>
        <v>B_Images/BMC-PR-0104.Image_barcode.172240.jpg</v>
      </c>
      <c r="G42" s="7" t="str">
        <f>IFERROR(__xludf.DUMMYFUNCTION("""COMPUTED_VALUE"""),"B_Images/BMC-PR-0104.Image_1.172254.jpg")</f>
        <v>B_Images/BMC-PR-0104.Image_1.172254.jpg</v>
      </c>
      <c r="H42" s="7" t="str">
        <f>IFERROR(__xludf.DUMMYFUNCTION("""COMPUTED_VALUE"""),"B_Images/BMC-PR-0104.Image_2.172328.jpg")</f>
        <v>B_Images/BMC-PR-0104.Image_2.172328.jpg</v>
      </c>
      <c r="I42" s="7" t="str">
        <f>IFERROR(__xludf.DUMMYFUNCTION("""COMPUTED_VALUE"""),"")</f>
        <v/>
      </c>
      <c r="J42" s="7">
        <f>IFERROR(__xludf.DUMMYFUNCTION("""COMPUTED_VALUE"""),1840.0)</f>
        <v>1840</v>
      </c>
      <c r="K42" s="7" t="str">
        <f>IFERROR(__xludf.DUMMYFUNCTION("""COMPUTED_VALUE"""),"Beaumont, Francis, 1584-1616.")</f>
        <v>Beaumont, Francis, 1584-1616.</v>
      </c>
      <c r="L42" s="7" t="str">
        <f>IFERROR(__xludf.DUMMYFUNCTION("""COMPUTED_VALUE"""),"No interventions")</f>
        <v>No interventions</v>
      </c>
      <c r="M42" s="7" t="str">
        <f>IFERROR(__xludf.DUMMYFUNCTION("""COMPUTED_VALUE"""),"Canaday Library")</f>
        <v>Canaday Library</v>
      </c>
      <c r="N42" s="7" t="str">
        <f>IFERROR(__xludf.DUMMYFUNCTION("""COMPUTED_VALUE"""),"Stacks (Monographs)")</f>
        <v>Stacks (Monographs)</v>
      </c>
      <c r="O42" s="7" t="str">
        <f>IFERROR(__xludf.DUMMYFUNCTION("""COMPUTED_VALUE"""),"P")</f>
        <v>P</v>
      </c>
      <c r="P42" s="7" t="str">
        <f>IFERROR(__xludf.DUMMYFUNCTION("""COMPUTED_VALUE"""),"PR")</f>
        <v>PR</v>
      </c>
      <c r="Q42" s="7" t="str">
        <f>IFERROR(__xludf.DUMMYFUNCTION("""COMPUTED_VALUE"""),"")</f>
        <v/>
      </c>
      <c r="R42" s="7" t="b">
        <f>IFERROR(__xludf.DUMMYFUNCTION("""COMPUTED_VALUE"""),TRUE)</f>
        <v>1</v>
      </c>
    </row>
    <row r="43">
      <c r="A43" s="7" t="str">
        <f>IFERROR(__xludf.DUMMYFUNCTION("""COMPUTED_VALUE"""),"BMC-PR-0109")</f>
        <v>BMC-PR-0109</v>
      </c>
      <c r="B43" s="7" t="str">
        <f>IFERROR(__xludf.DUMMYFUNCTION("""COMPUTED_VALUE"""),"PR2541 .D8 (vol. 1)")</f>
        <v>PR2541 .D8 (vol. 1)</v>
      </c>
      <c r="C43" s="7" t="str">
        <f>IFERROR(__xludf.DUMMYFUNCTION("""COMPUTED_VALUE"""),"The dramatic works of Robert Greene: to which are added his poems /")</f>
        <v>The dramatic works of Robert Greene: to which are added his poems /</v>
      </c>
      <c r="D43" s="7">
        <f>IFERROR(__xludf.DUMMYFUNCTION("""COMPUTED_VALUE"""),3.1796002119937E13)</f>
        <v>31796002119937</v>
      </c>
      <c r="E43" s="7" t="str">
        <f>IFERROR(__xludf.DUMMYFUNCTION("""COMPUTED_VALUE"""),"")</f>
        <v/>
      </c>
      <c r="F43" s="7" t="str">
        <f>IFERROR(__xludf.DUMMYFUNCTION("""COMPUTED_VALUE"""),"B_Images/BMC-PR-0109.Image_barcode.173202.jpg")</f>
        <v>B_Images/BMC-PR-0109.Image_barcode.173202.jpg</v>
      </c>
      <c r="G43" s="7" t="str">
        <f>IFERROR(__xludf.DUMMYFUNCTION("""COMPUTED_VALUE"""),"B_Images/BMC-PR-0109.Image_1.173151.jpg")</f>
        <v>B_Images/BMC-PR-0109.Image_1.173151.jpg</v>
      </c>
      <c r="H43" s="7" t="str">
        <f>IFERROR(__xludf.DUMMYFUNCTION("""COMPUTED_VALUE"""),"")</f>
        <v/>
      </c>
      <c r="I43" s="7" t="str">
        <f>IFERROR(__xludf.DUMMYFUNCTION("""COMPUTED_VALUE"""),"")</f>
        <v/>
      </c>
      <c r="J43" s="7">
        <f>IFERROR(__xludf.DUMMYFUNCTION("""COMPUTED_VALUE"""),1831.0)</f>
        <v>1831</v>
      </c>
      <c r="K43" s="7" t="str">
        <f>IFERROR(__xludf.DUMMYFUNCTION("""COMPUTED_VALUE"""),"Greene, Robert, 1558?-1592.")</f>
        <v>Greene, Robert, 1558?-1592.</v>
      </c>
      <c r="L43" s="7" t="str">
        <f>IFERROR(__xludf.DUMMYFUNCTION("""COMPUTED_VALUE"""),"No interventions")</f>
        <v>No interventions</v>
      </c>
      <c r="M43" s="7" t="str">
        <f>IFERROR(__xludf.DUMMYFUNCTION("""COMPUTED_VALUE"""),"Canaday Library")</f>
        <v>Canaday Library</v>
      </c>
      <c r="N43" s="7" t="str">
        <f>IFERROR(__xludf.DUMMYFUNCTION("""COMPUTED_VALUE"""),"Stacks (Monographs)")</f>
        <v>Stacks (Monographs)</v>
      </c>
      <c r="O43" s="7" t="str">
        <f>IFERROR(__xludf.DUMMYFUNCTION("""COMPUTED_VALUE"""),"P")</f>
        <v>P</v>
      </c>
      <c r="P43" s="7" t="str">
        <f>IFERROR(__xludf.DUMMYFUNCTION("""COMPUTED_VALUE"""),"PR")</f>
        <v>PR</v>
      </c>
      <c r="Q43" s="7" t="str">
        <f>IFERROR(__xludf.DUMMYFUNCTION("""COMPUTED_VALUE"""),"")</f>
        <v/>
      </c>
      <c r="R43" s="7" t="b">
        <f>IFERROR(__xludf.DUMMYFUNCTION("""COMPUTED_VALUE"""),TRUE)</f>
        <v>1</v>
      </c>
    </row>
    <row r="44">
      <c r="A44" s="7" t="str">
        <f>IFERROR(__xludf.DUMMYFUNCTION("""COMPUTED_VALUE"""),"BMC-PR-0111")</f>
        <v>BMC-PR-0111</v>
      </c>
      <c r="B44" s="7" t="str">
        <f>IFERROR(__xludf.DUMMYFUNCTION("""COMPUTED_VALUE"""),"PR2601 .G6 1875 (vol. 6)")</f>
        <v>PR2601 .G6 1875 (vol. 6)</v>
      </c>
      <c r="C44" s="7" t="str">
        <f>IFERROR(__xludf.DUMMYFUNCTION("""COMPUTED_VALUE"""),"The works of Ben Jonson; with notes critical and explanatory, and a biographical memoir,")</f>
        <v>The works of Ben Jonson; with notes critical and explanatory, and a biographical memoir,</v>
      </c>
      <c r="D44" s="7">
        <f>IFERROR(__xludf.DUMMYFUNCTION("""COMPUTED_VALUE"""),3.1796002218432E13)</f>
        <v>31796002218432</v>
      </c>
      <c r="E44" s="7" t="str">
        <f>IFERROR(__xludf.DUMMYFUNCTION("""COMPUTED_VALUE"""),"")</f>
        <v/>
      </c>
      <c r="F44" s="7" t="str">
        <f>IFERROR(__xludf.DUMMYFUNCTION("""COMPUTED_VALUE"""),"B_Images/BMC-PR-0111.Image_barcode.175306.jpg")</f>
        <v>B_Images/BMC-PR-0111.Image_barcode.175306.jpg</v>
      </c>
      <c r="G44" s="7" t="str">
        <f>IFERROR(__xludf.DUMMYFUNCTION("""COMPUTED_VALUE"""),"B_Images/BMC-PR-0111.Image_1.175305.jpg")</f>
        <v>B_Images/BMC-PR-0111.Image_1.175305.jpg</v>
      </c>
      <c r="H44" s="7" t="str">
        <f>IFERROR(__xludf.DUMMYFUNCTION("""COMPUTED_VALUE"""),"")</f>
        <v/>
      </c>
      <c r="I44" s="7" t="str">
        <f>IFERROR(__xludf.DUMMYFUNCTION("""COMPUTED_VALUE"""),"")</f>
        <v/>
      </c>
      <c r="J44" s="7">
        <f>IFERROR(__xludf.DUMMYFUNCTION("""COMPUTED_VALUE"""),1875.0)</f>
        <v>1875</v>
      </c>
      <c r="K44" s="7" t="str">
        <f>IFERROR(__xludf.DUMMYFUNCTION("""COMPUTED_VALUE"""),"Jonson, Ben, 1573?-1637.")</f>
        <v>Jonson, Ben, 1573?-1637.</v>
      </c>
      <c r="L44" s="7" t="str">
        <f>IFERROR(__xludf.DUMMYFUNCTION("""COMPUTED_VALUE"""),"No interventions")</f>
        <v>No interventions</v>
      </c>
      <c r="M44" s="7" t="str">
        <f>IFERROR(__xludf.DUMMYFUNCTION("""COMPUTED_VALUE"""),"Canaday Library")</f>
        <v>Canaday Library</v>
      </c>
      <c r="N44" s="7" t="str">
        <f>IFERROR(__xludf.DUMMYFUNCTION("""COMPUTED_VALUE"""),"Stacks (Monographs)")</f>
        <v>Stacks (Monographs)</v>
      </c>
      <c r="O44" s="7" t="str">
        <f>IFERROR(__xludf.DUMMYFUNCTION("""COMPUTED_VALUE"""),"P")</f>
        <v>P</v>
      </c>
      <c r="P44" s="7" t="str">
        <f>IFERROR(__xludf.DUMMYFUNCTION("""COMPUTED_VALUE"""),"PR")</f>
        <v>PR</v>
      </c>
      <c r="Q44" s="7" t="str">
        <f>IFERROR(__xludf.DUMMYFUNCTION("""COMPUTED_VALUE"""),"")</f>
        <v/>
      </c>
      <c r="R44" s="7" t="b">
        <f>IFERROR(__xludf.DUMMYFUNCTION("""COMPUTED_VALUE"""),TRUE)</f>
        <v>1</v>
      </c>
    </row>
    <row r="45">
      <c r="A45" s="7" t="str">
        <f>IFERROR(__xludf.DUMMYFUNCTION("""COMPUTED_VALUE"""),"BMC-PR-0114")</f>
        <v>BMC-PR-0114</v>
      </c>
      <c r="B45" s="7" t="str">
        <f>IFERROR(__xludf.DUMMYFUNCTION("""COMPUTED_VALUE"""),"PR2626 .T5 1892")</f>
        <v>PR2626 .T5 1892</v>
      </c>
      <c r="C45" s="7" t="str">
        <f>IFERROR(__xludf.DUMMYFUNCTION("""COMPUTED_VALUE"""),"Timber: or Discoveries made upon men &amp; matter /")</f>
        <v>Timber: or Discoveries made upon men &amp; matter /</v>
      </c>
      <c r="D45" s="7">
        <f>IFERROR(__xludf.DUMMYFUNCTION("""COMPUTED_VALUE"""),3.1796102754575E13)</f>
        <v>31796102754575</v>
      </c>
      <c r="E45" s="7" t="str">
        <f>IFERROR(__xludf.DUMMYFUNCTION("""COMPUTED_VALUE"""),"")</f>
        <v/>
      </c>
      <c r="F45" s="7" t="str">
        <f>IFERROR(__xludf.DUMMYFUNCTION("""COMPUTED_VALUE"""),"B_Images/BMC-PR-0114.Image_barcode.175340.jpg")</f>
        <v>B_Images/BMC-PR-0114.Image_barcode.175340.jpg</v>
      </c>
      <c r="G45" s="7" t="str">
        <f>IFERROR(__xludf.DUMMYFUNCTION("""COMPUTED_VALUE"""),"B_Images/BMC-PR-0114.Image_1.175330.jpg")</f>
        <v>B_Images/BMC-PR-0114.Image_1.175330.jpg</v>
      </c>
      <c r="H45" s="7" t="str">
        <f>IFERROR(__xludf.DUMMYFUNCTION("""COMPUTED_VALUE"""),"")</f>
        <v/>
      </c>
      <c r="I45" s="7" t="str">
        <f>IFERROR(__xludf.DUMMYFUNCTION("""COMPUTED_VALUE"""),"")</f>
        <v/>
      </c>
      <c r="J45" s="7">
        <f>IFERROR(__xludf.DUMMYFUNCTION("""COMPUTED_VALUE"""),1892.0)</f>
        <v>1892</v>
      </c>
      <c r="K45" s="7" t="str">
        <f>IFERROR(__xludf.DUMMYFUNCTION("""COMPUTED_VALUE"""),"Jonson, Ben, 1573?-1637.")</f>
        <v>Jonson, Ben, 1573?-1637.</v>
      </c>
      <c r="L45" s="7" t="str">
        <f>IFERROR(__xludf.DUMMYFUNCTION("""COMPUTED_VALUE"""),"No interventions")</f>
        <v>No interventions</v>
      </c>
      <c r="M45" s="7" t="str">
        <f>IFERROR(__xludf.DUMMYFUNCTION("""COMPUTED_VALUE"""),"Canaday Library")</f>
        <v>Canaday Library</v>
      </c>
      <c r="N45" s="7" t="str">
        <f>IFERROR(__xludf.DUMMYFUNCTION("""COMPUTED_VALUE"""),"Stacks (Monographs)")</f>
        <v>Stacks (Monographs)</v>
      </c>
      <c r="O45" s="7" t="str">
        <f>IFERROR(__xludf.DUMMYFUNCTION("""COMPUTED_VALUE"""),"P")</f>
        <v>P</v>
      </c>
      <c r="P45" s="7" t="str">
        <f>IFERROR(__xludf.DUMMYFUNCTION("""COMPUTED_VALUE"""),"PR")</f>
        <v>PR</v>
      </c>
      <c r="Q45" s="7" t="str">
        <f>IFERROR(__xludf.DUMMYFUNCTION("""COMPUTED_VALUE"""),"")</f>
        <v/>
      </c>
      <c r="R45" s="7" t="b">
        <f>IFERROR(__xludf.DUMMYFUNCTION("""COMPUTED_VALUE"""),TRUE)</f>
        <v>1</v>
      </c>
    </row>
    <row r="46">
      <c r="A46" s="7" t="str">
        <f>IFERROR(__xludf.DUMMYFUNCTION("""COMPUTED_VALUE"""),"BMC-PR-0118")</f>
        <v>BMC-PR-0118</v>
      </c>
      <c r="B46" s="7" t="str">
        <f>IFERROR(__xludf.DUMMYFUNCTION("""COMPUTED_VALUE"""),"PR2701 .G5 1813 (vol. 4)")</f>
        <v>PR2701 .G5 1813 (vol. 4)</v>
      </c>
      <c r="C46" s="7" t="str">
        <f>IFERROR(__xludf.DUMMYFUNCTION("""COMPUTED_VALUE"""),"The plays of Philip Massinger, in four volumes; With notes critical and explanatory /")</f>
        <v>The plays of Philip Massinger, in four volumes; With notes critical and explanatory /</v>
      </c>
      <c r="D46" s="7">
        <f>IFERROR(__xludf.DUMMYFUNCTION("""COMPUTED_VALUE"""),3.1796001785688E13)</f>
        <v>31796001785688</v>
      </c>
      <c r="E46" s="7" t="str">
        <f>IFERROR(__xludf.DUMMYFUNCTION("""COMPUTED_VALUE"""),"")</f>
        <v/>
      </c>
      <c r="F46" s="7" t="str">
        <f>IFERROR(__xludf.DUMMYFUNCTION("""COMPUTED_VALUE"""),"B_Images/BMC-PR-0118.Image_barcode.180159.jpg")</f>
        <v>B_Images/BMC-PR-0118.Image_barcode.180159.jpg</v>
      </c>
      <c r="G46" s="7" t="str">
        <f>IFERROR(__xludf.DUMMYFUNCTION("""COMPUTED_VALUE"""),"B_Images/BMC-PR-0118.Image_1.180223.jpg")</f>
        <v>B_Images/BMC-PR-0118.Image_1.180223.jpg</v>
      </c>
      <c r="H46" s="7" t="str">
        <f>IFERROR(__xludf.DUMMYFUNCTION("""COMPUTED_VALUE"""),"B_Images/BMC-PR-0118.Image_2.180353.jpg")</f>
        <v>B_Images/BMC-PR-0118.Image_2.180353.jpg</v>
      </c>
      <c r="I46" s="7" t="str">
        <f>IFERROR(__xludf.DUMMYFUNCTION("""COMPUTED_VALUE"""),"")</f>
        <v/>
      </c>
      <c r="J46" s="7">
        <f>IFERROR(__xludf.DUMMYFUNCTION("""COMPUTED_VALUE"""),1813.0)</f>
        <v>1813</v>
      </c>
      <c r="K46" s="7" t="str">
        <f>IFERROR(__xludf.DUMMYFUNCTION("""COMPUTED_VALUE"""),"Massinger, Philip, 1583-1640.")</f>
        <v>Massinger, Philip, 1583-1640.</v>
      </c>
      <c r="L46" s="7" t="str">
        <f>IFERROR(__xludf.DUMMYFUNCTION("""COMPUTED_VALUE"""),"High")</f>
        <v>High</v>
      </c>
      <c r="M46" s="7" t="str">
        <f>IFERROR(__xludf.DUMMYFUNCTION("""COMPUTED_VALUE"""),"Canaday Library")</f>
        <v>Canaday Library</v>
      </c>
      <c r="N46" s="7" t="str">
        <f>IFERROR(__xludf.DUMMYFUNCTION("""COMPUTED_VALUE"""),"Stacks (Monographs)")</f>
        <v>Stacks (Monographs)</v>
      </c>
      <c r="O46" s="7" t="str">
        <f>IFERROR(__xludf.DUMMYFUNCTION("""COMPUTED_VALUE"""),"P")</f>
        <v>P</v>
      </c>
      <c r="P46" s="7" t="str">
        <f>IFERROR(__xludf.DUMMYFUNCTION("""COMPUTED_VALUE"""),"PR")</f>
        <v>PR</v>
      </c>
      <c r="Q46" s="7" t="str">
        <f>IFERROR(__xludf.DUMMYFUNCTION("""COMPUTED_VALUE"""),"")</f>
        <v/>
      </c>
      <c r="R46" s="7" t="b">
        <f>IFERROR(__xludf.DUMMYFUNCTION("""COMPUTED_VALUE"""),TRUE)</f>
        <v>1</v>
      </c>
    </row>
    <row r="47">
      <c r="A47" s="7" t="str">
        <f>IFERROR(__xludf.DUMMYFUNCTION("""COMPUTED_VALUE"""),"BMC-PR-0175")</f>
        <v>BMC-PR-0175</v>
      </c>
      <c r="B47" s="7" t="str">
        <f>IFERROR(__xludf.DUMMYFUNCTION("""COMPUTED_VALUE"""),"PR3340 .A2 1891 (vol. 2)")</f>
        <v>PR3340 .A2 1891 (vol. 2)</v>
      </c>
      <c r="C47" s="7" t="str">
        <f>IFERROR(__xludf.DUMMYFUNCTION("""COMPUTED_VALUE"""),"The poetical works of Thomas Chatterton.")</f>
        <v>The poetical works of Thomas Chatterton.</v>
      </c>
      <c r="D47" s="7">
        <f>IFERROR(__xludf.DUMMYFUNCTION("""COMPUTED_VALUE"""),3.1796001939715E13)</f>
        <v>31796001939715</v>
      </c>
      <c r="E47" s="7" t="str">
        <f>IFERROR(__xludf.DUMMYFUNCTION("""COMPUTED_VALUE"""),"")</f>
        <v/>
      </c>
      <c r="F47" s="7" t="str">
        <f>IFERROR(__xludf.DUMMYFUNCTION("""COMPUTED_VALUE"""),"")</f>
        <v/>
      </c>
      <c r="G47" s="7" t="str">
        <f>IFERROR(__xludf.DUMMYFUNCTION("""COMPUTED_VALUE"""),"B_Images/BMC-PR-0175.Image_1.192035.jpg")</f>
        <v>B_Images/BMC-PR-0175.Image_1.192035.jpg</v>
      </c>
      <c r="H47" s="7" t="str">
        <f>IFERROR(__xludf.DUMMYFUNCTION("""COMPUTED_VALUE"""),"B_Images/BMC-PR-0175.Image_2.192131.jpg")</f>
        <v>B_Images/BMC-PR-0175.Image_2.192131.jpg</v>
      </c>
      <c r="I47" s="7" t="str">
        <f>IFERROR(__xludf.DUMMYFUNCTION("""COMPUTED_VALUE"""),"B_Images/BMC-PR-0175.Image_3.192131.jpg")</f>
        <v>B_Images/BMC-PR-0175.Image_3.192131.jpg</v>
      </c>
      <c r="J47" s="7" t="str">
        <f>IFERROR(__xludf.DUMMYFUNCTION("""COMPUTED_VALUE"""),"1891-1901.")</f>
        <v>1891-1901.</v>
      </c>
      <c r="K47" s="7" t="str">
        <f>IFERROR(__xludf.DUMMYFUNCTION("""COMPUTED_VALUE"""),"Chatterton, Thomas, 1752-1770.")</f>
        <v>Chatterton, Thomas, 1752-1770.</v>
      </c>
      <c r="L47" s="7" t="str">
        <f>IFERROR(__xludf.DUMMYFUNCTION("""COMPUTED_VALUE"""),"LOW")</f>
        <v>LOW</v>
      </c>
      <c r="M47" s="7" t="str">
        <f>IFERROR(__xludf.DUMMYFUNCTION("""COMPUTED_VALUE"""),"Canaday Library")</f>
        <v>Canaday Library</v>
      </c>
      <c r="N47" s="7" t="str">
        <f>IFERROR(__xludf.DUMMYFUNCTION("""COMPUTED_VALUE"""),"Stacks (Monographs)")</f>
        <v>Stacks (Monographs)</v>
      </c>
      <c r="O47" s="7" t="str">
        <f>IFERROR(__xludf.DUMMYFUNCTION("""COMPUTED_VALUE"""),"P")</f>
        <v>P</v>
      </c>
      <c r="P47" s="7" t="str">
        <f>IFERROR(__xludf.DUMMYFUNCTION("""COMPUTED_VALUE"""),"PR")</f>
        <v>PR</v>
      </c>
      <c r="Q47" s="7" t="str">
        <f>IFERROR(__xludf.DUMMYFUNCTION("""COMPUTED_VALUE"""),"")</f>
        <v/>
      </c>
      <c r="R47" s="7" t="b">
        <f>IFERROR(__xludf.DUMMYFUNCTION("""COMPUTED_VALUE"""),TRUE)</f>
        <v>1</v>
      </c>
    </row>
    <row r="48">
      <c r="A48" s="7" t="str">
        <f>IFERROR(__xludf.DUMMYFUNCTION("""COMPUTED_VALUE"""),"BMC-PR-0195")</f>
        <v>BMC-PR-0195</v>
      </c>
      <c r="B48" s="7" t="str">
        <f>IFERROR(__xludf.DUMMYFUNCTION("""COMPUTED_VALUE"""),"PR3482 .D6 1939")</f>
        <v>PR3482 .D6 1939</v>
      </c>
      <c r="C48" s="7" t="str">
        <f>IFERROR(__xludf.DUMMYFUNCTION("""COMPUTED_VALUE"""),"The poetical works of Oliver Goldsmith /")</f>
        <v>The poetical works of Oliver Goldsmith /</v>
      </c>
      <c r="D48" s="7">
        <f>IFERROR(__xludf.DUMMYFUNCTION("""COMPUTED_VALUE"""),3.1796003515588E13)</f>
        <v>31796003515588</v>
      </c>
      <c r="E48" s="7" t="str">
        <f>IFERROR(__xludf.DUMMYFUNCTION("""COMPUTED_VALUE"""),"")</f>
        <v/>
      </c>
      <c r="F48" s="7" t="str">
        <f>IFERROR(__xludf.DUMMYFUNCTION("""COMPUTED_VALUE"""),"")</f>
        <v/>
      </c>
      <c r="G48" s="7" t="str">
        <f>IFERROR(__xludf.DUMMYFUNCTION("""COMPUTED_VALUE"""),"B_Images/BMC-PR-0195.Image_1.195719.jpg")</f>
        <v>B_Images/BMC-PR-0195.Image_1.195719.jpg</v>
      </c>
      <c r="H48" s="7" t="str">
        <f>IFERROR(__xludf.DUMMYFUNCTION("""COMPUTED_VALUE"""),"")</f>
        <v/>
      </c>
      <c r="I48" s="7" t="str">
        <f>IFERROR(__xludf.DUMMYFUNCTION("""COMPUTED_VALUE"""),"")</f>
        <v/>
      </c>
      <c r="J48" s="7">
        <f>IFERROR(__xludf.DUMMYFUNCTION("""COMPUTED_VALUE"""),1906.0)</f>
        <v>1906</v>
      </c>
      <c r="K48" s="7" t="str">
        <f>IFERROR(__xludf.DUMMYFUNCTION("""COMPUTED_VALUE"""),"Goldsmith, Oliver, 1730?-1774.")</f>
        <v>Goldsmith, Oliver, 1730?-1774.</v>
      </c>
      <c r="L48" s="7" t="str">
        <f>IFERROR(__xludf.DUMMYFUNCTION("""COMPUTED_VALUE"""),"No interventions")</f>
        <v>No interventions</v>
      </c>
      <c r="M48" s="7" t="str">
        <f>IFERROR(__xludf.DUMMYFUNCTION("""COMPUTED_VALUE"""),"Canaday Library")</f>
        <v>Canaday Library</v>
      </c>
      <c r="N48" s="7" t="str">
        <f>IFERROR(__xludf.DUMMYFUNCTION("""COMPUTED_VALUE"""),"Stacks (Monographs)")</f>
        <v>Stacks (Monographs)</v>
      </c>
      <c r="O48" s="7" t="str">
        <f>IFERROR(__xludf.DUMMYFUNCTION("""COMPUTED_VALUE"""),"P")</f>
        <v>P</v>
      </c>
      <c r="P48" s="7" t="str">
        <f>IFERROR(__xludf.DUMMYFUNCTION("""COMPUTED_VALUE"""),"PR")</f>
        <v>PR</v>
      </c>
      <c r="Q48" s="7" t="str">
        <f>IFERROR(__xludf.DUMMYFUNCTION("""COMPUTED_VALUE"""),"")</f>
        <v/>
      </c>
      <c r="R48" s="7" t="b">
        <f>IFERROR(__xludf.DUMMYFUNCTION("""COMPUTED_VALUE"""),TRUE)</f>
        <v>1</v>
      </c>
    </row>
    <row r="49">
      <c r="A49" s="7" t="str">
        <f>IFERROR(__xludf.DUMMYFUNCTION("""COMPUTED_VALUE"""),"BMC-PR-0197")</f>
        <v>BMC-PR-0197</v>
      </c>
      <c r="B49" s="7" t="str">
        <f>IFERROR(__xludf.DUMMYFUNCTION("""COMPUTED_VALUE"""),"PR3500.A5 G6 1885 (vol. 4)")</f>
        <v>PR3500.A5 G6 1885 (vol. 4)</v>
      </c>
      <c r="C49" s="7" t="str">
        <f>IFERROR(__xludf.DUMMYFUNCTION("""COMPUTED_VALUE"""),"Works in prose &amp; verse /")</f>
        <v>Works in prose &amp; verse /</v>
      </c>
      <c r="D49" s="7">
        <f>IFERROR(__xludf.DUMMYFUNCTION("""COMPUTED_VALUE"""),3.1796001846043E13)</f>
        <v>31796001846043</v>
      </c>
      <c r="E49" s="7" t="str">
        <f>IFERROR(__xludf.DUMMYFUNCTION("""COMPUTED_VALUE"""),"")</f>
        <v/>
      </c>
      <c r="F49" s="7" t="str">
        <f>IFERROR(__xludf.DUMMYFUNCTION("""COMPUTED_VALUE"""),"B_Images/BMC-PR-0197.Image_barcode.200039.jpg")</f>
        <v>B_Images/BMC-PR-0197.Image_barcode.200039.jpg</v>
      </c>
      <c r="G49" s="7" t="str">
        <f>IFERROR(__xludf.DUMMYFUNCTION("""COMPUTED_VALUE"""),"")</f>
        <v/>
      </c>
      <c r="H49" s="7" t="str">
        <f>IFERROR(__xludf.DUMMYFUNCTION("""COMPUTED_VALUE"""),"")</f>
        <v/>
      </c>
      <c r="I49" s="7" t="str">
        <f>IFERROR(__xludf.DUMMYFUNCTION("""COMPUTED_VALUE"""),"")</f>
        <v/>
      </c>
      <c r="J49" s="7">
        <f>IFERROR(__xludf.DUMMYFUNCTION("""COMPUTED_VALUE"""),1885.0)</f>
        <v>1885</v>
      </c>
      <c r="K49" s="7" t="str">
        <f>IFERROR(__xludf.DUMMYFUNCTION("""COMPUTED_VALUE"""),"Gray, Thomas, 1716-1771.")</f>
        <v>Gray, Thomas, 1716-1771.</v>
      </c>
      <c r="L49" s="7" t="str">
        <f>IFERROR(__xludf.DUMMYFUNCTION("""COMPUTED_VALUE"""),"No interventions")</f>
        <v>No interventions</v>
      </c>
      <c r="M49" s="7" t="str">
        <f>IFERROR(__xludf.DUMMYFUNCTION("""COMPUTED_VALUE"""),"Canaday Library")</f>
        <v>Canaday Library</v>
      </c>
      <c r="N49" s="7" t="str">
        <f>IFERROR(__xludf.DUMMYFUNCTION("""COMPUTED_VALUE"""),"Stacks (Monographs)")</f>
        <v>Stacks (Monographs)</v>
      </c>
      <c r="O49" s="7" t="str">
        <f>IFERROR(__xludf.DUMMYFUNCTION("""COMPUTED_VALUE"""),"P")</f>
        <v>P</v>
      </c>
      <c r="P49" s="7" t="str">
        <f>IFERROR(__xludf.DUMMYFUNCTION("""COMPUTED_VALUE"""),"PR")</f>
        <v>PR</v>
      </c>
      <c r="Q49" s="7" t="str">
        <f>IFERROR(__xludf.DUMMYFUNCTION("""COMPUTED_VALUE"""),"")</f>
        <v/>
      </c>
      <c r="R49" s="7" t="b">
        <f>IFERROR(__xludf.DUMMYFUNCTION("""COMPUTED_VALUE"""),TRUE)</f>
        <v>1</v>
      </c>
    </row>
  </sheetData>
  <drawing r:id="rId1"/>
</worksheet>
</file>