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Elizabeth Elmstrom\Documents\GitHub\padilla_bay\documents\"/>
    </mc:Choice>
  </mc:AlternateContent>
  <xr:revisionPtr revIDLastSave="0" documentId="8_{52C441A3-F8A7-4DF3-BC30-77B62270FAAA}" xr6:coauthVersionLast="47" xr6:coauthVersionMax="47" xr10:uidLastSave="{00000000-0000-0000-0000-000000000000}"/>
  <bookViews>
    <workbookView xWindow="-96" yWindow="-96" windowWidth="23232" windowHeight="12552" tabRatio="500" activeTab="1" xr2:uid="{00000000-000D-0000-FFFF-FFFF00000000}"/>
  </bookViews>
  <sheets>
    <sheet name="FY2021" sheetId="1" r:id="rId1"/>
    <sheet name="SAGE format" sheetId="3" r:id="rId2"/>
    <sheet name="Cost Share Budget" sheetId="5" r:id="rId3"/>
  </sheets>
  <definedNames>
    <definedName name="CS" localSheetId="2">#REF!</definedName>
    <definedName name="CS">#REF!</definedName>
    <definedName name="DHHS" localSheetId="2">'Cost Share Budget'!#REF!</definedName>
    <definedName name="DHHS" localSheetId="0">'FY2021'!#REF!</definedName>
    <definedName name="DHHS">#REF!</definedName>
    <definedName name="FB" localSheetId="2">'Cost Share Budget'!$A$56:$A$56</definedName>
    <definedName name="FB" localSheetId="0">'FY2021'!$A$58:$A$58</definedName>
    <definedName name="FB">#REF!</definedName>
    <definedName name="GF" localSheetId="2">'Cost Share Budget'!$A$11:$A$11</definedName>
    <definedName name="GF" localSheetId="0">'FY2021'!$A$11:$A$11</definedName>
    <definedName name="GF">#REF!</definedName>
    <definedName name="NMFSCS" localSheetId="2">#REF!</definedName>
    <definedName name="NMFSCS">#REF!</definedName>
    <definedName name="OF" localSheetId="2">'Cost Share Budget'!$A$9:$A$9</definedName>
    <definedName name="OF" localSheetId="0">'FY2021'!$A$9:$A$9</definedName>
    <definedName name="OF">#REF!</definedName>
    <definedName name="OH" localSheetId="2">'Cost Share Budget'!$A$2:$A$2</definedName>
    <definedName name="OH" localSheetId="0">'FY2021'!$A$2:$A$2</definedName>
    <definedName name="OH">#REF!</definedName>
    <definedName name="OI" localSheetId="2">'Cost Share Budget'!$A$27:$A$27</definedName>
    <definedName name="OI" localSheetId="0">'FY2021'!$A$29:$A$29</definedName>
    <definedName name="OI">#REF!</definedName>
    <definedName name="_xlnm.Print_Area" localSheetId="2">'Cost Share Budget'!$A$1:$V$180</definedName>
    <definedName name="_xlnm.Print_Area" localSheetId="0">'FY2021'!$A$1:$V$180</definedName>
    <definedName name="_xlnm.Print_Area" localSheetId="1">'SAGE format'!$A$1:$G$20</definedName>
    <definedName name="_xlnm.Print_Titles" localSheetId="2">'Cost Share Budget'!$1:$10</definedName>
    <definedName name="_xlnm.Print_Titles" localSheetId="0">'FY2021'!$1:$10</definedName>
    <definedName name="Print_Titles_0" localSheetId="2">'Cost Share Budget'!$1:$10</definedName>
    <definedName name="Print_Titles_0" localSheetId="0">'FY2021'!$1:$10</definedName>
    <definedName name="RB" localSheetId="2">'Cost Share Budget'!$A$59:$A$59</definedName>
    <definedName name="RB" localSheetId="0">'FY2021'!$A$61:$A$61</definedName>
    <definedName name="RB">#REF!</definedName>
    <definedName name="SGNMFS" localSheetId="2">#REF!</definedName>
    <definedName name="SGNMFS">#REF!</definedName>
    <definedName name="SI" localSheetId="2">'Cost Share Budget'!$A$15:$A$15</definedName>
    <definedName name="SI" localSheetId="0">'FY2021'!$A$16:$A$16</definedName>
    <definedName name="S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1" i="1" l="1"/>
  <c r="F160" i="1"/>
  <c r="Q160" i="1"/>
  <c r="F165" i="1"/>
  <c r="Q165" i="1"/>
  <c r="R160" i="1"/>
  <c r="Q182" i="1"/>
  <c r="Q141" i="1"/>
  <c r="Q46" i="1"/>
  <c r="R177" i="1"/>
  <c r="Q177" i="1"/>
  <c r="W91" i="1"/>
  <c r="R46" i="1"/>
  <c r="U177" i="5"/>
  <c r="T177" i="5"/>
  <c r="S177" i="5"/>
  <c r="R177" i="5"/>
  <c r="Q177" i="5"/>
  <c r="F168" i="5"/>
  <c r="U168" i="5"/>
  <c r="T168" i="5"/>
  <c r="R168" i="5"/>
  <c r="Q168" i="5"/>
  <c r="S168" i="5"/>
  <c r="V168" i="5"/>
  <c r="F167" i="5"/>
  <c r="U167" i="5"/>
  <c r="T167" i="5"/>
  <c r="S167" i="5"/>
  <c r="Q167" i="5"/>
  <c r="R167" i="5"/>
  <c r="V167" i="5"/>
  <c r="F166" i="5"/>
  <c r="U166" i="5"/>
  <c r="T166" i="5"/>
  <c r="S166" i="5"/>
  <c r="R166" i="5"/>
  <c r="F165" i="5"/>
  <c r="U165" i="5"/>
  <c r="T165" i="5"/>
  <c r="S165" i="5"/>
  <c r="R165" i="5"/>
  <c r="F163" i="5"/>
  <c r="T163" i="5"/>
  <c r="S163" i="5"/>
  <c r="R163" i="5"/>
  <c r="Q163" i="5"/>
  <c r="U163" i="5"/>
  <c r="V163" i="5"/>
  <c r="F162" i="5"/>
  <c r="S162" i="5"/>
  <c r="R162" i="5"/>
  <c r="Q162" i="5"/>
  <c r="U162" i="5"/>
  <c r="F161" i="5"/>
  <c r="R161" i="5"/>
  <c r="Q161" i="5"/>
  <c r="U161" i="5"/>
  <c r="F160" i="5"/>
  <c r="S160" i="5"/>
  <c r="R160" i="5"/>
  <c r="Q160" i="5"/>
  <c r="U160" i="5"/>
  <c r="V159" i="5"/>
  <c r="X159" i="5"/>
  <c r="V158" i="5"/>
  <c r="X158" i="5"/>
  <c r="V157" i="5"/>
  <c r="X157" i="5"/>
  <c r="V156" i="5"/>
  <c r="X156" i="5"/>
  <c r="V155" i="5"/>
  <c r="X155" i="5"/>
  <c r="V154" i="5"/>
  <c r="X154" i="5"/>
  <c r="V153" i="5"/>
  <c r="X153" i="5"/>
  <c r="Q151" i="5"/>
  <c r="V151" i="5"/>
  <c r="X151" i="5"/>
  <c r="Q150" i="5"/>
  <c r="V150" i="5"/>
  <c r="X150" i="5"/>
  <c r="Q149" i="5"/>
  <c r="V149" i="5"/>
  <c r="X149" i="5"/>
  <c r="Q148" i="5"/>
  <c r="V148" i="5"/>
  <c r="X148" i="5"/>
  <c r="Q147" i="5"/>
  <c r="V147" i="5"/>
  <c r="X147" i="5"/>
  <c r="Q146" i="5"/>
  <c r="V146" i="5"/>
  <c r="X146" i="5"/>
  <c r="V145" i="5"/>
  <c r="X145" i="5"/>
  <c r="Q144" i="5"/>
  <c r="V144" i="5"/>
  <c r="X144" i="5"/>
  <c r="Q143" i="5"/>
  <c r="V143" i="5"/>
  <c r="X143" i="5"/>
  <c r="Q142" i="5"/>
  <c r="V142" i="5"/>
  <c r="X142" i="5"/>
  <c r="V141" i="5"/>
  <c r="X141" i="5"/>
  <c r="R140" i="5"/>
  <c r="Q140" i="5"/>
  <c r="V140" i="5"/>
  <c r="X140" i="5"/>
  <c r="X139" i="5"/>
  <c r="X138" i="5"/>
  <c r="X137" i="5"/>
  <c r="U135" i="5"/>
  <c r="T135" i="5"/>
  <c r="S135" i="5"/>
  <c r="Q135" i="5"/>
  <c r="V134" i="5"/>
  <c r="X134" i="5"/>
  <c r="V133" i="5"/>
  <c r="X133" i="5"/>
  <c r="V132" i="5"/>
  <c r="X132" i="5"/>
  <c r="V131" i="5"/>
  <c r="X131" i="5"/>
  <c r="R130" i="5"/>
  <c r="R135" i="5"/>
  <c r="X129" i="5"/>
  <c r="U125" i="5"/>
  <c r="T125" i="5"/>
  <c r="S125" i="5"/>
  <c r="R125" i="5"/>
  <c r="Q125" i="5"/>
  <c r="V124" i="5"/>
  <c r="X124" i="5"/>
  <c r="V123" i="5"/>
  <c r="X123" i="5"/>
  <c r="V122" i="5"/>
  <c r="X122" i="5"/>
  <c r="V121" i="5"/>
  <c r="X121" i="5"/>
  <c r="X120" i="5"/>
  <c r="X119" i="5"/>
  <c r="V118" i="5"/>
  <c r="X118" i="5"/>
  <c r="V117" i="5"/>
  <c r="X117" i="5"/>
  <c r="V116" i="5"/>
  <c r="X116" i="5"/>
  <c r="V115" i="5"/>
  <c r="V125" i="5"/>
  <c r="X114" i="5"/>
  <c r="T112" i="5"/>
  <c r="T127" i="5"/>
  <c r="S112" i="5"/>
  <c r="S127" i="5"/>
  <c r="R112" i="5"/>
  <c r="R127" i="5"/>
  <c r="Q112" i="5"/>
  <c r="Q127" i="5"/>
  <c r="V111" i="5"/>
  <c r="X111" i="5"/>
  <c r="V110" i="5"/>
  <c r="X110" i="5"/>
  <c r="V109" i="5"/>
  <c r="X109" i="5"/>
  <c r="V108" i="5"/>
  <c r="X108" i="5"/>
  <c r="X107" i="5"/>
  <c r="X106" i="5"/>
  <c r="V105" i="5"/>
  <c r="X105" i="5"/>
  <c r="V104" i="5"/>
  <c r="X104" i="5"/>
  <c r="V103" i="5"/>
  <c r="X103" i="5"/>
  <c r="V102" i="5"/>
  <c r="X102" i="5"/>
  <c r="X101" i="5"/>
  <c r="V100" i="5"/>
  <c r="X100" i="5"/>
  <c r="V99" i="5"/>
  <c r="X99" i="5"/>
  <c r="V98" i="5"/>
  <c r="X98" i="5"/>
  <c r="V97" i="5"/>
  <c r="X97" i="5"/>
  <c r="X96" i="5"/>
  <c r="X95" i="5"/>
  <c r="V94" i="5"/>
  <c r="X94" i="5"/>
  <c r="V93" i="5"/>
  <c r="X93" i="5"/>
  <c r="V92" i="5"/>
  <c r="X92" i="5"/>
  <c r="W91" i="5"/>
  <c r="U91" i="5"/>
  <c r="V91" i="5"/>
  <c r="V112" i="5"/>
  <c r="V127" i="5"/>
  <c r="U112" i="5"/>
  <c r="U127" i="5"/>
  <c r="X90" i="5"/>
  <c r="U88" i="5"/>
  <c r="T88" i="5"/>
  <c r="S88" i="5"/>
  <c r="X87" i="5"/>
  <c r="Q86" i="5"/>
  <c r="R86" i="5"/>
  <c r="V86" i="5"/>
  <c r="X86" i="5"/>
  <c r="Q85" i="5"/>
  <c r="R85" i="5"/>
  <c r="V85" i="5"/>
  <c r="X85" i="5"/>
  <c r="R88" i="5"/>
  <c r="Q84" i="5"/>
  <c r="V84" i="5"/>
  <c r="X84" i="5"/>
  <c r="Q83" i="5"/>
  <c r="V83" i="5"/>
  <c r="X83" i="5"/>
  <c r="Q82" i="5"/>
  <c r="Q88" i="5"/>
  <c r="X81" i="5"/>
  <c r="X80" i="5"/>
  <c r="F75" i="5"/>
  <c r="F74" i="5"/>
  <c r="U55" i="5"/>
  <c r="U56" i="5"/>
  <c r="U57" i="5"/>
  <c r="U58" i="5"/>
  <c r="F73" i="5"/>
  <c r="U73" i="5"/>
  <c r="F72" i="5"/>
  <c r="R46" i="5"/>
  <c r="R47" i="5"/>
  <c r="R48" i="5"/>
  <c r="R72" i="5"/>
  <c r="F71" i="5"/>
  <c r="Q39" i="5"/>
  <c r="Q40" i="5"/>
  <c r="Q41" i="5"/>
  <c r="Q71" i="5"/>
  <c r="R27" i="5"/>
  <c r="R28" i="5"/>
  <c r="R29" i="5"/>
  <c r="R30" i="5"/>
  <c r="F70" i="5"/>
  <c r="R70" i="5"/>
  <c r="R12" i="5"/>
  <c r="R13" i="5"/>
  <c r="R14" i="5"/>
  <c r="F69" i="5"/>
  <c r="R69" i="5"/>
  <c r="U12" i="5"/>
  <c r="U13" i="5"/>
  <c r="U14" i="5"/>
  <c r="U69" i="5"/>
  <c r="Q61" i="5"/>
  <c r="Q62" i="5"/>
  <c r="Q63" i="5"/>
  <c r="Q64" i="5"/>
  <c r="Q75" i="5"/>
  <c r="R63" i="5"/>
  <c r="S63" i="5"/>
  <c r="T63" i="5"/>
  <c r="U63" i="5"/>
  <c r="V63" i="5"/>
  <c r="X63" i="5"/>
  <c r="R62" i="5"/>
  <c r="S62" i="5"/>
  <c r="T62" i="5"/>
  <c r="U62" i="5"/>
  <c r="V62" i="5"/>
  <c r="X62" i="5"/>
  <c r="U61" i="5"/>
  <c r="U64" i="5"/>
  <c r="U75" i="5"/>
  <c r="T61" i="5"/>
  <c r="T64" i="5"/>
  <c r="T75" i="5"/>
  <c r="S61" i="5"/>
  <c r="S64" i="5"/>
  <c r="S75" i="5"/>
  <c r="R61" i="5"/>
  <c r="R64" i="5"/>
  <c r="R75" i="5"/>
  <c r="X60" i="5"/>
  <c r="T55" i="5"/>
  <c r="T56" i="5"/>
  <c r="T57" i="5"/>
  <c r="T58" i="5"/>
  <c r="T73" i="5"/>
  <c r="S57" i="5"/>
  <c r="R57" i="5"/>
  <c r="Q57" i="5"/>
  <c r="V57" i="5"/>
  <c r="X57" i="5"/>
  <c r="S56" i="5"/>
  <c r="S55" i="5"/>
  <c r="S58" i="5"/>
  <c r="S73" i="5"/>
  <c r="R56" i="5"/>
  <c r="Q56" i="5"/>
  <c r="V56" i="5"/>
  <c r="X56" i="5"/>
  <c r="R55" i="5"/>
  <c r="R58" i="5"/>
  <c r="R73" i="5"/>
  <c r="Q55" i="5"/>
  <c r="Q58" i="5"/>
  <c r="Q73" i="5"/>
  <c r="V73" i="5"/>
  <c r="X54" i="5"/>
  <c r="X49" i="5"/>
  <c r="Q48" i="5"/>
  <c r="S48" i="5"/>
  <c r="T48" i="5"/>
  <c r="U48" i="5"/>
  <c r="V48" i="5"/>
  <c r="X48" i="5"/>
  <c r="U47" i="5"/>
  <c r="Q47" i="5"/>
  <c r="S47" i="5"/>
  <c r="T47" i="5"/>
  <c r="V47" i="5"/>
  <c r="X47" i="5"/>
  <c r="U46" i="5"/>
  <c r="U72" i="5"/>
  <c r="T46" i="5"/>
  <c r="T50" i="5"/>
  <c r="S46" i="5"/>
  <c r="S50" i="5"/>
  <c r="R50" i="5"/>
  <c r="Q46" i="5"/>
  <c r="Q50" i="5"/>
  <c r="X45" i="5"/>
  <c r="A45" i="5"/>
  <c r="X42" i="5"/>
  <c r="U41" i="5"/>
  <c r="U39" i="5"/>
  <c r="U40" i="5"/>
  <c r="U43" i="5"/>
  <c r="T41" i="5"/>
  <c r="T39" i="5"/>
  <c r="T40" i="5"/>
  <c r="T43" i="5"/>
  <c r="T52" i="5"/>
  <c r="S41" i="5"/>
  <c r="R41" i="5"/>
  <c r="V41" i="5"/>
  <c r="X41" i="5"/>
  <c r="T71" i="5"/>
  <c r="S40" i="5"/>
  <c r="S39" i="5"/>
  <c r="S71" i="5"/>
  <c r="R40" i="5"/>
  <c r="V40" i="5"/>
  <c r="X40" i="5"/>
  <c r="S43" i="5"/>
  <c r="S52" i="5"/>
  <c r="R39" i="5"/>
  <c r="R43" i="5"/>
  <c r="R52" i="5"/>
  <c r="Q43" i="5"/>
  <c r="Q33" i="5"/>
  <c r="Q34" i="5"/>
  <c r="Q35" i="5"/>
  <c r="Q36" i="5"/>
  <c r="R35" i="5"/>
  <c r="S35" i="5"/>
  <c r="T35" i="5"/>
  <c r="U35" i="5"/>
  <c r="V35" i="5"/>
  <c r="U34" i="5"/>
  <c r="T34" i="5"/>
  <c r="S34" i="5"/>
  <c r="R34" i="5"/>
  <c r="V34" i="5"/>
  <c r="U33" i="5"/>
  <c r="U36" i="5"/>
  <c r="T33" i="5"/>
  <c r="T36" i="5"/>
  <c r="S33" i="5"/>
  <c r="S36" i="5"/>
  <c r="R33" i="5"/>
  <c r="R36" i="5"/>
  <c r="V33" i="5"/>
  <c r="V36" i="5"/>
  <c r="Q27" i="5"/>
  <c r="Q28" i="5"/>
  <c r="Q29" i="5"/>
  <c r="Q30" i="5"/>
  <c r="Q70" i="5"/>
  <c r="S29" i="5"/>
  <c r="T29" i="5"/>
  <c r="U29" i="5"/>
  <c r="V29" i="5"/>
  <c r="U28" i="5"/>
  <c r="S28" i="5"/>
  <c r="T28" i="5"/>
  <c r="V28" i="5"/>
  <c r="U27" i="5"/>
  <c r="U30" i="5"/>
  <c r="T27" i="5"/>
  <c r="T30" i="5"/>
  <c r="S27" i="5"/>
  <c r="S30" i="5"/>
  <c r="S70" i="5"/>
  <c r="V27" i="5"/>
  <c r="S18" i="5"/>
  <c r="S19" i="5"/>
  <c r="S20" i="5"/>
  <c r="S23" i="5"/>
  <c r="R18" i="5"/>
  <c r="R19" i="5"/>
  <c r="R20" i="5"/>
  <c r="R23" i="5"/>
  <c r="U20" i="5"/>
  <c r="T20" i="5"/>
  <c r="Q20" i="5"/>
  <c r="V20" i="5"/>
  <c r="Q19" i="5"/>
  <c r="T19" i="5"/>
  <c r="U19" i="5"/>
  <c r="V19" i="5"/>
  <c r="U18" i="5"/>
  <c r="U23" i="5"/>
  <c r="U74" i="5"/>
  <c r="T18" i="5"/>
  <c r="T23" i="5"/>
  <c r="Q18" i="5"/>
  <c r="T14" i="5"/>
  <c r="T12" i="5"/>
  <c r="T13" i="5"/>
  <c r="T24" i="5"/>
  <c r="S14" i="5"/>
  <c r="S12" i="5"/>
  <c r="S13" i="5"/>
  <c r="S69" i="5"/>
  <c r="Q14" i="5"/>
  <c r="V14" i="5"/>
  <c r="R24" i="5"/>
  <c r="Q13" i="5"/>
  <c r="V13" i="5"/>
  <c r="U24" i="5"/>
  <c r="Q12" i="5"/>
  <c r="Q24" i="5"/>
  <c r="A47" i="1"/>
  <c r="F166" i="1"/>
  <c r="Q166" i="1"/>
  <c r="F167" i="1"/>
  <c r="Q167" i="1"/>
  <c r="F168" i="1"/>
  <c r="T168" i="1"/>
  <c r="F161" i="1"/>
  <c r="Q161" i="1"/>
  <c r="F162" i="1"/>
  <c r="U162" i="1"/>
  <c r="F163" i="1"/>
  <c r="U163" i="1"/>
  <c r="Q52" i="5"/>
  <c r="V43" i="5"/>
  <c r="R66" i="5"/>
  <c r="U50" i="5"/>
  <c r="V50" i="5"/>
  <c r="U169" i="5"/>
  <c r="U171" i="5"/>
  <c r="T66" i="5"/>
  <c r="R74" i="5"/>
  <c r="U70" i="5"/>
  <c r="U71" i="5"/>
  <c r="U76" i="5"/>
  <c r="U52" i="5"/>
  <c r="U66" i="5"/>
  <c r="U78" i="5"/>
  <c r="U173" i="5"/>
  <c r="S161" i="5"/>
  <c r="S169" i="5"/>
  <c r="S171" i="5"/>
  <c r="Q66" i="5"/>
  <c r="V30" i="5"/>
  <c r="X30" i="5"/>
  <c r="X27" i="5"/>
  <c r="T161" i="5"/>
  <c r="V161" i="5"/>
  <c r="V75" i="5"/>
  <c r="R169" i="5"/>
  <c r="R171" i="5"/>
  <c r="S74" i="5"/>
  <c r="T74" i="5"/>
  <c r="Q23" i="5"/>
  <c r="Q69" i="5"/>
  <c r="R71" i="5"/>
  <c r="R76" i="5"/>
  <c r="R78" i="5"/>
  <c r="R173" i="5"/>
  <c r="S72" i="5"/>
  <c r="S76" i="5"/>
  <c r="S24" i="5"/>
  <c r="S66" i="5"/>
  <c r="S78" i="5"/>
  <c r="S173" i="5"/>
  <c r="W140" i="5"/>
  <c r="T72" i="5"/>
  <c r="V18" i="5"/>
  <c r="X18" i="5"/>
  <c r="V61" i="5"/>
  <c r="V46" i="5"/>
  <c r="X46" i="5"/>
  <c r="T69" i="5"/>
  <c r="T70" i="5"/>
  <c r="V70" i="5"/>
  <c r="V71" i="5"/>
  <c r="V82" i="5"/>
  <c r="X115" i="5"/>
  <c r="T160" i="5"/>
  <c r="T162" i="5"/>
  <c r="T169" i="5"/>
  <c r="T171" i="5"/>
  <c r="V162" i="5"/>
  <c r="W115" i="5"/>
  <c r="V130" i="5"/>
  <c r="V39" i="5"/>
  <c r="X39" i="5"/>
  <c r="V55" i="5"/>
  <c r="Q72" i="5"/>
  <c r="X91" i="5"/>
  <c r="Q165" i="5"/>
  <c r="V165" i="5"/>
  <c r="X165" i="5"/>
  <c r="Q166" i="5"/>
  <c r="V166" i="5"/>
  <c r="V12" i="5"/>
  <c r="Q162" i="1"/>
  <c r="U161" i="1"/>
  <c r="R168" i="1"/>
  <c r="S168" i="1"/>
  <c r="R167" i="1"/>
  <c r="R163" i="1"/>
  <c r="T167" i="1"/>
  <c r="S163" i="1"/>
  <c r="U168" i="1"/>
  <c r="S162" i="1"/>
  <c r="U167" i="1"/>
  <c r="T162" i="1"/>
  <c r="T166" i="1"/>
  <c r="S161" i="1"/>
  <c r="Q163" i="1"/>
  <c r="T163" i="1"/>
  <c r="R166" i="1"/>
  <c r="R162" i="1"/>
  <c r="T161" i="1"/>
  <c r="S167" i="1"/>
  <c r="Q168" i="1"/>
  <c r="U166" i="1"/>
  <c r="R161" i="1"/>
  <c r="S166" i="1"/>
  <c r="U175" i="5"/>
  <c r="U178" i="5"/>
  <c r="U180" i="5"/>
  <c r="R175" i="5"/>
  <c r="R178" i="5"/>
  <c r="R180" i="5"/>
  <c r="S175" i="5"/>
  <c r="S178" i="5"/>
  <c r="S180" i="5"/>
  <c r="X130" i="5"/>
  <c r="V135" i="5"/>
  <c r="X82" i="5"/>
  <c r="V88" i="5"/>
  <c r="V160" i="5"/>
  <c r="V64" i="5"/>
  <c r="X61" i="5"/>
  <c r="V23" i="5"/>
  <c r="X23" i="5"/>
  <c r="Q74" i="5"/>
  <c r="V74" i="5"/>
  <c r="X74" i="5"/>
  <c r="T76" i="5"/>
  <c r="T78" i="5"/>
  <c r="T173" i="5"/>
  <c r="V69" i="5"/>
  <c r="V52" i="5"/>
  <c r="X55" i="5"/>
  <c r="V58" i="5"/>
  <c r="V24" i="5"/>
  <c r="X12" i="5"/>
  <c r="V72" i="5"/>
  <c r="Q169" i="5"/>
  <c r="V163" i="1"/>
  <c r="V168" i="1"/>
  <c r="V166" i="1"/>
  <c r="V167" i="1"/>
  <c r="V161" i="1"/>
  <c r="V162" i="1"/>
  <c r="T175" i="5"/>
  <c r="T178" i="5"/>
  <c r="T180" i="5"/>
  <c r="V66" i="5"/>
  <c r="X24" i="5"/>
  <c r="X160" i="5"/>
  <c r="W160" i="5"/>
  <c r="Q76" i="5"/>
  <c r="Q78" i="5"/>
  <c r="Q171" i="5"/>
  <c r="Q173" i="5"/>
  <c r="V169" i="5"/>
  <c r="V171" i="5"/>
  <c r="V76" i="5"/>
  <c r="X76" i="5"/>
  <c r="X69" i="5"/>
  <c r="Q175" i="5"/>
  <c r="V173" i="5"/>
  <c r="V78" i="5"/>
  <c r="X78" i="5"/>
  <c r="X66" i="5"/>
  <c r="X173" i="5"/>
  <c r="Q178" i="5"/>
  <c r="V175" i="5"/>
  <c r="X175" i="5"/>
  <c r="V178" i="5"/>
  <c r="Q180" i="5"/>
  <c r="W181" i="5"/>
  <c r="X178" i="5"/>
  <c r="V180" i="5"/>
  <c r="X180" i="5"/>
  <c r="U14" i="1"/>
  <c r="U13" i="1"/>
  <c r="U12" i="1"/>
  <c r="F15" i="3"/>
  <c r="F10" i="3"/>
  <c r="F7" i="3"/>
  <c r="F6" i="3"/>
  <c r="F4" i="3"/>
  <c r="F3" i="3"/>
  <c r="E15" i="3"/>
  <c r="E10" i="3"/>
  <c r="E7" i="3"/>
  <c r="E6" i="3"/>
  <c r="E4" i="3"/>
  <c r="E3" i="3"/>
  <c r="S177" i="1"/>
  <c r="Q140" i="1"/>
  <c r="F70" i="1"/>
  <c r="Q125" i="1"/>
  <c r="V159" i="1"/>
  <c r="V158" i="1"/>
  <c r="X158" i="1"/>
  <c r="V157" i="1"/>
  <c r="X157" i="1"/>
  <c r="V156" i="1"/>
  <c r="X156" i="1"/>
  <c r="V155" i="1"/>
  <c r="X155" i="1"/>
  <c r="V154" i="1"/>
  <c r="X154" i="1"/>
  <c r="V153" i="1"/>
  <c r="X153" i="1"/>
  <c r="V145" i="1"/>
  <c r="X145" i="1"/>
  <c r="U135" i="1"/>
  <c r="F11" i="3"/>
  <c r="T135" i="1"/>
  <c r="E11" i="3"/>
  <c r="S135" i="1"/>
  <c r="D11" i="3"/>
  <c r="Q135" i="1"/>
  <c r="B11" i="3"/>
  <c r="V134" i="1"/>
  <c r="X134" i="1"/>
  <c r="V133" i="1"/>
  <c r="X133" i="1"/>
  <c r="V132" i="1"/>
  <c r="X132" i="1"/>
  <c r="V131" i="1"/>
  <c r="X131" i="1"/>
  <c r="U125" i="1"/>
  <c r="T125" i="1"/>
  <c r="S125" i="1"/>
  <c r="R125" i="1"/>
  <c r="V124" i="1"/>
  <c r="X124" i="1"/>
  <c r="V123" i="1"/>
  <c r="X123" i="1"/>
  <c r="V122" i="1"/>
  <c r="X122" i="1"/>
  <c r="V121" i="1"/>
  <c r="X121" i="1"/>
  <c r="V118" i="1"/>
  <c r="X118" i="1"/>
  <c r="V117" i="1"/>
  <c r="X117" i="1"/>
  <c r="V116" i="1"/>
  <c r="X116" i="1"/>
  <c r="V115" i="1"/>
  <c r="T112" i="1"/>
  <c r="S112" i="1"/>
  <c r="R112" i="1"/>
  <c r="Q112" i="1"/>
  <c r="B5" i="3"/>
  <c r="V111" i="1"/>
  <c r="X111" i="1"/>
  <c r="V110" i="1"/>
  <c r="X110" i="1"/>
  <c r="V109" i="1"/>
  <c r="X109" i="1"/>
  <c r="V108" i="1"/>
  <c r="X108" i="1"/>
  <c r="V105" i="1"/>
  <c r="X105" i="1"/>
  <c r="V104" i="1"/>
  <c r="X104" i="1"/>
  <c r="V103" i="1"/>
  <c r="X103" i="1"/>
  <c r="V102" i="1"/>
  <c r="X102" i="1"/>
  <c r="V99" i="1"/>
  <c r="X99" i="1"/>
  <c r="V98" i="1"/>
  <c r="X98" i="1"/>
  <c r="V97" i="1"/>
  <c r="X97" i="1"/>
  <c r="V94" i="1"/>
  <c r="X94" i="1"/>
  <c r="V93" i="1"/>
  <c r="X93" i="1"/>
  <c r="V92" i="1"/>
  <c r="U88" i="1"/>
  <c r="S88" i="1"/>
  <c r="T88" i="1"/>
  <c r="F74" i="1"/>
  <c r="X119" i="1"/>
  <c r="X120" i="1"/>
  <c r="R33" i="1"/>
  <c r="Q33" i="1"/>
  <c r="U63" i="1"/>
  <c r="T63" i="1"/>
  <c r="S63" i="1"/>
  <c r="R63" i="1"/>
  <c r="Q63" i="1"/>
  <c r="U62" i="1"/>
  <c r="T62" i="1"/>
  <c r="S62" i="1"/>
  <c r="R62" i="1"/>
  <c r="Q62" i="1"/>
  <c r="U61" i="1"/>
  <c r="T61" i="1"/>
  <c r="S61" i="1"/>
  <c r="R61" i="1"/>
  <c r="Q61" i="1"/>
  <c r="U57" i="1"/>
  <c r="T57" i="1"/>
  <c r="S57" i="1"/>
  <c r="R57" i="1"/>
  <c r="Q57" i="1"/>
  <c r="U56" i="1"/>
  <c r="T56" i="1"/>
  <c r="S56" i="1"/>
  <c r="Q56" i="1"/>
  <c r="U55" i="1"/>
  <c r="T55" i="1"/>
  <c r="S55" i="1"/>
  <c r="R55" i="1"/>
  <c r="Q55" i="1"/>
  <c r="U48" i="1"/>
  <c r="T48" i="1"/>
  <c r="S48" i="1"/>
  <c r="R48" i="1"/>
  <c r="Q48" i="1"/>
  <c r="U47" i="1"/>
  <c r="T47" i="1"/>
  <c r="S47" i="1"/>
  <c r="R47" i="1"/>
  <c r="R72" i="1"/>
  <c r="Q47" i="1"/>
  <c r="U46" i="1"/>
  <c r="T46" i="1"/>
  <c r="S46" i="1"/>
  <c r="U41" i="1"/>
  <c r="U40" i="1"/>
  <c r="T41" i="1"/>
  <c r="T40" i="1"/>
  <c r="S41" i="1"/>
  <c r="S40" i="1"/>
  <c r="R41" i="1"/>
  <c r="R40" i="1"/>
  <c r="Q41" i="1"/>
  <c r="Q40" i="1"/>
  <c r="U39" i="1"/>
  <c r="T39" i="1"/>
  <c r="S39" i="1"/>
  <c r="R39" i="1"/>
  <c r="Q39" i="1"/>
  <c r="U35" i="1"/>
  <c r="U34" i="1"/>
  <c r="T35" i="1"/>
  <c r="Q35" i="1"/>
  <c r="R35" i="1"/>
  <c r="S35" i="1"/>
  <c r="S34" i="1"/>
  <c r="T34" i="1"/>
  <c r="R34" i="1"/>
  <c r="S33" i="1"/>
  <c r="T33" i="1"/>
  <c r="U33" i="1"/>
  <c r="U29" i="1"/>
  <c r="U28" i="1"/>
  <c r="U27" i="1"/>
  <c r="T29" i="1"/>
  <c r="T28" i="1"/>
  <c r="T27" i="1"/>
  <c r="S29" i="1"/>
  <c r="S28" i="1"/>
  <c r="S27" i="1"/>
  <c r="R28" i="1"/>
  <c r="R29" i="1"/>
  <c r="R27" i="1"/>
  <c r="Q29" i="1"/>
  <c r="Q28" i="1"/>
  <c r="Q27" i="1"/>
  <c r="T20" i="1"/>
  <c r="U20" i="1"/>
  <c r="R20" i="1"/>
  <c r="U19" i="1"/>
  <c r="T19" i="1"/>
  <c r="S19" i="1"/>
  <c r="R19" i="1"/>
  <c r="S20" i="1"/>
  <c r="Q20" i="1"/>
  <c r="Q19" i="1"/>
  <c r="Q18" i="1"/>
  <c r="R18" i="1"/>
  <c r="T14" i="1"/>
  <c r="T13" i="1"/>
  <c r="T12" i="1"/>
  <c r="S14" i="1"/>
  <c r="S13" i="1"/>
  <c r="S12" i="1"/>
  <c r="R14" i="1"/>
  <c r="R13" i="1"/>
  <c r="R12" i="1"/>
  <c r="Q13" i="1"/>
  <c r="Q14" i="1"/>
  <c r="Q12" i="1"/>
  <c r="G15" i="3"/>
  <c r="Q151" i="1"/>
  <c r="V151" i="1"/>
  <c r="X151" i="1"/>
  <c r="Q150" i="1"/>
  <c r="V150" i="1"/>
  <c r="X150" i="1"/>
  <c r="Q149" i="1"/>
  <c r="V149" i="1"/>
  <c r="X149" i="1"/>
  <c r="Q148" i="1"/>
  <c r="V148" i="1"/>
  <c r="X148" i="1"/>
  <c r="Q147" i="1"/>
  <c r="V147" i="1"/>
  <c r="X147" i="1"/>
  <c r="Q146" i="1"/>
  <c r="V146" i="1"/>
  <c r="X146" i="1"/>
  <c r="Q144" i="1"/>
  <c r="V144" i="1"/>
  <c r="X144" i="1"/>
  <c r="Q143" i="1"/>
  <c r="V143" i="1"/>
  <c r="X143" i="1"/>
  <c r="Q142" i="1"/>
  <c r="V142" i="1"/>
  <c r="X142" i="1"/>
  <c r="V141" i="1"/>
  <c r="X141" i="1"/>
  <c r="Q86" i="1"/>
  <c r="Q85" i="1"/>
  <c r="Q84" i="1"/>
  <c r="Q83" i="1"/>
  <c r="V83" i="1"/>
  <c r="X83" i="1"/>
  <c r="Q82" i="1"/>
  <c r="V82" i="1"/>
  <c r="R56" i="1"/>
  <c r="R86" i="1"/>
  <c r="R85" i="1"/>
  <c r="R130" i="1"/>
  <c r="V130" i="1"/>
  <c r="S18" i="1"/>
  <c r="T18" i="1"/>
  <c r="U18" i="1"/>
  <c r="C15" i="3"/>
  <c r="D15" i="3"/>
  <c r="B15" i="3"/>
  <c r="C6" i="3"/>
  <c r="C3" i="3"/>
  <c r="C4" i="3"/>
  <c r="C10" i="3"/>
  <c r="D7" i="3"/>
  <c r="D6" i="3"/>
  <c r="D3" i="3"/>
  <c r="D4" i="3"/>
  <c r="D10" i="3"/>
  <c r="V100" i="1"/>
  <c r="X100" i="1"/>
  <c r="B10" i="3"/>
  <c r="X42" i="1"/>
  <c r="X45" i="1"/>
  <c r="X49" i="1"/>
  <c r="X54" i="1"/>
  <c r="X60" i="1"/>
  <c r="X80" i="1"/>
  <c r="X81" i="1"/>
  <c r="X87" i="1"/>
  <c r="X90" i="1"/>
  <c r="X95" i="1"/>
  <c r="X96" i="1"/>
  <c r="X101" i="1"/>
  <c r="X106" i="1"/>
  <c r="X107" i="1"/>
  <c r="X114" i="1"/>
  <c r="X129" i="1"/>
  <c r="X137" i="1"/>
  <c r="X138" i="1"/>
  <c r="X139" i="1"/>
  <c r="X159" i="1"/>
  <c r="T177" i="1"/>
  <c r="U177" i="1"/>
  <c r="Q34" i="1"/>
  <c r="B4" i="3"/>
  <c r="F72" i="1"/>
  <c r="U91" i="1"/>
  <c r="U112" i="1"/>
  <c r="F69" i="1"/>
  <c r="F71" i="1"/>
  <c r="F73" i="1"/>
  <c r="F75" i="1"/>
  <c r="B3" i="3"/>
  <c r="Q169" i="1"/>
  <c r="T36" i="1"/>
  <c r="U36" i="1"/>
  <c r="U23" i="1"/>
  <c r="V18" i="1"/>
  <c r="X18" i="1"/>
  <c r="V35" i="1"/>
  <c r="V20" i="1"/>
  <c r="V34" i="1"/>
  <c r="R88" i="1"/>
  <c r="T23" i="1"/>
  <c r="T74" i="1"/>
  <c r="V13" i="1"/>
  <c r="U24" i="1"/>
  <c r="V28" i="1"/>
  <c r="V33" i="1"/>
  <c r="V41" i="1"/>
  <c r="X41" i="1"/>
  <c r="V14" i="1"/>
  <c r="S23" i="1"/>
  <c r="V29" i="1"/>
  <c r="R36" i="1"/>
  <c r="V40" i="1"/>
  <c r="X40" i="1"/>
  <c r="Q72" i="1"/>
  <c r="V57" i="1"/>
  <c r="X57" i="1"/>
  <c r="V135" i="1"/>
  <c r="Q36" i="1"/>
  <c r="R23" i="1"/>
  <c r="U30" i="1"/>
  <c r="U70" i="1"/>
  <c r="Q23" i="1"/>
  <c r="V19" i="1"/>
  <c r="S30" i="1"/>
  <c r="S70" i="1"/>
  <c r="T43" i="1"/>
  <c r="G10" i="3"/>
  <c r="U127" i="1"/>
  <c r="F5" i="3"/>
  <c r="V85" i="1"/>
  <c r="X85" i="1"/>
  <c r="T30" i="1"/>
  <c r="T70" i="1"/>
  <c r="G3" i="3"/>
  <c r="R30" i="1"/>
  <c r="R70" i="1"/>
  <c r="Q71" i="1"/>
  <c r="S58" i="1"/>
  <c r="S73" i="1"/>
  <c r="R69" i="1"/>
  <c r="R71" i="1"/>
  <c r="V91" i="1"/>
  <c r="X91" i="1"/>
  <c r="S69" i="1"/>
  <c r="S36" i="1"/>
  <c r="S127" i="1"/>
  <c r="S160" i="1"/>
  <c r="S165" i="1"/>
  <c r="S169" i="1"/>
  <c r="U160" i="1"/>
  <c r="T160" i="1"/>
  <c r="R165" i="1"/>
  <c r="U165" i="1"/>
  <c r="T165" i="1"/>
  <c r="T71" i="1"/>
  <c r="U50" i="1"/>
  <c r="S64" i="1"/>
  <c r="S75" i="1"/>
  <c r="V63" i="1"/>
  <c r="X63" i="1"/>
  <c r="E5" i="3"/>
  <c r="Q24" i="1"/>
  <c r="U71" i="1"/>
  <c r="C7" i="3"/>
  <c r="Q88" i="1"/>
  <c r="T24" i="1"/>
  <c r="Q30" i="1"/>
  <c r="Q70" i="1"/>
  <c r="W115" i="1"/>
  <c r="G4" i="3"/>
  <c r="T50" i="1"/>
  <c r="R135" i="1"/>
  <c r="C11" i="3"/>
  <c r="G11" i="3"/>
  <c r="D5" i="3"/>
  <c r="T127" i="1"/>
  <c r="V86" i="1"/>
  <c r="X86" i="1"/>
  <c r="U64" i="1"/>
  <c r="U75" i="1"/>
  <c r="V56" i="1"/>
  <c r="X56" i="1"/>
  <c r="Q58" i="1"/>
  <c r="Q73" i="1"/>
  <c r="R58" i="1"/>
  <c r="R73" i="1"/>
  <c r="T58" i="1"/>
  <c r="T73" i="1"/>
  <c r="V61" i="1"/>
  <c r="X61" i="1"/>
  <c r="T64" i="1"/>
  <c r="T75" i="1"/>
  <c r="U58" i="1"/>
  <c r="U73" i="1"/>
  <c r="R64" i="1"/>
  <c r="R75" i="1"/>
  <c r="T72" i="1"/>
  <c r="R50" i="1"/>
  <c r="U72" i="1"/>
  <c r="S50" i="1"/>
  <c r="V48" i="1"/>
  <c r="X48" i="1"/>
  <c r="V47" i="1"/>
  <c r="X47" i="1"/>
  <c r="X115" i="1"/>
  <c r="U43" i="1"/>
  <c r="S43" i="1"/>
  <c r="S71" i="1"/>
  <c r="X82" i="1"/>
  <c r="B7" i="3"/>
  <c r="V84" i="1"/>
  <c r="X84" i="1"/>
  <c r="W140" i="1"/>
  <c r="B6" i="3"/>
  <c r="G6" i="3"/>
  <c r="V140" i="1"/>
  <c r="X130" i="1"/>
  <c r="V125" i="1"/>
  <c r="R127" i="1"/>
  <c r="Q127" i="1"/>
  <c r="C5" i="3"/>
  <c r="X92" i="1"/>
  <c r="Q64" i="1"/>
  <c r="Q75" i="1"/>
  <c r="V62" i="1"/>
  <c r="X62" i="1"/>
  <c r="V55" i="1"/>
  <c r="V39" i="1"/>
  <c r="X39" i="1"/>
  <c r="Q43" i="1"/>
  <c r="R43" i="1"/>
  <c r="Q50" i="1"/>
  <c r="V46" i="1"/>
  <c r="X46" i="1"/>
  <c r="S72" i="1"/>
  <c r="V27" i="1"/>
  <c r="X27" i="1"/>
  <c r="V12" i="1"/>
  <c r="Q69" i="1"/>
  <c r="R24" i="1"/>
  <c r="U69" i="1"/>
  <c r="S24" i="1"/>
  <c r="T69" i="1"/>
  <c r="U169" i="1"/>
  <c r="U171" i="1"/>
  <c r="R169" i="1"/>
  <c r="R171" i="1"/>
  <c r="Q171" i="1"/>
  <c r="S171" i="1"/>
  <c r="T169" i="1"/>
  <c r="T171" i="1"/>
  <c r="S52" i="1"/>
  <c r="S66" i="1"/>
  <c r="D2" i="3"/>
  <c r="V23" i="1"/>
  <c r="X23" i="1"/>
  <c r="U74" i="1"/>
  <c r="U76" i="1"/>
  <c r="F8" i="3"/>
  <c r="G7" i="3"/>
  <c r="R74" i="1"/>
  <c r="R76" i="1"/>
  <c r="C8" i="3"/>
  <c r="S74" i="1"/>
  <c r="S76" i="1"/>
  <c r="D8" i="3"/>
  <c r="T52" i="1"/>
  <c r="T66" i="1"/>
  <c r="E2" i="3"/>
  <c r="V36" i="1"/>
  <c r="V112" i="1"/>
  <c r="V127" i="1"/>
  <c r="U52" i="1"/>
  <c r="U66" i="1"/>
  <c r="Q74" i="1"/>
  <c r="Q76" i="1"/>
  <c r="V30" i="1"/>
  <c r="X30" i="1"/>
  <c r="V165" i="1"/>
  <c r="X165" i="1"/>
  <c r="G5" i="3"/>
  <c r="B9" i="3"/>
  <c r="V160" i="1"/>
  <c r="X160" i="1"/>
  <c r="C9" i="3"/>
  <c r="V71" i="1"/>
  <c r="D9" i="3"/>
  <c r="V70" i="1"/>
  <c r="E9" i="3"/>
  <c r="T76" i="1"/>
  <c r="E8" i="3"/>
  <c r="R52" i="1"/>
  <c r="R66" i="1"/>
  <c r="C2" i="3"/>
  <c r="F9" i="3"/>
  <c r="V73" i="1"/>
  <c r="V75" i="1"/>
  <c r="V72" i="1"/>
  <c r="V88" i="1"/>
  <c r="X140" i="1"/>
  <c r="V64" i="1"/>
  <c r="V58" i="1"/>
  <c r="X55" i="1"/>
  <c r="V43" i="1"/>
  <c r="Q52" i="1"/>
  <c r="Q66" i="1"/>
  <c r="B2" i="3"/>
  <c r="V50" i="1"/>
  <c r="V24" i="1"/>
  <c r="X12" i="1"/>
  <c r="V69" i="1"/>
  <c r="V169" i="1"/>
  <c r="V171" i="1"/>
  <c r="V74" i="1"/>
  <c r="X74" i="1"/>
  <c r="C12" i="3"/>
  <c r="E12" i="3"/>
  <c r="W160" i="1"/>
  <c r="G9" i="3"/>
  <c r="D12" i="3"/>
  <c r="U78" i="1"/>
  <c r="U173" i="1"/>
  <c r="U175" i="1"/>
  <c r="U178" i="1"/>
  <c r="F2" i="3"/>
  <c r="F12" i="3"/>
  <c r="T78" i="1"/>
  <c r="T173" i="1"/>
  <c r="R78" i="1"/>
  <c r="R173" i="1"/>
  <c r="R175" i="1"/>
  <c r="V52" i="1"/>
  <c r="V66" i="1"/>
  <c r="S78" i="1"/>
  <c r="S173" i="1"/>
  <c r="X24" i="1"/>
  <c r="Q78" i="1"/>
  <c r="Q173" i="1"/>
  <c r="B8" i="3"/>
  <c r="X69" i="1"/>
  <c r="T175" i="1"/>
  <c r="T178" i="1"/>
  <c r="T180" i="1"/>
  <c r="S175" i="1"/>
  <c r="S178" i="1"/>
  <c r="S180" i="1"/>
  <c r="R178" i="1"/>
  <c r="R180" i="1"/>
  <c r="C20" i="3"/>
  <c r="Q175" i="1"/>
  <c r="V173" i="1"/>
  <c r="G18" i="3"/>
  <c r="V76" i="1"/>
  <c r="X76" i="1"/>
  <c r="G2" i="3"/>
  <c r="B12" i="3"/>
  <c r="G8" i="3"/>
  <c r="E18" i="3"/>
  <c r="F18" i="3"/>
  <c r="D18" i="3"/>
  <c r="C18" i="3"/>
  <c r="X66" i="1"/>
  <c r="B18" i="3"/>
  <c r="Q178" i="1"/>
  <c r="B19" i="3"/>
  <c r="V175" i="1"/>
  <c r="X175" i="1"/>
  <c r="V78" i="1"/>
  <c r="X78" i="1"/>
  <c r="G12" i="3"/>
  <c r="U180" i="1"/>
  <c r="F20" i="3"/>
  <c r="F19" i="3"/>
  <c r="F13" i="3"/>
  <c r="F14" i="3"/>
  <c r="F16" i="3"/>
  <c r="E20" i="3"/>
  <c r="E13" i="3"/>
  <c r="E14" i="3"/>
  <c r="E16" i="3"/>
  <c r="E19" i="3"/>
  <c r="C19" i="3"/>
  <c r="C13" i="3"/>
  <c r="C14" i="3"/>
  <c r="C16" i="3"/>
  <c r="D20" i="3"/>
  <c r="D13" i="3"/>
  <c r="D14" i="3"/>
  <c r="D16" i="3"/>
  <c r="D19" i="3"/>
  <c r="X173" i="1"/>
  <c r="B13" i="3"/>
  <c r="B14" i="3"/>
  <c r="B16" i="3"/>
  <c r="V178" i="1"/>
  <c r="V180" i="1"/>
  <c r="X180" i="1"/>
  <c r="Q180" i="1"/>
  <c r="B20" i="3"/>
  <c r="W181" i="1"/>
  <c r="G19" i="3"/>
  <c r="G20" i="3"/>
  <c r="G13" i="3"/>
  <c r="G14" i="3"/>
  <c r="G16" i="3"/>
  <c r="X17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Lisa Cantore</author>
  </authors>
  <commentList>
    <comment ref="C3" authorId="0" shapeId="0" xr:uid="{00000000-0006-0000-0000-000001000000}">
      <text>
        <r>
          <rPr>
            <b/>
            <sz val="9"/>
            <color indexed="81"/>
            <rFont val="Tahoma"/>
            <family val="2"/>
          </rPr>
          <t xml:space="preserve">Lisa Cantore:
</t>
        </r>
        <r>
          <rPr>
            <sz val="9"/>
            <color indexed="81"/>
            <rFont val="Tahoma"/>
            <family val="2"/>
          </rPr>
          <t>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A8" authorId="0" shapeId="0" xr:uid="{00000000-0006-0000-0000-000002000000}">
      <text>
        <r>
          <rPr>
            <sz val="9"/>
            <color indexed="81"/>
            <rFont val="Tahoma"/>
            <family val="2"/>
          </rPr>
          <t xml:space="preserve">FY2020 (7/1/2019 – 6/30/2020) – Current Benefit Rates for FY20
• Faculty Benefit Rate: 23.9%
• Graduate Student (RA) Benefit Rate: 21.2%
• Graduate Student Fellowship/Stipend Benefit Rate: 27.1%
*** this rate to be used when the award being received is a Fellowship via a Fellowship opportunity
• Postdoctoral Scholar Benefit Rate: 23.9% (Faculty rate)
• Professional Staff Benefit Rate: 32.1%
• Classified Staff Benefit Rate: 41.2%
• Hourly/Emeritus Benefit Rate: 20.9%
</t>
        </r>
      </text>
    </comment>
    <comment ref="A14" authorId="0" shapeId="0" xr:uid="{00000000-0006-0000-0000-000003000000}">
      <text>
        <r>
          <rPr>
            <b/>
            <sz val="9"/>
            <color indexed="81"/>
            <rFont val="Tahoma"/>
            <family val="2"/>
          </rPr>
          <t>FY20 Benefit Rate</t>
        </r>
        <r>
          <rPr>
            <sz val="9"/>
            <color indexed="81"/>
            <rFont val="Tahoma"/>
            <family val="2"/>
          </rPr>
          <t xml:space="preserve">
</t>
        </r>
      </text>
    </comment>
    <comment ref="B17" authorId="0" shapeId="0" xr:uid="{00000000-0006-0000-0000-000004000000}">
      <text>
        <r>
          <rPr>
            <b/>
            <sz val="9"/>
            <color indexed="81"/>
            <rFont val="Tahoma"/>
            <family val="2"/>
          </rPr>
          <t>Lisa Cantore:</t>
        </r>
        <r>
          <rPr>
            <sz val="9"/>
            <color indexed="81"/>
            <rFont val="Tahoma"/>
            <family val="2"/>
          </rPr>
          <t xml:space="preserve">
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B26" authorId="0" shapeId="0" xr:uid="{00000000-0006-0000-0000-000005000000}">
      <text>
        <r>
          <rPr>
            <b/>
            <sz val="9"/>
            <color indexed="81"/>
            <rFont val="Tahoma"/>
            <family val="2"/>
          </rPr>
          <t>Lisa Cantore:</t>
        </r>
        <r>
          <rPr>
            <sz val="9"/>
            <color indexed="81"/>
            <rFont val="Tahoma"/>
            <family val="2"/>
          </rPr>
          <t xml:space="preserve">
Postdoctoral Scholars (formerly called PDRA) must be a full-time hire and supported 100%.  May be supported by multiple sources to achieve full support.</t>
        </r>
      </text>
    </comment>
    <comment ref="B32" authorId="0" shapeId="0" xr:uid="{00000000-0006-0000-0000-000006000000}">
      <text>
        <r>
          <rPr>
            <b/>
            <sz val="9"/>
            <color indexed="81"/>
            <rFont val="Tahoma"/>
            <family val="2"/>
          </rPr>
          <t>Lisa Cantore:</t>
        </r>
        <r>
          <rPr>
            <sz val="9"/>
            <color indexed="81"/>
            <rFont val="Tahoma"/>
            <family val="2"/>
          </rPr>
          <t xml:space="preserve">
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A36" authorId="0" shapeId="0" xr:uid="{00000000-0006-0000-0000-000007000000}">
      <text>
        <r>
          <rPr>
            <b/>
            <sz val="9"/>
            <color indexed="81"/>
            <rFont val="Tahoma"/>
            <family val="2"/>
          </rPr>
          <t>Lisa Cantore:</t>
        </r>
        <r>
          <rPr>
            <sz val="9"/>
            <color indexed="81"/>
            <rFont val="Tahoma"/>
            <family val="2"/>
          </rPr>
          <t xml:space="preserve">
Academic Year Tuition Costs for 2020-21 are not yet known.  SAFS recommends the 2019-20 rates be inflated by 5% depending on when the AY the tuition would be charged. 
This template is built to apply 5% as an inflater; however, if you need to adjust the inflation rate used, please see Column A Key for which cells to use in re-calculating on the spreadsheet. 
QERM Students have a different tuition schedule:
QERM Tuition 2019-2020 Academic Year (Resident – Graduate School | Tier 1)
https://www.washington.edu/opb/tuition-fees/current-tuition-and-fees-dashboards/quarterly-tuition-and-fees-pdf-files/ 
• Fall Quarter 2019: $5135
• Winter Quarter 2020: $5135
• Spring Quarter 2020: $5136
• Summer Quarter 2020 (2 credits): $1514.60</t>
        </r>
      </text>
    </comment>
    <comment ref="B38" authorId="0" shapeId="0" xr:uid="{00000000-0006-0000-0000-000008000000}">
      <text>
        <r>
          <rPr>
            <b/>
            <sz val="9"/>
            <color rgb="FF000000"/>
            <rFont val="Tahoma"/>
            <family val="2"/>
          </rPr>
          <t>Lisa Cantore:</t>
        </r>
        <r>
          <rPr>
            <sz val="9"/>
            <color rgb="FF000000"/>
            <rFont val="Tahoma"/>
            <family val="2"/>
          </rPr>
          <t xml:space="preserve">
FY2019-20
Rates Effective: 7/1/2019 - 6/30/2020
Pre-Masters: $2460
Intermediate (not passed general exams): $2640
Candidate (passed general exams): $2830
Grad Student Research Assistants may work 50% of their 12 month appointment.  Monthly base Salary identified is the part-time rate of their student level. The project requested salary will be based on the monthly base salary escalated by 4% for each year to account for merit / cost of living increases. 
** Tuition must be included and be commensurate with the student's proposed effort/time.  For example, if the student is proposed with 9 months of effort/time, 3 quarters of tuition would be budgeted for or if 12 months of effort/time 4 quarters of tuition would be budgeted for, and so on.
*** QERM students have a different RA salary schedule: QERM – RA Salary Rates: Regular Schedule | Schedule 1 (7/1/2019 – 6/30/2020)
https://grad.uw.edu/wp-content/uploads/2019/08/2019-2020-RA-TA-SA-Base-Salary-Schedule.pdf</t>
        </r>
      </text>
    </comment>
    <comment ref="B45" authorId="0" shapeId="0" xr:uid="{00000000-0006-0000-0000-000009000000}">
      <text>
        <r>
          <rPr>
            <b/>
            <sz val="9"/>
            <color indexed="81"/>
            <rFont val="Tahoma"/>
            <family val="2"/>
          </rPr>
          <t>Lisa Cantore:</t>
        </r>
        <r>
          <rPr>
            <sz val="9"/>
            <color indexed="81"/>
            <rFont val="Tahoma"/>
            <family val="2"/>
          </rPr>
          <t xml:space="preserve">
FY2019-20 FELLOWSHIP RATES
Rates Effective: 7/1/2019 - 6/30/2020
Pre-Masters - MS: $2460
Intermediate -PhD: (not passed general exams): $2640
Candidate - PhD: (passed general exams): $2830
Base rates above are 50% FTE of a 12 month appointment.  For Fellowships, a Fellow is not provided compensation (i.e. salary), but rather a Stipend where the value of the Stipend is based on the rates above plus benefits.  When budgeting for a sponsored program Fellowship, merit, cost-of-living and/or transitioning to candidacy increases should be added to the base rate to account for State-required inflation or other. The rate should be inflated between 2-4% for merit/cost-of-living and/or inflated by whatever is appropriate for transitions within the student's degree program.  
** Tuition must be included and be commensurate with the student's proposed effort/time.  For example, if the student is proposed with 9 months of effort/time, 3 quarters of tuition would be budgeted for or if 12 months of effort/time 4 quarters of tuition would be budgeted for, and so on.
*** Student's appointed as Fellows; whether supported by internal funds through SAFS/College or by external funds through an awarded sponsored Fellowship, the benefit rate applied is different than the benefit rate used when a student is appointed as a Research Assistant. 
**** Be sure that you're building your budget according to a sponsor's requirements and restrictions as the Stipend amount allowed as part of a Fellowship award may vary from the UW-SAFS rates, as example. There may be other budget restrictions, as well.  The sponsor's requirements will override UW-SAFS when less/capped with respect to charges to the award budget; however, the student will receive the full value of the UW-SAFS Stipend rate with the difference from what the sponsor will cover subsidized using other sources of support in SAFS. For purposes of equity, a student may not receive a Stipend at higher level that when is set for UW-SAFS, even if a sponsor allows - in addition to sponsor restricitions, sponsor's require the insitution to consistently apply its policies across sponsored programs. </t>
        </r>
      </text>
    </comment>
    <comment ref="F61" authorId="0" shapeId="0" xr:uid="{00000000-0006-0000-0000-00000A000000}">
      <text>
        <r>
          <rPr>
            <b/>
            <sz val="9"/>
            <color indexed="81"/>
            <rFont val="Tahoma"/>
            <family val="2"/>
          </rPr>
          <t>Lisa Cantore:</t>
        </r>
        <r>
          <rPr>
            <sz val="9"/>
            <color indexed="81"/>
            <rFont val="Tahoma"/>
            <family val="2"/>
          </rPr>
          <t xml:space="preserve">
UW Minimum Wage effective January 1, 2020</t>
        </r>
      </text>
    </comment>
    <comment ref="B68" authorId="0" shapeId="0" xr:uid="{00000000-0006-0000-0000-00000B000000}">
      <text>
        <r>
          <rPr>
            <b/>
            <sz val="9"/>
            <color indexed="81"/>
            <rFont val="Tahoma"/>
            <family val="2"/>
          </rPr>
          <t>Lisa Cantore:</t>
        </r>
        <r>
          <rPr>
            <sz val="9"/>
            <color indexed="81"/>
            <rFont val="Tahoma"/>
            <family val="2"/>
          </rPr>
          <t xml:space="preserve">
These rates are the preliminary for FY21 and should be used for project years taking place during FY21.  For project years taking place during FY20, those rates should be used for the specific project year (see key in upper left corner)</t>
        </r>
      </text>
    </comment>
    <comment ref="F72" authorId="0" shapeId="0" xr:uid="{00000000-0006-0000-0000-00000C000000}">
      <text>
        <r>
          <rPr>
            <sz val="9"/>
            <color indexed="81"/>
            <rFont val="Tahoma"/>
            <family val="2"/>
          </rPr>
          <t xml:space="preserve">At time of submission, benefit rates for FY20 were used. However, FY21 rates are now known, so Year 1 is calculated using FY21 rate for GS Fellows which is less than FY20.  Note: Year 2 remains unchanged for time-being since revision likely needed closer to sponsor release of incremental funding for that period.
</t>
        </r>
      </text>
    </comment>
    <comment ref="C157" authorId="0" shapeId="0" xr:uid="{00000000-0006-0000-0000-00000D000000}">
      <text>
        <r>
          <rPr>
            <b/>
            <sz val="9"/>
            <color indexed="81"/>
            <rFont val="Tahoma"/>
            <family val="2"/>
          </rPr>
          <t>Lisa Cantore:</t>
        </r>
        <r>
          <rPr>
            <sz val="9"/>
            <color indexed="81"/>
            <rFont val="Tahoma"/>
            <family val="2"/>
          </rPr>
          <t xml:space="preserve">
Indirects are applied only to the first $25,000 of the subaward. For example, a subrecipient project cost of $100k, would have UW indirects applied only to the first $25,000 of that $100k.  
The subrecipient's project costs are made up of whatever costs are involved for them to fulfill their part of the project, including their institution's negotiated rate (essentially, their budget is built just as UW would build its budget). The sub's total project costs (including their travel costs if they are needed for their scope of activity) are then entered on a budget line item for subawards.  The UW indirects will then be applied to those total costs up to $25k.  
It is important that the GIM-7 documents identify the entire period that the subrecipient will participate to avoid indirects being applied beyond $25,000. As well, these documents are a required element to meet the UW's policy for Ready-to-Submit (RTS) - GIM-19.
What are the GIM-7 documents needed?
https://www.washington.edu/research/policies/gim-7-sponsored-program-subaward-administration/#prepare-proposal-subs
Not sure if your collaborator needs to be a subaward? See the following for some hallmarks: https://www.washington.edu/research/faq/subrecipient-vendor-consultant/</t>
        </r>
      </text>
    </comment>
    <comment ref="F160" authorId="0" shapeId="0" xr:uid="{00000000-0006-0000-0000-00000E000000}">
      <text>
        <r>
          <rPr>
            <b/>
            <sz val="9"/>
            <color indexed="81"/>
            <rFont val="Tahoma"/>
            <family val="2"/>
          </rPr>
          <t>Lisa Cantore:</t>
        </r>
        <r>
          <rPr>
            <sz val="9"/>
            <color indexed="81"/>
            <rFont val="Tahoma"/>
            <family val="2"/>
          </rPr>
          <t xml:space="preserve">
QERM Students have a different tuition schedule:
QERM Tuition 2019-2020 Academic Year (Resident – Graduate School | Tier 1)
https://www.washington.edu/opb/tuition-fees/current-tuition-and-fees-dashboards/quarterly-tuition-and-fees-pdf-files/ 
</t>
        </r>
      </text>
    </comment>
    <comment ref="F165" authorId="0" shapeId="0" xr:uid="{00000000-0006-0000-0000-00000F000000}">
      <text>
        <r>
          <rPr>
            <b/>
            <sz val="9"/>
            <color indexed="81"/>
            <rFont val="Tahoma"/>
            <family val="2"/>
          </rPr>
          <t>Lisa Cantore:</t>
        </r>
        <r>
          <rPr>
            <sz val="9"/>
            <color indexed="81"/>
            <rFont val="Tahoma"/>
            <family val="2"/>
          </rPr>
          <t xml:space="preserve">
QERM Students have a different tuition schedule:
QERM Tuition 2019-2020 Academic Year (Resident – Graduate School | Tier 1)
https://www.washington.edu/opb/tuition-fees/current-tuition-and-fees-dashboards/quarterly-tuition-and-fees-pdf-files/</t>
        </r>
      </text>
    </comment>
    <comment ref="Q181" authorId="0" shapeId="0" xr:uid="{00000000-0006-0000-0000-000010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 ref="R181" authorId="0" shapeId="0" xr:uid="{00000000-0006-0000-0000-000011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 ref="V181" authorId="0" shapeId="0" xr:uid="{00000000-0006-0000-0000-000012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Lisa Cantore</author>
  </authors>
  <commentList>
    <comment ref="A15" authorId="0" shapeId="0" xr:uid="{00000000-0006-0000-0100-000001000000}">
      <text>
        <r>
          <rPr>
            <b/>
            <sz val="9"/>
            <color indexed="81"/>
            <rFont val="Tahoma"/>
            <family val="2"/>
          </rPr>
          <t>Lisa Cantore:</t>
        </r>
        <r>
          <rPr>
            <sz val="9"/>
            <color indexed="81"/>
            <rFont val="Tahoma"/>
            <family val="2"/>
          </rPr>
          <t xml:space="preserve">
N/A for this project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Lisa Cantore</author>
  </authors>
  <commentList>
    <comment ref="C3" authorId="0" shapeId="0" xr:uid="{00000000-0006-0000-0200-000001000000}">
      <text>
        <r>
          <rPr>
            <b/>
            <sz val="9"/>
            <color indexed="81"/>
            <rFont val="Tahoma"/>
            <family val="2"/>
          </rPr>
          <t xml:space="preserve">Lisa Cantore:
</t>
        </r>
        <r>
          <rPr>
            <sz val="9"/>
            <color indexed="81"/>
            <rFont val="Tahoma"/>
            <family val="2"/>
          </rPr>
          <t>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A8" authorId="0" shapeId="0" xr:uid="{00000000-0006-0000-0200-000002000000}">
      <text>
        <r>
          <rPr>
            <sz val="9"/>
            <color indexed="81"/>
            <rFont val="Tahoma"/>
            <family val="2"/>
          </rPr>
          <t xml:space="preserve">FY2020 (7/1/2019 – 6/30/2020) – Current Benefit Rates for FY20
• Faculty Benefit Rate: 23.9%
• Graduate Student (RA) Benefit Rate: 21.2%
• Graduate Student Fellowship/Stipend Benefit Rate: 27.1%
*** this rate to be used when the award being received is a Fellowship via a Fellowship opportunity
• Postdoctoral Scholar Benefit Rate: 23.9% (Faculty rate)
• Professional Staff Benefit Rate: 32.1%
• Classified Staff Benefit Rate: 41.2%
• Hourly/Emeritus Benefit Rate: 20.9%
</t>
        </r>
      </text>
    </comment>
    <comment ref="B17" authorId="0" shapeId="0" xr:uid="{00000000-0006-0000-0200-000003000000}">
      <text>
        <r>
          <rPr>
            <b/>
            <sz val="9"/>
            <color indexed="81"/>
            <rFont val="Tahoma"/>
            <family val="2"/>
          </rPr>
          <t>Lisa Cantore:</t>
        </r>
        <r>
          <rPr>
            <sz val="9"/>
            <color indexed="81"/>
            <rFont val="Tahoma"/>
            <family val="2"/>
          </rPr>
          <t xml:space="preserve">
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B26" authorId="0" shapeId="0" xr:uid="{00000000-0006-0000-0200-000004000000}">
      <text>
        <r>
          <rPr>
            <b/>
            <sz val="9"/>
            <color indexed="81"/>
            <rFont val="Tahoma"/>
            <family val="2"/>
          </rPr>
          <t>Lisa Cantore:</t>
        </r>
        <r>
          <rPr>
            <sz val="9"/>
            <color indexed="81"/>
            <rFont val="Tahoma"/>
            <family val="2"/>
          </rPr>
          <t xml:space="preserve">
Postdoctoral Scholars (formerly called PDRA) must be a full-time hire and supported 100%.  May be supported by multiple sources to achieve full support.</t>
        </r>
      </text>
    </comment>
    <comment ref="B32" authorId="0" shapeId="0" xr:uid="{00000000-0006-0000-0200-000005000000}">
      <text>
        <r>
          <rPr>
            <b/>
            <sz val="9"/>
            <color indexed="81"/>
            <rFont val="Tahoma"/>
            <family val="2"/>
          </rPr>
          <t>Lisa Cantore:</t>
        </r>
        <r>
          <rPr>
            <sz val="9"/>
            <color indexed="81"/>
            <rFont val="Tahoma"/>
            <family val="2"/>
          </rPr>
          <t xml:space="preserve">
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A34" authorId="0" shapeId="0" xr:uid="{00000000-0006-0000-0200-000006000000}">
      <text>
        <r>
          <rPr>
            <b/>
            <sz val="9"/>
            <color indexed="81"/>
            <rFont val="Tahoma"/>
            <family val="2"/>
          </rPr>
          <t>Lisa Cantore:</t>
        </r>
        <r>
          <rPr>
            <sz val="9"/>
            <color indexed="81"/>
            <rFont val="Tahoma"/>
            <family val="2"/>
          </rPr>
          <t xml:space="preserve">
Academic Year Tuition Costs for 2020-21 are not yet known.  SAFS recommends the 2019-20 rates be inflated by 5% depending on when the AY the tuition would be charged. 
This template is built to apply 5% as an inflater; however, if you need to adjust the inflation rate used, please see Column A Key for which cells to use in re-calculating on the spreadsheet. 
QERM Students have a different tuition schedule:
QERM Tuition 2019-2020 Academic Year (Resident – Graduate School | Tier 1)
https://www.washington.edu/opb/tuition-fees/current-tuition-and-fees-dashboards/quarterly-tuition-and-fees-pdf-files/ 
• Fall Quarter 2019: $5135
• Winter Quarter 2020: $5135
• Spring Quarter 2020: $5136
• Summer Quarter 2020 (2 credits): $1514.60</t>
        </r>
      </text>
    </comment>
    <comment ref="B38" authorId="0" shapeId="0" xr:uid="{00000000-0006-0000-0200-000007000000}">
      <text>
        <r>
          <rPr>
            <b/>
            <sz val="9"/>
            <color rgb="FF000000"/>
            <rFont val="Tahoma"/>
            <family val="2"/>
          </rPr>
          <t>Lisa Cantore:</t>
        </r>
        <r>
          <rPr>
            <sz val="9"/>
            <color rgb="FF000000"/>
            <rFont val="Tahoma"/>
            <family val="2"/>
          </rPr>
          <t xml:space="preserve">
FY2019-20
Rates Effective: 7/1/2019 - 6/30/2020
Pre-Masters: $2460
Intermediate (not passed general exams): $2640
Candidate (passed general exams): $2830
Grad Student Research Assistants may work 50% of their 12 month appointment.  Monthly base Salary identified is the part-time rate of their student level. The project requested salary will be based on the monthly base salary escalated by 4% for each year to account for merit / cost of living increases. 
** Tuition must be included and be commensurate with the student's proposed effort/time.  For example, if the student is proposed with 9 months of effort/time, 3 quarters of tuition would be budgeted for or if 12 months of effort/time 4 quarters of tuition would be budgeted for, and so on.
*** QERM students have a different RA salary schedule: QERM – RA Salary Rates: Regular Schedule | Schedule 1 (7/1/2019 – 6/30/2020)
https://grad.uw.edu/wp-content/uploads/2019/08/2019-2020-RA-TA-SA-Base-Salary-Schedule.pdf</t>
        </r>
      </text>
    </comment>
    <comment ref="B45" authorId="0" shapeId="0" xr:uid="{00000000-0006-0000-0200-000008000000}">
      <text>
        <r>
          <rPr>
            <b/>
            <sz val="9"/>
            <color indexed="81"/>
            <rFont val="Tahoma"/>
            <family val="2"/>
          </rPr>
          <t>Lisa Cantore:</t>
        </r>
        <r>
          <rPr>
            <sz val="9"/>
            <color indexed="81"/>
            <rFont val="Tahoma"/>
            <family val="2"/>
          </rPr>
          <t xml:space="preserve">
FY2019-20 FELLOWSHIP RATES
Rates Effective: 7/1/2019 - 6/30/2020
Pre-Masters - MS: $2460
Intermediate -PhD: (not passed general exams): $2640
Candidate - PhD: (passed general exams): $2830
Base rates above are 50% FTE of a 12 month appointment.  For Fellowships, a Fellow is not provided compensation (i.e. salary), but rather a Stipend where the value of the Stipend is based on the rates above plus benefits.  When budgeting for a sponsored program Fellowship, merit, cost-of-living and/or transitioning to candidacy increases should be added to the base rate to account for State-required inflation or other. The rate should be inflated between 2-4% for merit/cost-of-living and/or inflated by whatever is appropriate for transitions within the student's degree program.  
** Tuition must be included and be commensurate with the student's proposed effort/time.  For example, if the student is proposed with 9 months of effort/time, 3 quarters of tuition would be budgeted for or if 12 months of effort/time 4 quarters of tuition would be budgeted for, and so on.
*** Student's appointed as Fellows; whether supported by internal funds through SAFS/College or by external funds through an awarded sponsored Fellowship, the benefit rate applied is different than the benefit rate used when a student is appointed as a Research Assistant. 
**** Be sure that you're building your budget according to a sponsor's requirements and restrictions as the Stipend amount allowed as part of a Fellowship award may vary from the UW-SAFS rates, as example. There may be other budget restrictions, as well.  The sponsor's requirements will override UW-SAFS when less/capped with respect to charges to the award budget; however, the student will receive the full value of the UW-SAFS Stipend rate with the difference from what the sponsor will cover subsidized using other sources of support in SAFS. For purposes of equity, a student may not receive a Stipend at higher level that when is set for UW-SAFS, even if a sponsor allows - in addition to sponsor restricitions, sponsor's require the insitution to consistently apply its policies across sponsored programs. </t>
        </r>
      </text>
    </comment>
    <comment ref="F61" authorId="0" shapeId="0" xr:uid="{00000000-0006-0000-0200-000009000000}">
      <text>
        <r>
          <rPr>
            <b/>
            <sz val="9"/>
            <color indexed="81"/>
            <rFont val="Tahoma"/>
            <family val="2"/>
          </rPr>
          <t>Lisa Cantore:</t>
        </r>
        <r>
          <rPr>
            <sz val="9"/>
            <color indexed="81"/>
            <rFont val="Tahoma"/>
            <family val="2"/>
          </rPr>
          <t xml:space="preserve">
UW Minimum Wage effective January 1, 2020</t>
        </r>
      </text>
    </comment>
    <comment ref="B68" authorId="0" shapeId="0" xr:uid="{00000000-0006-0000-0200-00000A000000}">
      <text>
        <r>
          <rPr>
            <b/>
            <sz val="9"/>
            <color indexed="81"/>
            <rFont val="Tahoma"/>
            <family val="2"/>
          </rPr>
          <t>Lisa Cantore:</t>
        </r>
        <r>
          <rPr>
            <sz val="9"/>
            <color indexed="81"/>
            <rFont val="Tahoma"/>
            <family val="2"/>
          </rPr>
          <t xml:space="preserve">
These rates are the preliminary for FY21 and should be used for project years taking place during FY21.  For project years taking place during FY20, those rates should be used for the specific project year (see key in upper left corner)</t>
        </r>
      </text>
    </comment>
    <comment ref="C157" authorId="0" shapeId="0" xr:uid="{00000000-0006-0000-0200-00000B000000}">
      <text>
        <r>
          <rPr>
            <b/>
            <sz val="9"/>
            <color indexed="81"/>
            <rFont val="Tahoma"/>
            <family val="2"/>
          </rPr>
          <t>Lisa Cantore:</t>
        </r>
        <r>
          <rPr>
            <sz val="9"/>
            <color indexed="81"/>
            <rFont val="Tahoma"/>
            <family val="2"/>
          </rPr>
          <t xml:space="preserve">
Indirects are applied only to the first $25,000 of the subaward. For example, a subrecipient project cost of $100k, would have UW indirects applied only to the first $25,000 of that $100k.  
The subrecipient's project costs are made up of whatever costs are involved for them to fulfill their part of the project, including their institution's negotiated rate (essentially, their budget is built just as UW would build its budget). The sub's total project costs (including their travel costs if they are needed for their scope of activity) are then entered on a budget line item for subawards.  The UW indirects will then be applied to those total costs up to $25k.  
It is important that the GIM-7 documents identify the entire period that the subrecipient will participate to avoid indirects being applied beyond $25,000. As well, these documents are a required element to meet the UW's policy for Ready-to-Submit (RTS) - GIM-19.
What are the GIM-7 documents needed?
https://www.washington.edu/research/policies/gim-7-sponsored-program-subaward-administration/#prepare-proposal-subs
Not sure if your collaborator needs to be a subaward? See the following for some hallmarks: https://www.washington.edu/research/faq/subrecipient-vendor-consultant/</t>
        </r>
      </text>
    </comment>
    <comment ref="F160" authorId="0" shapeId="0" xr:uid="{00000000-0006-0000-0200-00000C000000}">
      <text>
        <r>
          <rPr>
            <b/>
            <sz val="9"/>
            <color indexed="81"/>
            <rFont val="Tahoma"/>
            <family val="2"/>
          </rPr>
          <t>Lisa Cantore:</t>
        </r>
        <r>
          <rPr>
            <sz val="9"/>
            <color indexed="81"/>
            <rFont val="Tahoma"/>
            <family val="2"/>
          </rPr>
          <t xml:space="preserve">
QERM Students have a different tuition schedule:
QERM Tuition 2019-2020 Academic Year (Resident – Graduate School | Tier 1)
https://www.washington.edu/opb/tuition-fees/current-tuition-and-fees-dashboards/quarterly-tuition-and-fees-pdf-files/ 
</t>
        </r>
      </text>
    </comment>
    <comment ref="F165" authorId="0" shapeId="0" xr:uid="{00000000-0006-0000-0200-00000D000000}">
      <text>
        <r>
          <rPr>
            <b/>
            <sz val="9"/>
            <color indexed="81"/>
            <rFont val="Tahoma"/>
            <family val="2"/>
          </rPr>
          <t>Lisa Cantore:</t>
        </r>
        <r>
          <rPr>
            <sz val="9"/>
            <color indexed="81"/>
            <rFont val="Tahoma"/>
            <family val="2"/>
          </rPr>
          <t xml:space="preserve">
QERM Students have a different tuition schedule:
QERM Tuition 2019-2020 Academic Year (Resident – Graduate School | Tier 1)
https://www.washington.edu/opb/tuition-fees/current-tuition-and-fees-dashboards/quarterly-tuition-and-fees-pdf-files/</t>
        </r>
      </text>
    </comment>
    <comment ref="Q181" authorId="0" shapeId="0" xr:uid="{00000000-0006-0000-0200-00000E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 ref="R181" authorId="0" shapeId="0" xr:uid="{00000000-0006-0000-0200-00000F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 ref="V181" authorId="0" shapeId="0" xr:uid="{00000000-0006-0000-0200-000010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List>
</comments>
</file>

<file path=xl/sharedStrings.xml><?xml version="1.0" encoding="utf-8"?>
<sst xmlns="http://schemas.openxmlformats.org/spreadsheetml/2006/main" count="330" uniqueCount="144">
  <si>
    <t>ORGANIZATION:</t>
  </si>
  <si>
    <r>
      <rPr>
        <b/>
        <sz val="10"/>
        <rFont val="Arial"/>
        <family val="2"/>
        <charset val="1"/>
      </rPr>
      <t>PROJECT TITLE</t>
    </r>
    <r>
      <rPr>
        <sz val="12"/>
        <color rgb="FF000000"/>
        <rFont val="Calibri"/>
        <family val="2"/>
        <charset val="1"/>
      </rPr>
      <t xml:space="preserve">:  </t>
    </r>
  </si>
  <si>
    <r>
      <rPr>
        <b/>
        <sz val="10"/>
        <rFont val="Arial"/>
        <family val="2"/>
        <charset val="1"/>
      </rPr>
      <t>PI(S)</t>
    </r>
    <r>
      <rPr>
        <sz val="12"/>
        <color rgb="FF000000"/>
        <rFont val="Calibri"/>
        <family val="2"/>
        <charset val="1"/>
      </rPr>
      <t>:</t>
    </r>
  </si>
  <si>
    <r>
      <rPr>
        <b/>
        <sz val="10"/>
        <rFont val="Arial"/>
        <family val="2"/>
        <charset val="1"/>
      </rPr>
      <t>PROJECT PERIOD:</t>
    </r>
    <r>
      <rPr>
        <sz val="12"/>
        <color rgb="FF000000"/>
        <rFont val="Calibri"/>
        <family val="2"/>
        <charset val="1"/>
      </rPr>
      <t xml:space="preserve">  </t>
    </r>
  </si>
  <si>
    <t>BENEFITS - CLASSIFIED</t>
  </si>
  <si>
    <t xml:space="preserve">MONTHLY </t>
  </si>
  <si>
    <t>YEAR 01</t>
  </si>
  <si>
    <t>YEAR 02</t>
  </si>
  <si>
    <t>YEAR 03</t>
  </si>
  <si>
    <t>YEAR 04</t>
  </si>
  <si>
    <t>YEAR 05</t>
  </si>
  <si>
    <t>YEAR</t>
  </si>
  <si>
    <t>TOTAL</t>
  </si>
  <si>
    <t>BASE SAL</t>
  </si>
  <si>
    <t>MOs</t>
  </si>
  <si>
    <t>HRs</t>
  </si>
  <si>
    <t>BENEFITS - PROFESSIONAL</t>
  </si>
  <si>
    <t>SENIOR PERSONNEL (Faculty)</t>
  </si>
  <si>
    <t>BENEFITS - HOURLY / OT</t>
  </si>
  <si>
    <t>INFLATOR - PERSONNEL</t>
  </si>
  <si>
    <t>SENIOR PERSONNEL (Professional)</t>
  </si>
  <si>
    <t>INFLATOR - TUITION</t>
  </si>
  <si>
    <t>OTHER PROFESSIONALS</t>
  </si>
  <si>
    <t>TOTAL OTHER PROFESSIONAL</t>
  </si>
  <si>
    <t>TOTAL GRADUATE STUDENTS</t>
  </si>
  <si>
    <t>TOTAL CLERICAL/CLASSFIED</t>
  </si>
  <si>
    <t xml:space="preserve">HOURLY / OVERTIME </t>
  </si>
  <si>
    <t>TOTAL HOURLY / OVERTIME</t>
  </si>
  <si>
    <t>TOTAL SALARIES:</t>
  </si>
  <si>
    <t>FRINGE BENEFITS</t>
  </si>
  <si>
    <t>Fringe Benefits - Faculty/PostDocs</t>
  </si>
  <si>
    <t>Fringe Benefits - Grad Students</t>
  </si>
  <si>
    <t>Fringe Benefits - Professional</t>
  </si>
  <si>
    <t>Fringe Benefits - Hourly/Overtime</t>
  </si>
  <si>
    <t>TOTAL FRINGE BENEFITS</t>
  </si>
  <si>
    <t>TOTAL SALARIES &amp; FRINGE BENEFITS</t>
  </si>
  <si>
    <t>EQUIPMENT ($5k and above - exempt from indirects)</t>
  </si>
  <si>
    <t>EQUIPMENT</t>
  </si>
  <si>
    <t>TOTAL DOMESTIC TRAVEL</t>
  </si>
  <si>
    <t>TOTAL FOREIGN TRAVEL</t>
  </si>
  <si>
    <t>F.</t>
  </si>
  <si>
    <t>PARTICIPANT SUPPORT COSTS</t>
  </si>
  <si>
    <t xml:space="preserve">1.  Stipends </t>
  </si>
  <si>
    <t>2.  Travel</t>
  </si>
  <si>
    <t>3.  Subsistence</t>
  </si>
  <si>
    <t>4-a.  Other</t>
  </si>
  <si>
    <t>4-b.  Other</t>
  </si>
  <si>
    <t>TOTAL PARTICIPANT COSTS</t>
  </si>
  <si>
    <t>OTHER DIRECT COSTS</t>
  </si>
  <si>
    <t>Materials and Supplies</t>
  </si>
  <si>
    <t>unit cost</t>
  </si>
  <si>
    <t>quantity</t>
  </si>
  <si>
    <t>Publications and communications</t>
  </si>
  <si>
    <t>Registration (Conference/Workshop)</t>
  </si>
  <si>
    <t>TOTAL OTHER DIRECT COSTS</t>
  </si>
  <si>
    <t>TOTAL OTPS</t>
  </si>
  <si>
    <t>TOTAL DIRECT COSTS</t>
  </si>
  <si>
    <t>MTDC (BASE AMOUNT FOR INDIRECT COSTS)</t>
  </si>
  <si>
    <t>INDIRECT COSTS (choose rate)</t>
  </si>
  <si>
    <t>TOTAL DIRECT AND INDIRECT COSTS</t>
  </si>
  <si>
    <t>Budget Categories</t>
  </si>
  <si>
    <t>Year 1</t>
  </si>
  <si>
    <t>Year 2</t>
  </si>
  <si>
    <t>Year 3</t>
  </si>
  <si>
    <t>Total</t>
  </si>
  <si>
    <t>Other Object Codes (Participant Support Costs)</t>
  </si>
  <si>
    <t>Total Direct Costs</t>
  </si>
  <si>
    <t>Total Costs</t>
  </si>
  <si>
    <t>Budget Tab Check: Total Direct Costs</t>
  </si>
  <si>
    <t>Budget Tab Check: IDC</t>
  </si>
  <si>
    <t>Budget Tab Check: Total Costs</t>
  </si>
  <si>
    <t>EQUIPMENT ITEM</t>
  </si>
  <si>
    <t>TOTAL TRAVEL (DOMESTIC + FOREIGN)</t>
  </si>
  <si>
    <t>OPPORTUNITY:</t>
  </si>
  <si>
    <t>TYPE OF MATERIAL / SUPPLY</t>
  </si>
  <si>
    <t>Total Costs from Cost Share</t>
  </si>
  <si>
    <t>Percent cost share (shared / requested funds)</t>
  </si>
  <si>
    <t>GRAD STUDENT TUITION: 2019-20</t>
  </si>
  <si>
    <t xml:space="preserve">GRADUATE STUDENTS (Research Assistants) </t>
  </si>
  <si>
    <t xml:space="preserve">CLASSIFIED STAFF </t>
  </si>
  <si>
    <t>Fringe Benefits - Classified Staff</t>
  </si>
  <si>
    <t>PROJECT</t>
  </si>
  <si>
    <t>ROLE</t>
  </si>
  <si>
    <t>QERM STUDENT TUITION: 2019-20</t>
  </si>
  <si>
    <t>Fringe Benefits - Grad Students - Fellowship (SAFS or Sponsored Program)</t>
  </si>
  <si>
    <r>
      <t>GRADUATE STUDENTS (</t>
    </r>
    <r>
      <rPr>
        <i/>
        <sz val="10"/>
        <rFont val="Arial"/>
        <family val="2"/>
      </rPr>
      <t>Fellows: funds from SAFS or Sponsored Program</t>
    </r>
    <r>
      <rPr>
        <sz val="10"/>
        <rFont val="Arial"/>
        <family val="2"/>
      </rPr>
      <t xml:space="preserve">) </t>
    </r>
  </si>
  <si>
    <t>TOTAL GRADUATE STUDENTS (Research Assistants)</t>
  </si>
  <si>
    <t>TOTAL GRADUATE STUDENTS (Fellows)</t>
  </si>
  <si>
    <t>BENEFITS-GRAD STUDENT FELLOW</t>
  </si>
  <si>
    <t>BENEFITS -GRAD STUDENT RA</t>
  </si>
  <si>
    <t>INFLATOR - GRAD STU CANDIDACY</t>
  </si>
  <si>
    <t>01: Salaries and Wages</t>
  </si>
  <si>
    <t>02: Service Contracts</t>
  </si>
  <si>
    <t>03: Other Direct Costs: Contractual Services</t>
  </si>
  <si>
    <t>04: Travel</t>
  </si>
  <si>
    <t>05: Supplies and Materials</t>
  </si>
  <si>
    <t>06: Equipment</t>
  </si>
  <si>
    <t>07: Retirement and Benefits</t>
  </si>
  <si>
    <t>08: Student Aid</t>
  </si>
  <si>
    <t>38: Unallocated</t>
  </si>
  <si>
    <t>25: IDC</t>
  </si>
  <si>
    <t>TOTAL SENIOR PERSONNEL - PROFESSIONAL</t>
  </si>
  <si>
    <t>TOTAL SENIOR PERSONNEL - ALL</t>
  </si>
  <si>
    <t>POSTDOCTORAL SCHOLAR</t>
  </si>
  <si>
    <t># PARTICIPANTS</t>
  </si>
  <si>
    <t>Meal Per Diem</t>
  </si>
  <si>
    <t>Lodging Per Diem</t>
  </si>
  <si>
    <t>Airfare (economy)</t>
  </si>
  <si>
    <t>Airfare (economy / U.S. based airlines)</t>
  </si>
  <si>
    <t>Other: Airport transfers, Parking, Vehicle Rental, Mileage</t>
  </si>
  <si>
    <r>
      <rPr>
        <b/>
        <sz val="10"/>
        <rFont val="Arial"/>
        <family val="2"/>
      </rPr>
      <t>TRAVEL DOMESTIC (SCIENCTIFIC CONFERENCE)</t>
    </r>
    <r>
      <rPr>
        <sz val="10"/>
        <rFont val="Arial"/>
        <family val="2"/>
        <charset val="1"/>
      </rPr>
      <t xml:space="preserve"> </t>
    </r>
  </si>
  <si>
    <t>TRAVEL DOMESTIC (FIELD WORK/OUTREACH)</t>
  </si>
  <si>
    <t>FOREIGN TRAVEL (FIELD WORK/OUTREACH)</t>
  </si>
  <si>
    <r>
      <t>Professional or Personal Service Contracts (</t>
    </r>
    <r>
      <rPr>
        <b/>
        <sz val="8"/>
        <rFont val="Arial"/>
        <family val="2"/>
      </rPr>
      <t>e.g. Consultant, Expert Advisor</t>
    </r>
    <r>
      <rPr>
        <b/>
        <sz val="10"/>
        <rFont val="Arial"/>
        <family val="2"/>
      </rPr>
      <t>)</t>
    </r>
  </si>
  <si>
    <t>FY21 BENEFITS - FACULTY &amp; POST DOCS</t>
  </si>
  <si>
    <t>INDIRECT RATE (On / Off Campus/Other)</t>
  </si>
  <si>
    <t>CURRENCY CONVERSION</t>
  </si>
  <si>
    <t>currency type</t>
  </si>
  <si>
    <t>rate</t>
  </si>
  <si>
    <t>source</t>
  </si>
  <si>
    <t>TRAVEL DOMESTIC (RES. TEAM MTG /WORKSHOP /SCI. CONFERENCE)</t>
  </si>
  <si>
    <t>FOREIGN TRAVEL (RES. TEAM MTG /WORKSHOP /SCI. CONFERENCE)</t>
  </si>
  <si>
    <t>Fringe Benefits - Postdoctoral Scholars</t>
  </si>
  <si>
    <t>TOTAL POSTDOCTOAL SCHOLAR</t>
  </si>
  <si>
    <r>
      <t xml:space="preserve">Subaward: </t>
    </r>
    <r>
      <rPr>
        <sz val="10"/>
        <rFont val="Arial"/>
        <family val="2"/>
      </rPr>
      <t>&lt;add entity name&gt;</t>
    </r>
  </si>
  <si>
    <r>
      <t xml:space="preserve">Other Contractual Services </t>
    </r>
    <r>
      <rPr>
        <sz val="10"/>
        <rFont val="Arial"/>
        <family val="2"/>
      </rPr>
      <t>(</t>
    </r>
    <r>
      <rPr>
        <sz val="8"/>
        <rFont val="Arial"/>
        <family val="2"/>
      </rPr>
      <t>e.g. service centers, Cloud Computing, Sample Analyes</t>
    </r>
    <r>
      <rPr>
        <sz val="10"/>
        <rFont val="Arial"/>
        <family val="2"/>
      </rPr>
      <t>)</t>
    </r>
  </si>
  <si>
    <t>SCHOOL OF AQUATIC AND FISHERY SCIENCES</t>
  </si>
  <si>
    <t>Year 4</t>
  </si>
  <si>
    <t>Year 5</t>
  </si>
  <si>
    <t>Tuition - Academic (full quarter):  Operating Fee</t>
  </si>
  <si>
    <t xml:space="preserve">                                                           Building Fee</t>
  </si>
  <si>
    <t xml:space="preserve">                                                           Technology Fee</t>
  </si>
  <si>
    <t xml:space="preserve">                                                           U-PASS Fee</t>
  </si>
  <si>
    <t>Tuition - Summer (2 credits):         Operating Fee</t>
  </si>
  <si>
    <t>SUMMER</t>
  </si>
  <si>
    <t>GORDON HOLTGRIEVE</t>
  </si>
  <si>
    <t>ADVISOR</t>
  </si>
  <si>
    <t>FELLOW</t>
  </si>
  <si>
    <t>ELIZABETH ELMSTROM (PreDoctoral)</t>
  </si>
  <si>
    <t>REDUCES YR1 BUDGET FROM $60K TO $44,106</t>
  </si>
  <si>
    <t xml:space="preserve">AVAILABLE YR1 FUNDING </t>
  </si>
  <si>
    <t>COMPUTER</t>
  </si>
  <si>
    <t>FIELD SUPPLIES</t>
  </si>
  <si>
    <r>
      <t xml:space="preserve">Other Contractual Services </t>
    </r>
    <r>
      <rPr>
        <sz val="10"/>
        <color rgb="FFFF0000"/>
        <rFont val="Arial"/>
        <family val="2"/>
      </rPr>
      <t>(</t>
    </r>
    <r>
      <rPr>
        <sz val="8"/>
        <color rgb="FFFF0000"/>
        <rFont val="Arial"/>
        <family val="2"/>
      </rPr>
      <t>e.g. service centers, Cloud Computing, Sample Analyes</t>
    </r>
    <r>
      <rPr>
        <sz val="10"/>
        <color rgb="FFFF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</si>
</sst>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d/mmm/yyyy"/>
    <numFmt numFmtId="165" formatCode="[&lt;36526]dd/mmm/yy;dd/mmm/yyyy"/>
    <numFmt numFmtId="166" formatCode="dd/mmm/yy"/>
    <numFmt numFmtId="167" formatCode="dd/mm/yyyy"/>
    <numFmt numFmtId="168" formatCode="#,##0.0_);[Red]\(#,##0.0\)"/>
    <numFmt numFmtId="169" formatCode="\$#,##0_);[Red]&quot;($&quot;#,##0\)"/>
    <numFmt numFmtId="170" formatCode="#,##0.00;[Red]\-#,##0.00"/>
    <numFmt numFmtId="171" formatCode="\$#,##0_);&quot;($&quot;#,##0\)"/>
    <numFmt numFmtId="172" formatCode="0.0%"/>
    <numFmt numFmtId="173" formatCode="\$#,##0"/>
    <numFmt numFmtId="174" formatCode="\$#,##0.00_);[Red]&quot;($&quot;#,##0.00\)"/>
    <numFmt numFmtId="175" formatCode="[&lt;36526]yy/mm/dd;yyyy/mm/dd"/>
    <numFmt numFmtId="176" formatCode="&quot;$&quot;#,##0"/>
    <numFmt numFmtId="177" formatCode="&quot;$&quot;#,##0.00"/>
    <numFmt numFmtId="178" formatCode="#,##0.000"/>
    <numFmt numFmtId="179" formatCode="#,##0;[Red]#,##0"/>
  </numFmts>
  <fonts count="65" x14ac:knownFonts="1">
    <font>
      <sz val="12"/>
      <color rgb="FF000000"/>
      <name val="Calibri"/>
      <family val="2"/>
      <charset val="1"/>
    </font>
    <font>
      <sz val="8"/>
      <color rgb="FFCCFFCC"/>
      <name val="Arial"/>
      <family val="2"/>
      <charset val="1"/>
    </font>
    <font>
      <sz val="8"/>
      <name val="Arial"/>
      <family val="2"/>
      <charset val="1"/>
    </font>
    <font>
      <sz val="10"/>
      <name val="Arial"/>
      <family val="2"/>
      <charset val="1"/>
    </font>
    <font>
      <sz val="10"/>
      <color rgb="FF003366"/>
      <name val="Arial"/>
      <family val="2"/>
      <charset val="1"/>
    </font>
    <font>
      <sz val="8"/>
      <color rgb="FF000000"/>
      <name val="Arial"/>
      <family val="2"/>
      <charset val="1"/>
    </font>
    <font>
      <b/>
      <sz val="10"/>
      <name val="Arial"/>
      <family val="2"/>
      <charset val="1"/>
    </font>
    <font>
      <b/>
      <sz val="8"/>
      <color rgb="FFFF0000"/>
      <name val="Arial"/>
      <family val="2"/>
      <charset val="1"/>
    </font>
    <font>
      <b/>
      <sz val="8"/>
      <color rgb="FF000000"/>
      <name val="Arial"/>
      <family val="2"/>
      <charset val="1"/>
    </font>
    <font>
      <sz val="16"/>
      <name val="Arial"/>
      <family val="2"/>
      <charset val="1"/>
    </font>
    <font>
      <b/>
      <sz val="10"/>
      <color rgb="FF003366"/>
      <name val="Arial"/>
      <family val="2"/>
      <charset val="1"/>
    </font>
    <font>
      <sz val="12"/>
      <name val="Times New Roman"/>
      <family val="1"/>
      <charset val="1"/>
    </font>
    <font>
      <b/>
      <sz val="8"/>
      <name val="Arial"/>
      <family val="2"/>
      <charset val="1"/>
    </font>
    <font>
      <sz val="10"/>
      <color rgb="FFFF0000"/>
      <name val="Arial"/>
      <family val="2"/>
      <charset val="1"/>
    </font>
    <font>
      <sz val="10"/>
      <color rgb="FFFFFF99"/>
      <name val="Arial"/>
      <family val="2"/>
      <charset val="1"/>
    </font>
    <font>
      <sz val="9"/>
      <color rgb="FFFFFFFF"/>
      <name val="Arial"/>
      <family val="2"/>
      <charset val="1"/>
    </font>
    <font>
      <sz val="8"/>
      <color rgb="FFFFFF99"/>
      <name val="Arial"/>
      <family val="2"/>
      <charset val="1"/>
    </font>
    <font>
      <b/>
      <sz val="8"/>
      <color rgb="FFCCFFCC"/>
      <name val="Arial"/>
      <family val="2"/>
      <charset val="1"/>
    </font>
    <font>
      <b/>
      <sz val="10"/>
      <color rgb="FFCCFFCC"/>
      <name val="Arial"/>
      <family val="2"/>
      <charset val="1"/>
    </font>
    <font>
      <b/>
      <sz val="10"/>
      <color rgb="FFFF0000"/>
      <name val="Arial"/>
      <family val="2"/>
      <charset val="1"/>
    </font>
    <font>
      <b/>
      <u/>
      <sz val="10"/>
      <color rgb="FF3B3838"/>
      <name val="Arial"/>
      <family val="2"/>
      <charset val="1"/>
    </font>
    <font>
      <b/>
      <u/>
      <sz val="8"/>
      <color rgb="FF3B3838"/>
      <name val="Arial"/>
      <family val="2"/>
      <charset val="1"/>
    </font>
    <font>
      <b/>
      <sz val="10"/>
      <color rgb="FF3B3838"/>
      <name val="Arial"/>
      <family val="2"/>
      <charset val="1"/>
    </font>
    <font>
      <b/>
      <sz val="10"/>
      <color rgb="FFFFFF00"/>
      <name val="Arial"/>
      <family val="2"/>
      <charset val="1"/>
    </font>
    <font>
      <sz val="8"/>
      <color rgb="FF2F5597"/>
      <name val="Arial"/>
      <family val="2"/>
      <charset val="1"/>
    </font>
    <font>
      <sz val="10"/>
      <color rgb="FF385724"/>
      <name val="Arial"/>
      <family val="2"/>
      <charset val="1"/>
    </font>
    <font>
      <b/>
      <sz val="12"/>
      <color rgb="FF000000"/>
      <name val="Calibri"/>
      <family val="2"/>
      <charset val="1"/>
    </font>
    <font>
      <sz val="10"/>
      <name val="Arial"/>
      <family val="2"/>
    </font>
    <font>
      <b/>
      <sz val="10"/>
      <name val="Arial"/>
      <family val="2"/>
    </font>
    <font>
      <sz val="8"/>
      <name val="Arial"/>
      <family val="2"/>
    </font>
    <font>
      <b/>
      <u/>
      <sz val="10"/>
      <color theme="2" tint="-0.749992370372631"/>
      <name val="Arial"/>
      <family val="2"/>
    </font>
    <font>
      <b/>
      <u/>
      <sz val="8"/>
      <color theme="2" tint="-0.749992370372631"/>
      <name val="Arial"/>
      <family val="2"/>
    </font>
    <font>
      <b/>
      <sz val="10"/>
      <color theme="2" tint="-0.749992370372631"/>
      <name val="Arial"/>
      <family val="2"/>
    </font>
    <font>
      <b/>
      <sz val="10"/>
      <color rgb="FF003366"/>
      <name val="Arial"/>
      <family val="2"/>
    </font>
    <font>
      <b/>
      <sz val="12"/>
      <name val="Times New Roman"/>
      <family val="1"/>
    </font>
    <font>
      <sz val="10"/>
      <color rgb="FF003366"/>
      <name val="Arial"/>
      <family val="2"/>
    </font>
    <font>
      <b/>
      <sz val="10"/>
      <color theme="8" tint="-0.249977111117893"/>
      <name val="Arial"/>
      <family val="2"/>
      <charset val="1"/>
    </font>
    <font>
      <sz val="14"/>
      <color theme="8" tint="-0.249977111117893"/>
      <name val="Arial"/>
      <family val="2"/>
      <charset val="1"/>
    </font>
    <font>
      <b/>
      <sz val="10"/>
      <color theme="8" tint="-0.249977111117893"/>
      <name val="Arial"/>
      <family val="2"/>
    </font>
    <font>
      <sz val="10"/>
      <color theme="8" tint="-0.249977111117893"/>
      <name val="Arial"/>
      <family val="2"/>
    </font>
    <font>
      <b/>
      <i/>
      <sz val="10"/>
      <name val="Arial"/>
      <family val="2"/>
    </font>
    <font>
      <b/>
      <sz val="8"/>
      <color rgb="FF3B3838"/>
      <name val="Arial"/>
      <family val="2"/>
    </font>
    <font>
      <b/>
      <sz val="8"/>
      <color rgb="FF3B3838"/>
      <name val="Arial"/>
      <family val="2"/>
      <charset val="1"/>
    </font>
    <font>
      <sz val="9"/>
      <color indexed="81"/>
      <name val="Tahoma"/>
      <family val="2"/>
    </font>
    <font>
      <b/>
      <sz val="9"/>
      <color indexed="81"/>
      <name val="Tahoma"/>
      <family val="2"/>
    </font>
    <font>
      <b/>
      <sz val="10"/>
      <color rgb="FF3B3838"/>
      <name val="Arial"/>
      <family val="2"/>
    </font>
    <font>
      <sz val="10"/>
      <color rgb="FFFF0000"/>
      <name val="Arial"/>
      <family val="2"/>
    </font>
    <font>
      <i/>
      <sz val="10"/>
      <color rgb="FFFF0000"/>
      <name val="Arial"/>
      <family val="2"/>
    </font>
    <font>
      <b/>
      <sz val="12"/>
      <color rgb="FF000000"/>
      <name val="Calibri"/>
      <family val="2"/>
    </font>
    <font>
      <b/>
      <sz val="8"/>
      <color rgb="FFCCFFCC"/>
      <name val="Arial"/>
      <family val="2"/>
    </font>
    <font>
      <sz val="8"/>
      <color rgb="FF000000"/>
      <name val="Arial"/>
      <family val="2"/>
    </font>
    <font>
      <b/>
      <sz val="9"/>
      <color rgb="FF000000"/>
      <name val="Tahoma"/>
      <family val="2"/>
    </font>
    <font>
      <sz val="9"/>
      <color rgb="FF000000"/>
      <name val="Tahoma"/>
      <family val="2"/>
    </font>
    <font>
      <i/>
      <sz val="10"/>
      <name val="Arial"/>
      <family val="2"/>
    </font>
    <font>
      <b/>
      <sz val="8"/>
      <name val="Arial"/>
      <family val="2"/>
    </font>
    <font>
      <b/>
      <sz val="10"/>
      <color rgb="FFFF0000"/>
      <name val="Arial"/>
      <family val="2"/>
    </font>
    <font>
      <i/>
      <sz val="10"/>
      <color rgb="FFC00000"/>
      <name val="Arial"/>
      <family val="2"/>
    </font>
    <font>
      <b/>
      <sz val="10"/>
      <color rgb="FFC00000"/>
      <name val="Arial"/>
      <family val="2"/>
    </font>
    <font>
      <sz val="12"/>
      <color rgb="FF000000"/>
      <name val="Times New Roman"/>
      <family val="1"/>
    </font>
    <font>
      <b/>
      <sz val="10"/>
      <color theme="4" tint="-0.499984740745262"/>
      <name val="Arial"/>
      <family val="2"/>
    </font>
    <font>
      <b/>
      <sz val="8"/>
      <color rgb="FF000000"/>
      <name val="Arial"/>
      <family val="2"/>
    </font>
    <font>
      <b/>
      <sz val="12"/>
      <name val="Times New Roman"/>
      <family val="1"/>
      <charset val="1"/>
    </font>
    <font>
      <b/>
      <sz val="12"/>
      <color rgb="FF000000"/>
      <name val="Times New Roman"/>
      <family val="1"/>
    </font>
    <font>
      <b/>
      <sz val="8"/>
      <color rgb="FFFF0000"/>
      <name val="Arial"/>
      <family val="2"/>
    </font>
    <font>
      <sz val="8"/>
      <color rgb="FFFF0000"/>
      <name val="Arial"/>
      <family val="2"/>
    </font>
  </fonts>
  <fills count="12">
    <fill>
      <patternFill patternType="none"/>
    </fill>
    <fill>
      <patternFill patternType="gray125"/>
    </fill>
    <fill>
      <patternFill patternType="solid">
        <fgColor rgb="FFFF6600"/>
        <bgColor rgb="FFFF9900"/>
      </patternFill>
    </fill>
    <fill>
      <patternFill patternType="solid">
        <fgColor rgb="FFFFFF99"/>
        <bgColor rgb="FFFFFFCC"/>
      </patternFill>
    </fill>
    <fill>
      <patternFill patternType="solid">
        <fgColor rgb="FFC0C0C0"/>
        <bgColor rgb="FFBFBFBF"/>
      </patternFill>
    </fill>
    <fill>
      <patternFill patternType="solid">
        <fgColor rgb="FFFFCC99"/>
        <bgColor rgb="FFC0C0C0"/>
      </patternFill>
    </fill>
    <fill>
      <patternFill patternType="solid">
        <fgColor rgb="FFCCFFCC"/>
        <bgColor rgb="FFCCFFFF"/>
      </patternFill>
    </fill>
    <fill>
      <patternFill patternType="solid">
        <fgColor rgb="FFFFFF00"/>
        <bgColor rgb="FFFFFF00"/>
      </patternFill>
    </fill>
    <fill>
      <patternFill patternType="solid">
        <fgColor rgb="FFFFFF00"/>
        <bgColor indexed="64"/>
      </patternFill>
    </fill>
    <fill>
      <patternFill patternType="solid">
        <fgColor theme="0" tint="-0.249977111117893"/>
        <bgColor indexed="64"/>
      </patternFill>
    </fill>
    <fill>
      <patternFill patternType="solid">
        <fgColor theme="5" tint="0.79998168889431442"/>
        <bgColor rgb="FFC0C0C0"/>
      </patternFill>
    </fill>
    <fill>
      <patternFill patternType="solid">
        <fgColor theme="9" tint="0.59999389629810485"/>
        <bgColor indexed="64"/>
      </patternFill>
    </fill>
  </fills>
  <borders count="3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double">
        <color auto="1"/>
      </top>
      <bottom/>
      <diagonal/>
    </border>
    <border>
      <left style="thin">
        <color auto="1"/>
      </left>
      <right style="thin">
        <color auto="1"/>
      </right>
      <top style="double">
        <color auto="1"/>
      </top>
      <bottom/>
      <diagonal/>
    </border>
    <border>
      <left style="double">
        <color auto="1"/>
      </left>
      <right style="double">
        <color auto="1"/>
      </right>
      <top style="double">
        <color auto="1"/>
      </top>
      <bottom/>
      <diagonal/>
    </border>
    <border>
      <left style="double">
        <color auto="1"/>
      </left>
      <right style="medium">
        <color auto="1"/>
      </right>
      <top style="double">
        <color auto="1"/>
      </top>
      <bottom/>
      <diagonal/>
    </border>
    <border>
      <left style="medium">
        <color auto="1"/>
      </left>
      <right style="medium">
        <color auto="1"/>
      </right>
      <top style="double">
        <color auto="1"/>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style="double">
        <color auto="1"/>
      </left>
      <right style="double">
        <color auto="1"/>
      </right>
      <top/>
      <bottom style="double">
        <color auto="1"/>
      </bottom>
      <diagonal/>
    </border>
    <border>
      <left style="double">
        <color auto="1"/>
      </left>
      <right style="medium">
        <color auto="1"/>
      </right>
      <top/>
      <bottom style="double">
        <color auto="1"/>
      </bottom>
      <diagonal/>
    </border>
    <border>
      <left style="medium">
        <color auto="1"/>
      </left>
      <right style="medium">
        <color auto="1"/>
      </right>
      <top/>
      <bottom style="double">
        <color auto="1"/>
      </bottom>
      <diagonal/>
    </border>
    <border>
      <left style="thin">
        <color auto="1"/>
      </left>
      <right/>
      <top/>
      <bottom/>
      <diagonal/>
    </border>
    <border>
      <left/>
      <right style="thin">
        <color auto="1"/>
      </right>
      <top/>
      <bottom/>
      <diagonal/>
    </border>
    <border>
      <left style="double">
        <color auto="1"/>
      </left>
      <right/>
      <top style="double">
        <color auto="1"/>
      </top>
      <bottom/>
      <diagonal/>
    </border>
    <border>
      <left style="double">
        <color auto="1"/>
      </left>
      <right style="double">
        <color auto="1"/>
      </right>
      <top/>
      <bottom/>
      <diagonal/>
    </border>
    <border>
      <left style="double">
        <color auto="1"/>
      </left>
      <right style="medium">
        <color auto="1"/>
      </right>
      <top/>
      <bottom/>
      <diagonal/>
    </border>
    <border>
      <left style="double">
        <color auto="1"/>
      </left>
      <right/>
      <top/>
      <bottom/>
      <diagonal/>
    </border>
    <border>
      <left style="medium">
        <color auto="1"/>
      </left>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double">
        <color auto="1"/>
      </left>
      <right/>
      <top/>
      <bottom style="thin">
        <color auto="1"/>
      </bottom>
      <diagonal/>
    </border>
    <border>
      <left style="double">
        <color auto="1"/>
      </left>
      <right style="double">
        <color auto="1"/>
      </right>
      <top/>
      <bottom style="thin">
        <color auto="1"/>
      </bottom>
      <diagonal/>
    </border>
    <border>
      <left style="double">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bottom style="double">
        <color auto="1"/>
      </bottom>
      <diagonal/>
    </border>
    <border>
      <left style="double">
        <color auto="1"/>
      </left>
      <right/>
      <top/>
      <bottom style="double">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s>
  <cellStyleXfs count="3">
    <xf numFmtId="0" fontId="0" fillId="0" borderId="0"/>
    <xf numFmtId="10" fontId="11" fillId="0" borderId="0" applyBorder="0" applyProtection="0"/>
    <xf numFmtId="0" fontId="27" fillId="0" borderId="0"/>
  </cellStyleXfs>
  <cellXfs count="420">
    <xf numFmtId="0" fontId="0" fillId="0" borderId="0" xfId="0"/>
    <xf numFmtId="0" fontId="1" fillId="2" borderId="0" xfId="0" applyFont="1" applyFill="1" applyBorder="1"/>
    <xf numFmtId="0" fontId="2" fillId="0" borderId="0" xfId="0" applyFont="1" applyBorder="1" applyAlignment="1">
      <alignment horizontal="left"/>
    </xf>
    <xf numFmtId="0" fontId="3" fillId="0" borderId="0" xfId="0" applyFont="1" applyBorder="1" applyAlignment="1">
      <alignment horizontal="left"/>
    </xf>
    <xf numFmtId="0" fontId="3" fillId="0" borderId="0" xfId="0" applyFont="1" applyBorder="1" applyAlignment="1"/>
    <xf numFmtId="0" fontId="3" fillId="0" borderId="0" xfId="0" applyFont="1" applyBorder="1"/>
    <xf numFmtId="0" fontId="4" fillId="0" borderId="0" xfId="0" applyFont="1" applyBorder="1" applyAlignment="1">
      <alignment horizontal="center"/>
    </xf>
    <xf numFmtId="0" fontId="6" fillId="0" borderId="0" xfId="0" applyFont="1" applyBorder="1" applyAlignment="1">
      <alignment horizontal="left"/>
    </xf>
    <xf numFmtId="0" fontId="6" fillId="0" borderId="0" xfId="0" applyFont="1" applyBorder="1" applyAlignment="1">
      <alignment horizontal="center"/>
    </xf>
    <xf numFmtId="164" fontId="3" fillId="0" borderId="0" xfId="0" applyNumberFormat="1" applyFont="1" applyBorder="1" applyAlignment="1">
      <alignment horizontal="left"/>
    </xf>
    <xf numFmtId="0" fontId="4" fillId="0" borderId="0" xfId="0" applyFont="1" applyBorder="1" applyAlignment="1">
      <alignment horizontal="left"/>
    </xf>
    <xf numFmtId="165" fontId="3" fillId="0" borderId="0" xfId="0" applyNumberFormat="1" applyFont="1" applyBorder="1"/>
    <xf numFmtId="166" fontId="3" fillId="0" borderId="0" xfId="0" applyNumberFormat="1" applyFont="1" applyBorder="1" applyAlignment="1">
      <alignment horizontal="left"/>
    </xf>
    <xf numFmtId="0" fontId="3" fillId="0" borderId="0" xfId="0" applyFont="1" applyBorder="1" applyAlignment="1">
      <alignment horizontal="center"/>
    </xf>
    <xf numFmtId="167" fontId="3" fillId="0" borderId="0" xfId="0" applyNumberFormat="1" applyFont="1" applyBorder="1"/>
    <xf numFmtId="0" fontId="9" fillId="0" borderId="3" xfId="0" applyFont="1" applyBorder="1" applyAlignment="1">
      <alignment horizontal="center" vertical="center"/>
    </xf>
    <xf numFmtId="0" fontId="6" fillId="0" borderId="3" xfId="0" applyFont="1" applyBorder="1" applyAlignment="1">
      <alignment horizontal="center"/>
    </xf>
    <xf numFmtId="0" fontId="6" fillId="0" borderId="5" xfId="0" applyFont="1" applyBorder="1" applyAlignment="1">
      <alignment horizontal="center"/>
    </xf>
    <xf numFmtId="0" fontId="6" fillId="4" borderId="7" xfId="0" applyFont="1" applyFill="1" applyBorder="1" applyAlignment="1">
      <alignment horizontal="right"/>
    </xf>
    <xf numFmtId="0" fontId="9" fillId="0" borderId="8" xfId="0" applyFont="1" applyBorder="1" applyAlignment="1">
      <alignment horizontal="center" vertical="center"/>
    </xf>
    <xf numFmtId="0" fontId="6" fillId="0" borderId="8" xfId="0" applyFont="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0" fontId="6" fillId="0" borderId="11" xfId="0" applyFont="1" applyBorder="1" applyAlignment="1">
      <alignment horizontal="center"/>
    </xf>
    <xf numFmtId="0" fontId="6" fillId="4" borderId="13" xfId="0" applyFont="1" applyFill="1" applyBorder="1" applyAlignment="1">
      <alignment horizontal="right"/>
    </xf>
    <xf numFmtId="0" fontId="11" fillId="0" borderId="0" xfId="0" applyFont="1" applyBorder="1" applyAlignment="1" applyProtection="1"/>
    <xf numFmtId="168" fontId="4" fillId="0" borderId="14" xfId="0" applyNumberFormat="1" applyFont="1" applyBorder="1" applyAlignment="1">
      <alignment horizontal="center"/>
    </xf>
    <xf numFmtId="168" fontId="4" fillId="0" borderId="15" xfId="0" applyNumberFormat="1" applyFont="1" applyBorder="1" applyAlignment="1">
      <alignment horizontal="center"/>
    </xf>
    <xf numFmtId="168" fontId="4" fillId="0" borderId="0" xfId="0" applyNumberFormat="1" applyFont="1" applyBorder="1" applyAlignment="1">
      <alignment horizontal="center"/>
    </xf>
    <xf numFmtId="3" fontId="3" fillId="0" borderId="16" xfId="0" applyNumberFormat="1" applyFont="1" applyBorder="1" applyAlignment="1">
      <alignment horizontal="center"/>
    </xf>
    <xf numFmtId="3" fontId="3" fillId="0" borderId="5" xfId="0" applyNumberFormat="1" applyFont="1" applyBorder="1" applyAlignment="1">
      <alignment horizontal="center"/>
    </xf>
    <xf numFmtId="3" fontId="3" fillId="0" borderId="17" xfId="0" applyNumberFormat="1" applyFont="1" applyBorder="1" applyAlignment="1">
      <alignment horizontal="center"/>
    </xf>
    <xf numFmtId="3" fontId="3" fillId="0" borderId="18" xfId="0" applyNumberFormat="1" applyFont="1" applyBorder="1" applyAlignment="1">
      <alignment horizontal="center"/>
    </xf>
    <xf numFmtId="169" fontId="6" fillId="4" borderId="2" xfId="0" applyNumberFormat="1" applyFont="1" applyFill="1" applyBorder="1"/>
    <xf numFmtId="0" fontId="12" fillId="0" borderId="0" xfId="0" applyFont="1" applyBorder="1" applyAlignment="1">
      <alignment horizontal="left"/>
    </xf>
    <xf numFmtId="168" fontId="2" fillId="0" borderId="0" xfId="0" applyNumberFormat="1" applyFont="1" applyBorder="1" applyAlignment="1">
      <alignment horizontal="left"/>
    </xf>
    <xf numFmtId="3" fontId="6" fillId="0" borderId="19" xfId="0" applyNumberFormat="1" applyFont="1" applyBorder="1" applyAlignment="1">
      <alignment horizontal="center"/>
    </xf>
    <xf numFmtId="3" fontId="6" fillId="0" borderId="17" xfId="0" applyNumberFormat="1" applyFont="1" applyBorder="1" applyAlignment="1">
      <alignment horizontal="center"/>
    </xf>
    <xf numFmtId="3" fontId="6" fillId="0" borderId="18" xfId="0" applyNumberFormat="1" applyFont="1" applyBorder="1" applyAlignment="1">
      <alignment horizontal="center"/>
    </xf>
    <xf numFmtId="3" fontId="3" fillId="0" borderId="0" xfId="0" applyNumberFormat="1" applyFont="1" applyBorder="1"/>
    <xf numFmtId="169" fontId="3" fillId="0" borderId="0" xfId="0" applyNumberFormat="1" applyFont="1" applyBorder="1"/>
    <xf numFmtId="3" fontId="11" fillId="0" borderId="0" xfId="0" applyNumberFormat="1" applyFont="1" applyBorder="1" applyAlignment="1" applyProtection="1"/>
    <xf numFmtId="3" fontId="3" fillId="0" borderId="19" xfId="0" applyNumberFormat="1" applyFont="1" applyBorder="1" applyAlignment="1">
      <alignment horizontal="center"/>
    </xf>
    <xf numFmtId="0" fontId="6" fillId="0" borderId="20" xfId="0" applyFont="1" applyBorder="1" applyAlignment="1">
      <alignment horizontal="left"/>
    </xf>
    <xf numFmtId="0" fontId="2" fillId="0" borderId="21" xfId="0" applyFont="1" applyBorder="1" applyAlignment="1">
      <alignment horizontal="left"/>
    </xf>
    <xf numFmtId="3" fontId="11" fillId="0" borderId="21" xfId="0" applyNumberFormat="1" applyFont="1" applyBorder="1" applyAlignment="1" applyProtection="1"/>
    <xf numFmtId="168" fontId="4" fillId="0" borderId="22" xfId="0" applyNumberFormat="1" applyFont="1" applyBorder="1" applyAlignment="1">
      <alignment horizontal="center"/>
    </xf>
    <xf numFmtId="168" fontId="4" fillId="0" borderId="23" xfId="0" applyNumberFormat="1" applyFont="1" applyBorder="1" applyAlignment="1">
      <alignment horizontal="center"/>
    </xf>
    <xf numFmtId="168" fontId="4" fillId="0" borderId="21" xfId="0" applyNumberFormat="1" applyFont="1" applyBorder="1" applyAlignment="1">
      <alignment horizontal="center"/>
    </xf>
    <xf numFmtId="3" fontId="3" fillId="0" borderId="24" xfId="0" applyNumberFormat="1" applyFont="1" applyBorder="1" applyAlignment="1">
      <alignment horizontal="center"/>
    </xf>
    <xf numFmtId="3" fontId="3" fillId="0" borderId="25" xfId="0" applyNumberFormat="1" applyFont="1" applyBorder="1" applyAlignment="1">
      <alignment horizontal="center"/>
    </xf>
    <xf numFmtId="3" fontId="3" fillId="0" borderId="26" xfId="0" applyNumberFormat="1" applyFont="1" applyBorder="1" applyAlignment="1">
      <alignment horizontal="center"/>
    </xf>
    <xf numFmtId="169" fontId="6" fillId="4" borderId="27" xfId="0" applyNumberFormat="1" applyFont="1" applyFill="1" applyBorder="1"/>
    <xf numFmtId="10" fontId="8" fillId="0" borderId="0" xfId="0" applyNumberFormat="1" applyFont="1" applyBorder="1" applyAlignment="1">
      <alignment horizontal="left"/>
    </xf>
    <xf numFmtId="0" fontId="2" fillId="5" borderId="0" xfId="0" applyFont="1" applyFill="1" applyBorder="1" applyAlignment="1">
      <alignment horizontal="left"/>
    </xf>
    <xf numFmtId="0" fontId="6" fillId="5" borderId="0" xfId="0" applyFont="1" applyFill="1" applyBorder="1" applyAlignment="1">
      <alignment horizontal="left"/>
    </xf>
    <xf numFmtId="3" fontId="0" fillId="5" borderId="15" xfId="0" applyNumberFormat="1" applyFill="1" applyBorder="1" applyAlignment="1" applyProtection="1"/>
    <xf numFmtId="168" fontId="4" fillId="5" borderId="0" xfId="0" applyNumberFormat="1" applyFont="1" applyFill="1" applyBorder="1" applyAlignment="1">
      <alignment horizontal="center"/>
    </xf>
    <xf numFmtId="0" fontId="4" fillId="5" borderId="15" xfId="0" applyFont="1" applyFill="1" applyBorder="1" applyAlignment="1">
      <alignment horizontal="center"/>
    </xf>
    <xf numFmtId="0" fontId="4" fillId="5" borderId="0" xfId="0" applyFont="1" applyFill="1" applyBorder="1" applyAlignment="1">
      <alignment horizontal="center"/>
    </xf>
    <xf numFmtId="1" fontId="4" fillId="5" borderId="0" xfId="0" applyNumberFormat="1" applyFont="1" applyFill="1" applyBorder="1" applyAlignment="1">
      <alignment horizontal="center"/>
    </xf>
    <xf numFmtId="169" fontId="6" fillId="5" borderId="19" xfId="0" applyNumberFormat="1" applyFont="1" applyFill="1" applyBorder="1" applyAlignment="1">
      <alignment horizontal="center"/>
    </xf>
    <xf numFmtId="169" fontId="6" fillId="5" borderId="17" xfId="0" applyNumberFormat="1" applyFont="1" applyFill="1" applyBorder="1" applyAlignment="1">
      <alignment horizontal="center"/>
    </xf>
    <xf numFmtId="169" fontId="6" fillId="5" borderId="18" xfId="0" applyNumberFormat="1" applyFont="1" applyFill="1" applyBorder="1" applyAlignment="1">
      <alignment horizontal="center"/>
    </xf>
    <xf numFmtId="169" fontId="13" fillId="0" borderId="0" xfId="0" applyNumberFormat="1" applyFont="1" applyBorder="1"/>
    <xf numFmtId="0" fontId="6" fillId="0" borderId="0" xfId="0" applyFont="1" applyBorder="1"/>
    <xf numFmtId="10" fontId="5" fillId="0" borderId="0" xfId="0" applyNumberFormat="1" applyFont="1" applyBorder="1" applyAlignment="1">
      <alignment horizontal="left"/>
    </xf>
    <xf numFmtId="3" fontId="0" fillId="0" borderId="15" xfId="0" applyNumberFormat="1" applyBorder="1" applyAlignment="1" applyProtection="1"/>
    <xf numFmtId="0" fontId="5" fillId="0" borderId="0" xfId="0" applyFont="1" applyBorder="1" applyAlignment="1">
      <alignment horizontal="left"/>
    </xf>
    <xf numFmtId="168" fontId="10" fillId="0" borderId="0" xfId="0" applyNumberFormat="1" applyFont="1" applyBorder="1" applyAlignment="1">
      <alignment horizontal="center"/>
    </xf>
    <xf numFmtId="1" fontId="3" fillId="0" borderId="0" xfId="0" applyNumberFormat="1" applyFont="1" applyBorder="1"/>
    <xf numFmtId="165" fontId="5" fillId="0" borderId="0" xfId="0" applyNumberFormat="1" applyFont="1" applyBorder="1" applyAlignment="1">
      <alignment horizontal="left"/>
    </xf>
    <xf numFmtId="168" fontId="3" fillId="0" borderId="0" xfId="0" applyNumberFormat="1" applyFont="1" applyBorder="1" applyAlignment="1">
      <alignment horizontal="left"/>
    </xf>
    <xf numFmtId="0" fontId="1" fillId="0" borderId="0" xfId="0" applyFont="1" applyBorder="1"/>
    <xf numFmtId="0" fontId="3" fillId="5" borderId="0" xfId="0" applyFont="1" applyFill="1" applyBorder="1" applyAlignment="1">
      <alignment horizontal="left"/>
    </xf>
    <xf numFmtId="0" fontId="1" fillId="0" borderId="0" xfId="0" applyFont="1" applyBorder="1" applyAlignment="1">
      <alignment horizontal="left"/>
    </xf>
    <xf numFmtId="3" fontId="13" fillId="0" borderId="0" xfId="0" applyNumberFormat="1" applyFont="1" applyBorder="1"/>
    <xf numFmtId="0" fontId="14" fillId="0" borderId="0" xfId="0" applyFont="1" applyBorder="1"/>
    <xf numFmtId="168" fontId="6" fillId="0" borderId="0" xfId="0" applyNumberFormat="1" applyFont="1" applyBorder="1" applyAlignment="1">
      <alignment horizontal="center"/>
    </xf>
    <xf numFmtId="168" fontId="6" fillId="0" borderId="15" xfId="0" applyNumberFormat="1" applyFont="1" applyBorder="1" applyAlignment="1">
      <alignment horizontal="center"/>
    </xf>
    <xf numFmtId="0" fontId="15" fillId="0" borderId="0" xfId="0" applyFont="1" applyBorder="1"/>
    <xf numFmtId="3" fontId="3" fillId="5" borderId="0" xfId="0" applyNumberFormat="1" applyFont="1" applyFill="1" applyBorder="1"/>
    <xf numFmtId="1" fontId="4" fillId="0" borderId="0" xfId="0" applyNumberFormat="1" applyFont="1" applyBorder="1" applyAlignment="1">
      <alignment horizontal="center"/>
    </xf>
    <xf numFmtId="3" fontId="14" fillId="0" borderId="0" xfId="0" applyNumberFormat="1" applyFont="1" applyBorder="1"/>
    <xf numFmtId="0" fontId="6" fillId="3" borderId="0" xfId="0" applyFont="1" applyFill="1" applyBorder="1" applyAlignment="1">
      <alignment horizontal="left"/>
    </xf>
    <xf numFmtId="0" fontId="6" fillId="3" borderId="0" xfId="0" applyFont="1" applyFill="1" applyBorder="1"/>
    <xf numFmtId="0" fontId="6" fillId="3" borderId="0" xfId="0" applyFont="1" applyFill="1" applyBorder="1" applyAlignment="1">
      <alignment horizontal="center"/>
    </xf>
    <xf numFmtId="1" fontId="6" fillId="3" borderId="0" xfId="0" applyNumberFormat="1" applyFont="1" applyFill="1" applyBorder="1" applyAlignment="1">
      <alignment horizontal="center"/>
    </xf>
    <xf numFmtId="169" fontId="6" fillId="3" borderId="19" xfId="0" applyNumberFormat="1" applyFont="1" applyFill="1" applyBorder="1" applyAlignment="1">
      <alignment horizontal="center"/>
    </xf>
    <xf numFmtId="169" fontId="6" fillId="3" borderId="17" xfId="0" applyNumberFormat="1" applyFont="1" applyFill="1" applyBorder="1" applyAlignment="1">
      <alignment horizontal="center"/>
    </xf>
    <xf numFmtId="169" fontId="6" fillId="3" borderId="18" xfId="0" applyNumberFormat="1" applyFont="1" applyFill="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left"/>
    </xf>
    <xf numFmtId="1" fontId="6" fillId="0" borderId="0" xfId="0" applyNumberFormat="1" applyFont="1" applyBorder="1"/>
    <xf numFmtId="0" fontId="6" fillId="6" borderId="0" xfId="0" applyFont="1" applyFill="1" applyBorder="1" applyAlignment="1">
      <alignment horizontal="left"/>
    </xf>
    <xf numFmtId="0" fontId="6" fillId="6" borderId="0" xfId="0" applyFont="1" applyFill="1" applyBorder="1"/>
    <xf numFmtId="0" fontId="6" fillId="6" borderId="0" xfId="0" applyFont="1" applyFill="1" applyBorder="1" applyAlignment="1">
      <alignment horizontal="center"/>
    </xf>
    <xf numFmtId="1" fontId="6" fillId="6" borderId="0" xfId="0" applyNumberFormat="1" applyFont="1" applyFill="1" applyBorder="1" applyAlignment="1">
      <alignment horizontal="center"/>
    </xf>
    <xf numFmtId="169" fontId="6" fillId="6" borderId="19" xfId="0" applyNumberFormat="1" applyFont="1" applyFill="1" applyBorder="1" applyAlignment="1">
      <alignment horizontal="center"/>
    </xf>
    <xf numFmtId="169" fontId="6" fillId="6" borderId="17" xfId="0" applyNumberFormat="1" applyFont="1" applyFill="1" applyBorder="1" applyAlignment="1">
      <alignment horizontal="center"/>
    </xf>
    <xf numFmtId="169" fontId="6" fillId="6" borderId="18" xfId="0" applyNumberFormat="1" applyFont="1" applyFill="1" applyBorder="1" applyAlignment="1">
      <alignment horizontal="center"/>
    </xf>
    <xf numFmtId="0" fontId="18" fillId="0" borderId="0" xfId="0" applyFont="1" applyBorder="1"/>
    <xf numFmtId="3" fontId="3" fillId="0" borderId="17" xfId="0" applyNumberFormat="1" applyFont="1" applyBorder="1"/>
    <xf numFmtId="3" fontId="3" fillId="0" borderId="18" xfId="0" applyNumberFormat="1" applyFont="1" applyBorder="1"/>
    <xf numFmtId="0" fontId="6" fillId="7" borderId="0" xfId="0" applyFont="1" applyFill="1" applyBorder="1"/>
    <xf numFmtId="0" fontId="6" fillId="5" borderId="0" xfId="0" applyFont="1" applyFill="1" applyBorder="1"/>
    <xf numFmtId="0" fontId="3" fillId="5" borderId="0" xfId="0" applyFont="1" applyFill="1" applyBorder="1"/>
    <xf numFmtId="49" fontId="3" fillId="0" borderId="0" xfId="0" applyNumberFormat="1" applyFont="1" applyBorder="1" applyAlignment="1">
      <alignment horizontal="left"/>
    </xf>
    <xf numFmtId="169" fontId="6" fillId="4" borderId="2" xfId="0" applyNumberFormat="1" applyFont="1" applyFill="1" applyBorder="1" applyAlignment="1">
      <alignment horizontal="center"/>
    </xf>
    <xf numFmtId="0" fontId="19" fillId="0" borderId="0" xfId="0" applyFont="1" applyBorder="1"/>
    <xf numFmtId="1" fontId="19" fillId="0" borderId="0" xfId="0" applyNumberFormat="1" applyFont="1" applyBorder="1"/>
    <xf numFmtId="0" fontId="3" fillId="7" borderId="0" xfId="0" applyFont="1" applyFill="1" applyBorder="1"/>
    <xf numFmtId="49" fontId="3" fillId="5" borderId="0" xfId="0" applyNumberFormat="1" applyFont="1" applyFill="1" applyBorder="1" applyAlignment="1">
      <alignment horizontal="left"/>
    </xf>
    <xf numFmtId="0" fontId="3" fillId="5" borderId="0" xfId="0" applyFont="1" applyFill="1" applyBorder="1" applyAlignment="1">
      <alignment horizontal="center"/>
    </xf>
    <xf numFmtId="169" fontId="6" fillId="4" borderId="2" xfId="0" applyNumberFormat="1" applyFont="1" applyFill="1" applyBorder="1" applyAlignment="1">
      <alignment horizontal="right"/>
    </xf>
    <xf numFmtId="1" fontId="13" fillId="0" borderId="0" xfId="0" applyNumberFormat="1" applyFont="1" applyBorder="1"/>
    <xf numFmtId="49" fontId="6" fillId="5" borderId="0" xfId="0" applyNumberFormat="1" applyFont="1" applyFill="1" applyBorder="1" applyAlignment="1">
      <alignment horizontal="left"/>
    </xf>
    <xf numFmtId="173" fontId="13" fillId="0" borderId="0" xfId="0" applyNumberFormat="1" applyFont="1" applyBorder="1"/>
    <xf numFmtId="174" fontId="3" fillId="0" borderId="0" xfId="0" applyNumberFormat="1" applyFont="1" applyBorder="1"/>
    <xf numFmtId="0" fontId="20" fillId="0" borderId="0" xfId="0" applyFont="1" applyBorder="1" applyAlignment="1">
      <alignment horizontal="center"/>
    </xf>
    <xf numFmtId="0" fontId="21" fillId="0" borderId="0" xfId="0" applyFont="1" applyBorder="1" applyAlignment="1">
      <alignment horizontal="center" wrapText="1"/>
    </xf>
    <xf numFmtId="0" fontId="22" fillId="0" borderId="28" xfId="0" applyFont="1" applyBorder="1" applyAlignment="1">
      <alignment horizontal="left"/>
    </xf>
    <xf numFmtId="173" fontId="22" fillId="0" borderId="28" xfId="0" applyNumberFormat="1" applyFont="1" applyBorder="1" applyAlignment="1">
      <alignment horizontal="center"/>
    </xf>
    <xf numFmtId="0" fontId="22" fillId="0" borderId="28" xfId="0" applyFont="1" applyBorder="1" applyAlignment="1">
      <alignment horizontal="center"/>
    </xf>
    <xf numFmtId="0" fontId="7" fillId="0" borderId="0" xfId="0" applyFont="1" applyBorder="1"/>
    <xf numFmtId="3" fontId="6" fillId="0" borderId="0" xfId="0" applyNumberFormat="1" applyFont="1" applyBorder="1"/>
    <xf numFmtId="0" fontId="23" fillId="0" borderId="0" xfId="0" applyFont="1" applyBorder="1"/>
    <xf numFmtId="1" fontId="23" fillId="0" borderId="0" xfId="0" applyNumberFormat="1" applyFont="1" applyBorder="1"/>
    <xf numFmtId="3" fontId="6" fillId="6" borderId="0" xfId="0" applyNumberFormat="1" applyFont="1" applyFill="1" applyBorder="1"/>
    <xf numFmtId="174" fontId="13" fillId="0" borderId="0" xfId="0" applyNumberFormat="1" applyFont="1" applyBorder="1"/>
    <xf numFmtId="0" fontId="25" fillId="5" borderId="0" xfId="0" applyFont="1" applyFill="1" applyBorder="1" applyAlignment="1">
      <alignment horizontal="left"/>
    </xf>
    <xf numFmtId="0" fontId="25" fillId="5" borderId="0" xfId="0" applyFont="1" applyFill="1" applyBorder="1"/>
    <xf numFmtId="0" fontId="25" fillId="5" borderId="0" xfId="0" applyFont="1" applyFill="1" applyBorder="1" applyAlignment="1">
      <alignment horizontal="center"/>
    </xf>
    <xf numFmtId="10" fontId="3" fillId="5" borderId="0" xfId="0" applyNumberFormat="1" applyFont="1" applyFill="1" applyBorder="1"/>
    <xf numFmtId="10" fontId="4" fillId="5" borderId="0" xfId="0" applyNumberFormat="1" applyFont="1" applyFill="1" applyBorder="1" applyAlignment="1">
      <alignment horizontal="center"/>
    </xf>
    <xf numFmtId="1" fontId="19" fillId="0" borderId="0" xfId="0" applyNumberFormat="1" applyFont="1" applyBorder="1" applyAlignment="1">
      <alignment horizontal="right"/>
    </xf>
    <xf numFmtId="10" fontId="3" fillId="0" borderId="0" xfId="0" applyNumberFormat="1" applyFont="1" applyBorder="1"/>
    <xf numFmtId="10" fontId="4" fillId="0" borderId="0" xfId="0" applyNumberFormat="1" applyFont="1" applyBorder="1" applyAlignment="1">
      <alignment horizontal="center"/>
    </xf>
    <xf numFmtId="0" fontId="3" fillId="0" borderId="0" xfId="0" applyFont="1" applyBorder="1" applyAlignment="1">
      <alignment horizontal="right"/>
    </xf>
    <xf numFmtId="9" fontId="3" fillId="0" borderId="0" xfId="0" applyNumberFormat="1" applyFont="1" applyBorder="1" applyAlignment="1">
      <alignment horizontal="left"/>
    </xf>
    <xf numFmtId="175" fontId="3" fillId="0" borderId="0" xfId="0" applyNumberFormat="1" applyFont="1" applyBorder="1"/>
    <xf numFmtId="0" fontId="3" fillId="0" borderId="0" xfId="0" applyFont="1" applyAlignment="1"/>
    <xf numFmtId="175" fontId="4" fillId="0" borderId="0" xfId="0" applyNumberFormat="1" applyFont="1" applyBorder="1" applyAlignment="1">
      <alignment horizontal="center"/>
    </xf>
    <xf numFmtId="167" fontId="2" fillId="0" borderId="0" xfId="0" applyNumberFormat="1" applyFont="1" applyBorder="1" applyAlignment="1">
      <alignment horizontal="left"/>
    </xf>
    <xf numFmtId="167" fontId="3" fillId="0" borderId="0" xfId="0" applyNumberFormat="1" applyFont="1" applyBorder="1" applyAlignment="1">
      <alignment horizontal="left"/>
    </xf>
    <xf numFmtId="10" fontId="4" fillId="0" borderId="0" xfId="1" applyFont="1" applyBorder="1" applyAlignment="1" applyProtection="1">
      <alignment horizontal="center"/>
    </xf>
    <xf numFmtId="0" fontId="26" fillId="0" borderId="0" xfId="0" applyFont="1"/>
    <xf numFmtId="0" fontId="26" fillId="0" borderId="0" xfId="0" applyFont="1" applyAlignment="1">
      <alignment horizontal="center"/>
    </xf>
    <xf numFmtId="173" fontId="0" fillId="0" borderId="0" xfId="0" applyNumberFormat="1" applyAlignment="1">
      <alignment horizontal="center"/>
    </xf>
    <xf numFmtId="173" fontId="26" fillId="0" borderId="0" xfId="0" applyNumberFormat="1" applyFont="1" applyAlignment="1">
      <alignment horizontal="center"/>
    </xf>
    <xf numFmtId="169" fontId="26" fillId="0" borderId="0" xfId="0" applyNumberFormat="1" applyFont="1" applyAlignment="1">
      <alignment horizontal="center"/>
    </xf>
    <xf numFmtId="0" fontId="30" fillId="0" borderId="0" xfId="2" applyFont="1" applyFill="1" applyBorder="1" applyAlignment="1">
      <alignment horizontal="center"/>
    </xf>
    <xf numFmtId="0" fontId="31" fillId="0" borderId="0" xfId="2" applyFont="1" applyFill="1" applyBorder="1" applyAlignment="1">
      <alignment horizontal="center" wrapText="1"/>
    </xf>
    <xf numFmtId="0" fontId="32" fillId="0" borderId="28" xfId="2" applyFont="1" applyFill="1" applyBorder="1" applyAlignment="1">
      <alignment horizontal="left"/>
    </xf>
    <xf numFmtId="176" fontId="32" fillId="0" borderId="28" xfId="2" applyNumberFormat="1" applyFont="1" applyFill="1" applyBorder="1" applyAlignment="1">
      <alignment horizontal="center"/>
    </xf>
    <xf numFmtId="0" fontId="32" fillId="0" borderId="28" xfId="2" applyFont="1" applyFill="1" applyBorder="1" applyAlignment="1">
      <alignment horizontal="center"/>
    </xf>
    <xf numFmtId="0" fontId="28" fillId="8" borderId="0" xfId="2" applyFont="1" applyFill="1" applyBorder="1"/>
    <xf numFmtId="0" fontId="27" fillId="8" borderId="0" xfId="2" applyFont="1" applyFill="1" applyBorder="1" applyAlignment="1">
      <alignment horizontal="left"/>
    </xf>
    <xf numFmtId="173" fontId="22" fillId="0" borderId="28" xfId="0" applyNumberFormat="1" applyFont="1" applyFill="1" applyBorder="1" applyAlignment="1">
      <alignment horizontal="center"/>
    </xf>
    <xf numFmtId="0" fontId="6" fillId="0" borderId="12" xfId="0" applyFont="1" applyBorder="1" applyAlignment="1">
      <alignment horizontal="center"/>
    </xf>
    <xf numFmtId="0" fontId="28" fillId="0" borderId="0" xfId="0" applyFont="1" applyBorder="1" applyAlignment="1">
      <alignment horizontal="left"/>
    </xf>
    <xf numFmtId="0" fontId="22" fillId="0" borderId="0" xfId="0" applyFont="1" applyBorder="1" applyAlignment="1">
      <alignment horizontal="left"/>
    </xf>
    <xf numFmtId="173" fontId="22" fillId="0" borderId="0" xfId="0" applyNumberFormat="1" applyFont="1" applyBorder="1" applyAlignment="1">
      <alignment horizontal="center"/>
    </xf>
    <xf numFmtId="0" fontId="22" fillId="0" borderId="0" xfId="0" applyFont="1" applyBorder="1" applyAlignment="1">
      <alignment horizontal="center"/>
    </xf>
    <xf numFmtId="0" fontId="27" fillId="0" borderId="0" xfId="0" applyFont="1" applyBorder="1" applyAlignment="1">
      <alignment horizontal="left"/>
    </xf>
    <xf numFmtId="0" fontId="6" fillId="0" borderId="6" xfId="0" applyFont="1" applyBorder="1" applyAlignment="1">
      <alignment horizontal="center"/>
    </xf>
    <xf numFmtId="0" fontId="27" fillId="0" borderId="0" xfId="0" applyFont="1" applyBorder="1"/>
    <xf numFmtId="168" fontId="33" fillId="0" borderId="0" xfId="0" applyNumberFormat="1" applyFont="1" applyBorder="1" applyAlignment="1">
      <alignment horizontal="center"/>
    </xf>
    <xf numFmtId="3" fontId="34" fillId="0" borderId="0" xfId="0" applyNumberFormat="1" applyFont="1" applyBorder="1" applyAlignment="1" applyProtection="1"/>
    <xf numFmtId="49" fontId="3" fillId="0" borderId="0" xfId="0" applyNumberFormat="1" applyFont="1" applyFill="1" applyBorder="1" applyAlignment="1">
      <alignment horizontal="left"/>
    </xf>
    <xf numFmtId="49" fontId="6" fillId="0" borderId="0" xfId="0" applyNumberFormat="1" applyFont="1" applyFill="1" applyBorder="1" applyAlignment="1">
      <alignment horizontal="left"/>
    </xf>
    <xf numFmtId="0" fontId="3" fillId="0" borderId="0" xfId="0" applyFont="1" applyFill="1" applyBorder="1"/>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169" fontId="3" fillId="0" borderId="19" xfId="0" applyNumberFormat="1" applyFont="1" applyFill="1" applyBorder="1" applyAlignment="1">
      <alignment horizontal="center"/>
    </xf>
    <xf numFmtId="169" fontId="3" fillId="0" borderId="17" xfId="0" applyNumberFormat="1" applyFont="1" applyFill="1" applyBorder="1" applyAlignment="1">
      <alignment horizontal="center"/>
    </xf>
    <xf numFmtId="169" fontId="3" fillId="0" borderId="18" xfId="0" applyNumberFormat="1" applyFont="1" applyFill="1" applyBorder="1" applyAlignment="1">
      <alignment horizontal="center"/>
    </xf>
    <xf numFmtId="49" fontId="28" fillId="5" borderId="0" xfId="0" applyNumberFormat="1" applyFont="1" applyFill="1" applyBorder="1" applyAlignment="1">
      <alignment horizontal="left"/>
    </xf>
    <xf numFmtId="176" fontId="0" fillId="0" borderId="0" xfId="0" applyNumberFormat="1" applyAlignment="1">
      <alignment horizontal="center"/>
    </xf>
    <xf numFmtId="0" fontId="28" fillId="0" borderId="0" xfId="0" applyFont="1" applyBorder="1"/>
    <xf numFmtId="3" fontId="26" fillId="0" borderId="15" xfId="0" applyNumberFormat="1" applyFont="1" applyBorder="1" applyAlignment="1" applyProtection="1"/>
    <xf numFmtId="49" fontId="28" fillId="0" borderId="0" xfId="0" applyNumberFormat="1" applyFont="1" applyBorder="1" applyAlignment="1">
      <alignment horizontal="left"/>
    </xf>
    <xf numFmtId="3" fontId="27" fillId="0" borderId="19" xfId="0" applyNumberFormat="1" applyFont="1" applyBorder="1" applyAlignment="1">
      <alignment horizontal="center"/>
    </xf>
    <xf numFmtId="3" fontId="27" fillId="0" borderId="17" xfId="0" applyNumberFormat="1" applyFont="1" applyBorder="1" applyAlignment="1">
      <alignment horizontal="center"/>
    </xf>
    <xf numFmtId="3" fontId="27" fillId="0" borderId="18" xfId="0" applyNumberFormat="1" applyFont="1" applyBorder="1" applyAlignment="1">
      <alignment horizontal="center"/>
    </xf>
    <xf numFmtId="168" fontId="35" fillId="0" borderId="0" xfId="0" applyNumberFormat="1" applyFont="1" applyBorder="1" applyAlignment="1">
      <alignment horizontal="center"/>
    </xf>
    <xf numFmtId="168" fontId="35" fillId="0" borderId="15" xfId="0" applyNumberFormat="1" applyFont="1" applyBorder="1" applyAlignment="1">
      <alignment horizontal="center"/>
    </xf>
    <xf numFmtId="3" fontId="27" fillId="0" borderId="18" xfId="0" applyNumberFormat="1" applyFont="1" applyFill="1" applyBorder="1" applyAlignment="1">
      <alignment horizontal="center"/>
    </xf>
    <xf numFmtId="0" fontId="39" fillId="0" borderId="0" xfId="0" applyFont="1" applyBorder="1" applyAlignment="1">
      <alignment horizontal="center"/>
    </xf>
    <xf numFmtId="0" fontId="40" fillId="0" borderId="0" xfId="0" applyFont="1" applyBorder="1"/>
    <xf numFmtId="49" fontId="28" fillId="8" borderId="0" xfId="0" applyNumberFormat="1" applyFont="1" applyFill="1" applyBorder="1" applyAlignment="1">
      <alignment horizontal="left"/>
    </xf>
    <xf numFmtId="169" fontId="28" fillId="5" borderId="19" xfId="0" applyNumberFormat="1" applyFont="1" applyFill="1" applyBorder="1" applyAlignment="1">
      <alignment horizontal="center"/>
    </xf>
    <xf numFmtId="0" fontId="41" fillId="0" borderId="28" xfId="0" applyFont="1" applyBorder="1" applyAlignment="1">
      <alignment horizontal="left"/>
    </xf>
    <xf numFmtId="0" fontId="42" fillId="0" borderId="28" xfId="0" applyFont="1" applyBorder="1" applyAlignment="1">
      <alignment horizontal="left"/>
    </xf>
    <xf numFmtId="169" fontId="0" fillId="0" borderId="0" xfId="0" applyNumberFormat="1"/>
    <xf numFmtId="169" fontId="28" fillId="5" borderId="17" xfId="0" applyNumberFormat="1" applyFont="1" applyFill="1" applyBorder="1" applyAlignment="1">
      <alignment horizontal="center"/>
    </xf>
    <xf numFmtId="172" fontId="0" fillId="0" borderId="0" xfId="0" applyNumberFormat="1"/>
    <xf numFmtId="172" fontId="0" fillId="8" borderId="0" xfId="0" applyNumberFormat="1" applyFill="1"/>
    <xf numFmtId="176" fontId="6" fillId="0" borderId="0" xfId="0" applyNumberFormat="1" applyFont="1" applyBorder="1" applyAlignment="1">
      <alignment horizontal="left"/>
    </xf>
    <xf numFmtId="176" fontId="28" fillId="0" borderId="0" xfId="0" applyNumberFormat="1" applyFont="1" applyBorder="1" applyAlignment="1">
      <alignment horizontal="left"/>
    </xf>
    <xf numFmtId="3" fontId="19" fillId="0" borderId="0" xfId="0" applyNumberFormat="1" applyFont="1" applyBorder="1"/>
    <xf numFmtId="176" fontId="28" fillId="5" borderId="19" xfId="0" applyNumberFormat="1" applyFont="1" applyFill="1" applyBorder="1" applyAlignment="1">
      <alignment horizontal="center"/>
    </xf>
    <xf numFmtId="0" fontId="35" fillId="0" borderId="0" xfId="0" applyFont="1" applyBorder="1" applyAlignment="1">
      <alignment horizontal="center"/>
    </xf>
    <xf numFmtId="176" fontId="28" fillId="5" borderId="17" xfId="0" applyNumberFormat="1" applyFont="1" applyFill="1" applyBorder="1" applyAlignment="1">
      <alignment horizontal="center"/>
    </xf>
    <xf numFmtId="176" fontId="28" fillId="5" borderId="18" xfId="0" applyNumberFormat="1" applyFont="1" applyFill="1" applyBorder="1" applyAlignment="1">
      <alignment horizontal="center"/>
    </xf>
    <xf numFmtId="169" fontId="28" fillId="5" borderId="18" xfId="0" applyNumberFormat="1" applyFont="1" applyFill="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 fontId="28" fillId="0" borderId="0" xfId="0" applyNumberFormat="1" applyFont="1" applyBorder="1"/>
    <xf numFmtId="3" fontId="28" fillId="0" borderId="0" xfId="0" applyNumberFormat="1" applyFont="1" applyBorder="1"/>
    <xf numFmtId="1" fontId="46" fillId="0" borderId="0" xfId="0" applyNumberFormat="1" applyFont="1" applyBorder="1"/>
    <xf numFmtId="173" fontId="13" fillId="0" borderId="0" xfId="0" applyNumberFormat="1" applyFont="1" applyBorder="1" applyAlignment="1">
      <alignment horizontal="left"/>
    </xf>
    <xf numFmtId="0" fontId="3" fillId="8" borderId="0" xfId="0" applyFont="1" applyFill="1" applyBorder="1"/>
    <xf numFmtId="176" fontId="47" fillId="0" borderId="0" xfId="0" applyNumberFormat="1" applyFont="1" applyBorder="1" applyAlignment="1">
      <alignment horizontal="left"/>
    </xf>
    <xf numFmtId="0" fontId="47" fillId="0" borderId="0" xfId="0" applyFont="1" applyBorder="1"/>
    <xf numFmtId="176" fontId="0" fillId="8" borderId="0" xfId="0" applyNumberFormat="1" applyFill="1"/>
    <xf numFmtId="0" fontId="26" fillId="8" borderId="0" xfId="0" applyFont="1" applyFill="1"/>
    <xf numFmtId="0" fontId="36" fillId="0" borderId="0" xfId="0" applyFont="1" applyBorder="1" applyAlignment="1" applyProtection="1">
      <alignment horizontal="left"/>
      <protection locked="0"/>
    </xf>
    <xf numFmtId="0" fontId="37" fillId="0" borderId="0" xfId="0" applyFont="1" applyBorder="1" applyAlignment="1" applyProtection="1">
      <protection locked="0"/>
    </xf>
    <xf numFmtId="0" fontId="36" fillId="0" borderId="0" xfId="0" applyFont="1" applyBorder="1" applyAlignment="1" applyProtection="1">
      <alignment horizontal="center"/>
      <protection locked="0"/>
    </xf>
    <xf numFmtId="0" fontId="3" fillId="0" borderId="0" xfId="0" applyFont="1" applyBorder="1" applyProtection="1">
      <protection locked="0"/>
    </xf>
    <xf numFmtId="0" fontId="6" fillId="0" borderId="0" xfId="0" applyFont="1" applyBorder="1" applyAlignment="1" applyProtection="1">
      <alignment horizontal="left"/>
      <protection locked="0"/>
    </xf>
    <xf numFmtId="0" fontId="6" fillId="0" borderId="0" xfId="0" applyFont="1" applyBorder="1" applyAlignment="1" applyProtection="1">
      <protection locked="0"/>
    </xf>
    <xf numFmtId="0" fontId="3" fillId="0" borderId="0" xfId="0" applyFont="1" applyBorder="1" applyAlignment="1" applyProtection="1">
      <protection locked="0"/>
    </xf>
    <xf numFmtId="0" fontId="6" fillId="0" borderId="0" xfId="0" applyFont="1" applyBorder="1" applyAlignment="1" applyProtection="1">
      <alignment horizontal="center"/>
      <protection locked="0"/>
    </xf>
    <xf numFmtId="164" fontId="36" fillId="0" borderId="0" xfId="0" applyNumberFormat="1" applyFont="1" applyBorder="1" applyAlignment="1" applyProtection="1">
      <alignment horizontal="left"/>
      <protection locked="0"/>
    </xf>
    <xf numFmtId="164" fontId="3" fillId="0" borderId="0" xfId="0" applyNumberFormat="1" applyFont="1" applyBorder="1" applyAlignment="1" applyProtection="1">
      <protection locked="0"/>
    </xf>
    <xf numFmtId="0" fontId="38" fillId="0" borderId="0" xfId="0" applyFont="1" applyBorder="1" applyAlignment="1" applyProtection="1">
      <alignment horizontal="left"/>
      <protection locked="0"/>
    </xf>
    <xf numFmtId="0" fontId="39" fillId="0" borderId="0" xfId="0" applyFont="1" applyBorder="1" applyAlignment="1" applyProtection="1">
      <protection locked="0"/>
    </xf>
    <xf numFmtId="166" fontId="39" fillId="0" borderId="0" xfId="0" applyNumberFormat="1" applyFont="1" applyBorder="1" applyAlignment="1" applyProtection="1">
      <alignment horizontal="left"/>
      <protection locked="0"/>
    </xf>
    <xf numFmtId="0" fontId="39" fillId="0" borderId="0" xfId="0" applyFont="1" applyBorder="1" applyAlignment="1" applyProtection="1">
      <alignment horizontal="center"/>
      <protection locked="0"/>
    </xf>
    <xf numFmtId="0" fontId="3" fillId="0" borderId="0" xfId="0" applyFont="1" applyBorder="1" applyAlignment="1" applyProtection="1">
      <alignment horizontal="left"/>
      <protection locked="0"/>
    </xf>
    <xf numFmtId="0" fontId="3"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28" fillId="0" borderId="3" xfId="0" applyFont="1" applyBorder="1" applyAlignment="1">
      <alignment horizontal="center" vertical="center"/>
    </xf>
    <xf numFmtId="0" fontId="28" fillId="0" borderId="8" xfId="0" applyFont="1" applyBorder="1" applyAlignment="1">
      <alignment horizontal="center" vertical="center"/>
    </xf>
    <xf numFmtId="3" fontId="48" fillId="0" borderId="15" xfId="0" applyNumberFormat="1" applyFont="1" applyBorder="1" applyAlignment="1" applyProtection="1"/>
    <xf numFmtId="0" fontId="49" fillId="0" borderId="0" xfId="0" applyFont="1" applyBorder="1" applyAlignment="1">
      <alignment horizontal="left"/>
    </xf>
    <xf numFmtId="40" fontId="33" fillId="0" borderId="15" xfId="0" applyNumberFormat="1" applyFont="1" applyBorder="1" applyAlignment="1">
      <alignment horizontal="center"/>
    </xf>
    <xf numFmtId="40" fontId="33" fillId="0" borderId="0" xfId="0" applyNumberFormat="1" applyFont="1" applyBorder="1" applyAlignment="1">
      <alignment horizontal="center"/>
    </xf>
    <xf numFmtId="4" fontId="28" fillId="0" borderId="0" xfId="0" applyNumberFormat="1" applyFont="1" applyBorder="1"/>
    <xf numFmtId="174" fontId="13" fillId="0" borderId="0" xfId="0" applyNumberFormat="1" applyFont="1" applyBorder="1" applyAlignment="1">
      <alignment horizontal="left"/>
    </xf>
    <xf numFmtId="177" fontId="13" fillId="0" borderId="0" xfId="0" applyNumberFormat="1" applyFont="1" applyBorder="1" applyAlignment="1">
      <alignment horizontal="left"/>
    </xf>
    <xf numFmtId="169" fontId="6" fillId="9" borderId="2" xfId="0" applyNumberFormat="1" applyFont="1" applyFill="1" applyBorder="1"/>
    <xf numFmtId="0" fontId="13" fillId="0" borderId="0" xfId="0" applyFont="1" applyBorder="1" applyAlignment="1">
      <alignment horizontal="left"/>
    </xf>
    <xf numFmtId="178" fontId="13" fillId="0" borderId="0" xfId="0" applyNumberFormat="1" applyFont="1" applyBorder="1" applyAlignment="1">
      <alignment horizontal="left"/>
    </xf>
    <xf numFmtId="0" fontId="46" fillId="0" borderId="0" xfId="0" applyFont="1" applyBorder="1" applyAlignment="1">
      <alignment horizontal="left"/>
    </xf>
    <xf numFmtId="0" fontId="6" fillId="10" borderId="0" xfId="0" applyFont="1" applyFill="1" applyBorder="1" applyAlignment="1">
      <alignment horizontal="left"/>
    </xf>
    <xf numFmtId="0" fontId="3" fillId="10" borderId="0" xfId="0" applyFont="1" applyFill="1" applyBorder="1" applyAlignment="1">
      <alignment horizontal="left"/>
    </xf>
    <xf numFmtId="3" fontId="0" fillId="10" borderId="15" xfId="0" applyNumberFormat="1" applyFill="1" applyBorder="1" applyAlignment="1" applyProtection="1"/>
    <xf numFmtId="168" fontId="4" fillId="10" borderId="0" xfId="0" applyNumberFormat="1" applyFont="1" applyFill="1" applyBorder="1" applyAlignment="1">
      <alignment horizontal="center"/>
    </xf>
    <xf numFmtId="0" fontId="4" fillId="10" borderId="15" xfId="0" applyFont="1" applyFill="1" applyBorder="1" applyAlignment="1">
      <alignment horizontal="center"/>
    </xf>
    <xf numFmtId="0" fontId="4" fillId="10" borderId="0" xfId="0" applyFont="1" applyFill="1" applyBorder="1" applyAlignment="1">
      <alignment horizontal="center"/>
    </xf>
    <xf numFmtId="1" fontId="4" fillId="10" borderId="0" xfId="0" applyNumberFormat="1" applyFont="1" applyFill="1" applyBorder="1" applyAlignment="1">
      <alignment horizontal="center"/>
    </xf>
    <xf numFmtId="169" fontId="28" fillId="10" borderId="19" xfId="0" applyNumberFormat="1" applyFont="1" applyFill="1" applyBorder="1" applyAlignment="1">
      <alignment horizontal="center"/>
    </xf>
    <xf numFmtId="0" fontId="4" fillId="5" borderId="14" xfId="0" applyFont="1" applyFill="1" applyBorder="1" applyAlignment="1">
      <alignment horizontal="center"/>
    </xf>
    <xf numFmtId="168" fontId="6" fillId="0" borderId="14" xfId="0" applyNumberFormat="1" applyFont="1" applyBorder="1" applyAlignment="1">
      <alignment horizontal="center"/>
    </xf>
    <xf numFmtId="0" fontId="9" fillId="0" borderId="0" xfId="0" applyFont="1" applyBorder="1" applyAlignment="1">
      <alignment horizontal="center" vertical="center"/>
    </xf>
    <xf numFmtId="0" fontId="28" fillId="0" borderId="0" xfId="0" applyFont="1" applyBorder="1" applyAlignment="1">
      <alignment horizontal="center" vertical="center"/>
    </xf>
    <xf numFmtId="0" fontId="10" fillId="0" borderId="14" xfId="0" applyFont="1" applyBorder="1" applyAlignment="1">
      <alignment horizontal="center"/>
    </xf>
    <xf numFmtId="0" fontId="10" fillId="0" borderId="15" xfId="0" applyFont="1" applyBorder="1" applyAlignment="1">
      <alignment horizontal="center"/>
    </xf>
    <xf numFmtId="0" fontId="6" fillId="0" borderId="17" xfId="0" applyFont="1" applyBorder="1" applyAlignment="1">
      <alignment horizontal="center"/>
    </xf>
    <xf numFmtId="0" fontId="6" fillId="0" borderId="18" xfId="0" applyFont="1" applyBorder="1" applyAlignment="1">
      <alignment horizontal="center"/>
    </xf>
    <xf numFmtId="0" fontId="6" fillId="4" borderId="2" xfId="0" applyFont="1" applyFill="1" applyBorder="1" applyAlignment="1">
      <alignment horizontal="right"/>
    </xf>
    <xf numFmtId="10" fontId="7" fillId="3" borderId="2" xfId="0" applyNumberFormat="1" applyFont="1" applyFill="1" applyBorder="1" applyAlignment="1" applyProtection="1">
      <alignment horizontal="left"/>
    </xf>
    <xf numFmtId="10" fontId="5" fillId="3" borderId="2" xfId="0" applyNumberFormat="1" applyFont="1" applyFill="1" applyBorder="1" applyAlignment="1" applyProtection="1">
      <alignment horizontal="left"/>
    </xf>
    <xf numFmtId="10" fontId="50" fillId="3" borderId="2" xfId="0" applyNumberFormat="1" applyFont="1" applyFill="1" applyBorder="1" applyAlignment="1" applyProtection="1">
      <alignment horizontal="left"/>
    </xf>
    <xf numFmtId="0" fontId="5" fillId="3" borderId="2" xfId="0" applyFont="1" applyFill="1" applyBorder="1" applyAlignment="1" applyProtection="1">
      <alignment horizontal="left"/>
    </xf>
    <xf numFmtId="40" fontId="35" fillId="0" borderId="15" xfId="0" applyNumberFormat="1" applyFont="1" applyBorder="1" applyAlignment="1">
      <alignment horizontal="center"/>
    </xf>
    <xf numFmtId="172" fontId="28" fillId="0" borderId="0" xfId="0" applyNumberFormat="1" applyFont="1" applyBorder="1" applyAlignment="1">
      <alignment horizontal="right"/>
    </xf>
    <xf numFmtId="169" fontId="40" fillId="0" borderId="0" xfId="0" applyNumberFormat="1" applyFont="1" applyBorder="1"/>
    <xf numFmtId="0" fontId="55" fillId="0" borderId="0" xfId="0" applyFont="1" applyBorder="1"/>
    <xf numFmtId="0" fontId="3" fillId="0" borderId="0" xfId="0" applyFont="1" applyFill="1" applyBorder="1" applyAlignment="1">
      <alignment horizontal="left" indent="1"/>
    </xf>
    <xf numFmtId="0" fontId="6" fillId="0" borderId="0" xfId="0" applyFont="1" applyFill="1" applyBorder="1" applyAlignment="1">
      <alignment horizontal="left" indent="1"/>
    </xf>
    <xf numFmtId="169" fontId="25" fillId="5" borderId="19" xfId="0" applyNumberFormat="1" applyFont="1" applyFill="1" applyBorder="1" applyAlignment="1">
      <alignment horizontal="center"/>
    </xf>
    <xf numFmtId="172" fontId="45" fillId="5" borderId="19" xfId="0" applyNumberFormat="1" applyFont="1" applyFill="1" applyBorder="1" applyAlignment="1">
      <alignment horizontal="center"/>
    </xf>
    <xf numFmtId="169" fontId="3" fillId="5" borderId="19" xfId="0" applyNumberFormat="1" applyFont="1" applyFill="1" applyBorder="1" applyAlignment="1">
      <alignment horizontal="center"/>
    </xf>
    <xf numFmtId="0" fontId="2" fillId="5" borderId="29" xfId="0" applyFont="1" applyFill="1" applyBorder="1" applyAlignment="1">
      <alignment horizontal="left"/>
    </xf>
    <xf numFmtId="0" fontId="2" fillId="0" borderId="29" xfId="0" applyFont="1" applyBorder="1" applyAlignment="1">
      <alignment horizontal="left"/>
    </xf>
    <xf numFmtId="0" fontId="27" fillId="0" borderId="29" xfId="0" applyFont="1" applyBorder="1" applyAlignment="1">
      <alignment horizontal="left"/>
    </xf>
    <xf numFmtId="0" fontId="28" fillId="0" borderId="29" xfId="0" applyFont="1" applyBorder="1" applyAlignment="1">
      <alignment horizontal="left"/>
    </xf>
    <xf numFmtId="0" fontId="6" fillId="0" borderId="29" xfId="0" applyFont="1" applyBorder="1" applyAlignment="1">
      <alignment horizontal="left"/>
    </xf>
    <xf numFmtId="0" fontId="2" fillId="10" borderId="29" xfId="0" applyFont="1" applyFill="1" applyBorder="1" applyAlignment="1">
      <alignment horizontal="left"/>
    </xf>
    <xf numFmtId="0" fontId="12" fillId="0" borderId="29" xfId="0" applyFont="1" applyBorder="1" applyAlignment="1">
      <alignment horizontal="left"/>
    </xf>
    <xf numFmtId="0" fontId="3" fillId="0" borderId="29" xfId="0" applyFont="1" applyBorder="1" applyAlignment="1">
      <alignment horizontal="left"/>
    </xf>
    <xf numFmtId="0" fontId="12" fillId="3" borderId="29" xfId="0" applyFont="1" applyFill="1" applyBorder="1" applyAlignment="1">
      <alignment horizontal="left"/>
    </xf>
    <xf numFmtId="0" fontId="12" fillId="6" borderId="29" xfId="0" applyFont="1" applyFill="1" applyBorder="1" applyAlignment="1">
      <alignment horizontal="left"/>
    </xf>
    <xf numFmtId="49" fontId="28" fillId="8" borderId="29" xfId="2" applyNumberFormat="1" applyFont="1" applyFill="1" applyBorder="1" applyAlignment="1">
      <alignment horizontal="left"/>
    </xf>
    <xf numFmtId="0" fontId="29" fillId="0" borderId="29" xfId="2" applyFont="1" applyFill="1" applyBorder="1" applyAlignment="1">
      <alignment horizontal="left"/>
    </xf>
    <xf numFmtId="0" fontId="6" fillId="5" borderId="29" xfId="0" applyFont="1" applyFill="1" applyBorder="1" applyAlignment="1">
      <alignment horizontal="left"/>
    </xf>
    <xf numFmtId="49" fontId="2" fillId="0" borderId="29" xfId="0" applyNumberFormat="1" applyFont="1" applyBorder="1" applyAlignment="1">
      <alignment horizontal="left"/>
    </xf>
    <xf numFmtId="49" fontId="6" fillId="7" borderId="29" xfId="0" applyNumberFormat="1" applyFont="1" applyFill="1" applyBorder="1" applyAlignment="1">
      <alignment horizontal="left"/>
    </xf>
    <xf numFmtId="49" fontId="28" fillId="0" borderId="29" xfId="0" applyNumberFormat="1" applyFont="1" applyBorder="1" applyAlignment="1">
      <alignment horizontal="left"/>
    </xf>
    <xf numFmtId="49" fontId="27" fillId="8" borderId="29" xfId="0" applyNumberFormat="1" applyFont="1" applyFill="1" applyBorder="1" applyAlignment="1">
      <alignment horizontal="left"/>
    </xf>
    <xf numFmtId="49" fontId="3" fillId="0" borderId="29" xfId="0" applyNumberFormat="1" applyFont="1" applyBorder="1" applyAlignment="1">
      <alignment horizontal="left"/>
    </xf>
    <xf numFmtId="49" fontId="3" fillId="5" borderId="29" xfId="0" applyNumberFormat="1" applyFont="1" applyFill="1" applyBorder="1" applyAlignment="1">
      <alignment horizontal="left"/>
    </xf>
    <xf numFmtId="49" fontId="28" fillId="8" borderId="29" xfId="0" applyNumberFormat="1" applyFont="1" applyFill="1" applyBorder="1" applyAlignment="1">
      <alignment horizontal="left"/>
    </xf>
    <xf numFmtId="49" fontId="3" fillId="0" borderId="29" xfId="0" applyNumberFormat="1" applyFont="1" applyFill="1" applyBorder="1" applyAlignment="1">
      <alignment horizontal="left"/>
    </xf>
    <xf numFmtId="0" fontId="2" fillId="0" borderId="29" xfId="0" applyFont="1" applyBorder="1" applyAlignment="1"/>
    <xf numFmtId="0" fontId="24" fillId="5" borderId="29" xfId="0" applyFont="1" applyFill="1" applyBorder="1" applyAlignment="1">
      <alignment horizontal="left"/>
    </xf>
    <xf numFmtId="0" fontId="2" fillId="5" borderId="30" xfId="0" applyFont="1" applyFill="1" applyBorder="1" applyAlignment="1">
      <alignment horizontal="left"/>
    </xf>
    <xf numFmtId="0" fontId="6" fillId="5" borderId="8" xfId="0" applyFont="1" applyFill="1" applyBorder="1" applyAlignment="1">
      <alignment horizontal="left"/>
    </xf>
    <xf numFmtId="0" fontId="3" fillId="5" borderId="8" xfId="0" applyFont="1" applyFill="1" applyBorder="1" applyAlignment="1">
      <alignment horizontal="left"/>
    </xf>
    <xf numFmtId="0" fontId="3" fillId="5" borderId="8" xfId="0" applyFont="1" applyFill="1" applyBorder="1"/>
    <xf numFmtId="0" fontId="4" fillId="5" borderId="8" xfId="0" applyFont="1" applyFill="1" applyBorder="1" applyAlignment="1">
      <alignment horizontal="center"/>
    </xf>
    <xf numFmtId="169" fontId="6" fillId="5" borderId="31" xfId="0" applyNumberFormat="1" applyFont="1" applyFill="1" applyBorder="1" applyAlignment="1">
      <alignment horizontal="center"/>
    </xf>
    <xf numFmtId="169" fontId="6" fillId="4" borderId="13" xfId="0" applyNumberFormat="1" applyFont="1" applyFill="1" applyBorder="1"/>
    <xf numFmtId="0" fontId="4" fillId="0" borderId="14" xfId="0" applyFont="1" applyBorder="1" applyAlignment="1">
      <alignment horizontal="center"/>
    </xf>
    <xf numFmtId="0" fontId="6" fillId="3" borderId="14" xfId="0" applyFont="1" applyFill="1" applyBorder="1" applyAlignment="1">
      <alignment horizontal="center"/>
    </xf>
    <xf numFmtId="0" fontId="33" fillId="0" borderId="14" xfId="0" applyFont="1" applyBorder="1" applyAlignment="1">
      <alignment horizontal="center"/>
    </xf>
    <xf numFmtId="0" fontId="6" fillId="6" borderId="14" xfId="0" applyFont="1" applyFill="1" applyBorder="1" applyAlignment="1">
      <alignment horizontal="center"/>
    </xf>
    <xf numFmtId="0" fontId="4" fillId="0" borderId="14" xfId="0" applyFont="1" applyFill="1" applyBorder="1" applyAlignment="1">
      <alignment horizontal="center"/>
    </xf>
    <xf numFmtId="0" fontId="25" fillId="5" borderId="14" xfId="0" applyFont="1" applyFill="1" applyBorder="1" applyAlignment="1">
      <alignment horizontal="center"/>
    </xf>
    <xf numFmtId="10" fontId="4" fillId="5" borderId="14" xfId="0" applyNumberFormat="1" applyFont="1" applyFill="1" applyBorder="1" applyAlignment="1">
      <alignment horizontal="center"/>
    </xf>
    <xf numFmtId="0" fontId="4" fillId="5" borderId="9" xfId="0" applyFont="1" applyFill="1" applyBorder="1" applyAlignment="1">
      <alignment horizontal="center"/>
    </xf>
    <xf numFmtId="40" fontId="33" fillId="0" borderId="14" xfId="0" applyNumberFormat="1" applyFont="1" applyBorder="1" applyAlignment="1">
      <alignment horizontal="left" indent="1"/>
    </xf>
    <xf numFmtId="0" fontId="28" fillId="0" borderId="0" xfId="0" applyFont="1" applyFill="1" applyBorder="1" applyAlignment="1">
      <alignment horizontal="left" indent="1"/>
    </xf>
    <xf numFmtId="0" fontId="53" fillId="0" borderId="0" xfId="0" applyFont="1" applyFill="1" applyBorder="1" applyAlignment="1">
      <alignment horizontal="left" indent="1"/>
    </xf>
    <xf numFmtId="0" fontId="3" fillId="11" borderId="0" xfId="0" applyFont="1" applyFill="1" applyBorder="1" applyAlignment="1">
      <alignment horizontal="left" indent="1"/>
    </xf>
    <xf numFmtId="172" fontId="45" fillId="5" borderId="17" xfId="0" applyNumberFormat="1" applyFont="1" applyFill="1" applyBorder="1" applyAlignment="1">
      <alignment horizontal="center"/>
    </xf>
    <xf numFmtId="172" fontId="45" fillId="5" borderId="18" xfId="0" applyNumberFormat="1" applyFont="1" applyFill="1" applyBorder="1" applyAlignment="1">
      <alignment horizontal="center"/>
    </xf>
    <xf numFmtId="0" fontId="54" fillId="0" borderId="29" xfId="0" applyFont="1" applyBorder="1" applyAlignment="1">
      <alignment horizontal="left"/>
    </xf>
    <xf numFmtId="0" fontId="28" fillId="0" borderId="0" xfId="0" applyFont="1" applyBorder="1" applyAlignment="1"/>
    <xf numFmtId="0" fontId="28" fillId="0" borderId="0" xfId="0" applyFont="1" applyBorder="1" applyAlignment="1">
      <alignment horizontal="right"/>
    </xf>
    <xf numFmtId="174" fontId="56" fillId="0" borderId="0" xfId="0" applyNumberFormat="1" applyFont="1" applyBorder="1"/>
    <xf numFmtId="0" fontId="56" fillId="0" borderId="0" xfId="0" applyFont="1" applyBorder="1"/>
    <xf numFmtId="1" fontId="56" fillId="0" borderId="0" xfId="0" applyNumberFormat="1" applyFont="1" applyBorder="1"/>
    <xf numFmtId="174" fontId="57" fillId="0" borderId="0" xfId="0" applyNumberFormat="1" applyFont="1" applyBorder="1"/>
    <xf numFmtId="1" fontId="57" fillId="0" borderId="0" xfId="0" applyNumberFormat="1" applyFont="1" applyBorder="1"/>
    <xf numFmtId="0" fontId="57" fillId="0" borderId="0" xfId="0" applyFont="1" applyBorder="1"/>
    <xf numFmtId="0" fontId="42" fillId="0" borderId="28" xfId="0" applyFont="1" applyFill="1" applyBorder="1" applyAlignment="1">
      <alignment horizontal="left"/>
    </xf>
    <xf numFmtId="40" fontId="35" fillId="0" borderId="0" xfId="0" applyNumberFormat="1" applyFont="1" applyBorder="1" applyAlignment="1">
      <alignment horizontal="center"/>
    </xf>
    <xf numFmtId="176" fontId="13" fillId="0" borderId="0" xfId="0" applyNumberFormat="1" applyFont="1" applyBorder="1"/>
    <xf numFmtId="0" fontId="35" fillId="0" borderId="14" xfId="0" applyFont="1" applyBorder="1" applyAlignment="1">
      <alignment horizontal="center"/>
    </xf>
    <xf numFmtId="1" fontId="35" fillId="0" borderId="0" xfId="0" applyNumberFormat="1" applyFont="1" applyBorder="1" applyAlignment="1">
      <alignment horizontal="center"/>
    </xf>
    <xf numFmtId="3" fontId="27" fillId="0" borderId="0" xfId="0" applyNumberFormat="1" applyFont="1" applyBorder="1"/>
    <xf numFmtId="0" fontId="6" fillId="11" borderId="0" xfId="0" applyFont="1" applyFill="1" applyBorder="1" applyAlignment="1"/>
    <xf numFmtId="170" fontId="4" fillId="0" borderId="15" xfId="0" applyNumberFormat="1" applyFont="1" applyBorder="1" applyAlignment="1">
      <alignment horizontal="center"/>
    </xf>
    <xf numFmtId="170" fontId="4" fillId="0" borderId="0" xfId="0" applyNumberFormat="1" applyFont="1" applyBorder="1" applyAlignment="1">
      <alignment horizontal="center"/>
    </xf>
    <xf numFmtId="0" fontId="28" fillId="0" borderId="32" xfId="0" applyFont="1" applyBorder="1" applyAlignment="1">
      <alignment horizontal="left"/>
    </xf>
    <xf numFmtId="0" fontId="2" fillId="0" borderId="32" xfId="0" applyFont="1" applyBorder="1" applyAlignment="1">
      <alignment horizontal="left"/>
    </xf>
    <xf numFmtId="0" fontId="3" fillId="0" borderId="32" xfId="0" applyFont="1" applyBorder="1" applyAlignment="1">
      <alignment horizontal="left"/>
    </xf>
    <xf numFmtId="0" fontId="6" fillId="0" borderId="32" xfId="0" applyFont="1" applyBorder="1" applyAlignment="1">
      <alignment horizontal="left"/>
    </xf>
    <xf numFmtId="3" fontId="58" fillId="0" borderId="15" xfId="0" applyNumberFormat="1" applyFont="1" applyBorder="1" applyAlignment="1" applyProtection="1"/>
    <xf numFmtId="170" fontId="59" fillId="0" borderId="14" xfId="0" applyNumberFormat="1" applyFont="1" applyBorder="1" applyAlignment="1">
      <alignment horizontal="left" indent="1"/>
    </xf>
    <xf numFmtId="3" fontId="28" fillId="0" borderId="19" xfId="0" applyNumberFormat="1" applyFont="1" applyBorder="1" applyAlignment="1">
      <alignment horizontal="center"/>
    </xf>
    <xf numFmtId="3" fontId="28" fillId="0" borderId="17" xfId="0" applyNumberFormat="1" applyFont="1" applyBorder="1" applyAlignment="1">
      <alignment horizontal="center"/>
    </xf>
    <xf numFmtId="170" fontId="33" fillId="0" borderId="14" xfId="0" applyNumberFormat="1" applyFont="1" applyBorder="1" applyAlignment="1">
      <alignment horizontal="left" indent="1"/>
    </xf>
    <xf numFmtId="168" fontId="33" fillId="0" borderId="15" xfId="0" applyNumberFormat="1" applyFont="1" applyBorder="1" applyAlignment="1">
      <alignment horizontal="center"/>
    </xf>
    <xf numFmtId="0" fontId="6" fillId="0" borderId="0" xfId="0" applyFont="1" applyFill="1" applyBorder="1" applyAlignment="1"/>
    <xf numFmtId="0" fontId="6" fillId="0" borderId="0" xfId="0" applyFont="1" applyFill="1" applyBorder="1" applyAlignment="1">
      <alignment horizontal="left"/>
    </xf>
    <xf numFmtId="3" fontId="3" fillId="0" borderId="0" xfId="0" applyNumberFormat="1" applyFont="1" applyFill="1" applyBorder="1" applyAlignment="1">
      <alignment horizontal="left"/>
    </xf>
    <xf numFmtId="3" fontId="3" fillId="0" borderId="0" xfId="0" applyNumberFormat="1" applyFont="1" applyFill="1" applyBorder="1" applyAlignment="1">
      <alignment horizontal="center"/>
    </xf>
    <xf numFmtId="169" fontId="3" fillId="0" borderId="0" xfId="0" applyNumberFormat="1" applyFont="1" applyFill="1" applyBorder="1" applyAlignment="1">
      <alignment horizontal="left" indent="1"/>
    </xf>
    <xf numFmtId="9" fontId="6" fillId="0" borderId="0" xfId="0" applyNumberFormat="1" applyFont="1" applyFill="1" applyBorder="1" applyAlignment="1">
      <alignment horizontal="left" indent="1"/>
    </xf>
    <xf numFmtId="9" fontId="28" fillId="0" borderId="0" xfId="0" applyNumberFormat="1" applyFont="1" applyFill="1" applyBorder="1" applyAlignment="1">
      <alignment horizontal="left" indent="1"/>
    </xf>
    <xf numFmtId="169" fontId="3" fillId="0" borderId="0" xfId="0" applyNumberFormat="1" applyFont="1" applyFill="1" applyBorder="1"/>
    <xf numFmtId="0" fontId="6" fillId="0" borderId="0" xfId="0" applyFont="1" applyFill="1" applyBorder="1"/>
    <xf numFmtId="1" fontId="3" fillId="0" borderId="0" xfId="0" applyNumberFormat="1" applyFont="1" applyFill="1" applyBorder="1"/>
    <xf numFmtId="0" fontId="28" fillId="0" borderId="0" xfId="0" applyFont="1" applyFill="1" applyBorder="1"/>
    <xf numFmtId="3" fontId="3" fillId="0" borderId="0" xfId="0" applyNumberFormat="1" applyFont="1" applyFill="1" applyBorder="1"/>
    <xf numFmtId="0" fontId="15" fillId="0" borderId="0" xfId="0" applyFont="1" applyFill="1" applyBorder="1"/>
    <xf numFmtId="10" fontId="60" fillId="3" borderId="2" xfId="0" applyNumberFormat="1" applyFont="1" applyFill="1" applyBorder="1" applyAlignment="1" applyProtection="1">
      <alignment horizontal="left"/>
    </xf>
    <xf numFmtId="177" fontId="60" fillId="3" borderId="2" xfId="0" applyNumberFormat="1" applyFont="1" applyFill="1" applyBorder="1" applyAlignment="1" applyProtection="1">
      <alignment horizontal="left"/>
    </xf>
    <xf numFmtId="0" fontId="53" fillId="11" borderId="0" xfId="0" applyFont="1" applyFill="1" applyBorder="1" applyAlignment="1"/>
    <xf numFmtId="0" fontId="53" fillId="11" borderId="0" xfId="0" applyFont="1" applyFill="1" applyBorder="1" applyAlignment="1">
      <alignment horizontal="left" indent="1"/>
    </xf>
    <xf numFmtId="0" fontId="53" fillId="11" borderId="0" xfId="0" applyFont="1" applyFill="1" applyBorder="1" applyAlignment="1">
      <alignment horizontal="center"/>
    </xf>
    <xf numFmtId="3" fontId="13" fillId="0" borderId="0" xfId="0" applyNumberFormat="1" applyFont="1" applyFill="1" applyBorder="1" applyAlignment="1">
      <alignment horizontal="center"/>
    </xf>
    <xf numFmtId="170" fontId="33" fillId="0" borderId="0" xfId="0" applyNumberFormat="1" applyFont="1" applyBorder="1" applyAlignment="1">
      <alignment horizontal="center"/>
    </xf>
    <xf numFmtId="170" fontId="33" fillId="0" borderId="15" xfId="0" applyNumberFormat="1" applyFont="1" applyBorder="1" applyAlignment="1">
      <alignment horizontal="center"/>
    </xf>
    <xf numFmtId="3" fontId="28" fillId="0" borderId="18" xfId="0" applyNumberFormat="1" applyFont="1" applyBorder="1" applyAlignment="1">
      <alignment horizontal="center"/>
    </xf>
    <xf numFmtId="3" fontId="34" fillId="0" borderId="15" xfId="0" applyNumberFormat="1" applyFont="1" applyBorder="1" applyAlignment="1" applyProtection="1"/>
    <xf numFmtId="40" fontId="33" fillId="0" borderId="0" xfId="0" applyNumberFormat="1" applyFont="1" applyBorder="1" applyAlignment="1">
      <alignment horizontal="left" indent="1"/>
    </xf>
    <xf numFmtId="168" fontId="10" fillId="0" borderId="15" xfId="0" applyNumberFormat="1" applyFont="1" applyBorder="1" applyAlignment="1">
      <alignment horizontal="center"/>
    </xf>
    <xf numFmtId="40" fontId="10" fillId="0" borderId="0" xfId="0" applyNumberFormat="1" applyFont="1" applyBorder="1" applyAlignment="1">
      <alignment horizontal="left" indent="1"/>
    </xf>
    <xf numFmtId="40" fontId="10" fillId="0" borderId="0" xfId="0" applyNumberFormat="1" applyFont="1" applyBorder="1" applyAlignment="1">
      <alignment horizontal="center"/>
    </xf>
    <xf numFmtId="40" fontId="10" fillId="0" borderId="15" xfId="0" applyNumberFormat="1" applyFont="1" applyBorder="1" applyAlignment="1">
      <alignment horizontal="center"/>
    </xf>
    <xf numFmtId="3" fontId="61" fillId="0" borderId="15" xfId="0" applyNumberFormat="1" applyFont="1" applyBorder="1" applyAlignment="1" applyProtection="1"/>
    <xf numFmtId="3" fontId="62" fillId="0" borderId="15" xfId="0" applyNumberFormat="1" applyFont="1" applyBorder="1" applyAlignment="1" applyProtection="1"/>
    <xf numFmtId="40" fontId="59" fillId="0" borderId="0" xfId="0" applyNumberFormat="1" applyFont="1" applyBorder="1" applyAlignment="1">
      <alignment horizontal="left"/>
    </xf>
    <xf numFmtId="3" fontId="3" fillId="5" borderId="15" xfId="0" applyNumberFormat="1" applyFont="1" applyFill="1" applyBorder="1"/>
    <xf numFmtId="4" fontId="62" fillId="0" borderId="15" xfId="0" applyNumberFormat="1" applyFont="1" applyBorder="1" applyAlignment="1" applyProtection="1"/>
    <xf numFmtId="168" fontId="33" fillId="0" borderId="14" xfId="0" applyNumberFormat="1" applyFont="1" applyBorder="1" applyAlignment="1">
      <alignment horizontal="center"/>
    </xf>
    <xf numFmtId="3" fontId="55" fillId="0" borderId="0" xfId="0" applyNumberFormat="1" applyFont="1" applyBorder="1" applyAlignment="1">
      <alignment horizontal="left"/>
    </xf>
    <xf numFmtId="179" fontId="55" fillId="0" borderId="0" xfId="0" applyNumberFormat="1" applyFont="1" applyBorder="1" applyAlignment="1">
      <alignment horizontal="left"/>
    </xf>
    <xf numFmtId="1" fontId="27" fillId="0" borderId="17" xfId="0" applyNumberFormat="1" applyFont="1" applyBorder="1" applyAlignment="1">
      <alignment horizontal="center"/>
    </xf>
    <xf numFmtId="0" fontId="54" fillId="3" borderId="1" xfId="0" applyFont="1" applyFill="1" applyBorder="1" applyAlignment="1" applyProtection="1">
      <alignment horizontal="left"/>
    </xf>
    <xf numFmtId="171" fontId="7" fillId="3" borderId="2" xfId="0" applyNumberFormat="1" applyFont="1" applyFill="1" applyBorder="1" applyAlignment="1" applyProtection="1">
      <alignment horizontal="left"/>
    </xf>
    <xf numFmtId="177" fontId="7" fillId="3" borderId="2" xfId="0" applyNumberFormat="1" applyFont="1" applyFill="1" applyBorder="1" applyAlignment="1" applyProtection="1">
      <alignment horizontal="left"/>
    </xf>
    <xf numFmtId="177" fontId="7" fillId="3" borderId="33" xfId="0" applyNumberFormat="1" applyFont="1" applyFill="1" applyBorder="1" applyAlignment="1" applyProtection="1">
      <alignment horizontal="left"/>
    </xf>
    <xf numFmtId="177" fontId="50" fillId="3" borderId="2" xfId="0" applyNumberFormat="1" applyFont="1" applyFill="1" applyBorder="1" applyAlignment="1" applyProtection="1">
      <alignment horizontal="left"/>
    </xf>
    <xf numFmtId="0" fontId="28" fillId="0" borderId="32" xfId="0" applyFont="1" applyBorder="1" applyAlignment="1">
      <alignment horizontal="center"/>
    </xf>
    <xf numFmtId="0" fontId="2" fillId="0" borderId="32" xfId="0" applyFont="1" applyBorder="1" applyAlignment="1">
      <alignment horizontal="center"/>
    </xf>
    <xf numFmtId="0" fontId="6" fillId="0" borderId="32" xfId="0" applyFont="1" applyBorder="1" applyAlignment="1">
      <alignment horizontal="center"/>
    </xf>
    <xf numFmtId="0" fontId="3" fillId="0" borderId="32" xfId="0" applyFont="1" applyBorder="1" applyAlignment="1">
      <alignment horizontal="center"/>
    </xf>
    <xf numFmtId="177" fontId="29" fillId="3" borderId="2" xfId="0" applyNumberFormat="1" applyFont="1" applyFill="1" applyBorder="1" applyAlignment="1" applyProtection="1">
      <alignment horizontal="left"/>
    </xf>
    <xf numFmtId="40" fontId="55" fillId="0" borderId="0" xfId="0" applyNumberFormat="1" applyFont="1" applyBorder="1" applyAlignment="1">
      <alignment horizontal="center"/>
    </xf>
    <xf numFmtId="172" fontId="55" fillId="0" borderId="0" xfId="0" applyNumberFormat="1" applyFont="1" applyBorder="1" applyAlignment="1">
      <alignment horizontal="right"/>
    </xf>
    <xf numFmtId="0" fontId="55" fillId="0" borderId="14" xfId="0" applyFont="1" applyBorder="1" applyAlignment="1">
      <alignment horizontal="center"/>
    </xf>
    <xf numFmtId="0" fontId="54" fillId="0" borderId="0" xfId="0" applyFont="1" applyBorder="1" applyAlignment="1">
      <alignment horizontal="left"/>
    </xf>
    <xf numFmtId="0" fontId="63" fillId="0" borderId="0" xfId="0" applyFont="1" applyBorder="1" applyAlignment="1">
      <alignment horizontal="left"/>
    </xf>
    <xf numFmtId="0" fontId="46" fillId="0" borderId="0" xfId="0" applyFont="1" applyBorder="1" applyAlignment="1"/>
    <xf numFmtId="0" fontId="46" fillId="0" borderId="0" xfId="0" applyFont="1" applyBorder="1" applyAlignment="1">
      <alignment horizontal="right"/>
    </xf>
    <xf numFmtId="0" fontId="46" fillId="0" borderId="0" xfId="0" applyFont="1" applyAlignment="1"/>
    <xf numFmtId="0" fontId="64" fillId="0" borderId="0" xfId="0" applyFont="1" applyBorder="1" applyAlignment="1">
      <alignment horizontal="left"/>
    </xf>
    <xf numFmtId="167" fontId="64" fillId="0" borderId="0" xfId="0" applyNumberFormat="1" applyFont="1" applyBorder="1" applyAlignment="1">
      <alignment horizontal="left"/>
    </xf>
    <xf numFmtId="167" fontId="46" fillId="0" borderId="0" xfId="0" applyNumberFormat="1" applyFont="1" applyBorder="1" applyAlignment="1">
      <alignment horizontal="left"/>
    </xf>
    <xf numFmtId="0" fontId="64" fillId="0" borderId="0" xfId="0" applyFont="1" applyBorder="1" applyAlignment="1"/>
    <xf numFmtId="0" fontId="63" fillId="0" borderId="0" xfId="0" applyFont="1" applyBorder="1" applyAlignment="1"/>
    <xf numFmtId="0" fontId="29" fillId="0" borderId="0" xfId="0" applyFont="1" applyBorder="1" applyAlignment="1">
      <alignment horizontal="center"/>
    </xf>
    <xf numFmtId="0" fontId="29" fillId="0" borderId="0" xfId="0" applyFont="1" applyBorder="1" applyAlignment="1">
      <alignment horizontal="left"/>
    </xf>
    <xf numFmtId="0" fontId="64" fillId="0" borderId="0" xfId="0" applyFont="1" applyBorder="1" applyAlignment="1">
      <alignment horizontal="center"/>
    </xf>
    <xf numFmtId="0" fontId="63" fillId="0" borderId="28" xfId="0" applyFont="1" applyBorder="1" applyAlignment="1">
      <alignment horizontal="left"/>
    </xf>
    <xf numFmtId="173" fontId="19" fillId="0" borderId="28" xfId="0" applyNumberFormat="1" applyFont="1" applyFill="1" applyBorder="1" applyAlignment="1">
      <alignment horizontal="center"/>
    </xf>
    <xf numFmtId="0" fontId="19" fillId="0" borderId="28" xfId="0" applyFont="1" applyBorder="1" applyAlignment="1">
      <alignment horizontal="center"/>
    </xf>
    <xf numFmtId="3" fontId="55" fillId="0" borderId="19" xfId="0" applyNumberFormat="1" applyFont="1" applyBorder="1" applyAlignment="1">
      <alignment horizontal="center"/>
    </xf>
    <xf numFmtId="173" fontId="55" fillId="0" borderId="28" xfId="0" applyNumberFormat="1" applyFont="1" applyFill="1" applyBorder="1" applyAlignment="1">
      <alignment horizontal="center"/>
    </xf>
    <xf numFmtId="0" fontId="55" fillId="0" borderId="28" xfId="0" applyFont="1" applyBorder="1" applyAlignment="1">
      <alignment horizontal="center"/>
    </xf>
    <xf numFmtId="0" fontId="55" fillId="0" borderId="0" xfId="0" applyFont="1" applyBorder="1" applyAlignment="1">
      <alignment horizontal="left"/>
    </xf>
    <xf numFmtId="0" fontId="10" fillId="0" borderId="4" xfId="0" applyFont="1" applyBorder="1" applyAlignment="1">
      <alignment horizontal="center"/>
    </xf>
  </cellXfs>
  <cellStyles count="3">
    <cellStyle name="Explanatory Text" xfId="1" builtinId="53" customBuiltin="1"/>
    <cellStyle name="Normal" xfId="0" builtinId="0"/>
    <cellStyle name="Normal 2" xfId="2" xr:uid="{00000000-0005-0000-0000-000002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85724"/>
      <rgbColor rgb="FF993300"/>
      <rgbColor rgb="FF993366"/>
      <rgbColor rgb="FF2F5597"/>
      <rgbColor rgb="FF3B3838"/>
      <rgbColor rgb="00003366"/>
      <rgbColor rgb="00339966"/>
      <rgbColor rgb="00003300"/>
      <rgbColor rgb="00333300"/>
      <rgbColor rgb="00993300"/>
      <rgbColor rgb="00993366"/>
      <rgbColor rgb="00333399"/>
      <rgbColor rgb="00333333"/>
    </indexedColors>
    <mruColors>
      <color rgb="FFFFC269"/>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9525</xdr:colOff>
      <xdr:row>61</xdr:row>
      <xdr:rowOff>114300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235"/>
    <pageSetUpPr fitToPage="1"/>
  </sheetPr>
  <dimension ref="A1:AMK580"/>
  <sheetViews>
    <sheetView showGridLines="0" showOutlineSymbols="0" topLeftCell="D138" zoomScale="110" zoomScaleNormal="110" workbookViewId="0">
      <selection activeCell="Q155" sqref="Q155"/>
    </sheetView>
  </sheetViews>
  <sheetFormatPr defaultColWidth="8.875" defaultRowHeight="15.75" x14ac:dyDescent="0.25"/>
  <cols>
    <col min="1" max="1" width="27.625" style="1" customWidth="1"/>
    <col min="2" max="2" width="4.375" style="2" customWidth="1"/>
    <col min="3" max="3" width="43.375" style="3" customWidth="1"/>
    <col min="4" max="4" width="15.25" style="3" customWidth="1"/>
    <col min="5" max="5" width="6.625" style="4" customWidth="1"/>
    <col min="6" max="6" width="11.125" style="5" customWidth="1"/>
    <col min="7" max="7" width="7.5" style="6" customWidth="1"/>
    <col min="8" max="8" width="4.625" style="6" customWidth="1"/>
    <col min="9" max="9" width="7.5" style="6" customWidth="1"/>
    <col min="10" max="10" width="4.625" style="6" customWidth="1"/>
    <col min="11" max="11" width="7.5" style="6" hidden="1" customWidth="1"/>
    <col min="12" max="12" width="4.625" style="6" hidden="1" customWidth="1"/>
    <col min="13" max="13" width="7.5" style="6" hidden="1" customWidth="1"/>
    <col min="14" max="14" width="4.625" style="6" hidden="1" customWidth="1"/>
    <col min="15" max="15" width="7.5" style="6" hidden="1" customWidth="1"/>
    <col min="16" max="16" width="4.625" style="6" hidden="1" customWidth="1"/>
    <col min="17" max="17" width="7.25" style="5" bestFit="1" customWidth="1"/>
    <col min="18" max="18" width="7.25" style="5" customWidth="1"/>
    <col min="19" max="21" width="7.25" style="5" hidden="1" customWidth="1"/>
    <col min="22" max="22" width="8.625" style="5" customWidth="1"/>
    <col min="23" max="23" width="10.5" style="5" hidden="1" customWidth="1"/>
    <col min="24" max="24" width="14.625" style="5" hidden="1" customWidth="1"/>
    <col min="25" max="25" width="15.25" style="5" hidden="1" customWidth="1"/>
    <col min="26" max="26" width="12" style="5" hidden="1" customWidth="1"/>
    <col min="27" max="28" width="4.125" style="5" bestFit="1" customWidth="1"/>
    <col min="29" max="29" width="6.5" style="5" bestFit="1" customWidth="1"/>
    <col min="30" max="30" width="41.125" style="5" bestFit="1" customWidth="1"/>
    <col min="31" max="31" width="29.625" style="5" bestFit="1" customWidth="1"/>
    <col min="32" max="37" width="14.375" style="5" customWidth="1"/>
    <col min="38" max="38" width="40.75" style="5" customWidth="1"/>
    <col min="39" max="39" width="30.375" style="5" customWidth="1"/>
    <col min="40" max="1025" width="14.375" style="5" customWidth="1"/>
  </cols>
  <sheetData>
    <row r="1" spans="1:39" ht="15" customHeight="1" x14ac:dyDescent="0.25">
      <c r="A1" s="386" t="s">
        <v>115</v>
      </c>
      <c r="C1" s="7" t="s">
        <v>0</v>
      </c>
      <c r="D1" s="217" t="s">
        <v>126</v>
      </c>
      <c r="E1" s="218"/>
      <c r="F1" s="219"/>
      <c r="G1" s="220"/>
      <c r="H1" s="5"/>
      <c r="I1" s="5"/>
      <c r="J1" s="5"/>
      <c r="Q1" s="6"/>
      <c r="X1" s="336" t="s">
        <v>116</v>
      </c>
      <c r="Y1" s="318"/>
      <c r="Z1" s="318"/>
    </row>
    <row r="2" spans="1:39" ht="15" customHeight="1" x14ac:dyDescent="0.25">
      <c r="A2" s="264">
        <v>0.55500000000000005</v>
      </c>
      <c r="C2" s="7" t="s">
        <v>1</v>
      </c>
      <c r="D2" s="221"/>
      <c r="E2" s="222"/>
      <c r="F2" s="223"/>
      <c r="G2" s="223"/>
      <c r="H2" s="4"/>
      <c r="I2" s="4"/>
      <c r="J2" s="4"/>
      <c r="K2" s="4"/>
      <c r="L2" s="4"/>
      <c r="M2" s="4"/>
      <c r="N2" s="4"/>
      <c r="O2" s="4"/>
      <c r="P2" s="4"/>
      <c r="Q2" s="6"/>
      <c r="X2" s="364" t="s">
        <v>117</v>
      </c>
      <c r="Y2" s="366" t="s">
        <v>118</v>
      </c>
      <c r="Z2" s="365" t="s">
        <v>119</v>
      </c>
    </row>
    <row r="3" spans="1:39" ht="15" customHeight="1" x14ac:dyDescent="0.25">
      <c r="A3" s="264">
        <v>0.4</v>
      </c>
      <c r="C3" s="7" t="s">
        <v>2</v>
      </c>
      <c r="D3" s="217"/>
      <c r="E3" s="217"/>
      <c r="F3" s="224"/>
      <c r="G3" s="220"/>
      <c r="H3" s="5"/>
      <c r="I3" s="5"/>
      <c r="J3" s="5"/>
      <c r="Q3" s="6"/>
    </row>
    <row r="4" spans="1:39" ht="15" customHeight="1" x14ac:dyDescent="0.25">
      <c r="A4" s="264">
        <v>0.26</v>
      </c>
      <c r="C4" s="7" t="s">
        <v>3</v>
      </c>
      <c r="D4" s="217"/>
      <c r="E4" s="225"/>
      <c r="F4" s="226"/>
      <c r="G4" s="226"/>
      <c r="H4" s="9"/>
      <c r="I4" s="9"/>
      <c r="J4" s="9"/>
      <c r="K4" s="10"/>
      <c r="L4" s="10"/>
      <c r="M4" s="10"/>
      <c r="N4" s="10"/>
      <c r="O4" s="10"/>
      <c r="Q4" s="6"/>
      <c r="W4" s="11"/>
    </row>
    <row r="5" spans="1:39" ht="15" customHeight="1" x14ac:dyDescent="0.25">
      <c r="A5" s="264">
        <v>0.17</v>
      </c>
      <c r="C5" s="160" t="s">
        <v>73</v>
      </c>
      <c r="D5" s="227"/>
      <c r="E5" s="228"/>
      <c r="F5" s="229"/>
      <c r="G5" s="230"/>
      <c r="H5" s="188"/>
      <c r="I5" s="188"/>
      <c r="J5" s="188"/>
      <c r="K5" s="188"/>
      <c r="L5" s="188"/>
      <c r="M5" s="188"/>
      <c r="Q5" s="12"/>
    </row>
    <row r="6" spans="1:39" ht="15" customHeight="1" thickBot="1" x14ac:dyDescent="0.3">
      <c r="A6" s="264">
        <v>0.15</v>
      </c>
      <c r="D6" s="231"/>
      <c r="E6" s="223"/>
      <c r="F6" s="232"/>
      <c r="G6" s="233"/>
      <c r="Q6" s="14"/>
    </row>
    <row r="7" spans="1:39" ht="15" customHeight="1" thickTop="1" x14ac:dyDescent="0.25">
      <c r="A7" s="264">
        <v>0</v>
      </c>
      <c r="B7" s="15"/>
      <c r="C7" s="15"/>
      <c r="D7" s="234" t="s">
        <v>81</v>
      </c>
      <c r="E7" s="15"/>
      <c r="F7" s="16" t="s">
        <v>5</v>
      </c>
      <c r="G7" s="419" t="s">
        <v>6</v>
      </c>
      <c r="H7" s="419"/>
      <c r="I7" s="419" t="s">
        <v>7</v>
      </c>
      <c r="J7" s="419"/>
      <c r="K7" s="419" t="s">
        <v>8</v>
      </c>
      <c r="L7" s="419"/>
      <c r="M7" s="419" t="s">
        <v>9</v>
      </c>
      <c r="N7" s="419"/>
      <c r="O7" s="419" t="s">
        <v>10</v>
      </c>
      <c r="P7" s="419"/>
      <c r="Q7" s="16" t="s">
        <v>11</v>
      </c>
      <c r="R7" s="17" t="s">
        <v>11</v>
      </c>
      <c r="S7" s="17" t="s">
        <v>11</v>
      </c>
      <c r="T7" s="17" t="s">
        <v>11</v>
      </c>
      <c r="U7" s="165" t="s">
        <v>11</v>
      </c>
      <c r="V7" s="18" t="s">
        <v>12</v>
      </c>
      <c r="W7" s="316"/>
      <c r="AA7" s="272"/>
      <c r="AB7" s="272"/>
      <c r="AC7" s="272"/>
      <c r="AD7" s="272"/>
      <c r="AE7" s="272"/>
      <c r="AF7" s="272"/>
    </row>
    <row r="8" spans="1:39" ht="15" customHeight="1" x14ac:dyDescent="0.25">
      <c r="A8" s="362" t="s">
        <v>114</v>
      </c>
      <c r="B8" s="257"/>
      <c r="C8" s="257"/>
      <c r="D8" s="258"/>
      <c r="E8" s="257"/>
      <c r="F8" s="8"/>
      <c r="G8" s="259"/>
      <c r="H8" s="260"/>
      <c r="I8" s="259"/>
      <c r="J8" s="260"/>
      <c r="K8" s="259"/>
      <c r="L8" s="260"/>
      <c r="M8" s="259"/>
      <c r="N8" s="260"/>
      <c r="O8" s="259"/>
      <c r="P8" s="260"/>
      <c r="Q8" s="8"/>
      <c r="R8" s="261"/>
      <c r="S8" s="261"/>
      <c r="T8" s="261"/>
      <c r="U8" s="262"/>
      <c r="V8" s="263"/>
      <c r="W8" s="272"/>
      <c r="AA8" s="317"/>
      <c r="AB8" s="317"/>
      <c r="AC8" s="317"/>
      <c r="AD8" s="272"/>
      <c r="AE8" s="272"/>
      <c r="AF8" s="272"/>
    </row>
    <row r="9" spans="1:39" ht="15" customHeight="1" x14ac:dyDescent="0.25">
      <c r="A9" s="264">
        <v>0.245</v>
      </c>
      <c r="B9" s="257"/>
      <c r="C9" s="257"/>
      <c r="D9" s="258"/>
      <c r="E9" s="257"/>
      <c r="F9" s="8"/>
      <c r="G9" s="259"/>
      <c r="H9" s="260"/>
      <c r="I9" s="259"/>
      <c r="J9" s="260"/>
      <c r="K9" s="259"/>
      <c r="L9" s="260"/>
      <c r="M9" s="259"/>
      <c r="N9" s="260"/>
      <c r="O9" s="259"/>
      <c r="P9" s="260"/>
      <c r="Q9" s="8"/>
      <c r="R9" s="261"/>
      <c r="S9" s="261"/>
      <c r="T9" s="261"/>
      <c r="U9" s="262"/>
      <c r="V9" s="263"/>
      <c r="W9" s="272"/>
      <c r="X9" s="272"/>
      <c r="Y9" s="272"/>
      <c r="Z9" s="272"/>
      <c r="AA9" s="272"/>
      <c r="AB9" s="272"/>
      <c r="AC9" s="272"/>
      <c r="AD9" s="272"/>
      <c r="AE9" s="272"/>
      <c r="AF9" s="272"/>
    </row>
    <row r="10" spans="1:39" s="8" customFormat="1" ht="15" customHeight="1" thickBot="1" x14ac:dyDescent="0.25">
      <c r="A10" s="265" t="s">
        <v>89</v>
      </c>
      <c r="B10" s="19"/>
      <c r="C10" s="19"/>
      <c r="D10" s="235" t="s">
        <v>82</v>
      </c>
      <c r="E10" s="19"/>
      <c r="F10" s="20" t="s">
        <v>13</v>
      </c>
      <c r="G10" s="21" t="s">
        <v>14</v>
      </c>
      <c r="H10" s="22" t="s">
        <v>15</v>
      </c>
      <c r="I10" s="21" t="s">
        <v>14</v>
      </c>
      <c r="J10" s="22" t="s">
        <v>15</v>
      </c>
      <c r="K10" s="21" t="s">
        <v>14</v>
      </c>
      <c r="L10" s="22" t="s">
        <v>15</v>
      </c>
      <c r="M10" s="21" t="s">
        <v>14</v>
      </c>
      <c r="N10" s="22" t="s">
        <v>15</v>
      </c>
      <c r="O10" s="21" t="s">
        <v>14</v>
      </c>
      <c r="P10" s="22" t="s">
        <v>15</v>
      </c>
      <c r="Q10" s="20">
        <v>1</v>
      </c>
      <c r="R10" s="23">
        <v>2</v>
      </c>
      <c r="S10" s="23">
        <v>3</v>
      </c>
      <c r="T10" s="23">
        <v>4</v>
      </c>
      <c r="U10" s="159">
        <v>5</v>
      </c>
      <c r="V10" s="24"/>
      <c r="W10" s="272"/>
      <c r="Y10" s="273"/>
      <c r="Z10" s="273"/>
      <c r="AA10" s="273"/>
      <c r="AB10" s="273"/>
      <c r="AC10" s="273"/>
      <c r="AD10" s="273"/>
      <c r="AE10" s="273"/>
      <c r="AF10" s="349"/>
      <c r="AG10" s="273"/>
      <c r="AH10" s="273"/>
      <c r="AI10" s="273"/>
      <c r="AJ10" s="273"/>
      <c r="AK10" s="273"/>
      <c r="AL10" s="273"/>
      <c r="AM10" s="273"/>
    </row>
    <row r="11" spans="1:39" s="8" customFormat="1" ht="15" customHeight="1" thickTop="1" x14ac:dyDescent="0.25">
      <c r="A11" s="264">
        <v>0.22</v>
      </c>
      <c r="B11" s="164" t="s">
        <v>17</v>
      </c>
      <c r="C11" s="164"/>
      <c r="D11" s="3"/>
      <c r="E11" s="3"/>
      <c r="F11" s="25"/>
      <c r="G11" s="26"/>
      <c r="H11" s="27"/>
      <c r="I11" s="26"/>
      <c r="J11" s="27"/>
      <c r="K11" s="28"/>
      <c r="L11" s="27"/>
      <c r="M11" s="28"/>
      <c r="N11" s="27"/>
      <c r="O11" s="28"/>
      <c r="P11" s="28"/>
      <c r="Q11" s="29"/>
      <c r="R11" s="30"/>
      <c r="S11" s="31"/>
      <c r="T11" s="31"/>
      <c r="U11" s="32"/>
      <c r="V11" s="33"/>
      <c r="W11" s="273"/>
      <c r="X11" s="350"/>
      <c r="Y11" s="350"/>
      <c r="Z11" s="350"/>
      <c r="AA11" s="350"/>
      <c r="AB11" s="350"/>
      <c r="AC11" s="350"/>
      <c r="AD11" s="349"/>
      <c r="AE11" s="349"/>
      <c r="AF11" s="350"/>
      <c r="AG11" s="350"/>
      <c r="AH11" s="350"/>
      <c r="AI11" s="350"/>
      <c r="AJ11" s="350"/>
      <c r="AK11" s="350"/>
      <c r="AL11" s="349"/>
      <c r="AM11" s="273"/>
    </row>
    <row r="12" spans="1:39" ht="15" customHeight="1" x14ac:dyDescent="0.25">
      <c r="A12" s="266" t="s">
        <v>88</v>
      </c>
      <c r="B12" s="160" t="s">
        <v>135</v>
      </c>
      <c r="C12" s="34"/>
      <c r="D12" s="391" t="s">
        <v>136</v>
      </c>
      <c r="E12" s="35"/>
      <c r="F12" s="168">
        <v>0</v>
      </c>
      <c r="G12" s="344">
        <v>0</v>
      </c>
      <c r="H12" s="337"/>
      <c r="I12" s="347">
        <v>0</v>
      </c>
      <c r="J12" s="337"/>
      <c r="K12" s="368">
        <v>0</v>
      </c>
      <c r="L12" s="369"/>
      <c r="M12" s="368">
        <v>0</v>
      </c>
      <c r="N12" s="369"/>
      <c r="O12" s="368">
        <v>0</v>
      </c>
      <c r="P12" s="338"/>
      <c r="Q12" s="345">
        <f>ROUND(F12*(1+$A$22)*G12,0)</f>
        <v>0</v>
      </c>
      <c r="R12" s="346">
        <f>ROUND($F$12*(1+$A$22)*(1+$A$22)*I12,0)</f>
        <v>0</v>
      </c>
      <c r="S12" s="346">
        <f>ROUND($F$12*(1+$A$22)*(1+$A$22)*(1+$A$22)*K12,0)</f>
        <v>0</v>
      </c>
      <c r="T12" s="346">
        <f>ROUND(((((F12*(1+$A$22))*(1+$A$22))*(1+$A$22)))*(1+$A$22)*M12,0)</f>
        <v>0</v>
      </c>
      <c r="U12" s="370">
        <f>ROUND(F12*(1+$A$22)*(1+$A$22)*(1+$A$22)*(1+$A$22)*(1+$A$22)*O12,0)</f>
        <v>0</v>
      </c>
      <c r="V12" s="33">
        <f>SUM(Q12:U12)</f>
        <v>0</v>
      </c>
      <c r="W12" s="317"/>
      <c r="X12" s="367" t="e">
        <f>V12*Y2</f>
        <v>#VALUE!</v>
      </c>
      <c r="Y12" s="351"/>
      <c r="Z12" s="351"/>
      <c r="AA12" s="351"/>
      <c r="AB12" s="351"/>
      <c r="AC12" s="351"/>
      <c r="AD12" s="352"/>
      <c r="AE12" s="352"/>
      <c r="AF12" s="351"/>
      <c r="AG12" s="351"/>
      <c r="AH12" s="351"/>
      <c r="AI12" s="351"/>
      <c r="AJ12" s="351"/>
      <c r="AK12" s="351"/>
      <c r="AL12" s="352"/>
      <c r="AM12" s="352"/>
    </row>
    <row r="13" spans="1:39" ht="15" customHeight="1" x14ac:dyDescent="0.25">
      <c r="A13" s="264">
        <v>0.26700000000000002</v>
      </c>
      <c r="B13" s="7"/>
      <c r="C13" s="2"/>
      <c r="D13" s="391"/>
      <c r="E13" s="35"/>
      <c r="F13" s="168"/>
      <c r="G13" s="315"/>
      <c r="H13" s="238"/>
      <c r="I13" s="315"/>
      <c r="J13" s="238"/>
      <c r="K13" s="239"/>
      <c r="L13" s="27"/>
      <c r="M13" s="167"/>
      <c r="N13" s="27"/>
      <c r="O13" s="167"/>
      <c r="P13" s="28"/>
      <c r="Q13" s="182">
        <f>ROUND(F13*(1+$A$22)*G13,0)</f>
        <v>0</v>
      </c>
      <c r="R13" s="183">
        <f>ROUND($F$13*(1+$A$24)*(1+$A$24)*I13,0)</f>
        <v>0</v>
      </c>
      <c r="S13" s="183">
        <f>ROUND($F$13*(1+$A$22)*(1+$A$22)*(1+$A$22)*K13,0)</f>
        <v>0</v>
      </c>
      <c r="T13" s="183">
        <f>ROUND(((((F13*(1+$A$22))*(1+$A$22))*(1+$A$22)))*(1+$A$22)*M13,0)</f>
        <v>0</v>
      </c>
      <c r="U13" s="184">
        <f>ROUND(F13*(1+$A$22)*(1+$A$22)*(1+$A$22)*(1+$A$22)*(1+$A$22)*O13,0)</f>
        <v>0</v>
      </c>
      <c r="V13" s="33">
        <f>SUM(Q13:U13)</f>
        <v>0</v>
      </c>
      <c r="W13" s="272"/>
      <c r="X13" s="367"/>
      <c r="Y13" s="272"/>
      <c r="Z13" s="272"/>
      <c r="AA13" s="353"/>
      <c r="AB13" s="272"/>
      <c r="AC13" s="272"/>
      <c r="AD13" s="272"/>
      <c r="AE13" s="272"/>
      <c r="AF13" s="272"/>
      <c r="AG13" s="272"/>
      <c r="AH13" s="272"/>
      <c r="AI13" s="353"/>
      <c r="AJ13" s="272"/>
      <c r="AK13" s="272"/>
      <c r="AL13" s="272"/>
      <c r="AM13" s="272"/>
    </row>
    <row r="14" spans="1:39" ht="15" customHeight="1" x14ac:dyDescent="0.25">
      <c r="A14" s="264">
        <v>0.27100000000000002</v>
      </c>
      <c r="B14" s="7"/>
      <c r="C14" s="2"/>
      <c r="D14" s="392"/>
      <c r="E14" s="35"/>
      <c r="F14" s="41"/>
      <c r="G14" s="26"/>
      <c r="H14" s="27"/>
      <c r="I14" s="26"/>
      <c r="J14" s="27"/>
      <c r="K14" s="28"/>
      <c r="L14" s="27"/>
      <c r="M14" s="28"/>
      <c r="N14" s="27"/>
      <c r="O14" s="28"/>
      <c r="P14" s="28"/>
      <c r="Q14" s="182">
        <f>ROUND(F14*(1+$A$22)*G14,0)</f>
        <v>0</v>
      </c>
      <c r="R14" s="183">
        <f>ROUND($F$14*(1+$A$22)*(1+$A$22)*I14,0)</f>
        <v>0</v>
      </c>
      <c r="S14" s="183">
        <f>ROUND($F$14*(1+$A$22)*(1+$A$22)*(1+$A$22)*K14,0)</f>
        <v>0</v>
      </c>
      <c r="T14" s="183">
        <f>ROUND(((((F14*(1+$A$22))*(1+$A$22))*(1+$A$22)))*(1+$A$22)*M14,0)</f>
        <v>0</v>
      </c>
      <c r="U14" s="184">
        <f>ROUND(F14*(1+$A$22)*(1+$A$22)*(1+$A$22)*(1+$A$22)*(1+$A$22)*O14,0)</f>
        <v>0</v>
      </c>
      <c r="V14" s="33">
        <f>SUM(Q14:U14)</f>
        <v>0</v>
      </c>
      <c r="W14" s="272"/>
      <c r="X14" s="367"/>
      <c r="Y14" s="272"/>
      <c r="Z14" s="354"/>
      <c r="AA14" s="353"/>
      <c r="AB14" s="272"/>
      <c r="AC14" s="272"/>
      <c r="AD14" s="272"/>
      <c r="AE14" s="272"/>
      <c r="AF14" s="272"/>
      <c r="AG14" s="272"/>
      <c r="AH14" s="354"/>
      <c r="AI14" s="353"/>
      <c r="AJ14" s="272"/>
      <c r="AK14" s="272"/>
      <c r="AL14" s="272"/>
      <c r="AM14" s="272"/>
    </row>
    <row r="15" spans="1:39" ht="15" customHeight="1" x14ac:dyDescent="0.25">
      <c r="A15" s="265" t="s">
        <v>4</v>
      </c>
      <c r="C15" s="2"/>
      <c r="D15" s="2"/>
      <c r="E15" s="35"/>
      <c r="F15" s="41"/>
      <c r="G15" s="26"/>
      <c r="H15" s="27"/>
      <c r="I15" s="26"/>
      <c r="J15" s="27"/>
      <c r="K15" s="28"/>
      <c r="L15" s="27"/>
      <c r="M15" s="28"/>
      <c r="N15" s="27"/>
      <c r="O15" s="28"/>
      <c r="P15" s="28"/>
      <c r="Q15" s="42"/>
      <c r="R15" s="31"/>
      <c r="S15" s="31"/>
      <c r="T15" s="31"/>
      <c r="U15" s="32"/>
      <c r="V15" s="33"/>
      <c r="W15" s="272"/>
      <c r="X15" s="367"/>
      <c r="Y15" s="272"/>
      <c r="Z15" s="355"/>
      <c r="AA15" s="353"/>
      <c r="AB15" s="272"/>
      <c r="AC15" s="272"/>
      <c r="AD15" s="272"/>
      <c r="AE15" s="272"/>
      <c r="AF15" s="272"/>
      <c r="AG15" s="272"/>
      <c r="AH15" s="355"/>
      <c r="AI15" s="353"/>
      <c r="AJ15" s="272"/>
      <c r="AK15" s="272"/>
      <c r="AL15" s="272"/>
      <c r="AM15" s="272"/>
    </row>
    <row r="16" spans="1:39" ht="15" customHeight="1" x14ac:dyDescent="0.25">
      <c r="A16" s="264">
        <v>0.40699999999999997</v>
      </c>
      <c r="B16" s="43"/>
      <c r="C16" s="44"/>
      <c r="D16" s="44"/>
      <c r="E16" s="44"/>
      <c r="F16" s="45"/>
      <c r="G16" s="46"/>
      <c r="H16" s="47"/>
      <c r="I16" s="48"/>
      <c r="J16" s="47"/>
      <c r="K16" s="48"/>
      <c r="L16" s="47"/>
      <c r="M16" s="48"/>
      <c r="N16" s="47"/>
      <c r="O16" s="48"/>
      <c r="P16" s="48"/>
      <c r="Q16" s="49"/>
      <c r="R16" s="50"/>
      <c r="S16" s="50"/>
      <c r="T16" s="50"/>
      <c r="U16" s="51"/>
      <c r="V16" s="52"/>
      <c r="W16" s="272"/>
      <c r="X16" s="367"/>
      <c r="Y16" s="272"/>
      <c r="Z16" s="353"/>
      <c r="AA16" s="353"/>
      <c r="AB16" s="272"/>
      <c r="AC16" s="272"/>
      <c r="AD16" s="272"/>
      <c r="AE16" s="272"/>
      <c r="AF16" s="272"/>
      <c r="AG16" s="272"/>
      <c r="AH16" s="353"/>
      <c r="AI16" s="353"/>
      <c r="AJ16" s="272"/>
      <c r="AK16" s="272"/>
      <c r="AL16" s="272"/>
      <c r="AM16" s="272"/>
    </row>
    <row r="17" spans="1:39" ht="15" customHeight="1" x14ac:dyDescent="0.25">
      <c r="A17" s="267" t="s">
        <v>16</v>
      </c>
      <c r="B17" s="3" t="s">
        <v>20</v>
      </c>
      <c r="E17" s="3"/>
      <c r="F17" s="41"/>
      <c r="G17" s="26"/>
      <c r="H17" s="27"/>
      <c r="I17" s="26"/>
      <c r="J17" s="27"/>
      <c r="K17" s="28"/>
      <c r="L17" s="27"/>
      <c r="M17" s="28"/>
      <c r="N17" s="27"/>
      <c r="O17" s="28"/>
      <c r="P17" s="28"/>
      <c r="Q17" s="42"/>
      <c r="R17" s="31"/>
      <c r="S17" s="31"/>
      <c r="T17" s="31"/>
      <c r="U17" s="32"/>
      <c r="V17" s="33"/>
      <c r="W17" s="272"/>
      <c r="X17" s="367"/>
      <c r="Y17" s="272"/>
      <c r="Z17" s="353"/>
      <c r="AA17" s="353"/>
      <c r="AB17" s="272"/>
      <c r="AC17" s="272"/>
      <c r="AD17" s="272"/>
      <c r="AE17" s="272"/>
      <c r="AF17" s="272"/>
      <c r="AG17" s="272"/>
      <c r="AH17" s="353"/>
      <c r="AI17" s="353"/>
      <c r="AJ17" s="272"/>
      <c r="AK17" s="272"/>
      <c r="AL17" s="272"/>
      <c r="AM17" s="272"/>
    </row>
    <row r="18" spans="1:39" ht="15" customHeight="1" x14ac:dyDescent="0.25">
      <c r="A18" s="264">
        <v>0.314</v>
      </c>
      <c r="B18" s="7"/>
      <c r="C18" s="2"/>
      <c r="D18" s="339"/>
      <c r="E18" s="35"/>
      <c r="F18" s="168">
        <v>0</v>
      </c>
      <c r="G18" s="315">
        <v>0</v>
      </c>
      <c r="H18" s="348"/>
      <c r="I18" s="315">
        <v>0</v>
      </c>
      <c r="J18" s="186"/>
      <c r="K18" s="239">
        <v>0</v>
      </c>
      <c r="L18" s="348"/>
      <c r="M18" s="239">
        <v>0</v>
      </c>
      <c r="N18" s="238"/>
      <c r="O18" s="239">
        <v>0</v>
      </c>
      <c r="P18" s="167"/>
      <c r="Q18" s="345">
        <f>ROUND(F18*(1+$A$22)*G18,0)</f>
        <v>0</v>
      </c>
      <c r="R18" s="346">
        <f>ROUND((($F$18*(1+$A$22)))*(1+$A$22)*I18,0)</f>
        <v>0</v>
      </c>
      <c r="S18" s="346">
        <f>ROUND((((F18*(1+$A$22))*(1+$A$22)))*(1+$A$22)*K18,0)</f>
        <v>0</v>
      </c>
      <c r="T18" s="346">
        <f>ROUND(((((F18*(1+$A$22))*(1+$A$22))*(1+$A$22)))*(1+$A$22)*M18,0)</f>
        <v>0</v>
      </c>
      <c r="U18" s="370">
        <f>ROUND(F18*(1+$A$22)*(1+$A$22)*(1+$A$22)*(1+$A$22)*(1+$A$22)*O18,0)</f>
        <v>0</v>
      </c>
      <c r="V18" s="33">
        <f>SUM(Q18:U18)</f>
        <v>0</v>
      </c>
      <c r="W18" s="39"/>
      <c r="X18" s="367" t="e">
        <f>V18*Y2</f>
        <v>#VALUE!</v>
      </c>
      <c r="Y18" s="171"/>
      <c r="Z18" s="171"/>
      <c r="AA18" s="356"/>
      <c r="AB18" s="356"/>
      <c r="AC18" s="171"/>
      <c r="AD18" s="171"/>
      <c r="AE18" s="171"/>
      <c r="AF18" s="171"/>
      <c r="AG18" s="171"/>
      <c r="AH18" s="171"/>
      <c r="AI18" s="356"/>
      <c r="AJ18" s="356"/>
      <c r="AK18" s="171"/>
      <c r="AL18" s="171"/>
      <c r="AM18" s="171"/>
    </row>
    <row r="19" spans="1:39" ht="15" customHeight="1" x14ac:dyDescent="0.25">
      <c r="A19" s="265" t="s">
        <v>18</v>
      </c>
      <c r="B19" s="7"/>
      <c r="C19" s="2"/>
      <c r="D19" s="340"/>
      <c r="E19" s="2"/>
      <c r="F19" s="41"/>
      <c r="G19" s="26"/>
      <c r="H19" s="27"/>
      <c r="I19" s="26"/>
      <c r="J19" s="27"/>
      <c r="K19" s="28"/>
      <c r="L19" s="27"/>
      <c r="M19" s="28"/>
      <c r="N19" s="27"/>
      <c r="O19" s="28"/>
      <c r="P19" s="28"/>
      <c r="Q19" s="182">
        <f>ROUND(F19*(1+$A$22)*G19,0)</f>
        <v>0</v>
      </c>
      <c r="R19" s="31">
        <f>ROUND((($F$19*(1+$A$22)))*(1+$A$22)*I19,0)</f>
        <v>0</v>
      </c>
      <c r="S19" s="31">
        <f>ROUND((((F19*(1+$A$22))*(1+$A$22)))*(1+$A$22)*K19,0)</f>
        <v>0</v>
      </c>
      <c r="T19" s="31">
        <f>ROUND(((((F19*(1+$A$22))*(1+$A$22))*(1+$A$22)))*(1+$A$22)*M19,0)</f>
        <v>0</v>
      </c>
      <c r="U19" s="32">
        <f>ROUND(F19*(1+$A$22)*(1+$A$22)*(1+$A$22)*(1+$A$22)*(1+$A$22)*O19,0)</f>
        <v>0</v>
      </c>
      <c r="V19" s="33">
        <f>SUM(Q19:U19)</f>
        <v>0</v>
      </c>
      <c r="X19" s="367"/>
      <c r="Y19" s="171"/>
      <c r="Z19" s="171"/>
      <c r="AA19" s="356"/>
      <c r="AB19" s="356"/>
      <c r="AC19" s="171"/>
      <c r="AD19" s="171"/>
      <c r="AE19" s="171"/>
      <c r="AF19" s="171"/>
      <c r="AG19" s="171"/>
      <c r="AH19" s="171"/>
      <c r="AI19" s="356"/>
      <c r="AJ19" s="356"/>
      <c r="AK19" s="171"/>
      <c r="AL19" s="171"/>
      <c r="AM19" s="171"/>
    </row>
    <row r="20" spans="1:39" ht="15" customHeight="1" x14ac:dyDescent="0.25">
      <c r="A20" s="264">
        <v>0.217</v>
      </c>
      <c r="B20" s="7"/>
      <c r="C20" s="2"/>
      <c r="D20" s="340"/>
      <c r="E20" s="2"/>
      <c r="F20" s="41"/>
      <c r="G20" s="26"/>
      <c r="H20" s="27"/>
      <c r="I20" s="26"/>
      <c r="J20" s="27"/>
      <c r="K20" s="28"/>
      <c r="L20" s="27"/>
      <c r="M20" s="28"/>
      <c r="N20" s="27"/>
      <c r="O20" s="28"/>
      <c r="P20" s="28"/>
      <c r="Q20" s="182">
        <f>ROUND(F20*(1+$A$22)*G20,0)</f>
        <v>0</v>
      </c>
      <c r="R20" s="31">
        <f>ROUND((($F$20*(1+$A$22)))*(1+$A$22)*I20,0)</f>
        <v>0</v>
      </c>
      <c r="S20" s="31">
        <f>ROUND((((F20*(1+$A$22))*(1+$A$22)))*(1+$A$22)*K20,0)</f>
        <v>0</v>
      </c>
      <c r="T20" s="31">
        <f>ROUND(((((F20*(1+$A$22))*(1+$A$22))*(1+$A$22)))*(1+$A$22)*M20,0)</f>
        <v>0</v>
      </c>
      <c r="U20" s="32">
        <f>ROUND(F20*(1+$A$22)*(1+$A$22)*(1+$A$22)*(1+$A$22)*(1+$A$22)*O20,0)</f>
        <v>0</v>
      </c>
      <c r="V20" s="33">
        <f>SUM(Q20:U20)</f>
        <v>0</v>
      </c>
      <c r="X20" s="367"/>
      <c r="Y20" s="171"/>
      <c r="Z20" s="171"/>
      <c r="AA20" s="356"/>
      <c r="AB20" s="356"/>
      <c r="AC20" s="171"/>
      <c r="AD20" s="171"/>
      <c r="AE20" s="171"/>
      <c r="AF20" s="171"/>
      <c r="AG20" s="171"/>
      <c r="AH20" s="171"/>
      <c r="AI20" s="356"/>
      <c r="AJ20" s="356"/>
      <c r="AK20" s="171"/>
      <c r="AL20" s="171"/>
      <c r="AM20" s="171"/>
    </row>
    <row r="21" spans="1:39" ht="15" customHeight="1" x14ac:dyDescent="0.25">
      <c r="A21" s="362" t="s">
        <v>19</v>
      </c>
      <c r="B21" s="7"/>
      <c r="C21" s="2"/>
      <c r="D21" s="2"/>
      <c r="F21" s="41"/>
      <c r="G21" s="26"/>
      <c r="H21" s="27"/>
      <c r="I21" s="26"/>
      <c r="J21" s="27"/>
      <c r="K21" s="28"/>
      <c r="L21" s="27"/>
      <c r="M21" s="28"/>
      <c r="N21" s="27"/>
      <c r="O21" s="28"/>
      <c r="P21" s="28"/>
      <c r="Q21" s="42"/>
      <c r="R21" s="31"/>
      <c r="S21" s="31"/>
      <c r="T21" s="31"/>
      <c r="U21" s="32"/>
      <c r="V21" s="33"/>
      <c r="X21" s="367"/>
      <c r="Y21" s="171"/>
      <c r="Z21" s="171"/>
      <c r="AA21" s="171"/>
      <c r="AB21" s="171"/>
      <c r="AC21" s="171"/>
      <c r="AD21" s="171"/>
      <c r="AE21" s="171"/>
      <c r="AF21" s="171"/>
      <c r="AG21" s="171"/>
      <c r="AH21" s="171"/>
      <c r="AI21" s="171"/>
      <c r="AJ21" s="171"/>
      <c r="AK21" s="171"/>
      <c r="AL21" s="171"/>
      <c r="AM21" s="171"/>
    </row>
    <row r="22" spans="1:39" ht="15" customHeight="1" x14ac:dyDescent="0.25">
      <c r="A22" s="264">
        <v>0.04</v>
      </c>
      <c r="B22" s="7"/>
      <c r="C22" s="2"/>
      <c r="D22" s="2"/>
      <c r="E22" s="2"/>
      <c r="F22" s="41"/>
      <c r="G22" s="26"/>
      <c r="H22" s="27"/>
      <c r="I22" s="26"/>
      <c r="J22" s="27"/>
      <c r="K22" s="28"/>
      <c r="L22" s="27"/>
      <c r="M22" s="28"/>
      <c r="N22" s="27"/>
      <c r="O22" s="28"/>
      <c r="P22" s="28"/>
      <c r="Q22" s="42"/>
      <c r="R22" s="31"/>
      <c r="S22" s="31"/>
      <c r="T22" s="31"/>
      <c r="U22" s="32"/>
      <c r="V22" s="33"/>
      <c r="X22" s="367"/>
      <c r="Y22" s="171"/>
      <c r="Z22" s="171"/>
      <c r="AA22" s="171"/>
      <c r="AB22" s="171"/>
      <c r="AC22" s="171"/>
      <c r="AD22" s="171"/>
      <c r="AE22" s="171"/>
      <c r="AF22" s="171"/>
      <c r="AG22" s="171"/>
      <c r="AH22" s="171"/>
      <c r="AI22" s="171"/>
      <c r="AJ22" s="171"/>
      <c r="AK22" s="171"/>
      <c r="AL22" s="171"/>
      <c r="AM22" s="171"/>
    </row>
    <row r="23" spans="1:39" ht="15" customHeight="1" x14ac:dyDescent="0.25">
      <c r="A23" s="264">
        <v>0.03</v>
      </c>
      <c r="B23" s="54"/>
      <c r="C23" s="55" t="s">
        <v>101</v>
      </c>
      <c r="D23" s="55"/>
      <c r="E23" s="55"/>
      <c r="F23" s="56"/>
      <c r="G23" s="57"/>
      <c r="H23" s="58"/>
      <c r="I23" s="59"/>
      <c r="J23" s="58"/>
      <c r="K23" s="60"/>
      <c r="L23" s="58"/>
      <c r="M23" s="59"/>
      <c r="N23" s="58"/>
      <c r="O23" s="59"/>
      <c r="P23" s="59"/>
      <c r="Q23" s="61">
        <f>SUM(Q18:Q20)</f>
        <v>0</v>
      </c>
      <c r="R23" s="61">
        <f>SUM(R18:R20)</f>
        <v>0</v>
      </c>
      <c r="S23" s="61">
        <f>SUM(S18:S20)</f>
        <v>0</v>
      </c>
      <c r="T23" s="61">
        <f>SUM(T18:T20)</f>
        <v>0</v>
      </c>
      <c r="U23" s="61">
        <f>SUM(U18:U20)</f>
        <v>0</v>
      </c>
      <c r="V23" s="33">
        <f>SUM(Q23:U23)</f>
        <v>0</v>
      </c>
      <c r="X23" s="367" t="e">
        <f>V23*Y2</f>
        <v>#VALUE!</v>
      </c>
      <c r="Y23" s="171"/>
      <c r="Z23" s="171"/>
      <c r="AA23" s="171"/>
      <c r="AB23" s="171"/>
      <c r="AC23" s="171"/>
      <c r="AD23" s="171"/>
      <c r="AE23" s="171"/>
      <c r="AF23" s="171"/>
      <c r="AG23" s="171"/>
      <c r="AH23" s="171"/>
      <c r="AI23" s="171"/>
      <c r="AJ23" s="171"/>
      <c r="AK23" s="171"/>
      <c r="AL23" s="171"/>
      <c r="AM23" s="171"/>
    </row>
    <row r="24" spans="1:39" x14ac:dyDescent="0.25">
      <c r="A24" s="264">
        <v>0.02</v>
      </c>
      <c r="B24" s="54"/>
      <c r="C24" s="55" t="s">
        <v>102</v>
      </c>
      <c r="D24" s="55"/>
      <c r="E24" s="55"/>
      <c r="F24" s="56"/>
      <c r="G24" s="57"/>
      <c r="H24" s="58"/>
      <c r="I24" s="59"/>
      <c r="J24" s="58"/>
      <c r="K24" s="60"/>
      <c r="L24" s="58"/>
      <c r="M24" s="59"/>
      <c r="N24" s="58"/>
      <c r="O24" s="59"/>
      <c r="P24" s="59"/>
      <c r="Q24" s="61">
        <f t="shared" ref="Q24:V24" si="0">SUM(Q12:Q20)</f>
        <v>0</v>
      </c>
      <c r="R24" s="61">
        <f t="shared" si="0"/>
        <v>0</v>
      </c>
      <c r="S24" s="61">
        <f t="shared" si="0"/>
        <v>0</v>
      </c>
      <c r="T24" s="61">
        <f t="shared" si="0"/>
        <v>0</v>
      </c>
      <c r="U24" s="61">
        <f t="shared" si="0"/>
        <v>0</v>
      </c>
      <c r="V24" s="33">
        <f t="shared" si="0"/>
        <v>0</v>
      </c>
      <c r="W24" s="64"/>
      <c r="X24" s="367" t="e">
        <f>V24*Y2</f>
        <v>#VALUE!</v>
      </c>
      <c r="Y24" s="171"/>
      <c r="Z24" s="357"/>
      <c r="AA24" s="356"/>
      <c r="AB24" s="171"/>
      <c r="AC24" s="171"/>
      <c r="AD24" s="171"/>
      <c r="AE24" s="171"/>
      <c r="AF24" s="171"/>
      <c r="AG24" s="171"/>
      <c r="AH24" s="357"/>
      <c r="AI24" s="356"/>
      <c r="AJ24" s="171"/>
      <c r="AK24" s="171"/>
      <c r="AL24" s="171"/>
      <c r="AM24" s="171"/>
    </row>
    <row r="25" spans="1:39" x14ac:dyDescent="0.25">
      <c r="A25" s="264">
        <v>2.5000000000000001E-2</v>
      </c>
      <c r="C25" s="7"/>
      <c r="D25" s="7"/>
      <c r="E25" s="7"/>
      <c r="F25" s="67"/>
      <c r="G25" s="28"/>
      <c r="H25" s="27"/>
      <c r="I25" s="28"/>
      <c r="J25" s="27"/>
      <c r="K25" s="28"/>
      <c r="L25" s="27"/>
      <c r="M25" s="28"/>
      <c r="N25" s="27"/>
      <c r="O25" s="28"/>
      <c r="P25" s="28"/>
      <c r="Q25" s="36"/>
      <c r="R25" s="37"/>
      <c r="S25" s="37"/>
      <c r="T25" s="37"/>
      <c r="U25" s="38"/>
      <c r="V25" s="33"/>
      <c r="X25" s="367"/>
      <c r="Y25" s="171"/>
      <c r="Z25" s="171"/>
      <c r="AA25" s="171"/>
      <c r="AB25" s="171"/>
      <c r="AC25" s="171"/>
      <c r="AD25" s="171"/>
      <c r="AE25" s="171"/>
      <c r="AF25" s="171"/>
      <c r="AG25" s="171"/>
      <c r="AH25" s="171"/>
      <c r="AI25" s="171"/>
      <c r="AJ25" s="171"/>
      <c r="AK25" s="171"/>
      <c r="AL25" s="171"/>
      <c r="AM25" s="171"/>
    </row>
    <row r="26" spans="1:39" x14ac:dyDescent="0.25">
      <c r="A26" s="264">
        <v>0</v>
      </c>
      <c r="B26" s="3" t="s">
        <v>103</v>
      </c>
      <c r="E26" s="3"/>
      <c r="F26" s="41"/>
      <c r="G26" s="26"/>
      <c r="H26" s="27"/>
      <c r="I26" s="26"/>
      <c r="J26" s="27"/>
      <c r="K26" s="28"/>
      <c r="L26" s="27"/>
      <c r="M26" s="28"/>
      <c r="N26" s="27"/>
      <c r="O26" s="28"/>
      <c r="P26" s="28"/>
      <c r="Q26" s="42"/>
      <c r="R26" s="31"/>
      <c r="S26" s="31"/>
      <c r="T26" s="31"/>
      <c r="U26" s="32"/>
      <c r="V26" s="33"/>
      <c r="X26" s="367"/>
      <c r="Y26" s="171"/>
      <c r="Z26" s="171"/>
      <c r="AA26" s="171"/>
      <c r="AB26" s="171"/>
      <c r="AC26" s="171"/>
      <c r="AD26" s="171"/>
      <c r="AE26" s="171"/>
      <c r="AF26" s="171"/>
      <c r="AG26" s="171"/>
      <c r="AH26" s="171"/>
      <c r="AI26" s="171"/>
      <c r="AJ26" s="171"/>
      <c r="AK26" s="171"/>
      <c r="AL26" s="171"/>
      <c r="AM26" s="171"/>
    </row>
    <row r="27" spans="1:39" x14ac:dyDescent="0.25">
      <c r="A27" s="265" t="s">
        <v>90</v>
      </c>
      <c r="B27" s="160"/>
      <c r="C27" s="2"/>
      <c r="D27" s="339"/>
      <c r="E27" s="2"/>
      <c r="F27" s="371">
        <v>0</v>
      </c>
      <c r="G27" s="372">
        <v>0</v>
      </c>
      <c r="H27" s="373"/>
      <c r="I27" s="374">
        <v>0</v>
      </c>
      <c r="J27" s="373"/>
      <c r="K27" s="375">
        <v>0</v>
      </c>
      <c r="L27" s="373"/>
      <c r="M27" s="375">
        <v>0</v>
      </c>
      <c r="N27" s="376"/>
      <c r="O27" s="375">
        <v>0</v>
      </c>
      <c r="P27" s="69"/>
      <c r="Q27" s="345">
        <f>ROUND(F27*(1+$A$22)*G27,0)</f>
        <v>0</v>
      </c>
      <c r="R27" s="346">
        <f>ROUND(F27*(1+$A$22)*(1+$A$22)*I27,0)</f>
        <v>0</v>
      </c>
      <c r="S27" s="346">
        <f>ROUND((F27*(1+$A$22))*(1+$A$22)*(1+$A$22)*K27,0)</f>
        <v>0</v>
      </c>
      <c r="T27" s="346">
        <f>ROUND(((((F27*(1+$A$22))*(1+$A$22))*(1+$A$22)))*(1+$A$22)*M27,0)</f>
        <v>0</v>
      </c>
      <c r="U27" s="370">
        <f>ROUND(F27*(1+$A$22)*(1+$A$22)*(1+$A$22)*(1+$A$22)*(1+$A$22)*O27,0)</f>
        <v>0</v>
      </c>
      <c r="V27" s="33">
        <f>SUM(Q27:U27)</f>
        <v>0</v>
      </c>
      <c r="X27" s="367" t="e">
        <f>V27*Y2</f>
        <v>#VALUE!</v>
      </c>
      <c r="Y27" s="351"/>
      <c r="Z27" s="351"/>
      <c r="AA27" s="351"/>
      <c r="AB27" s="351"/>
      <c r="AC27" s="351"/>
      <c r="AD27" s="171"/>
      <c r="AE27" s="171"/>
      <c r="AF27" s="351"/>
      <c r="AG27" s="351"/>
      <c r="AH27" s="351"/>
      <c r="AI27" s="351"/>
      <c r="AJ27" s="351"/>
      <c r="AK27" s="351"/>
      <c r="AL27" s="171"/>
      <c r="AM27" s="171"/>
    </row>
    <row r="28" spans="1:39" x14ac:dyDescent="0.25">
      <c r="A28" s="264">
        <v>7.0000000000000007E-2</v>
      </c>
      <c r="B28" s="7"/>
      <c r="C28" s="2"/>
      <c r="D28" s="340"/>
      <c r="E28" s="2"/>
      <c r="F28" s="67"/>
      <c r="G28" s="28"/>
      <c r="H28" s="27"/>
      <c r="I28" s="28"/>
      <c r="J28" s="27"/>
      <c r="K28" s="28"/>
      <c r="L28" s="27"/>
      <c r="M28" s="28"/>
      <c r="N28" s="27"/>
      <c r="O28" s="28"/>
      <c r="P28" s="28"/>
      <c r="Q28" s="182">
        <f>ROUND(F28*(1+$A$22)*G28,0)</f>
        <v>0</v>
      </c>
      <c r="R28" s="31">
        <f>ROUND(((F28*(1+$A$22)))*(1+$A$22)*I28,0)</f>
        <v>0</v>
      </c>
      <c r="S28" s="31">
        <f>ROUND((((F28*(1+$A$22))*(1+$A$22)))*(1+$A$22)*K28,0)</f>
        <v>0</v>
      </c>
      <c r="T28" s="31">
        <f>ROUND(((((F28*(1+$A$22))*(1+$A$22))*(1+$A$22)))*(1+$A$22)*M28,0)</f>
        <v>0</v>
      </c>
      <c r="U28" s="32">
        <f>ROUND(F28*(1+$A$22)*(1+$A$22)*(1+$A$22)*(1+$A$22)*(1+$A$22)*O28,0)</f>
        <v>0</v>
      </c>
      <c r="V28" s="33">
        <f>SUM(Q28:U28)</f>
        <v>0</v>
      </c>
      <c r="X28" s="367"/>
      <c r="Y28" s="171"/>
      <c r="Z28" s="171"/>
      <c r="AA28" s="171"/>
      <c r="AB28" s="171"/>
      <c r="AC28" s="171"/>
      <c r="AD28" s="171"/>
      <c r="AE28" s="171"/>
      <c r="AF28" s="171"/>
      <c r="AG28" s="171"/>
      <c r="AH28" s="171"/>
      <c r="AI28" s="171"/>
      <c r="AJ28" s="171"/>
      <c r="AK28" s="171"/>
      <c r="AL28" s="171"/>
      <c r="AM28" s="171"/>
    </row>
    <row r="29" spans="1:39" x14ac:dyDescent="0.25">
      <c r="A29" s="362" t="s">
        <v>21</v>
      </c>
      <c r="B29" s="7"/>
      <c r="C29" s="2"/>
      <c r="D29" s="340"/>
      <c r="E29" s="2"/>
      <c r="F29" s="67"/>
      <c r="G29" s="28"/>
      <c r="H29" s="27"/>
      <c r="I29" s="28"/>
      <c r="J29" s="27"/>
      <c r="K29" s="28"/>
      <c r="L29" s="27"/>
      <c r="M29" s="28"/>
      <c r="N29" s="27"/>
      <c r="O29" s="28"/>
      <c r="P29" s="28"/>
      <c r="Q29" s="182">
        <f>ROUND(F29*(1+$A$22)*G29,0)</f>
        <v>0</v>
      </c>
      <c r="R29" s="31">
        <f>ROUND(((F29*(1+$A$22)))*(1+$A$22)*I29,0)</f>
        <v>0</v>
      </c>
      <c r="S29" s="31">
        <f>ROUND((((F29*(1+$A$22))*(1+$A$22)))*(1+$A$22)*K29,0)</f>
        <v>0</v>
      </c>
      <c r="T29" s="31">
        <f>ROUND(((((F29*(1+$A$22))*(1+$A$22))*(1+$A$22)))*(1+$A$22)*M29,0)</f>
        <v>0</v>
      </c>
      <c r="U29" s="32">
        <f>ROUND(F29*(1+$A$22)*(1+$A$22)*(1+$A$22)*(1+$A$22)*(1+$A$22)*O29,0)</f>
        <v>0</v>
      </c>
      <c r="V29" s="33">
        <f>SUM(Q29:U29)</f>
        <v>0</v>
      </c>
      <c r="X29" s="367"/>
      <c r="Y29" s="171"/>
      <c r="Z29" s="171"/>
      <c r="AA29" s="171"/>
      <c r="AB29" s="171"/>
      <c r="AC29" s="171"/>
      <c r="AD29" s="171"/>
      <c r="AE29" s="171"/>
      <c r="AF29" s="171"/>
      <c r="AG29" s="171"/>
      <c r="AH29" s="171"/>
      <c r="AI29" s="171"/>
      <c r="AJ29" s="171"/>
      <c r="AK29" s="171"/>
      <c r="AL29" s="171"/>
      <c r="AM29" s="171"/>
    </row>
    <row r="30" spans="1:39" x14ac:dyDescent="0.25">
      <c r="A30" s="264">
        <v>0.05</v>
      </c>
      <c r="B30" s="54"/>
      <c r="C30" s="55" t="s">
        <v>123</v>
      </c>
      <c r="D30" s="55"/>
      <c r="E30" s="55"/>
      <c r="F30" s="56"/>
      <c r="G30" s="57"/>
      <c r="H30" s="58"/>
      <c r="I30" s="59"/>
      <c r="J30" s="58"/>
      <c r="K30" s="60"/>
      <c r="L30" s="58"/>
      <c r="M30" s="59"/>
      <c r="N30" s="58"/>
      <c r="O30" s="59"/>
      <c r="P30" s="59"/>
      <c r="Q30" s="61">
        <f>SUM(Q27:Q29)</f>
        <v>0</v>
      </c>
      <c r="R30" s="62">
        <f t="shared" ref="R30:U30" si="1">SUM(R27:R29)</f>
        <v>0</v>
      </c>
      <c r="S30" s="62">
        <f>SUM(S27:S29)</f>
        <v>0</v>
      </c>
      <c r="T30" s="62">
        <f>SUM(T27:T29)</f>
        <v>0</v>
      </c>
      <c r="U30" s="63">
        <f t="shared" si="1"/>
        <v>0</v>
      </c>
      <c r="V30" s="33">
        <f>SUM(V27:V29)</f>
        <v>0</v>
      </c>
      <c r="X30" s="367" t="e">
        <f>V30*Y2</f>
        <v>#VALUE!</v>
      </c>
      <c r="Y30" s="358"/>
      <c r="Z30" s="171"/>
      <c r="AA30" s="171"/>
      <c r="AB30" s="171"/>
      <c r="AC30" s="171"/>
      <c r="AD30" s="171"/>
      <c r="AE30" s="171"/>
      <c r="AF30" s="358"/>
      <c r="AG30" s="358"/>
      <c r="AH30" s="171"/>
      <c r="AI30" s="171"/>
      <c r="AJ30" s="171"/>
      <c r="AK30" s="171"/>
      <c r="AL30" s="171"/>
      <c r="AM30" s="171"/>
    </row>
    <row r="31" spans="1:39" x14ac:dyDescent="0.25">
      <c r="A31" s="264">
        <v>0.04</v>
      </c>
      <c r="E31" s="3"/>
      <c r="F31" s="67"/>
      <c r="G31" s="28"/>
      <c r="H31" s="27"/>
      <c r="I31" s="28"/>
      <c r="J31" s="27"/>
      <c r="K31" s="28"/>
      <c r="L31" s="27"/>
      <c r="M31" s="28"/>
      <c r="N31" s="27"/>
      <c r="O31" s="28"/>
      <c r="P31" s="28"/>
      <c r="Q31" s="42"/>
      <c r="R31" s="31"/>
      <c r="S31" s="31"/>
      <c r="T31" s="31"/>
      <c r="U31" s="32"/>
      <c r="V31" s="33"/>
      <c r="X31" s="367"/>
      <c r="Y31" s="358"/>
      <c r="Z31" s="356"/>
      <c r="AA31" s="171"/>
      <c r="AB31" s="356"/>
      <c r="AC31" s="171"/>
      <c r="AD31" s="171"/>
      <c r="AE31" s="171"/>
      <c r="AF31" s="358"/>
      <c r="AG31" s="358"/>
      <c r="AH31" s="356"/>
      <c r="AI31" s="171"/>
      <c r="AJ31" s="356"/>
      <c r="AK31" s="171"/>
      <c r="AL31" s="171"/>
      <c r="AM31" s="171"/>
    </row>
    <row r="32" spans="1:39" s="5" customFormat="1" x14ac:dyDescent="0.25">
      <c r="A32" s="264">
        <v>0.03</v>
      </c>
      <c r="B32" s="3" t="s">
        <v>22</v>
      </c>
      <c r="E32" s="3"/>
      <c r="F32" s="67"/>
      <c r="G32" s="28"/>
      <c r="H32" s="27"/>
      <c r="I32" s="72"/>
      <c r="J32" s="27"/>
      <c r="K32" s="28"/>
      <c r="L32" s="27"/>
      <c r="M32" s="28"/>
      <c r="N32" s="27"/>
      <c r="O32" s="28"/>
      <c r="P32" s="28"/>
      <c r="Q32" s="42"/>
      <c r="R32" s="31"/>
      <c r="S32" s="31"/>
      <c r="T32" s="31"/>
      <c r="U32" s="32"/>
      <c r="V32" s="33"/>
      <c r="X32" s="367"/>
      <c r="Y32" s="358"/>
      <c r="Z32" s="171"/>
      <c r="AA32" s="171"/>
      <c r="AB32" s="171"/>
      <c r="AC32" s="171"/>
      <c r="AD32" s="359"/>
      <c r="AE32" s="171"/>
      <c r="AF32" s="358"/>
      <c r="AG32" s="358"/>
      <c r="AH32" s="171"/>
      <c r="AI32" s="171"/>
      <c r="AJ32" s="171"/>
      <c r="AK32" s="171"/>
      <c r="AL32" s="359"/>
      <c r="AM32" s="171"/>
    </row>
    <row r="33" spans="1:39" x14ac:dyDescent="0.25">
      <c r="A33" s="264">
        <v>0.02</v>
      </c>
      <c r="B33" s="7"/>
      <c r="D33" s="341"/>
      <c r="E33" s="3"/>
      <c r="F33" s="377">
        <v>0</v>
      </c>
      <c r="G33" s="372">
        <v>0</v>
      </c>
      <c r="H33" s="238"/>
      <c r="I33" s="372">
        <v>0</v>
      </c>
      <c r="J33" s="348"/>
      <c r="K33" s="239">
        <v>0</v>
      </c>
      <c r="L33" s="348"/>
      <c r="M33" s="239">
        <v>0</v>
      </c>
      <c r="N33" s="238"/>
      <c r="O33" s="239">
        <v>0</v>
      </c>
      <c r="P33" s="167"/>
      <c r="Q33" s="345">
        <f>ROUND(F33*(1+$A$22)*G33,0)</f>
        <v>0</v>
      </c>
      <c r="R33" s="346">
        <f>ROUND(((F33*(1+$A$22)))*(1+$A$22)*I33,0)</f>
        <v>0</v>
      </c>
      <c r="S33" s="346">
        <f>ROUND((((F33*(1+$A$22))*(1+$A$22)))*(1+$A$22)*K33,0)</f>
        <v>0</v>
      </c>
      <c r="T33" s="346">
        <f>ROUND(((((F33*(1+$A$22))*(1+$A$22))*(1+$A$22)))*(1+$A$22)*M33,0)</f>
        <v>0</v>
      </c>
      <c r="U33" s="370">
        <f>ROUND(F33*(1+$A$22)*(1+$A$22)*(1+$A$22)*(1+$A$22)*(1+$A$22)*O33,0)</f>
        <v>0</v>
      </c>
      <c r="V33" s="33">
        <f>SUM(Q33:U33)</f>
        <v>0</v>
      </c>
      <c r="X33" s="367"/>
      <c r="Y33" s="351"/>
      <c r="Z33" s="351"/>
      <c r="AA33" s="351"/>
      <c r="AB33" s="351"/>
      <c r="AC33" s="351"/>
      <c r="AD33" s="352"/>
      <c r="AE33" s="171"/>
      <c r="AF33" s="351"/>
      <c r="AG33" s="351"/>
      <c r="AH33" s="351"/>
      <c r="AI33" s="351"/>
      <c r="AJ33" s="351"/>
      <c r="AK33" s="351"/>
      <c r="AL33" s="352"/>
      <c r="AM33" s="171"/>
    </row>
    <row r="34" spans="1:39" x14ac:dyDescent="0.25">
      <c r="A34" s="264">
        <v>0.01</v>
      </c>
      <c r="B34" s="7"/>
      <c r="D34" s="341"/>
      <c r="E34" s="3"/>
      <c r="F34" s="67"/>
      <c r="G34" s="28"/>
      <c r="H34" s="27"/>
      <c r="I34" s="28"/>
      <c r="J34" s="27"/>
      <c r="K34" s="28"/>
      <c r="L34" s="27"/>
      <c r="M34" s="28"/>
      <c r="N34" s="27"/>
      <c r="O34" s="28"/>
      <c r="P34" s="28"/>
      <c r="Q34" s="182">
        <f>ROUND(F34*(1+$A$22)*G34,0)</f>
        <v>0</v>
      </c>
      <c r="R34" s="183">
        <f>ROUND(((F34*(1+$A$22)))*(1+$A$22)*I34,0)</f>
        <v>0</v>
      </c>
      <c r="S34" s="183">
        <f>ROUND((((F34*(1+$A$22))*(1+$A$22)))*(1+$A$22)*K34,0)</f>
        <v>0</v>
      </c>
      <c r="T34" s="183">
        <f>ROUND(((((F34*(1+$A$22))*(1+$A$22))*(1+$A$22)))*(1+$A$22)*M34,0)</f>
        <v>0</v>
      </c>
      <c r="U34" s="184">
        <f>ROUND(F34*(1+$A$22)*(1+$A$22)*(1+$A$22)*(1+$A$22)*(1+$A$22)*O34,0)</f>
        <v>0</v>
      </c>
      <c r="V34" s="33">
        <f>SUM(Q34:U34)</f>
        <v>0</v>
      </c>
      <c r="X34" s="367"/>
      <c r="Y34" s="358"/>
      <c r="Z34" s="357"/>
      <c r="AA34" s="171"/>
      <c r="AB34" s="171"/>
      <c r="AC34" s="171"/>
      <c r="AD34" s="171"/>
      <c r="AE34" s="171"/>
      <c r="AF34" s="358"/>
      <c r="AG34" s="358"/>
      <c r="AH34" s="357"/>
      <c r="AI34" s="171"/>
      <c r="AJ34" s="171"/>
      <c r="AK34" s="171"/>
      <c r="AL34" s="171"/>
      <c r="AM34" s="171"/>
    </row>
    <row r="35" spans="1:39" x14ac:dyDescent="0.25">
      <c r="A35" s="264">
        <v>0</v>
      </c>
      <c r="B35" s="7"/>
      <c r="D35" s="341"/>
      <c r="E35" s="3"/>
      <c r="F35" s="67"/>
      <c r="G35" s="28"/>
      <c r="H35" s="27"/>
      <c r="I35" s="28"/>
      <c r="J35" s="27"/>
      <c r="K35" s="28"/>
      <c r="L35" s="27"/>
      <c r="M35" s="28"/>
      <c r="N35" s="27"/>
      <c r="O35" s="28"/>
      <c r="P35" s="28"/>
      <c r="Q35" s="182">
        <f>ROUND(F35*(1+$A$22)*G35,0)</f>
        <v>0</v>
      </c>
      <c r="R35" s="183">
        <f>ROUND(((F35*(1+$A$22)))*(1+$A$22)*I35,0)</f>
        <v>0</v>
      </c>
      <c r="S35" s="183">
        <f>ROUND((((F35*(1+$A$22))*(1+$A$22)))*(1+$A$22)*K35,0)</f>
        <v>0</v>
      </c>
      <c r="T35" s="183">
        <f>ROUND(((((F35*(1+$A$22))*(1+$A$22))*(1+$A$22)))*(1+$A$22)*M35,0)</f>
        <v>0</v>
      </c>
      <c r="U35" s="184">
        <f>ROUND(F35*(1+$A$22)*(1+$A$22)*(1+$A$22)*(1+$A$22)*(1+$A$22)*O35,0)</f>
        <v>0</v>
      </c>
      <c r="V35" s="33">
        <f>SUM(Q35:U35)</f>
        <v>0</v>
      </c>
      <c r="X35" s="367"/>
      <c r="Y35" s="360"/>
      <c r="Z35" s="356"/>
      <c r="AA35" s="171"/>
      <c r="AB35" s="356"/>
      <c r="AC35" s="171"/>
      <c r="AD35" s="171"/>
      <c r="AE35" s="171"/>
      <c r="AF35" s="360"/>
      <c r="AG35" s="360"/>
      <c r="AH35" s="356"/>
      <c r="AI35" s="171"/>
      <c r="AJ35" s="356"/>
      <c r="AK35" s="171"/>
      <c r="AL35" s="171"/>
      <c r="AM35" s="171"/>
    </row>
    <row r="36" spans="1:39" x14ac:dyDescent="0.25">
      <c r="A36" s="362" t="s">
        <v>77</v>
      </c>
      <c r="B36" s="277"/>
      <c r="C36" s="55" t="s">
        <v>23</v>
      </c>
      <c r="D36" s="55"/>
      <c r="E36" s="74"/>
      <c r="F36" s="56"/>
      <c r="G36" s="57"/>
      <c r="H36" s="58"/>
      <c r="I36" s="59"/>
      <c r="J36" s="58"/>
      <c r="K36" s="60"/>
      <c r="L36" s="58"/>
      <c r="M36" s="59"/>
      <c r="N36" s="58"/>
      <c r="O36" s="59"/>
      <c r="P36" s="59"/>
      <c r="Q36" s="191">
        <f t="shared" ref="Q36:V36" si="2">SUM(Q33:Q35)</f>
        <v>0</v>
      </c>
      <c r="R36" s="195">
        <f t="shared" si="2"/>
        <v>0</v>
      </c>
      <c r="S36" s="195">
        <f t="shared" si="2"/>
        <v>0</v>
      </c>
      <c r="T36" s="195">
        <f t="shared" si="2"/>
        <v>0</v>
      </c>
      <c r="U36" s="205">
        <f t="shared" si="2"/>
        <v>0</v>
      </c>
      <c r="V36" s="33">
        <f t="shared" si="2"/>
        <v>0</v>
      </c>
      <c r="W36" s="64"/>
      <c r="X36" s="367"/>
      <c r="Y36" s="360"/>
      <c r="Z36" s="171"/>
      <c r="AA36" s="171"/>
      <c r="AB36" s="171"/>
      <c r="AC36" s="171"/>
      <c r="AD36" s="171"/>
      <c r="AE36" s="171"/>
      <c r="AF36" s="360"/>
      <c r="AG36" s="360"/>
      <c r="AH36" s="171"/>
      <c r="AI36" s="171"/>
      <c r="AJ36" s="171"/>
      <c r="AK36" s="171"/>
      <c r="AL36" s="171"/>
      <c r="AM36" s="171"/>
    </row>
    <row r="37" spans="1:39" x14ac:dyDescent="0.25">
      <c r="A37" s="387">
        <v>5266</v>
      </c>
      <c r="B37" s="278"/>
      <c r="E37" s="3"/>
      <c r="F37" s="67"/>
      <c r="G37" s="28"/>
      <c r="H37" s="27"/>
      <c r="I37" s="28"/>
      <c r="J37" s="27"/>
      <c r="K37" s="28"/>
      <c r="L37" s="27"/>
      <c r="M37" s="28"/>
      <c r="N37" s="27"/>
      <c r="O37" s="28"/>
      <c r="P37" s="28"/>
      <c r="Q37" s="42"/>
      <c r="R37" s="31"/>
      <c r="S37" s="31"/>
      <c r="T37" s="31"/>
      <c r="U37" s="32"/>
      <c r="V37" s="33"/>
      <c r="X37" s="367"/>
      <c r="Y37" s="360"/>
      <c r="Z37" s="171"/>
      <c r="AA37" s="171"/>
      <c r="AB37" s="171"/>
      <c r="AC37" s="171"/>
      <c r="AD37" s="171"/>
      <c r="AE37" s="171"/>
      <c r="AF37" s="360"/>
      <c r="AG37" s="360"/>
      <c r="AH37" s="171"/>
      <c r="AI37" s="171"/>
      <c r="AJ37" s="171"/>
      <c r="AK37" s="171"/>
      <c r="AL37" s="171"/>
      <c r="AM37" s="171"/>
    </row>
    <row r="38" spans="1:39" s="5" customFormat="1" x14ac:dyDescent="0.25">
      <c r="A38" s="388">
        <v>163</v>
      </c>
      <c r="B38" s="279" t="s">
        <v>78</v>
      </c>
      <c r="C38" s="166"/>
      <c r="D38" s="166"/>
      <c r="E38" s="3"/>
      <c r="F38" s="67"/>
      <c r="G38" s="28"/>
      <c r="H38" s="27"/>
      <c r="I38" s="28"/>
      <c r="J38" s="27"/>
      <c r="K38" s="28"/>
      <c r="L38" s="27"/>
      <c r="M38" s="28"/>
      <c r="N38" s="27"/>
      <c r="O38" s="28"/>
      <c r="P38" s="28"/>
      <c r="Q38" s="42"/>
      <c r="R38" s="31"/>
      <c r="S38" s="31"/>
      <c r="T38" s="31"/>
      <c r="U38" s="32"/>
      <c r="V38" s="33"/>
      <c r="X38" s="367"/>
      <c r="Y38" s="358"/>
      <c r="Z38" s="357"/>
      <c r="AA38" s="171"/>
      <c r="AB38" s="171"/>
      <c r="AC38" s="171"/>
      <c r="AD38" s="359"/>
      <c r="AE38" s="171"/>
      <c r="AF38" s="358"/>
      <c r="AG38" s="358"/>
      <c r="AH38" s="357"/>
      <c r="AI38" s="171"/>
      <c r="AJ38" s="171"/>
      <c r="AK38" s="171"/>
      <c r="AL38" s="359"/>
      <c r="AM38" s="171"/>
    </row>
    <row r="39" spans="1:39" x14ac:dyDescent="0.25">
      <c r="A39" s="388">
        <v>38</v>
      </c>
      <c r="B39" s="280"/>
      <c r="C39" s="2"/>
      <c r="D39" s="342"/>
      <c r="E39" s="35"/>
      <c r="F39" s="377">
        <v>0</v>
      </c>
      <c r="G39" s="239">
        <v>0</v>
      </c>
      <c r="H39" s="238"/>
      <c r="I39" s="239">
        <v>0</v>
      </c>
      <c r="J39" s="348"/>
      <c r="K39" s="239">
        <v>0</v>
      </c>
      <c r="L39" s="348"/>
      <c r="M39" s="239">
        <v>0</v>
      </c>
      <c r="N39" s="238"/>
      <c r="O39" s="239">
        <v>0</v>
      </c>
      <c r="P39" s="167"/>
      <c r="Q39" s="345">
        <f>ROUND(F39*(1+$A$22)*G39,0)</f>
        <v>0</v>
      </c>
      <c r="R39" s="346">
        <f>ROUND(F39*(1+$A$22)*(1+$A$22)*I39,0)</f>
        <v>0</v>
      </c>
      <c r="S39" s="346">
        <f>ROUND((((F39*(1+$A$22))*(1+$A$22)))*(1+$A$22)*K39,0)</f>
        <v>0</v>
      </c>
      <c r="T39" s="346">
        <f>ROUND(((((F39*(1+$A$22))*(1+$A$22))*(1+$A$22)))*(1+$A$22)*M39,0)</f>
        <v>0</v>
      </c>
      <c r="U39" s="370">
        <f>ROUND(F39*(1+$A$22)*(1+$A$22)*(1+$A$22)*(1+$A$22)*(1+$A$22)*O39,0)</f>
        <v>0</v>
      </c>
      <c r="V39" s="33">
        <f>SUM(Q39:U39)</f>
        <v>0</v>
      </c>
      <c r="W39" s="76"/>
      <c r="X39" s="367">
        <f>V39*Y35</f>
        <v>0</v>
      </c>
      <c r="Y39" s="351"/>
      <c r="Z39" s="351"/>
      <c r="AA39" s="351"/>
      <c r="AB39" s="351"/>
      <c r="AC39" s="351"/>
      <c r="AD39" s="352"/>
      <c r="AE39" s="171"/>
      <c r="AF39" s="351"/>
      <c r="AG39" s="351"/>
      <c r="AH39" s="351"/>
      <c r="AI39" s="351"/>
      <c r="AJ39" s="351"/>
      <c r="AK39" s="351"/>
      <c r="AL39" s="352"/>
      <c r="AM39" s="171"/>
    </row>
    <row r="40" spans="1:39" x14ac:dyDescent="0.25">
      <c r="A40" s="388">
        <v>84</v>
      </c>
      <c r="B40" s="281"/>
      <c r="C40" s="160"/>
      <c r="D40" s="341"/>
      <c r="E40" s="3"/>
      <c r="F40" s="180"/>
      <c r="G40" s="185"/>
      <c r="H40" s="186"/>
      <c r="I40" s="185"/>
      <c r="J40" s="186"/>
      <c r="K40" s="185"/>
      <c r="L40" s="186"/>
      <c r="M40" s="185"/>
      <c r="N40" s="186"/>
      <c r="O40" s="185"/>
      <c r="P40" s="185"/>
      <c r="Q40" s="182">
        <f>ROUND(F40*(1+$A$22)*G40,0)</f>
        <v>0</v>
      </c>
      <c r="R40" s="183">
        <f>ROUND(((F40*(1+$A$22)))*(1+$A$22)*I40,0)</f>
        <v>0</v>
      </c>
      <c r="S40" s="183">
        <f>ROUND((((F40*(1+$A$22))*(1+$A$22)))*(1+$A$22)*K40,0)</f>
        <v>0</v>
      </c>
      <c r="T40" s="183">
        <f>ROUND(((((F40*(1+$A$22))*(1+$A$22))*(1+$A$22)))*(1+$A$22)*M40,0)</f>
        <v>0</v>
      </c>
      <c r="U40" s="184">
        <f>ROUND(F40*(1+$A$22)*(1+$A$22)*(1+$A$22)*(1+$A$22)*(1+$A$22)*O40,0)</f>
        <v>0</v>
      </c>
      <c r="V40" s="33">
        <f>SUM(Q40:U40)</f>
        <v>0</v>
      </c>
      <c r="X40" s="367">
        <f>V40*Y36</f>
        <v>0</v>
      </c>
      <c r="Y40" s="360"/>
      <c r="Z40" s="171"/>
      <c r="AA40" s="171"/>
      <c r="AB40" s="171"/>
      <c r="AC40" s="171"/>
      <c r="AD40" s="171"/>
      <c r="AE40" s="171"/>
      <c r="AF40" s="360"/>
      <c r="AG40" s="360"/>
      <c r="AH40" s="171"/>
      <c r="AI40" s="171"/>
      <c r="AJ40" s="171"/>
      <c r="AK40" s="171"/>
      <c r="AL40" s="171"/>
      <c r="AM40" s="171"/>
    </row>
    <row r="41" spans="1:39" x14ac:dyDescent="0.25">
      <c r="A41" s="390" t="s">
        <v>134</v>
      </c>
      <c r="B41" s="281"/>
      <c r="C41" s="160"/>
      <c r="D41" s="341"/>
      <c r="E41" s="3"/>
      <c r="F41" s="180"/>
      <c r="G41" s="239"/>
      <c r="H41" s="348"/>
      <c r="I41" s="239"/>
      <c r="J41" s="348"/>
      <c r="K41" s="239"/>
      <c r="L41" s="348"/>
      <c r="M41" s="239"/>
      <c r="N41" s="348"/>
      <c r="O41" s="239"/>
      <c r="P41" s="167"/>
      <c r="Q41" s="182">
        <f>ROUND(F41*(1+$A$24)*G41,0)</f>
        <v>0</v>
      </c>
      <c r="R41" s="183">
        <f>ROUND(((F41*(1+$A$22)))*(1+$A$22)*I41,0)</f>
        <v>0</v>
      </c>
      <c r="S41" s="183">
        <f>ROUND((((F41*(1+$A$22))*(1+$A$22)))*(1+$A$22)*K41,0)</f>
        <v>0</v>
      </c>
      <c r="T41" s="183">
        <f>ROUND(((((F41*(1+$A$22))*(1+$A$22))*(1+$A$22)))*(1+$A$22)*M41,0)</f>
        <v>0</v>
      </c>
      <c r="U41" s="184">
        <f>ROUND(F41*(1+$A$22)*(1+$A$22)*(1+$A$22)*(1+$A$22)*(1+$A$22)*O41,0)</f>
        <v>0</v>
      </c>
      <c r="V41" s="33">
        <f>SUM(Q41:U41)</f>
        <v>0</v>
      </c>
      <c r="X41" s="367">
        <f t="shared" ref="X41:X63" si="3">V41*Y37</f>
        <v>0</v>
      </c>
      <c r="Y41" s="360"/>
      <c r="Z41" s="171"/>
      <c r="AA41" s="171"/>
      <c r="AB41" s="171"/>
      <c r="AC41" s="171"/>
      <c r="AD41" s="171"/>
      <c r="AE41" s="171"/>
      <c r="AF41" s="360"/>
      <c r="AG41" s="360"/>
      <c r="AH41" s="171"/>
      <c r="AI41" s="171"/>
      <c r="AJ41" s="171"/>
      <c r="AK41" s="171"/>
      <c r="AL41" s="171"/>
      <c r="AM41" s="171"/>
    </row>
    <row r="42" spans="1:39" x14ac:dyDescent="0.25">
      <c r="A42" s="388">
        <v>1549.79</v>
      </c>
      <c r="B42" s="281"/>
      <c r="C42" s="160"/>
      <c r="E42" s="3"/>
      <c r="F42" s="180"/>
      <c r="G42" s="185"/>
      <c r="H42" s="186"/>
      <c r="I42" s="185"/>
      <c r="J42" s="186"/>
      <c r="K42" s="185"/>
      <c r="L42" s="186"/>
      <c r="M42" s="185"/>
      <c r="N42" s="186"/>
      <c r="O42" s="185"/>
      <c r="P42" s="185"/>
      <c r="Q42" s="182"/>
      <c r="R42" s="183"/>
      <c r="S42" s="183"/>
      <c r="T42" s="183"/>
      <c r="U42" s="184"/>
      <c r="V42" s="33"/>
      <c r="X42" s="367">
        <f t="shared" si="3"/>
        <v>0</v>
      </c>
      <c r="Y42" s="360"/>
      <c r="Z42" s="171"/>
      <c r="AA42" s="171"/>
      <c r="AB42" s="171"/>
      <c r="AC42" s="171"/>
      <c r="AD42" s="171"/>
      <c r="AE42" s="171"/>
      <c r="AF42" s="360"/>
      <c r="AG42" s="360"/>
      <c r="AH42" s="171"/>
      <c r="AI42" s="171"/>
      <c r="AJ42" s="171"/>
      <c r="AK42" s="171"/>
      <c r="AL42" s="171"/>
      <c r="AM42" s="171"/>
    </row>
    <row r="43" spans="1:39" x14ac:dyDescent="0.25">
      <c r="A43" s="388">
        <v>0</v>
      </c>
      <c r="B43" s="282"/>
      <c r="C43" s="247" t="s">
        <v>86</v>
      </c>
      <c r="D43" s="247"/>
      <c r="E43" s="248"/>
      <c r="F43" s="249"/>
      <c r="G43" s="250"/>
      <c r="H43" s="251"/>
      <c r="I43" s="252"/>
      <c r="J43" s="251"/>
      <c r="K43" s="253"/>
      <c r="L43" s="251"/>
      <c r="M43" s="252"/>
      <c r="N43" s="251"/>
      <c r="O43" s="252"/>
      <c r="P43" s="252"/>
      <c r="Q43" s="254">
        <f>SUM(Q39:Q41)</f>
        <v>0</v>
      </c>
      <c r="R43" s="254">
        <f>SUM(R39:R41)</f>
        <v>0</v>
      </c>
      <c r="S43" s="254">
        <f>SUM(S39:S41)</f>
        <v>0</v>
      </c>
      <c r="T43" s="254">
        <f>SUM(T39:T41)</f>
        <v>0</v>
      </c>
      <c r="U43" s="254">
        <f>SUM(U39:U41)</f>
        <v>0</v>
      </c>
      <c r="V43" s="33">
        <f>SUM(Q43:U43)</f>
        <v>0</v>
      </c>
      <c r="X43" s="367"/>
      <c r="Y43" s="360"/>
      <c r="Z43" s="171"/>
      <c r="AA43" s="171"/>
      <c r="AB43" s="171"/>
      <c r="AC43" s="171"/>
      <c r="AD43" s="171"/>
      <c r="AE43" s="171"/>
      <c r="AF43" s="360"/>
      <c r="AG43" s="360"/>
      <c r="AH43" s="171"/>
      <c r="AI43" s="171"/>
      <c r="AJ43" s="171"/>
      <c r="AK43" s="171"/>
      <c r="AL43" s="171"/>
      <c r="AM43" s="171"/>
    </row>
    <row r="44" spans="1:39" x14ac:dyDescent="0.25">
      <c r="A44" s="388">
        <v>10.85</v>
      </c>
      <c r="B44" s="281"/>
      <c r="C44" s="160"/>
      <c r="E44" s="3"/>
      <c r="F44" s="180"/>
      <c r="G44" s="185"/>
      <c r="H44" s="186"/>
      <c r="I44" s="185"/>
      <c r="J44" s="186"/>
      <c r="K44" s="185"/>
      <c r="L44" s="186"/>
      <c r="M44" s="185"/>
      <c r="N44" s="186"/>
      <c r="O44" s="185"/>
      <c r="P44" s="185"/>
      <c r="Q44" s="182"/>
      <c r="R44" s="183"/>
      <c r="S44" s="183"/>
      <c r="T44" s="183"/>
      <c r="U44" s="184"/>
      <c r="V44" s="33"/>
      <c r="X44" s="367"/>
      <c r="Y44" s="360"/>
      <c r="Z44" s="171"/>
      <c r="AA44" s="171"/>
      <c r="AB44" s="171"/>
      <c r="AC44" s="171"/>
      <c r="AD44" s="171"/>
      <c r="AE44" s="171"/>
      <c r="AF44" s="360"/>
      <c r="AG44" s="360"/>
      <c r="AH44" s="171"/>
      <c r="AI44" s="171"/>
      <c r="AJ44" s="171"/>
      <c r="AK44" s="171"/>
      <c r="AL44" s="171"/>
      <c r="AM44" s="171"/>
    </row>
    <row r="45" spans="1:39" x14ac:dyDescent="0.25">
      <c r="A45" s="388">
        <v>84</v>
      </c>
      <c r="B45" s="279" t="s">
        <v>85</v>
      </c>
      <c r="C45" s="164"/>
      <c r="E45" s="3"/>
      <c r="F45" s="180"/>
      <c r="G45" s="185"/>
      <c r="H45" s="186"/>
      <c r="I45" s="185"/>
      <c r="J45" s="186"/>
      <c r="K45" s="185"/>
      <c r="L45" s="186"/>
      <c r="M45" s="185"/>
      <c r="N45" s="186"/>
      <c r="O45" s="185"/>
      <c r="P45" s="185"/>
      <c r="Q45" s="182"/>
      <c r="R45" s="183"/>
      <c r="S45" s="183"/>
      <c r="T45" s="183"/>
      <c r="U45" s="184"/>
      <c r="V45" s="33"/>
      <c r="X45" s="367">
        <f>V45*Y41</f>
        <v>0</v>
      </c>
      <c r="Y45" s="360"/>
      <c r="Z45" s="171"/>
      <c r="AA45" s="171"/>
      <c r="AB45" s="171"/>
      <c r="AC45" s="171"/>
      <c r="AD45" s="171"/>
      <c r="AE45" s="171"/>
      <c r="AF45" s="360"/>
      <c r="AG45" s="360"/>
      <c r="AH45" s="171"/>
      <c r="AI45" s="171"/>
      <c r="AJ45" s="171"/>
      <c r="AK45" s="171"/>
      <c r="AL45" s="171"/>
      <c r="AM45" s="171"/>
    </row>
    <row r="46" spans="1:39" x14ac:dyDescent="0.25">
      <c r="A46" s="363" t="s">
        <v>83</v>
      </c>
      <c r="B46" s="281" t="s">
        <v>138</v>
      </c>
      <c r="C46" s="160"/>
      <c r="D46" s="393" t="s">
        <v>137</v>
      </c>
      <c r="E46" s="3"/>
      <c r="F46" s="378">
        <v>2640</v>
      </c>
      <c r="G46" s="396">
        <v>9</v>
      </c>
      <c r="H46" s="268"/>
      <c r="I46" s="239">
        <v>9</v>
      </c>
      <c r="J46" s="186"/>
      <c r="K46" s="331">
        <v>0</v>
      </c>
      <c r="L46" s="186"/>
      <c r="M46" s="331">
        <v>0</v>
      </c>
      <c r="N46" s="268"/>
      <c r="O46" s="331">
        <v>0</v>
      </c>
      <c r="P46" s="185"/>
      <c r="Q46" s="345">
        <f>ROUND(F46*(1+$A$24)*G46,0)</f>
        <v>24235</v>
      </c>
      <c r="R46" s="346">
        <f>ROUND(((F46*(1+$A$24)))*(1+$A$24)*I46,0)</f>
        <v>24720</v>
      </c>
      <c r="S46" s="183">
        <f>ROUND((((F46*(1+$A$22))*(1+$A$22)))*(1+$A$22)*K46,0)</f>
        <v>0</v>
      </c>
      <c r="T46" s="183">
        <f>ROUND(((((F46*(1+$A$22))*(1+$A$22))*(1+$A$22)))*(1+$A$22)*M46,0)</f>
        <v>0</v>
      </c>
      <c r="U46" s="184">
        <f>ROUND(F46*(1+$A$22)*(1+$A$22)*(1+$A$22)*(1+$A$22)*(1+$A$22)*O46,0)</f>
        <v>0</v>
      </c>
      <c r="V46" s="33">
        <f>SUM(Q46:U46)</f>
        <v>48955</v>
      </c>
      <c r="X46" s="367">
        <f>V46*Y42</f>
        <v>0</v>
      </c>
      <c r="Y46" s="360"/>
      <c r="Z46" s="171"/>
      <c r="AA46" s="171"/>
      <c r="AB46" s="171"/>
      <c r="AC46" s="171"/>
      <c r="AD46" s="171"/>
      <c r="AE46" s="171"/>
      <c r="AF46" s="360"/>
      <c r="AG46" s="360"/>
      <c r="AH46" s="171"/>
      <c r="AI46" s="171"/>
      <c r="AJ46" s="171"/>
      <c r="AK46" s="171"/>
      <c r="AL46" s="171"/>
      <c r="AM46" s="171"/>
    </row>
    <row r="47" spans="1:39" x14ac:dyDescent="0.25">
      <c r="A47" s="388">
        <f>5136</f>
        <v>5136</v>
      </c>
      <c r="B47" s="281"/>
      <c r="C47" s="160"/>
      <c r="D47" s="394"/>
      <c r="E47" s="3"/>
      <c r="F47" s="180"/>
      <c r="G47" s="185"/>
      <c r="H47" s="186"/>
      <c r="I47" s="185"/>
      <c r="J47" s="186"/>
      <c r="K47" s="185"/>
      <c r="L47" s="186"/>
      <c r="M47" s="185"/>
      <c r="N47" s="186"/>
      <c r="O47" s="185"/>
      <c r="P47" s="185"/>
      <c r="Q47" s="182">
        <f>ROUND(F47*(1+$A$22)*G47,0)</f>
        <v>0</v>
      </c>
      <c r="R47" s="183">
        <f>ROUND(((F47*(1+$A$22)))*(1+$A$22)*I47,0)</f>
        <v>0</v>
      </c>
      <c r="S47" s="183">
        <f>ROUND((((F47*(1+$A$22))*(1+$A$22)))*(1+$A$22)*K47,0)</f>
        <v>0</v>
      </c>
      <c r="T47" s="183">
        <f>ROUND(((((F47*(1+$A$22))*(1+$A$22))*(1+$A$22)))*(1+$A$22)*M47,0)</f>
        <v>0</v>
      </c>
      <c r="U47" s="184">
        <f>ROUND(F47*(1+$A$22)*(1+$A$22)*(1+$A$22)*(1+$A$22)*(1+$A$22)*O47,0)</f>
        <v>0</v>
      </c>
      <c r="V47" s="33">
        <f>SUM(Q47:U47)</f>
        <v>0</v>
      </c>
      <c r="X47" s="367">
        <f>V47*Y43</f>
        <v>0</v>
      </c>
      <c r="Y47" s="360"/>
      <c r="Z47" s="171"/>
      <c r="AA47" s="171"/>
      <c r="AB47" s="171"/>
      <c r="AC47" s="171"/>
      <c r="AD47" s="171"/>
      <c r="AE47" s="171"/>
      <c r="AF47" s="360"/>
      <c r="AG47" s="360"/>
      <c r="AH47" s="171"/>
      <c r="AI47" s="171"/>
      <c r="AJ47" s="171"/>
      <c r="AK47" s="171"/>
      <c r="AL47" s="171"/>
      <c r="AM47" s="171"/>
    </row>
    <row r="48" spans="1:39" x14ac:dyDescent="0.25">
      <c r="A48" s="388">
        <v>158</v>
      </c>
      <c r="B48" s="281"/>
      <c r="C48" s="160"/>
      <c r="D48" s="394"/>
      <c r="E48" s="3"/>
      <c r="F48" s="180"/>
      <c r="G48" s="185"/>
      <c r="H48" s="186"/>
      <c r="I48" s="185"/>
      <c r="J48" s="186"/>
      <c r="K48" s="185"/>
      <c r="L48" s="186"/>
      <c r="M48" s="185"/>
      <c r="N48" s="186"/>
      <c r="O48" s="185"/>
      <c r="P48" s="185"/>
      <c r="Q48" s="182">
        <f>ROUND(F48*(1+$A$22)*G48,0)</f>
        <v>0</v>
      </c>
      <c r="R48" s="183">
        <f>ROUND(((F48*(1+$A$22)))*(1+$A$22)*I48,0)</f>
        <v>0</v>
      </c>
      <c r="S48" s="183">
        <f>ROUND((((F48*(1+$A$22))*(1+$A$22)))*(1+$A$22)*K48,0)</f>
        <v>0</v>
      </c>
      <c r="T48" s="183">
        <f>ROUND(((((F48*(1+$A$22))*(1+$A$22))*(1+$A$22)))*(1+$A$22)*M48,0)</f>
        <v>0</v>
      </c>
      <c r="U48" s="184">
        <f>ROUND(F48*(1+$A$22)*(1+$A$22)*(1+$A$22)*(1+$A$22)*(1+$A$22)*O48,0)</f>
        <v>0</v>
      </c>
      <c r="V48" s="33">
        <f>SUM(Q48:U48)</f>
        <v>0</v>
      </c>
      <c r="X48" s="367">
        <f>V48*Y44</f>
        <v>0</v>
      </c>
      <c r="Y48" s="360"/>
      <c r="Z48" s="171"/>
      <c r="AA48" s="171"/>
      <c r="AB48" s="171"/>
      <c r="AC48" s="171"/>
      <c r="AD48" s="171"/>
      <c r="AE48" s="171"/>
      <c r="AF48" s="360"/>
      <c r="AG48" s="360"/>
      <c r="AH48" s="171"/>
      <c r="AI48" s="171"/>
      <c r="AJ48" s="171"/>
      <c r="AK48" s="171"/>
      <c r="AL48" s="171"/>
      <c r="AM48" s="171"/>
    </row>
    <row r="49" spans="1:39" x14ac:dyDescent="0.25">
      <c r="A49" s="388">
        <v>38</v>
      </c>
      <c r="B49" s="281"/>
      <c r="E49" s="3"/>
      <c r="F49" s="236"/>
      <c r="G49" s="185"/>
      <c r="H49" s="186"/>
      <c r="I49" s="185"/>
      <c r="J49" s="186"/>
      <c r="K49" s="185"/>
      <c r="L49" s="186"/>
      <c r="M49" s="185"/>
      <c r="N49" s="186"/>
      <c r="O49" s="185"/>
      <c r="P49" s="185"/>
      <c r="Q49" s="182"/>
      <c r="R49" s="183"/>
      <c r="S49" s="183"/>
      <c r="T49" s="183"/>
      <c r="U49" s="184"/>
      <c r="V49" s="33"/>
      <c r="X49" s="367">
        <f t="shared" si="3"/>
        <v>0</v>
      </c>
      <c r="Y49" s="360"/>
      <c r="Z49" s="171"/>
      <c r="AA49" s="171"/>
      <c r="AB49" s="171"/>
      <c r="AC49" s="171"/>
      <c r="AD49" s="171"/>
      <c r="AE49" s="171"/>
      <c r="AF49" s="360"/>
      <c r="AG49" s="360"/>
      <c r="AH49" s="171"/>
      <c r="AI49" s="171"/>
      <c r="AJ49" s="171"/>
      <c r="AK49" s="171"/>
      <c r="AL49" s="171"/>
      <c r="AM49" s="171"/>
    </row>
    <row r="50" spans="1:39" x14ac:dyDescent="0.25">
      <c r="A50" s="388">
        <v>84</v>
      </c>
      <c r="B50" s="282"/>
      <c r="C50" s="247" t="s">
        <v>87</v>
      </c>
      <c r="D50" s="247"/>
      <c r="E50" s="248"/>
      <c r="F50" s="249"/>
      <c r="G50" s="250"/>
      <c r="H50" s="251"/>
      <c r="I50" s="252"/>
      <c r="J50" s="251"/>
      <c r="K50" s="253"/>
      <c r="L50" s="251"/>
      <c r="M50" s="252"/>
      <c r="N50" s="251"/>
      <c r="O50" s="252"/>
      <c r="P50" s="252"/>
      <c r="Q50" s="254">
        <f>SUM(Q46:Q48)</f>
        <v>24235</v>
      </c>
      <c r="R50" s="254">
        <f>SUM(R46:R48)</f>
        <v>24720</v>
      </c>
      <c r="S50" s="254">
        <f>SUM(S46:S48)</f>
        <v>0</v>
      </c>
      <c r="T50" s="254">
        <f>SUM(T46:T48)</f>
        <v>0</v>
      </c>
      <c r="U50" s="254">
        <f>SUM(U46:U48)</f>
        <v>0</v>
      </c>
      <c r="V50" s="33">
        <f>SUM(Q50:U50)</f>
        <v>48955</v>
      </c>
      <c r="X50" s="367"/>
      <c r="Y50" s="360"/>
      <c r="Z50" s="171"/>
      <c r="AA50" s="171"/>
      <c r="AB50" s="171"/>
      <c r="AC50" s="171"/>
      <c r="AD50" s="171"/>
      <c r="AE50" s="171"/>
      <c r="AF50" s="360"/>
      <c r="AG50" s="360"/>
      <c r="AH50" s="171"/>
      <c r="AI50" s="171"/>
      <c r="AJ50" s="171"/>
      <c r="AK50" s="171"/>
      <c r="AL50" s="171"/>
      <c r="AM50" s="171"/>
    </row>
    <row r="51" spans="1:39" x14ac:dyDescent="0.25">
      <c r="A51" s="395" t="s">
        <v>134</v>
      </c>
      <c r="B51" s="281"/>
      <c r="E51" s="3"/>
      <c r="F51" s="236"/>
      <c r="G51" s="185"/>
      <c r="H51" s="186"/>
      <c r="I51" s="185"/>
      <c r="J51" s="186"/>
      <c r="K51" s="185"/>
      <c r="L51" s="186"/>
      <c r="M51" s="185"/>
      <c r="N51" s="186"/>
      <c r="O51" s="185"/>
      <c r="P51" s="185"/>
      <c r="Q51" s="182"/>
      <c r="R51" s="183"/>
      <c r="S51" s="183"/>
      <c r="T51" s="183"/>
      <c r="U51" s="184"/>
      <c r="V51" s="33"/>
      <c r="X51" s="367"/>
      <c r="Y51" s="360"/>
      <c r="Z51" s="171"/>
      <c r="AA51" s="171"/>
      <c r="AB51" s="171"/>
      <c r="AC51" s="171"/>
      <c r="AD51" s="171"/>
      <c r="AE51" s="171"/>
      <c r="AF51" s="360"/>
      <c r="AG51" s="360"/>
      <c r="AH51" s="171"/>
      <c r="AI51" s="171"/>
      <c r="AJ51" s="171"/>
      <c r="AK51" s="171"/>
      <c r="AL51" s="171"/>
      <c r="AM51" s="171"/>
    </row>
    <row r="52" spans="1:39" x14ac:dyDescent="0.25">
      <c r="A52" s="388">
        <v>1514.6</v>
      </c>
      <c r="B52" s="277"/>
      <c r="C52" s="55" t="s">
        <v>24</v>
      </c>
      <c r="D52" s="55"/>
      <c r="E52" s="74"/>
      <c r="F52" s="56"/>
      <c r="G52" s="57"/>
      <c r="H52" s="58"/>
      <c r="I52" s="59"/>
      <c r="J52" s="58"/>
      <c r="K52" s="60"/>
      <c r="L52" s="58"/>
      <c r="M52" s="59"/>
      <c r="N52" s="58"/>
      <c r="O52" s="59"/>
      <c r="P52" s="59"/>
      <c r="Q52" s="191">
        <f t="shared" ref="Q52:V52" si="4">SUM(Q43+Q50)</f>
        <v>24235</v>
      </c>
      <c r="R52" s="191">
        <f t="shared" si="4"/>
        <v>24720</v>
      </c>
      <c r="S52" s="191">
        <f t="shared" si="4"/>
        <v>0</v>
      </c>
      <c r="T52" s="191">
        <f t="shared" si="4"/>
        <v>0</v>
      </c>
      <c r="U52" s="191">
        <f t="shared" si="4"/>
        <v>0</v>
      </c>
      <c r="V52" s="33">
        <f t="shared" si="4"/>
        <v>48955</v>
      </c>
      <c r="W52" s="64"/>
      <c r="X52" s="367"/>
      <c r="Y52" s="360"/>
      <c r="Z52" s="356"/>
      <c r="AA52" s="171"/>
      <c r="AB52" s="356"/>
      <c r="AC52" s="171"/>
      <c r="AD52" s="171"/>
      <c r="AE52" s="171"/>
      <c r="AF52" s="360"/>
      <c r="AG52" s="360"/>
      <c r="AH52" s="356"/>
      <c r="AI52" s="171"/>
      <c r="AJ52" s="356"/>
      <c r="AK52" s="171"/>
      <c r="AL52" s="171"/>
      <c r="AM52" s="171"/>
    </row>
    <row r="53" spans="1:39" s="80" customFormat="1" x14ac:dyDescent="0.25">
      <c r="A53" s="388">
        <v>0</v>
      </c>
      <c r="B53" s="283"/>
      <c r="C53" s="7"/>
      <c r="D53" s="7"/>
      <c r="E53" s="7"/>
      <c r="F53" s="67"/>
      <c r="G53" s="78"/>
      <c r="H53" s="79"/>
      <c r="I53" s="78"/>
      <c r="J53" s="79"/>
      <c r="K53" s="78"/>
      <c r="L53" s="79"/>
      <c r="M53" s="78"/>
      <c r="N53" s="79"/>
      <c r="O53" s="78"/>
      <c r="P53" s="78"/>
      <c r="Q53" s="36"/>
      <c r="R53" s="37"/>
      <c r="S53" s="37"/>
      <c r="T53" s="37"/>
      <c r="U53" s="38"/>
      <c r="V53" s="33"/>
      <c r="X53" s="367"/>
      <c r="Y53" s="361"/>
      <c r="Z53" s="356"/>
      <c r="AA53" s="171"/>
      <c r="AB53" s="356"/>
      <c r="AC53" s="361"/>
      <c r="AD53" s="361"/>
      <c r="AE53" s="361"/>
      <c r="AF53" s="361"/>
      <c r="AG53" s="361"/>
      <c r="AH53" s="356"/>
      <c r="AI53" s="171"/>
      <c r="AJ53" s="356"/>
      <c r="AK53" s="361"/>
      <c r="AL53" s="361"/>
      <c r="AM53" s="361"/>
    </row>
    <row r="54" spans="1:39" x14ac:dyDescent="0.25">
      <c r="A54" s="388">
        <v>10.87</v>
      </c>
      <c r="B54" s="284" t="s">
        <v>79</v>
      </c>
      <c r="E54" s="3"/>
      <c r="F54" s="67"/>
      <c r="G54" s="28"/>
      <c r="H54" s="27"/>
      <c r="I54" s="28"/>
      <c r="J54" s="27"/>
      <c r="K54" s="28"/>
      <c r="L54" s="27"/>
      <c r="M54" s="28"/>
      <c r="N54" s="27"/>
      <c r="O54" s="28"/>
      <c r="P54" s="28"/>
      <c r="Q54" s="42"/>
      <c r="R54" s="31"/>
      <c r="S54" s="31"/>
      <c r="T54" s="31"/>
      <c r="U54" s="32"/>
      <c r="V54" s="33"/>
      <c r="X54" s="367">
        <f t="shared" si="3"/>
        <v>0</v>
      </c>
      <c r="Y54" s="360"/>
      <c r="Z54" s="171"/>
      <c r="AA54" s="171"/>
      <c r="AB54" s="171"/>
      <c r="AC54" s="171"/>
      <c r="AD54" s="171"/>
      <c r="AE54" s="171"/>
      <c r="AF54" s="360"/>
      <c r="AG54" s="360"/>
      <c r="AH54" s="171"/>
      <c r="AI54" s="171"/>
      <c r="AJ54" s="171"/>
      <c r="AK54" s="171"/>
      <c r="AL54" s="171"/>
      <c r="AM54" s="171"/>
    </row>
    <row r="55" spans="1:39" s="5" customFormat="1" ht="16.5" hidden="1" thickBot="1" x14ac:dyDescent="0.3">
      <c r="A55" s="389">
        <v>84</v>
      </c>
      <c r="B55" s="281"/>
      <c r="D55" s="342"/>
      <c r="E55" s="35"/>
      <c r="F55" s="378">
        <v>0</v>
      </c>
      <c r="G55" s="239">
        <v>0</v>
      </c>
      <c r="H55" s="238"/>
      <c r="I55" s="379">
        <v>0</v>
      </c>
      <c r="J55" s="348"/>
      <c r="K55" s="239">
        <v>0</v>
      </c>
      <c r="L55" s="348"/>
      <c r="M55" s="239">
        <v>0</v>
      </c>
      <c r="N55" s="238"/>
      <c r="O55" s="239">
        <v>0</v>
      </c>
      <c r="P55" s="167"/>
      <c r="Q55" s="345">
        <f>ROUND(F55*(1+$A$22)*G55,0)</f>
        <v>0</v>
      </c>
      <c r="R55" s="346">
        <f>ROUND(((F55*(1+$A$22)))*(1+$A$22)*I55,0)</f>
        <v>0</v>
      </c>
      <c r="S55" s="346">
        <f>ROUND((((F55*(1+$A$22))*(1+$A$22)))*(1+$A$22)*K55,0)</f>
        <v>0</v>
      </c>
      <c r="T55" s="346">
        <f>ROUND(((((F55*(1+$A$22))*(1+$A$22))*(1+$A$22)))*(1+$A$22)*M55,0)</f>
        <v>0</v>
      </c>
      <c r="U55" s="370">
        <f>ROUND(F55*(1+$A$22)*(1+$A$22)*(1+$A$22)*(1+$A$22)*(1+$A$22)*O55,0)</f>
        <v>0</v>
      </c>
      <c r="V55" s="33">
        <f>SUM(Q55:U55)</f>
        <v>0</v>
      </c>
      <c r="X55" s="367">
        <f>V55*Y51</f>
        <v>0</v>
      </c>
      <c r="Y55" s="360"/>
      <c r="Z55" s="171"/>
      <c r="AA55" s="171"/>
      <c r="AB55" s="171"/>
      <c r="AC55" s="171"/>
      <c r="AD55" s="171"/>
      <c r="AE55" s="171"/>
      <c r="AF55" s="360"/>
      <c r="AG55" s="360"/>
      <c r="AH55" s="171"/>
      <c r="AI55" s="171"/>
      <c r="AJ55" s="171"/>
      <c r="AK55" s="171"/>
      <c r="AL55" s="171"/>
      <c r="AM55" s="171"/>
    </row>
    <row r="56" spans="1:39" hidden="1" x14ac:dyDescent="0.25">
      <c r="A56" s="53"/>
      <c r="B56" s="281"/>
      <c r="D56" s="341"/>
      <c r="E56" s="3"/>
      <c r="F56" s="67"/>
      <c r="G56" s="185"/>
      <c r="H56" s="186"/>
      <c r="I56" s="185"/>
      <c r="J56" s="186"/>
      <c r="K56" s="185"/>
      <c r="L56" s="186"/>
      <c r="M56" s="185"/>
      <c r="N56" s="186"/>
      <c r="O56" s="185"/>
      <c r="P56" s="185"/>
      <c r="Q56" s="182">
        <f>ROUND(F56*(1+$A$22)*G56,0)</f>
        <v>0</v>
      </c>
      <c r="R56" s="183">
        <f>ROUND(((F56*(1+$A$22)))*(1+$A$22)*I56,0)</f>
        <v>0</v>
      </c>
      <c r="S56" s="183">
        <f>ROUND((((F56*(1+$A$22))*(1+$A$22)))*(1+$A$22)*K56,0)</f>
        <v>0</v>
      </c>
      <c r="T56" s="183">
        <f>ROUND(((((F56*(1+$A$22))*(1+$A$22))*(1+$A$22)))*(1+$A$22)*M56,0)</f>
        <v>0</v>
      </c>
      <c r="U56" s="184">
        <f>ROUND(F56*(1+$A$22)*(1+$A$22)*(1+$A$22)*(1+$A$22)*(1+$A$22)*O56,0)</f>
        <v>0</v>
      </c>
      <c r="V56" s="33">
        <f>SUM(Q56:U56)</f>
        <v>0</v>
      </c>
      <c r="X56" s="367">
        <f t="shared" si="3"/>
        <v>0</v>
      </c>
      <c r="Y56" s="360"/>
      <c r="Z56" s="171"/>
      <c r="AA56" s="171"/>
      <c r="AB56" s="171"/>
      <c r="AC56" s="171"/>
      <c r="AD56" s="171"/>
      <c r="AE56" s="171"/>
      <c r="AF56" s="360"/>
      <c r="AG56" s="360"/>
      <c r="AH56" s="171"/>
      <c r="AI56" s="171"/>
      <c r="AJ56" s="171"/>
      <c r="AK56" s="171"/>
      <c r="AL56" s="171"/>
      <c r="AM56" s="171"/>
    </row>
    <row r="57" spans="1:39" hidden="1" x14ac:dyDescent="0.25">
      <c r="A57" s="66"/>
      <c r="B57" s="281"/>
      <c r="D57" s="341"/>
      <c r="E57" s="3"/>
      <c r="F57" s="67"/>
      <c r="G57" s="185"/>
      <c r="H57" s="186"/>
      <c r="I57" s="185"/>
      <c r="J57" s="186"/>
      <c r="K57" s="185"/>
      <c r="L57" s="186"/>
      <c r="M57" s="185"/>
      <c r="N57" s="186"/>
      <c r="O57" s="185"/>
      <c r="P57" s="185"/>
      <c r="Q57" s="182">
        <f>ROUND(F57*(1+$A$22)*G57,0)</f>
        <v>0</v>
      </c>
      <c r="R57" s="183">
        <f>ROUND(((F57*(1+$A$22)))*(1+$A$22)*I57,0)</f>
        <v>0</v>
      </c>
      <c r="S57" s="183">
        <f>ROUND((((F57*(1+$A$22))*(1+$A$22)))*(1+$A$22)*K57,0)</f>
        <v>0</v>
      </c>
      <c r="T57" s="183">
        <f>ROUND(((((F57*(1+$A$22))*(1+$A$22))*(1+$A$22)))*(1+$A$22)*M57,0)</f>
        <v>0</v>
      </c>
      <c r="U57" s="184">
        <f>ROUND(F57*(1+$A$22)*(1+$A$22)*(1+$A$22)*(1+$A$22)*(1+$A$22)*O57,0)</f>
        <v>0</v>
      </c>
      <c r="V57" s="33">
        <f>SUM(Q57:U57)</f>
        <v>0</v>
      </c>
      <c r="X57" s="367">
        <f t="shared" si="3"/>
        <v>0</v>
      </c>
      <c r="Y57" s="358"/>
      <c r="Z57" s="171"/>
      <c r="AA57" s="171"/>
      <c r="AB57" s="171"/>
      <c r="AC57" s="171"/>
      <c r="AD57" s="171"/>
      <c r="AE57" s="171"/>
      <c r="AF57" s="358"/>
      <c r="AG57" s="358"/>
      <c r="AH57" s="171"/>
      <c r="AI57" s="171"/>
      <c r="AJ57" s="171"/>
      <c r="AK57" s="171"/>
      <c r="AL57" s="171"/>
      <c r="AM57" s="171"/>
    </row>
    <row r="58" spans="1:39" x14ac:dyDescent="0.25">
      <c r="A58" s="68"/>
      <c r="B58" s="277"/>
      <c r="C58" s="55" t="s">
        <v>25</v>
      </c>
      <c r="D58" s="55"/>
      <c r="E58" s="74"/>
      <c r="F58" s="380"/>
      <c r="G58" s="255"/>
      <c r="H58" s="58"/>
      <c r="I58" s="255"/>
      <c r="J58" s="58"/>
      <c r="K58" s="60"/>
      <c r="L58" s="59"/>
      <c r="M58" s="255"/>
      <c r="N58" s="59"/>
      <c r="O58" s="255"/>
      <c r="P58" s="59"/>
      <c r="Q58" s="191">
        <f t="shared" ref="Q58:V58" si="5">SUM(Q55:Q57)</f>
        <v>0</v>
      </c>
      <c r="R58" s="195">
        <f t="shared" si="5"/>
        <v>0</v>
      </c>
      <c r="S58" s="195">
        <f t="shared" si="5"/>
        <v>0</v>
      </c>
      <c r="T58" s="195">
        <f t="shared" si="5"/>
        <v>0</v>
      </c>
      <c r="U58" s="205">
        <f t="shared" si="5"/>
        <v>0</v>
      </c>
      <c r="V58" s="33">
        <f t="shared" si="5"/>
        <v>0</v>
      </c>
      <c r="X58" s="367"/>
      <c r="Y58" s="358"/>
      <c r="Z58" s="171"/>
      <c r="AA58" s="171"/>
      <c r="AB58" s="171"/>
      <c r="AC58" s="171"/>
      <c r="AD58" s="171"/>
      <c r="AE58" s="171"/>
      <c r="AF58" s="358"/>
      <c r="AG58" s="358"/>
      <c r="AH58" s="171"/>
      <c r="AI58" s="171"/>
      <c r="AJ58" s="171"/>
      <c r="AK58" s="171"/>
      <c r="AL58" s="171"/>
      <c r="AM58" s="171"/>
    </row>
    <row r="59" spans="1:39" s="80" customFormat="1" x14ac:dyDescent="0.25">
      <c r="A59" s="68"/>
      <c r="B59" s="283"/>
      <c r="C59" s="7"/>
      <c r="D59" s="7"/>
      <c r="E59" s="7"/>
      <c r="F59" s="67"/>
      <c r="G59" s="256"/>
      <c r="H59" s="79"/>
      <c r="I59" s="256"/>
      <c r="J59" s="79"/>
      <c r="K59" s="78"/>
      <c r="L59" s="78"/>
      <c r="M59" s="256"/>
      <c r="N59" s="78"/>
      <c r="O59" s="256"/>
      <c r="P59" s="78"/>
      <c r="Q59" s="36"/>
      <c r="R59" s="37"/>
      <c r="S59" s="37"/>
      <c r="T59" s="37"/>
      <c r="U59" s="38"/>
      <c r="V59" s="33"/>
      <c r="X59" s="367"/>
      <c r="Y59" s="361"/>
      <c r="Z59" s="361"/>
      <c r="AA59" s="361"/>
      <c r="AB59" s="361"/>
      <c r="AC59" s="361"/>
      <c r="AD59" s="361"/>
      <c r="AE59" s="361"/>
      <c r="AF59" s="361"/>
      <c r="AG59" s="361"/>
      <c r="AH59" s="361"/>
      <c r="AI59" s="361"/>
      <c r="AJ59" s="361"/>
      <c r="AK59" s="361"/>
      <c r="AL59" s="361"/>
      <c r="AM59" s="361"/>
    </row>
    <row r="60" spans="1:39" hidden="1" x14ac:dyDescent="0.25">
      <c r="A60" s="68"/>
      <c r="B60" s="284" t="s">
        <v>26</v>
      </c>
      <c r="E60" s="3"/>
      <c r="F60" s="67"/>
      <c r="G60" s="26"/>
      <c r="H60" s="27"/>
      <c r="I60" s="26"/>
      <c r="J60" s="27"/>
      <c r="K60" s="28"/>
      <c r="L60" s="28"/>
      <c r="M60" s="26"/>
      <c r="N60" s="28"/>
      <c r="O60" s="26"/>
      <c r="P60" s="28"/>
      <c r="Q60" s="42"/>
      <c r="R60" s="31"/>
      <c r="S60" s="31"/>
      <c r="T60" s="31"/>
      <c r="U60" s="32"/>
      <c r="V60" s="33"/>
      <c r="X60" s="367">
        <f t="shared" si="3"/>
        <v>0</v>
      </c>
      <c r="Y60" s="360"/>
      <c r="Z60" s="357"/>
      <c r="AA60" s="171"/>
      <c r="AB60" s="171"/>
      <c r="AC60" s="171"/>
      <c r="AD60" s="359"/>
      <c r="AE60" s="171"/>
      <c r="AF60" s="360"/>
      <c r="AG60" s="360"/>
      <c r="AH60" s="357"/>
      <c r="AI60" s="171"/>
      <c r="AJ60" s="171"/>
      <c r="AK60" s="171"/>
      <c r="AL60" s="359"/>
      <c r="AM60" s="171"/>
    </row>
    <row r="61" spans="1:39" s="5" customFormat="1" hidden="1" x14ac:dyDescent="0.25">
      <c r="A61" s="68"/>
      <c r="B61" s="281"/>
      <c r="D61" s="342"/>
      <c r="E61" s="3"/>
      <c r="F61" s="381">
        <v>16.39</v>
      </c>
      <c r="G61" s="382"/>
      <c r="H61" s="238">
        <v>0</v>
      </c>
      <c r="I61" s="382"/>
      <c r="J61" s="238">
        <v>0</v>
      </c>
      <c r="K61" s="167"/>
      <c r="L61" s="239">
        <v>0</v>
      </c>
      <c r="M61" s="382"/>
      <c r="N61" s="239">
        <v>0</v>
      </c>
      <c r="O61" s="382"/>
      <c r="P61" s="239">
        <v>0</v>
      </c>
      <c r="Q61" s="345">
        <f>ROUND(F61*(1+$A$22)*H61,0)</f>
        <v>0</v>
      </c>
      <c r="R61" s="345">
        <f>ROUND(F61*(1+$A$22)*(1+$A$22)*J61,0)</f>
        <v>0</v>
      </c>
      <c r="S61" s="345">
        <f>ROUND(F61*(1+$A$22)*(1+$A$22)*(1+$A$22)*L61,0)</f>
        <v>0</v>
      </c>
      <c r="T61" s="345">
        <f>ROUND(F61*(1+$A$22)*(1+$A$22)*(1+$A$22)*(1+$A$22)*N61,0)</f>
        <v>0</v>
      </c>
      <c r="U61" s="345">
        <f>ROUND(F61*(1+$A$22)*(1+$A$22)*(1+$A$22)*(1+$A$22)*(1+$A$22)*P61,0)</f>
        <v>0</v>
      </c>
      <c r="V61" s="33">
        <f>SUM(Q61:U61)</f>
        <v>0</v>
      </c>
      <c r="X61" s="367">
        <f t="shared" si="3"/>
        <v>0</v>
      </c>
      <c r="Y61" s="351"/>
      <c r="Z61" s="351"/>
      <c r="AA61" s="351"/>
      <c r="AB61" s="351"/>
      <c r="AC61" s="351"/>
      <c r="AD61" s="352"/>
      <c r="AE61" s="171"/>
      <c r="AF61" s="351"/>
      <c r="AG61" s="351"/>
      <c r="AH61" s="351"/>
      <c r="AI61" s="351"/>
      <c r="AJ61" s="351"/>
      <c r="AK61" s="351"/>
      <c r="AL61" s="352"/>
      <c r="AM61" s="171"/>
    </row>
    <row r="62" spans="1:39" hidden="1" x14ac:dyDescent="0.25">
      <c r="A62" s="66"/>
      <c r="B62" s="281"/>
      <c r="D62" s="341"/>
      <c r="E62" s="3"/>
      <c r="F62" s="67"/>
      <c r="G62" s="26"/>
      <c r="H62" s="27"/>
      <c r="I62" s="26"/>
      <c r="J62" s="27"/>
      <c r="K62" s="28"/>
      <c r="L62" s="28"/>
      <c r="M62" s="26"/>
      <c r="N62" s="28"/>
      <c r="O62" s="26"/>
      <c r="P62" s="28"/>
      <c r="Q62" s="42">
        <f>ROUND(F62*(1+$A$22)*H62,0)</f>
        <v>0</v>
      </c>
      <c r="R62" s="31">
        <f>ROUND(((F62*(1+$A$22)))*(1+$A$22)*J62,0)</f>
        <v>0</v>
      </c>
      <c r="S62" s="182">
        <f>ROUND(F62*(1+$A$22)*(1+$A$22)*(1+$A$22)*L62,0)</f>
        <v>0</v>
      </c>
      <c r="T62" s="31">
        <f>ROUND(((((F62*(1+$A$22))*(1+$A$22))*(1+$A$22)))*(1+$A$22)*N62,0)</f>
        <v>0</v>
      </c>
      <c r="U62" s="32">
        <f>ROUND(F62*(1+$A$22)*(1+$A$22)*(1+$A$22)*(1+$A$22)*(1+$A$22)*P62,0)</f>
        <v>0</v>
      </c>
      <c r="V62" s="33">
        <f>SUM(Q62:U62)</f>
        <v>0</v>
      </c>
      <c r="X62" s="367">
        <f t="shared" si="3"/>
        <v>0</v>
      </c>
      <c r="Y62" s="39"/>
    </row>
    <row r="63" spans="1:39" hidden="1" x14ac:dyDescent="0.25">
      <c r="A63" s="66"/>
      <c r="B63" s="281"/>
      <c r="D63" s="341"/>
      <c r="E63" s="3"/>
      <c r="F63" s="67"/>
      <c r="G63" s="26"/>
      <c r="H63" s="27"/>
      <c r="I63" s="26"/>
      <c r="J63" s="27"/>
      <c r="K63" s="28"/>
      <c r="L63" s="28"/>
      <c r="M63" s="26"/>
      <c r="N63" s="28"/>
      <c r="O63" s="26"/>
      <c r="P63" s="28"/>
      <c r="Q63" s="42">
        <f>ROUND(F63*(1+$A$22)*H63,0)</f>
        <v>0</v>
      </c>
      <c r="R63" s="31">
        <f>ROUND(((F63*(1+$A$22)))*(1+$A$22)*J63,0)</f>
        <v>0</v>
      </c>
      <c r="S63" s="31">
        <f>ROUND((((F63*(1+$A$22))*(1+$A$22)))*(1+$A$22)*L63,0)</f>
        <v>0</v>
      </c>
      <c r="T63" s="31">
        <f>ROUND(((((F63*(1+$A$22))*(1+$A$22))*(1+$A$22)))*(1+$A$22)*N63,0)</f>
        <v>0</v>
      </c>
      <c r="U63" s="32">
        <f>ROUND(F63*(1+$A$22)*(1+$A$22)*(1+$A$22)*(1+$A$22)*(1+$A$22)*P63,0)</f>
        <v>0</v>
      </c>
      <c r="V63" s="33">
        <f>SUM(Q63:U63)</f>
        <v>0</v>
      </c>
      <c r="X63" s="367">
        <f t="shared" si="3"/>
        <v>0</v>
      </c>
      <c r="Y63" s="70"/>
    </row>
    <row r="64" spans="1:39" x14ac:dyDescent="0.25">
      <c r="A64" s="71"/>
      <c r="B64" s="277"/>
      <c r="C64" s="55" t="s">
        <v>27</v>
      </c>
      <c r="D64" s="55"/>
      <c r="E64" s="74"/>
      <c r="F64" s="380"/>
      <c r="G64" s="255"/>
      <c r="H64" s="58"/>
      <c r="I64" s="255"/>
      <c r="J64" s="58"/>
      <c r="K64" s="60"/>
      <c r="L64" s="59"/>
      <c r="M64" s="255"/>
      <c r="N64" s="59"/>
      <c r="O64" s="255"/>
      <c r="P64" s="59"/>
      <c r="Q64" s="191">
        <f>SUM(Q61:Q63)</f>
        <v>0</v>
      </c>
      <c r="R64" s="195">
        <f>SUM(R61:R63)</f>
        <v>0</v>
      </c>
      <c r="S64" s="195">
        <f>SUM(S61:S63)</f>
        <v>0</v>
      </c>
      <c r="T64" s="195">
        <f t="shared" ref="T64" si="6">SUM(T61:T63)</f>
        <v>0</v>
      </c>
      <c r="U64" s="205">
        <f>SUM(U61:U63)</f>
        <v>0</v>
      </c>
      <c r="V64" s="33">
        <f>SUM(V61:V63)</f>
        <v>0</v>
      </c>
      <c r="W64" s="64"/>
      <c r="X64" s="367"/>
      <c r="Y64" s="70"/>
    </row>
    <row r="65" spans="1:25" s="77" customFormat="1" ht="16.5" customHeight="1" x14ac:dyDescent="0.2">
      <c r="A65" s="73"/>
      <c r="B65" s="278"/>
      <c r="C65" s="3"/>
      <c r="D65" s="3"/>
      <c r="E65" s="3"/>
      <c r="F65" s="39"/>
      <c r="G65" s="307"/>
      <c r="H65" s="6"/>
      <c r="I65" s="6"/>
      <c r="J65" s="6"/>
      <c r="K65" s="82"/>
      <c r="L65" s="6"/>
      <c r="M65" s="6"/>
      <c r="N65" s="6"/>
      <c r="O65" s="6"/>
      <c r="P65" s="6"/>
      <c r="Q65" s="42"/>
      <c r="R65" s="31"/>
      <c r="S65" s="31"/>
      <c r="T65" s="31"/>
      <c r="U65" s="32"/>
      <c r="V65" s="33"/>
      <c r="X65" s="367"/>
      <c r="Y65" s="83"/>
    </row>
    <row r="66" spans="1:25" ht="18" customHeight="1" x14ac:dyDescent="0.25">
      <c r="A66" s="73"/>
      <c r="B66" s="285"/>
      <c r="C66" s="84" t="s">
        <v>28</v>
      </c>
      <c r="D66" s="84"/>
      <c r="E66" s="84"/>
      <c r="F66" s="85"/>
      <c r="G66" s="308"/>
      <c r="H66" s="86"/>
      <c r="I66" s="86"/>
      <c r="J66" s="86"/>
      <c r="K66" s="87"/>
      <c r="L66" s="86"/>
      <c r="M66" s="86"/>
      <c r="N66" s="86"/>
      <c r="O66" s="86"/>
      <c r="P66" s="86"/>
      <c r="Q66" s="88">
        <f t="shared" ref="Q66:V66" si="7">Q24+Q30+Q36+Q52+Q58+Q64</f>
        <v>24235</v>
      </c>
      <c r="R66" s="89">
        <f t="shared" si="7"/>
        <v>24720</v>
      </c>
      <c r="S66" s="89">
        <f t="shared" si="7"/>
        <v>0</v>
      </c>
      <c r="T66" s="89">
        <f t="shared" si="7"/>
        <v>0</v>
      </c>
      <c r="U66" s="90">
        <f t="shared" si="7"/>
        <v>0</v>
      </c>
      <c r="V66" s="243">
        <f t="shared" si="7"/>
        <v>48955</v>
      </c>
      <c r="W66" s="64"/>
      <c r="X66" s="367" t="e">
        <f>V66*Y2</f>
        <v>#VALUE!</v>
      </c>
      <c r="Y66" s="39"/>
    </row>
    <row r="67" spans="1:25" ht="15" customHeight="1" x14ac:dyDescent="0.25">
      <c r="A67" s="73"/>
      <c r="B67" s="278"/>
      <c r="E67" s="3"/>
      <c r="F67" s="39"/>
      <c r="G67" s="307"/>
      <c r="K67" s="82"/>
      <c r="Q67" s="42"/>
      <c r="R67" s="31"/>
      <c r="S67" s="31"/>
      <c r="T67" s="31"/>
      <c r="U67" s="32"/>
      <c r="V67" s="33"/>
      <c r="X67" s="367"/>
      <c r="Y67" s="70"/>
    </row>
    <row r="68" spans="1:25" x14ac:dyDescent="0.25">
      <c r="A68" s="73"/>
      <c r="B68" s="280" t="s">
        <v>29</v>
      </c>
      <c r="C68" s="179"/>
      <c r="D68" s="5"/>
      <c r="E68" s="3"/>
      <c r="F68" s="39"/>
      <c r="G68" s="307"/>
      <c r="K68" s="82"/>
      <c r="Q68" s="42"/>
      <c r="R68" s="31"/>
      <c r="S68" s="31"/>
      <c r="T68" s="31"/>
      <c r="U68" s="32"/>
      <c r="V68" s="33"/>
      <c r="X68" s="367"/>
      <c r="Y68" s="39"/>
    </row>
    <row r="69" spans="1:25" hidden="1" x14ac:dyDescent="0.25">
      <c r="A69" s="73"/>
      <c r="B69" s="279" t="s">
        <v>30</v>
      </c>
      <c r="C69" s="166"/>
      <c r="D69" s="166"/>
      <c r="E69" s="164"/>
      <c r="F69" s="269">
        <f>A9</f>
        <v>0.245</v>
      </c>
      <c r="G69" s="333"/>
      <c r="H69" s="202"/>
      <c r="I69" s="202"/>
      <c r="J69" s="202"/>
      <c r="K69" s="334"/>
      <c r="L69" s="202"/>
      <c r="M69" s="202"/>
      <c r="N69" s="202"/>
      <c r="O69" s="202"/>
      <c r="P69" s="202"/>
      <c r="Q69" s="182">
        <f>ROUND((SUM(Q12:Q15))*$F$69,0)</f>
        <v>0</v>
      </c>
      <c r="R69" s="182">
        <f>ROUND((SUM(R12:R15))*$F$69,0)</f>
        <v>0</v>
      </c>
      <c r="S69" s="182">
        <f>ROUND((SUM(S12:S15))*$F$69,0)</f>
        <v>0</v>
      </c>
      <c r="T69" s="182">
        <f>ROUND((SUM(T12:T15))*$F$69,0)</f>
        <v>0</v>
      </c>
      <c r="U69" s="182">
        <f>ROUND((SUM(U12:U15))*$F$69,0)</f>
        <v>0</v>
      </c>
      <c r="V69" s="33">
        <f t="shared" ref="V69:V75" si="8">SUM(Q69:U69)</f>
        <v>0</v>
      </c>
      <c r="W69" s="244"/>
      <c r="X69" s="367" t="e">
        <f>V69*Y2</f>
        <v>#VALUE!</v>
      </c>
      <c r="Y69" s="245"/>
    </row>
    <row r="70" spans="1:25" hidden="1" x14ac:dyDescent="0.25">
      <c r="A70" s="73"/>
      <c r="B70" s="279" t="s">
        <v>122</v>
      </c>
      <c r="C70" s="166"/>
      <c r="D70" s="166"/>
      <c r="E70" s="164"/>
      <c r="F70" s="269">
        <f>A9</f>
        <v>0.245</v>
      </c>
      <c r="G70" s="333"/>
      <c r="H70" s="202"/>
      <c r="I70" s="202"/>
      <c r="J70" s="202"/>
      <c r="K70" s="334"/>
      <c r="L70" s="202"/>
      <c r="M70" s="202"/>
      <c r="N70" s="202"/>
      <c r="O70" s="202"/>
      <c r="P70" s="202"/>
      <c r="Q70" s="182">
        <f>ROUND((SUM(Q30))*$F$70,0)</f>
        <v>0</v>
      </c>
      <c r="R70" s="182">
        <f>ROUND((SUM(R30))*$F$70,0)</f>
        <v>0</v>
      </c>
      <c r="S70" s="182">
        <f>ROUND((SUM(S30))*$F$70,0)</f>
        <v>0</v>
      </c>
      <c r="T70" s="182">
        <f>ROUND((SUM(T30))*$F$70,0)</f>
        <v>0</v>
      </c>
      <c r="U70" s="182">
        <f>ROUND((SUM(U30))*$F$70,0)</f>
        <v>0</v>
      </c>
      <c r="V70" s="33">
        <f>SUM(Q70:U70)</f>
        <v>0</v>
      </c>
      <c r="W70" s="244"/>
      <c r="X70" s="367"/>
      <c r="Y70" s="245"/>
    </row>
    <row r="71" spans="1:25" hidden="1" x14ac:dyDescent="0.25">
      <c r="A71" s="73"/>
      <c r="B71" s="279" t="s">
        <v>31</v>
      </c>
      <c r="C71" s="166"/>
      <c r="D71" s="166"/>
      <c r="E71" s="164"/>
      <c r="F71" s="269">
        <f>A11</f>
        <v>0.22</v>
      </c>
      <c r="G71" s="333"/>
      <c r="H71" s="202"/>
      <c r="I71" s="202"/>
      <c r="J71" s="202"/>
      <c r="K71" s="334"/>
      <c r="L71" s="202"/>
      <c r="M71" s="202"/>
      <c r="N71" s="202"/>
      <c r="O71" s="202"/>
      <c r="P71" s="202"/>
      <c r="Q71" s="182">
        <f>ROUND((SUM(Q39:Q41))*$F$71,0)</f>
        <v>0</v>
      </c>
      <c r="R71" s="182">
        <f>ROUND((SUM(R39:R41))*$F$71,0)</f>
        <v>0</v>
      </c>
      <c r="S71" s="182">
        <f>ROUND((SUM(S39:S41))*$F$71,0)</f>
        <v>0</v>
      </c>
      <c r="T71" s="182">
        <f>ROUND((SUM(T39:T41))*$F$71,0)</f>
        <v>0</v>
      </c>
      <c r="U71" s="182">
        <f>ROUND((SUM(U39:U41))*$F$71,0)</f>
        <v>0</v>
      </c>
      <c r="V71" s="33">
        <f t="shared" si="8"/>
        <v>0</v>
      </c>
      <c r="W71" s="244"/>
      <c r="X71" s="367"/>
      <c r="Y71" s="245"/>
    </row>
    <row r="72" spans="1:25" x14ac:dyDescent="0.25">
      <c r="A72" s="73"/>
      <c r="B72" s="279" t="s">
        <v>84</v>
      </c>
      <c r="C72" s="166"/>
      <c r="D72" s="166"/>
      <c r="E72" s="164"/>
      <c r="F72" s="397">
        <f>A13</f>
        <v>0.26700000000000002</v>
      </c>
      <c r="G72" s="309"/>
      <c r="H72" s="206"/>
      <c r="I72" s="206"/>
      <c r="J72" s="206"/>
      <c r="K72" s="207"/>
      <c r="L72" s="206"/>
      <c r="M72" s="206"/>
      <c r="N72" s="206"/>
      <c r="O72" s="206"/>
      <c r="P72" s="206"/>
      <c r="Q72" s="345">
        <f>ROUND((SUM(Q46:Q48))*$F$72,0)</f>
        <v>6471</v>
      </c>
      <c r="R72" s="345">
        <f>ROUND((SUM(R46:R48))*$A$14,0)</f>
        <v>6699</v>
      </c>
      <c r="S72" s="182">
        <f t="shared" ref="S72:U72" si="9">ROUND((SUM(S46:S48))*$F$72,0)</f>
        <v>0</v>
      </c>
      <c r="T72" s="182">
        <f t="shared" si="9"/>
        <v>0</v>
      </c>
      <c r="U72" s="182">
        <f t="shared" si="9"/>
        <v>0</v>
      </c>
      <c r="V72" s="33">
        <f t="shared" si="8"/>
        <v>13170</v>
      </c>
      <c r="W72" s="244"/>
      <c r="X72" s="367"/>
      <c r="Y72" s="245"/>
    </row>
    <row r="73" spans="1:25" hidden="1" x14ac:dyDescent="0.25">
      <c r="A73" s="73"/>
      <c r="B73" s="279" t="s">
        <v>80</v>
      </c>
      <c r="C73" s="166"/>
      <c r="D73" s="166"/>
      <c r="E73" s="164"/>
      <c r="F73" s="269">
        <f>A16</f>
        <v>0.40699999999999997</v>
      </c>
      <c r="G73" s="307"/>
      <c r="K73" s="82"/>
      <c r="Q73" s="182">
        <f>ROUND(Q58*$F$73,0)</f>
        <v>0</v>
      </c>
      <c r="R73" s="182">
        <f>ROUND(R58*$F$73,0)</f>
        <v>0</v>
      </c>
      <c r="S73" s="182">
        <f>ROUND(S58*$F$73,0)</f>
        <v>0</v>
      </c>
      <c r="T73" s="182">
        <f>ROUND(T58*$F$73,0)</f>
        <v>0</v>
      </c>
      <c r="U73" s="182">
        <f>ROUND(U58*$F$73,0)</f>
        <v>0</v>
      </c>
      <c r="V73" s="33">
        <f t="shared" si="8"/>
        <v>0</v>
      </c>
      <c r="W73" s="244"/>
      <c r="X73" s="367"/>
      <c r="Y73" s="245"/>
    </row>
    <row r="74" spans="1:25" hidden="1" x14ac:dyDescent="0.25">
      <c r="A74" s="73"/>
      <c r="B74" s="279" t="s">
        <v>32</v>
      </c>
      <c r="C74" s="166"/>
      <c r="D74" s="166"/>
      <c r="E74" s="164"/>
      <c r="F74" s="269">
        <f>A18</f>
        <v>0.314</v>
      </c>
      <c r="G74" s="333"/>
      <c r="H74" s="202"/>
      <c r="I74" s="202"/>
      <c r="J74" s="202"/>
      <c r="K74" s="334"/>
      <c r="L74" s="202"/>
      <c r="M74" s="202"/>
      <c r="N74" s="202"/>
      <c r="O74" s="202"/>
      <c r="P74" s="202"/>
      <c r="Q74" s="182">
        <f>ROUND((SUM(Q23+Q36))*$F$74,0)</f>
        <v>0</v>
      </c>
      <c r="R74" s="182">
        <f>ROUND((SUM(R23+R36))*$F$74,0)</f>
        <v>0</v>
      </c>
      <c r="S74" s="182">
        <f>ROUND((SUM(S23+S36))*$F$74,0)</f>
        <v>0</v>
      </c>
      <c r="T74" s="182">
        <f>ROUND((SUM(T23+T36))*$F$74,0)</f>
        <v>0</v>
      </c>
      <c r="U74" s="182">
        <f>ROUND((SUM(U23+U36))*$F$74,0)</f>
        <v>0</v>
      </c>
      <c r="V74" s="33">
        <f t="shared" si="8"/>
        <v>0</v>
      </c>
      <c r="W74" s="244"/>
      <c r="X74" s="367" t="e">
        <f>V74*Y2</f>
        <v>#VALUE!</v>
      </c>
      <c r="Y74" s="39"/>
    </row>
    <row r="75" spans="1:25" hidden="1" x14ac:dyDescent="0.25">
      <c r="A75" s="73"/>
      <c r="B75" s="279" t="s">
        <v>33</v>
      </c>
      <c r="C75" s="166"/>
      <c r="D75" s="166"/>
      <c r="E75" s="164"/>
      <c r="F75" s="269">
        <f>A20</f>
        <v>0.217</v>
      </c>
      <c r="G75" s="333"/>
      <c r="H75" s="202"/>
      <c r="I75" s="202"/>
      <c r="J75" s="202"/>
      <c r="K75" s="334"/>
      <c r="L75" s="202"/>
      <c r="M75" s="202"/>
      <c r="N75" s="202"/>
      <c r="O75" s="202"/>
      <c r="P75" s="202"/>
      <c r="Q75" s="182">
        <f>ROUND(Q64*$F$75,0)</f>
        <v>0</v>
      </c>
      <c r="R75" s="182">
        <f>ROUND(R64*$F$75,0)</f>
        <v>0</v>
      </c>
      <c r="S75" s="182">
        <f>ROUND(S64*$F$75,0)</f>
        <v>0</v>
      </c>
      <c r="T75" s="182">
        <f>ROUND(T64*$F$75,0)</f>
        <v>0</v>
      </c>
      <c r="U75" s="182">
        <f>ROUND(U64*$F$75,0)</f>
        <v>0</v>
      </c>
      <c r="V75" s="33">
        <f t="shared" si="8"/>
        <v>0</v>
      </c>
      <c r="X75" s="367"/>
      <c r="Y75" s="39"/>
    </row>
    <row r="76" spans="1:25" ht="15" customHeight="1" x14ac:dyDescent="0.25">
      <c r="A76" s="73"/>
      <c r="B76" s="277"/>
      <c r="C76" s="55" t="s">
        <v>34</v>
      </c>
      <c r="D76" s="55"/>
      <c r="E76" s="55"/>
      <c r="F76" s="81"/>
      <c r="G76" s="255"/>
      <c r="H76" s="59"/>
      <c r="I76" s="59"/>
      <c r="J76" s="59"/>
      <c r="K76" s="60"/>
      <c r="L76" s="59"/>
      <c r="M76" s="59"/>
      <c r="N76" s="59"/>
      <c r="O76" s="59"/>
      <c r="P76" s="59"/>
      <c r="Q76" s="191">
        <f>SUM(Q69:Q75)</f>
        <v>6471</v>
      </c>
      <c r="R76" s="195">
        <f>SUM(R69:R75)</f>
        <v>6699</v>
      </c>
      <c r="S76" s="195">
        <f t="shared" ref="S76:V76" si="10">SUM(S69:S75)</f>
        <v>0</v>
      </c>
      <c r="T76" s="195">
        <f t="shared" si="10"/>
        <v>0</v>
      </c>
      <c r="U76" s="205">
        <f t="shared" si="10"/>
        <v>0</v>
      </c>
      <c r="V76" s="33">
        <f t="shared" si="10"/>
        <v>13170</v>
      </c>
      <c r="W76" s="64"/>
      <c r="X76" s="367" t="e">
        <f>V76*Y2</f>
        <v>#VALUE!</v>
      </c>
      <c r="Y76" s="70"/>
    </row>
    <row r="77" spans="1:25" s="65" customFormat="1" ht="15" customHeight="1" x14ac:dyDescent="0.2">
      <c r="A77" s="73"/>
      <c r="B77" s="278"/>
      <c r="C77" s="3"/>
      <c r="D77" s="3"/>
      <c r="E77" s="3"/>
      <c r="F77" s="39"/>
      <c r="G77" s="307"/>
      <c r="H77" s="6"/>
      <c r="I77" s="6"/>
      <c r="J77" s="6"/>
      <c r="K77" s="82"/>
      <c r="L77" s="6"/>
      <c r="M77" s="6"/>
      <c r="N77" s="6"/>
      <c r="O77" s="6"/>
      <c r="P77" s="6"/>
      <c r="Q77" s="42"/>
      <c r="R77" s="31"/>
      <c r="S77" s="31"/>
      <c r="T77" s="31"/>
      <c r="U77" s="32"/>
      <c r="V77" s="33"/>
      <c r="X77" s="367"/>
      <c r="Y77" s="93"/>
    </row>
    <row r="78" spans="1:25" ht="15" customHeight="1" x14ac:dyDescent="0.25">
      <c r="A78" s="73"/>
      <c r="B78" s="286"/>
      <c r="C78" s="94" t="s">
        <v>35</v>
      </c>
      <c r="D78" s="94"/>
      <c r="E78" s="94"/>
      <c r="F78" s="95"/>
      <c r="G78" s="310"/>
      <c r="H78" s="96"/>
      <c r="I78" s="96"/>
      <c r="J78" s="96"/>
      <c r="K78" s="97"/>
      <c r="L78" s="96"/>
      <c r="M78" s="96"/>
      <c r="N78" s="96"/>
      <c r="O78" s="96"/>
      <c r="P78" s="96"/>
      <c r="Q78" s="98">
        <f>Q76+Q66</f>
        <v>30706</v>
      </c>
      <c r="R78" s="99">
        <f>R76+R66</f>
        <v>31419</v>
      </c>
      <c r="S78" s="99">
        <f>S76+S66</f>
        <v>0</v>
      </c>
      <c r="T78" s="99">
        <f>T76+T66</f>
        <v>0</v>
      </c>
      <c r="U78" s="100">
        <f>U76+U66</f>
        <v>0</v>
      </c>
      <c r="V78" s="33">
        <f>V66+V76</f>
        <v>62125</v>
      </c>
      <c r="W78" s="76"/>
      <c r="X78" s="367" t="e">
        <f>V78*Y2</f>
        <v>#VALUE!</v>
      </c>
      <c r="Y78" s="39"/>
    </row>
    <row r="79" spans="1:25" ht="16.5" customHeight="1" x14ac:dyDescent="0.25">
      <c r="A79" s="75"/>
      <c r="B79" s="278"/>
      <c r="E79" s="3"/>
      <c r="G79" s="307"/>
      <c r="K79" s="82"/>
      <c r="Q79" s="42"/>
      <c r="R79" s="31"/>
      <c r="S79" s="102"/>
      <c r="T79" s="102"/>
      <c r="U79" s="103"/>
      <c r="V79" s="33"/>
      <c r="X79" s="367"/>
      <c r="Y79" s="39"/>
    </row>
    <row r="80" spans="1:25" hidden="1" x14ac:dyDescent="0.25">
      <c r="A80" s="75"/>
      <c r="B80" s="287" t="s">
        <v>36</v>
      </c>
      <c r="C80" s="156"/>
      <c r="D80" s="157"/>
      <c r="E80" s="157"/>
      <c r="G80" s="307"/>
      <c r="K80" s="82"/>
      <c r="Q80" s="36"/>
      <c r="R80" s="37"/>
      <c r="S80" s="37"/>
      <c r="T80" s="37"/>
      <c r="U80" s="38"/>
      <c r="V80" s="33"/>
      <c r="X80" s="367">
        <f t="shared" ref="X80:X141" si="11">V80*Y76</f>
        <v>0</v>
      </c>
      <c r="Y80" s="39"/>
    </row>
    <row r="81" spans="1:28" hidden="1" x14ac:dyDescent="0.25">
      <c r="A81" s="75"/>
      <c r="B81" s="288"/>
      <c r="C81" s="151" t="s">
        <v>71</v>
      </c>
      <c r="D81" s="152" t="s">
        <v>50</v>
      </c>
      <c r="E81" s="152" t="s">
        <v>51</v>
      </c>
      <c r="G81" s="307"/>
      <c r="K81" s="82"/>
      <c r="Q81" s="36"/>
      <c r="R81" s="37"/>
      <c r="S81" s="37"/>
      <c r="T81" s="37"/>
      <c r="U81" s="38"/>
      <c r="V81" s="33"/>
      <c r="X81" s="367">
        <f t="shared" si="11"/>
        <v>0</v>
      </c>
      <c r="Y81" s="39"/>
    </row>
    <row r="82" spans="1:28" ht="16.5" hidden="1" thickBot="1" x14ac:dyDescent="0.3">
      <c r="A82" s="75"/>
      <c r="B82" s="288"/>
      <c r="C82" s="153"/>
      <c r="D82" s="154">
        <v>0</v>
      </c>
      <c r="E82" s="155">
        <v>1</v>
      </c>
      <c r="G82" s="307"/>
      <c r="K82" s="82"/>
      <c r="Q82" s="182">
        <f>SUM(D82*E82)</f>
        <v>0</v>
      </c>
      <c r="R82" s="183">
        <v>0</v>
      </c>
      <c r="S82" s="183">
        <v>0</v>
      </c>
      <c r="T82" s="183">
        <v>0</v>
      </c>
      <c r="U82" s="184">
        <v>0</v>
      </c>
      <c r="V82" s="33">
        <f>SUM(Q82:U82)</f>
        <v>0</v>
      </c>
      <c r="X82" s="367">
        <f t="shared" si="11"/>
        <v>0</v>
      </c>
      <c r="Y82" s="39"/>
    </row>
    <row r="83" spans="1:28" ht="16.5" hidden="1" thickBot="1" x14ac:dyDescent="0.3">
      <c r="A83" s="75"/>
      <c r="B83" s="288"/>
      <c r="C83" s="153"/>
      <c r="D83" s="154"/>
      <c r="E83" s="155"/>
      <c r="G83" s="307"/>
      <c r="K83" s="82"/>
      <c r="Q83" s="182">
        <f>D83*E83</f>
        <v>0</v>
      </c>
      <c r="R83" s="183">
        <v>0</v>
      </c>
      <c r="S83" s="183">
        <v>0</v>
      </c>
      <c r="T83" s="183">
        <v>0</v>
      </c>
      <c r="U83" s="184">
        <v>0</v>
      </c>
      <c r="V83" s="33">
        <f>SUM(Q83:U83)</f>
        <v>0</v>
      </c>
      <c r="X83" s="367">
        <f t="shared" si="11"/>
        <v>0</v>
      </c>
      <c r="Y83" s="39"/>
    </row>
    <row r="84" spans="1:28" ht="16.5" hidden="1" thickBot="1" x14ac:dyDescent="0.3">
      <c r="A84" s="75"/>
      <c r="B84" s="288"/>
      <c r="C84" s="153"/>
      <c r="D84" s="154"/>
      <c r="E84" s="155"/>
      <c r="G84" s="307"/>
      <c r="K84" s="82"/>
      <c r="Q84" s="182">
        <f>D84*E84</f>
        <v>0</v>
      </c>
      <c r="R84" s="183">
        <v>0</v>
      </c>
      <c r="S84" s="183">
        <v>0</v>
      </c>
      <c r="T84" s="183">
        <v>0</v>
      </c>
      <c r="U84" s="184">
        <v>0</v>
      </c>
      <c r="V84" s="33">
        <f>SUM(Q84:U84)</f>
        <v>0</v>
      </c>
      <c r="X84" s="367">
        <f t="shared" si="11"/>
        <v>0</v>
      </c>
      <c r="Y84" s="39"/>
    </row>
    <row r="85" spans="1:28" ht="16.5" hidden="1" thickBot="1" x14ac:dyDescent="0.3">
      <c r="A85" s="75"/>
      <c r="B85" s="288"/>
      <c r="C85" s="153"/>
      <c r="D85" s="154"/>
      <c r="E85" s="155"/>
      <c r="G85" s="307"/>
      <c r="K85" s="82"/>
      <c r="Q85" s="182">
        <f>D85*E85</f>
        <v>0</v>
      </c>
      <c r="R85" s="183">
        <f>D85*E85</f>
        <v>0</v>
      </c>
      <c r="S85" s="183">
        <v>0</v>
      </c>
      <c r="T85" s="183">
        <v>0</v>
      </c>
      <c r="U85" s="184">
        <v>0</v>
      </c>
      <c r="V85" s="33">
        <f>SUM(Q85:U85)</f>
        <v>0</v>
      </c>
      <c r="X85" s="367">
        <f t="shared" si="11"/>
        <v>0</v>
      </c>
      <c r="Y85" s="39"/>
    </row>
    <row r="86" spans="1:28" ht="16.5" hidden="1" thickBot="1" x14ac:dyDescent="0.3">
      <c r="A86" s="75"/>
      <c r="B86" s="288"/>
      <c r="C86" s="153"/>
      <c r="D86" s="154"/>
      <c r="E86" s="155"/>
      <c r="G86" s="307"/>
      <c r="K86" s="82"/>
      <c r="Q86" s="182">
        <f>D86*E86</f>
        <v>0</v>
      </c>
      <c r="R86" s="183">
        <f>D86*E86</f>
        <v>0</v>
      </c>
      <c r="S86" s="183">
        <v>0</v>
      </c>
      <c r="T86" s="183">
        <v>0</v>
      </c>
      <c r="U86" s="184">
        <v>0</v>
      </c>
      <c r="V86" s="33">
        <f>SUM(Q86:U86)</f>
        <v>0</v>
      </c>
      <c r="X86" s="367">
        <f t="shared" si="11"/>
        <v>0</v>
      </c>
      <c r="Y86" s="39"/>
    </row>
    <row r="87" spans="1:28" hidden="1" x14ac:dyDescent="0.25">
      <c r="A87" s="75"/>
      <c r="B87" s="278"/>
      <c r="G87" s="307"/>
      <c r="K87" s="82"/>
      <c r="Q87" s="36"/>
      <c r="R87" s="37"/>
      <c r="S87" s="37"/>
      <c r="T87" s="37"/>
      <c r="U87" s="38"/>
      <c r="V87" s="33"/>
      <c r="X87" s="367">
        <f t="shared" si="11"/>
        <v>0</v>
      </c>
      <c r="Y87" s="39"/>
    </row>
    <row r="88" spans="1:28" ht="17.25" customHeight="1" x14ac:dyDescent="0.25">
      <c r="A88" s="80"/>
      <c r="B88" s="289"/>
      <c r="C88" s="105" t="s">
        <v>37</v>
      </c>
      <c r="D88" s="106"/>
      <c r="E88" s="74"/>
      <c r="F88" s="81"/>
      <c r="G88" s="255"/>
      <c r="H88" s="59"/>
      <c r="I88" s="59"/>
      <c r="J88" s="59"/>
      <c r="K88" s="60"/>
      <c r="L88" s="59"/>
      <c r="M88" s="59"/>
      <c r="N88" s="59"/>
      <c r="O88" s="59"/>
      <c r="P88" s="59"/>
      <c r="Q88" s="191">
        <f t="shared" ref="Q88:V88" si="12">SUM(Q82:Q86)</f>
        <v>0</v>
      </c>
      <c r="R88" s="191">
        <f t="shared" si="12"/>
        <v>0</v>
      </c>
      <c r="S88" s="191">
        <f t="shared" si="12"/>
        <v>0</v>
      </c>
      <c r="T88" s="191">
        <f t="shared" si="12"/>
        <v>0</v>
      </c>
      <c r="U88" s="191">
        <f t="shared" si="12"/>
        <v>0</v>
      </c>
      <c r="V88" s="33">
        <f t="shared" si="12"/>
        <v>0</v>
      </c>
      <c r="W88" s="40"/>
      <c r="X88" s="367"/>
      <c r="Y88" s="70"/>
    </row>
    <row r="89" spans="1:28" x14ac:dyDescent="0.25">
      <c r="A89" s="75"/>
      <c r="B89" s="290"/>
      <c r="C89" s="107"/>
      <c r="D89" s="107"/>
      <c r="E89" s="107"/>
      <c r="F89" s="13"/>
      <c r="G89" s="307"/>
      <c r="K89" s="82"/>
      <c r="Q89" s="42"/>
      <c r="R89" s="31"/>
      <c r="S89" s="31"/>
      <c r="T89" s="31"/>
      <c r="U89" s="32"/>
      <c r="V89" s="108"/>
      <c r="X89" s="367"/>
      <c r="Y89" s="70"/>
    </row>
    <row r="90" spans="1:28" x14ac:dyDescent="0.25">
      <c r="A90" s="75"/>
      <c r="B90" s="291" t="s">
        <v>120</v>
      </c>
      <c r="C90" s="104"/>
      <c r="D90" s="212"/>
      <c r="E90" s="107"/>
      <c r="F90" s="13"/>
      <c r="G90" s="307"/>
      <c r="K90" s="82"/>
      <c r="Q90" s="42"/>
      <c r="R90" s="31"/>
      <c r="S90" s="31"/>
      <c r="T90" s="31"/>
      <c r="U90" s="32"/>
      <c r="V90" s="33"/>
      <c r="W90" s="109"/>
      <c r="X90" s="367">
        <f t="shared" si="11"/>
        <v>0</v>
      </c>
      <c r="Y90" s="70"/>
    </row>
    <row r="91" spans="1:28" x14ac:dyDescent="0.25">
      <c r="A91" s="75"/>
      <c r="B91" s="292" t="s">
        <v>107</v>
      </c>
      <c r="C91" s="179"/>
      <c r="D91" s="5"/>
      <c r="E91" s="107"/>
      <c r="F91" s="13"/>
      <c r="G91" s="307"/>
      <c r="K91" s="82"/>
      <c r="Q91" s="345">
        <v>0</v>
      </c>
      <c r="R91" s="345">
        <v>3500</v>
      </c>
      <c r="S91" s="182">
        <v>0</v>
      </c>
      <c r="T91" s="182">
        <v>0</v>
      </c>
      <c r="U91" s="182">
        <f>0</f>
        <v>0</v>
      </c>
      <c r="V91" s="33">
        <f>SUM(Q91:U91)</f>
        <v>3500</v>
      </c>
      <c r="W91" s="383">
        <f>SUM(R91:R94)/2</f>
        <v>3500</v>
      </c>
      <c r="X91" s="367">
        <f t="shared" si="11"/>
        <v>0</v>
      </c>
      <c r="Y91" s="93"/>
      <c r="Z91" s="198"/>
      <c r="AA91" s="65"/>
      <c r="AB91" s="65"/>
    </row>
    <row r="92" spans="1:28" x14ac:dyDescent="0.25">
      <c r="A92" s="75"/>
      <c r="B92" s="292" t="s">
        <v>105</v>
      </c>
      <c r="C92" s="179"/>
      <c r="D92" s="5"/>
      <c r="E92" s="107"/>
      <c r="F92" s="13"/>
      <c r="G92" s="307"/>
      <c r="K92" s="82"/>
      <c r="Q92" s="345">
        <v>0</v>
      </c>
      <c r="R92" s="345">
        <v>1500</v>
      </c>
      <c r="S92" s="182">
        <v>0</v>
      </c>
      <c r="T92" s="182">
        <v>0</v>
      </c>
      <c r="U92" s="184">
        <v>0</v>
      </c>
      <c r="V92" s="33">
        <f>SUM(Q92:U92)</f>
        <v>1500</v>
      </c>
      <c r="W92" s="179"/>
      <c r="X92" s="367">
        <f t="shared" si="11"/>
        <v>0</v>
      </c>
      <c r="Y92" s="70"/>
      <c r="AA92" s="199"/>
    </row>
    <row r="93" spans="1:28" x14ac:dyDescent="0.25">
      <c r="A93" s="75"/>
      <c r="B93" s="292" t="s">
        <v>109</v>
      </c>
      <c r="C93" s="166"/>
      <c r="D93" s="5"/>
      <c r="E93" s="107"/>
      <c r="F93" s="13"/>
      <c r="G93" s="307"/>
      <c r="K93" s="82"/>
      <c r="Q93" s="182">
        <v>1326</v>
      </c>
      <c r="R93" s="182">
        <v>0</v>
      </c>
      <c r="S93" s="182">
        <v>0</v>
      </c>
      <c r="T93" s="182">
        <v>0</v>
      </c>
      <c r="U93" s="184">
        <v>0</v>
      </c>
      <c r="V93" s="33">
        <f>SUM(Q93:U93)</f>
        <v>1326</v>
      </c>
      <c r="W93" s="179"/>
      <c r="X93" s="367">
        <f t="shared" si="11"/>
        <v>0</v>
      </c>
      <c r="Y93" s="70"/>
    </row>
    <row r="94" spans="1:28" x14ac:dyDescent="0.25">
      <c r="A94" s="80"/>
      <c r="B94" s="292" t="s">
        <v>106</v>
      </c>
      <c r="C94" s="179"/>
      <c r="D94" s="5"/>
      <c r="E94" s="107"/>
      <c r="F94" s="13"/>
      <c r="G94" s="307"/>
      <c r="K94" s="82"/>
      <c r="Q94" s="345">
        <v>1260</v>
      </c>
      <c r="R94" s="345">
        <v>2000</v>
      </c>
      <c r="S94" s="182">
        <v>0</v>
      </c>
      <c r="T94" s="182">
        <v>0</v>
      </c>
      <c r="U94" s="184">
        <v>0</v>
      </c>
      <c r="V94" s="33">
        <f>SUM(Q94:U94)</f>
        <v>3260</v>
      </c>
      <c r="X94" s="367">
        <f t="shared" si="11"/>
        <v>0</v>
      </c>
      <c r="Y94" s="70"/>
    </row>
    <row r="95" spans="1:28" x14ac:dyDescent="0.25">
      <c r="A95" s="75"/>
      <c r="B95" s="292"/>
      <c r="C95" s="179"/>
      <c r="D95" s="5"/>
      <c r="E95" s="107"/>
      <c r="F95" s="13"/>
      <c r="G95" s="307"/>
      <c r="K95" s="82"/>
      <c r="Q95" s="182"/>
      <c r="R95" s="182"/>
      <c r="S95" s="183"/>
      <c r="T95" s="183"/>
      <c r="U95" s="184"/>
      <c r="V95" s="33"/>
      <c r="X95" s="367">
        <f t="shared" si="11"/>
        <v>0</v>
      </c>
      <c r="Y95" s="70"/>
    </row>
    <row r="96" spans="1:28" hidden="1" x14ac:dyDescent="0.25">
      <c r="A96" s="75"/>
      <c r="B96" s="293" t="s">
        <v>110</v>
      </c>
      <c r="C96" s="212"/>
      <c r="D96" s="5"/>
      <c r="E96" s="107"/>
      <c r="F96" s="13"/>
      <c r="G96" s="307"/>
      <c r="K96" s="82"/>
      <c r="Q96" s="182"/>
      <c r="R96" s="183"/>
      <c r="S96" s="183"/>
      <c r="T96" s="183"/>
      <c r="U96" s="184"/>
      <c r="V96" s="33"/>
      <c r="W96" s="329"/>
      <c r="X96" s="367">
        <f t="shared" si="11"/>
        <v>0</v>
      </c>
      <c r="Y96" s="70"/>
    </row>
    <row r="97" spans="1:27" hidden="1" x14ac:dyDescent="0.25">
      <c r="A97" s="75"/>
      <c r="B97" s="292" t="s">
        <v>107</v>
      </c>
      <c r="C97" s="179"/>
      <c r="D97" s="5"/>
      <c r="E97" s="107"/>
      <c r="F97" s="13"/>
      <c r="G97" s="307"/>
      <c r="K97" s="82"/>
      <c r="Q97" s="182">
        <v>0</v>
      </c>
      <c r="R97" s="182">
        <v>0</v>
      </c>
      <c r="S97" s="182">
        <v>0</v>
      </c>
      <c r="T97" s="182">
        <v>0</v>
      </c>
      <c r="U97" s="184">
        <v>0</v>
      </c>
      <c r="V97" s="33">
        <f>SUM(Q97:U97)</f>
        <v>0</v>
      </c>
      <c r="W97" s="246"/>
      <c r="X97" s="367">
        <f t="shared" si="11"/>
        <v>0</v>
      </c>
      <c r="Y97" s="70"/>
      <c r="AA97" s="199"/>
    </row>
    <row r="98" spans="1:27" hidden="1" x14ac:dyDescent="0.25">
      <c r="A98" s="237"/>
      <c r="B98" s="292" t="s">
        <v>105</v>
      </c>
      <c r="C98" s="179"/>
      <c r="D98" s="5"/>
      <c r="E98" s="107"/>
      <c r="F98" s="13"/>
      <c r="G98" s="307"/>
      <c r="K98" s="82"/>
      <c r="Q98" s="182">
        <v>0</v>
      </c>
      <c r="R98" s="182">
        <v>0</v>
      </c>
      <c r="S98" s="182">
        <v>0</v>
      </c>
      <c r="T98" s="182">
        <v>0</v>
      </c>
      <c r="U98" s="184">
        <v>0</v>
      </c>
      <c r="V98" s="33">
        <f>SUM(Q98:U98)</f>
        <v>0</v>
      </c>
      <c r="W98" s="179"/>
      <c r="X98" s="367">
        <f t="shared" si="11"/>
        <v>0</v>
      </c>
      <c r="Y98" s="70"/>
      <c r="AA98" s="199"/>
    </row>
    <row r="99" spans="1:27" hidden="1" x14ac:dyDescent="0.25">
      <c r="A99" s="75"/>
      <c r="B99" s="292" t="s">
        <v>109</v>
      </c>
      <c r="C99" s="179"/>
      <c r="D99" s="5"/>
      <c r="E99" s="107"/>
      <c r="F99" s="13"/>
      <c r="G99" s="307"/>
      <c r="K99" s="82"/>
      <c r="Q99" s="182">
        <v>0</v>
      </c>
      <c r="R99" s="182">
        <v>0</v>
      </c>
      <c r="S99" s="182">
        <v>0</v>
      </c>
      <c r="T99" s="182">
        <v>0</v>
      </c>
      <c r="U99" s="184">
        <v>0</v>
      </c>
      <c r="V99" s="33">
        <f>SUM(Q99:U99)</f>
        <v>0</v>
      </c>
      <c r="W99" s="179"/>
      <c r="X99" s="367">
        <f t="shared" si="11"/>
        <v>0</v>
      </c>
      <c r="Y99" s="70"/>
    </row>
    <row r="100" spans="1:27" hidden="1" x14ac:dyDescent="0.25">
      <c r="A100" s="75"/>
      <c r="B100" s="292" t="s">
        <v>106</v>
      </c>
      <c r="C100" s="179"/>
      <c r="D100" s="5"/>
      <c r="E100" s="107"/>
      <c r="F100" s="13"/>
      <c r="G100" s="307"/>
      <c r="K100" s="82"/>
      <c r="Q100" s="182">
        <v>0</v>
      </c>
      <c r="R100" s="182">
        <v>0</v>
      </c>
      <c r="S100" s="182">
        <v>0</v>
      </c>
      <c r="T100" s="182">
        <v>0</v>
      </c>
      <c r="U100" s="184">
        <v>0</v>
      </c>
      <c r="V100" s="33">
        <f>SUM(Q100:U100)</f>
        <v>0</v>
      </c>
      <c r="W100" s="189"/>
      <c r="X100" s="367">
        <f t="shared" si="11"/>
        <v>0</v>
      </c>
      <c r="Y100" s="70"/>
    </row>
    <row r="101" spans="1:27" hidden="1" x14ac:dyDescent="0.25">
      <c r="A101" s="91"/>
      <c r="B101" s="294"/>
      <c r="C101" s="5"/>
      <c r="D101" s="5"/>
      <c r="E101" s="107"/>
      <c r="F101" s="13"/>
      <c r="G101" s="307"/>
      <c r="K101" s="82"/>
      <c r="Q101" s="182"/>
      <c r="R101" s="183"/>
      <c r="S101" s="182"/>
      <c r="T101" s="182"/>
      <c r="U101" s="184"/>
      <c r="V101" s="33"/>
      <c r="X101" s="367">
        <f t="shared" si="11"/>
        <v>0</v>
      </c>
      <c r="Y101" s="70"/>
    </row>
    <row r="102" spans="1:27" hidden="1" x14ac:dyDescent="0.25">
      <c r="A102" s="75"/>
      <c r="B102" s="292" t="s">
        <v>107</v>
      </c>
      <c r="C102" s="179"/>
      <c r="D102" s="5"/>
      <c r="E102" s="107"/>
      <c r="F102" s="13"/>
      <c r="G102" s="307"/>
      <c r="K102" s="82"/>
      <c r="Q102" s="182">
        <v>0</v>
      </c>
      <c r="R102" s="182">
        <v>0</v>
      </c>
      <c r="S102" s="182">
        <v>0</v>
      </c>
      <c r="T102" s="182">
        <v>0</v>
      </c>
      <c r="U102" s="184">
        <v>0</v>
      </c>
      <c r="V102" s="33">
        <f>SUM(Q102:U102)</f>
        <v>0</v>
      </c>
      <c r="W102" s="109"/>
      <c r="X102" s="367">
        <f t="shared" si="11"/>
        <v>0</v>
      </c>
      <c r="Y102" s="199"/>
    </row>
    <row r="103" spans="1:27" hidden="1" x14ac:dyDescent="0.25">
      <c r="A103" s="237"/>
      <c r="B103" s="292" t="s">
        <v>105</v>
      </c>
      <c r="C103" s="179"/>
      <c r="D103" s="5"/>
      <c r="E103" s="107"/>
      <c r="F103" s="13"/>
      <c r="G103" s="307"/>
      <c r="K103" s="82"/>
      <c r="Q103" s="182">
        <v>0</v>
      </c>
      <c r="R103" s="182">
        <v>0</v>
      </c>
      <c r="S103" s="182">
        <v>0</v>
      </c>
      <c r="T103" s="183">
        <v>0</v>
      </c>
      <c r="U103" s="184">
        <v>0</v>
      </c>
      <c r="V103" s="33">
        <f>SUM(Q103:U103)</f>
        <v>0</v>
      </c>
      <c r="W103" s="179"/>
      <c r="X103" s="367">
        <f t="shared" si="11"/>
        <v>0</v>
      </c>
      <c r="Y103" s="213"/>
      <c r="Z103" s="214"/>
    </row>
    <row r="104" spans="1:27" hidden="1" x14ac:dyDescent="0.25">
      <c r="A104" s="75"/>
      <c r="B104" s="292" t="s">
        <v>109</v>
      </c>
      <c r="C104" s="179"/>
      <c r="D104" s="5"/>
      <c r="E104" s="107"/>
      <c r="F104" s="13"/>
      <c r="G104" s="307"/>
      <c r="K104" s="82"/>
      <c r="Q104" s="182">
        <v>0</v>
      </c>
      <c r="R104" s="183">
        <v>0</v>
      </c>
      <c r="S104" s="183">
        <v>0</v>
      </c>
      <c r="T104" s="183">
        <v>0</v>
      </c>
      <c r="U104" s="184">
        <v>0</v>
      </c>
      <c r="V104" s="33">
        <f>SUM(Q104:U104)</f>
        <v>0</v>
      </c>
      <c r="W104" s="179"/>
      <c r="X104" s="367">
        <f t="shared" si="11"/>
        <v>0</v>
      </c>
      <c r="Y104" s="199"/>
    </row>
    <row r="105" spans="1:27" hidden="1" x14ac:dyDescent="0.25">
      <c r="A105" s="92"/>
      <c r="B105" s="292" t="s">
        <v>106</v>
      </c>
      <c r="C105" s="179"/>
      <c r="D105" s="5"/>
      <c r="E105" s="107"/>
      <c r="F105" s="13"/>
      <c r="G105" s="307"/>
      <c r="K105" s="82"/>
      <c r="Q105" s="182">
        <v>0</v>
      </c>
      <c r="R105" s="183">
        <v>0</v>
      </c>
      <c r="S105" s="183">
        <v>0</v>
      </c>
      <c r="T105" s="183">
        <v>0</v>
      </c>
      <c r="U105" s="184">
        <v>0</v>
      </c>
      <c r="V105" s="33">
        <f>SUM(Q105:U105)</f>
        <v>0</v>
      </c>
      <c r="W105" s="179"/>
      <c r="X105" s="367">
        <f t="shared" si="11"/>
        <v>0</v>
      </c>
      <c r="Y105" s="199"/>
    </row>
    <row r="106" spans="1:27" hidden="1" x14ac:dyDescent="0.25">
      <c r="A106" s="75"/>
      <c r="B106" s="294"/>
      <c r="C106" s="5"/>
      <c r="D106" s="5"/>
      <c r="E106" s="107"/>
      <c r="F106" s="13"/>
      <c r="G106" s="307"/>
      <c r="K106" s="82"/>
      <c r="Q106" s="182"/>
      <c r="R106" s="183"/>
      <c r="S106" s="183"/>
      <c r="T106" s="183"/>
      <c r="U106" s="184"/>
      <c r="V106" s="33"/>
      <c r="X106" s="367">
        <f t="shared" si="11"/>
        <v>0</v>
      </c>
      <c r="Y106" s="208"/>
    </row>
    <row r="107" spans="1:27" hidden="1" x14ac:dyDescent="0.25">
      <c r="A107" s="75"/>
      <c r="B107" s="291" t="s">
        <v>111</v>
      </c>
      <c r="C107" s="111"/>
      <c r="D107" s="5"/>
      <c r="E107" s="107"/>
      <c r="F107" s="13"/>
      <c r="G107" s="307"/>
      <c r="K107" s="82"/>
      <c r="Q107" s="182"/>
      <c r="R107" s="183"/>
      <c r="S107" s="183"/>
      <c r="T107" s="183"/>
      <c r="U107" s="184"/>
      <c r="V107" s="33"/>
      <c r="W107" s="329"/>
      <c r="X107" s="367">
        <f t="shared" si="11"/>
        <v>0</v>
      </c>
      <c r="Y107" s="70"/>
    </row>
    <row r="108" spans="1:27" hidden="1" x14ac:dyDescent="0.25">
      <c r="A108" s="75"/>
      <c r="B108" s="292" t="s">
        <v>107</v>
      </c>
      <c r="C108" s="179"/>
      <c r="D108" s="5"/>
      <c r="E108" s="107"/>
      <c r="F108" s="13"/>
      <c r="G108" s="307"/>
      <c r="K108" s="82"/>
      <c r="Q108" s="182">
        <v>0</v>
      </c>
      <c r="R108" s="183">
        <v>0</v>
      </c>
      <c r="S108" s="183">
        <v>0</v>
      </c>
      <c r="T108" s="183">
        <v>0</v>
      </c>
      <c r="U108" s="184">
        <v>0</v>
      </c>
      <c r="V108" s="33">
        <f>SUM(Q108:U108)</f>
        <v>0</v>
      </c>
      <c r="W108" s="109"/>
      <c r="X108" s="367">
        <f t="shared" si="11"/>
        <v>0</v>
      </c>
      <c r="Y108" s="70"/>
    </row>
    <row r="109" spans="1:27" hidden="1" x14ac:dyDescent="0.25">
      <c r="A109" s="75"/>
      <c r="B109" s="292" t="s">
        <v>105</v>
      </c>
      <c r="C109" s="179"/>
      <c r="D109" s="5"/>
      <c r="E109" s="107"/>
      <c r="F109" s="13"/>
      <c r="G109" s="307"/>
      <c r="K109" s="82"/>
      <c r="Q109" s="182">
        <v>0</v>
      </c>
      <c r="R109" s="183">
        <v>0</v>
      </c>
      <c r="S109" s="183">
        <v>0</v>
      </c>
      <c r="T109" s="183">
        <v>0</v>
      </c>
      <c r="U109" s="184">
        <v>0</v>
      </c>
      <c r="V109" s="33">
        <f>SUM(Q109:U109)</f>
        <v>0</v>
      </c>
      <c r="W109" s="189"/>
      <c r="X109" s="367">
        <f t="shared" si="11"/>
        <v>0</v>
      </c>
      <c r="Y109" s="70"/>
    </row>
    <row r="110" spans="1:27" hidden="1" x14ac:dyDescent="0.25">
      <c r="A110" s="75"/>
      <c r="B110" s="292" t="s">
        <v>109</v>
      </c>
      <c r="C110" s="179"/>
      <c r="D110" s="5"/>
      <c r="E110" s="107"/>
      <c r="F110" s="13"/>
      <c r="G110" s="307"/>
      <c r="K110" s="82"/>
      <c r="Q110" s="182">
        <v>0</v>
      </c>
      <c r="R110" s="182">
        <v>0</v>
      </c>
      <c r="S110" s="183">
        <v>0</v>
      </c>
      <c r="T110" s="183">
        <v>0</v>
      </c>
      <c r="U110" s="184">
        <v>0</v>
      </c>
      <c r="V110" s="33">
        <f>SUM(Q110:U110)</f>
        <v>0</v>
      </c>
      <c r="X110" s="367">
        <f t="shared" si="11"/>
        <v>0</v>
      </c>
      <c r="Y110" s="70"/>
    </row>
    <row r="111" spans="1:27" hidden="1" x14ac:dyDescent="0.25">
      <c r="A111" s="101"/>
      <c r="B111" s="292" t="s">
        <v>106</v>
      </c>
      <c r="C111" s="179"/>
      <c r="D111" s="5"/>
      <c r="E111" s="107"/>
      <c r="F111" s="13"/>
      <c r="G111" s="307"/>
      <c r="K111" s="82"/>
      <c r="Q111" s="182">
        <v>0</v>
      </c>
      <c r="R111" s="182">
        <v>0</v>
      </c>
      <c r="S111" s="183">
        <v>0</v>
      </c>
      <c r="T111" s="183">
        <v>0</v>
      </c>
      <c r="U111" s="184">
        <v>0</v>
      </c>
      <c r="V111" s="33">
        <f>SUM(Q111:U111)</f>
        <v>0</v>
      </c>
      <c r="X111" s="367">
        <f t="shared" si="11"/>
        <v>0</v>
      </c>
      <c r="Y111" s="70"/>
    </row>
    <row r="112" spans="1:27" ht="15" customHeight="1" x14ac:dyDescent="0.25">
      <c r="A112" s="101"/>
      <c r="B112" s="295"/>
      <c r="C112" s="105" t="s">
        <v>38</v>
      </c>
      <c r="D112" s="105"/>
      <c r="E112" s="112"/>
      <c r="F112" s="113"/>
      <c r="G112" s="255"/>
      <c r="H112" s="59"/>
      <c r="I112" s="59"/>
      <c r="J112" s="59"/>
      <c r="K112" s="60"/>
      <c r="L112" s="59"/>
      <c r="M112" s="59"/>
      <c r="N112" s="59"/>
      <c r="O112" s="59"/>
      <c r="P112" s="59"/>
      <c r="Q112" s="201">
        <f t="shared" ref="Q112:V112" si="13">SUM(Q91:Q111)</f>
        <v>2586</v>
      </c>
      <c r="R112" s="195">
        <f t="shared" si="13"/>
        <v>7000</v>
      </c>
      <c r="S112" s="195">
        <f t="shared" si="13"/>
        <v>0</v>
      </c>
      <c r="T112" s="195">
        <f t="shared" si="13"/>
        <v>0</v>
      </c>
      <c r="U112" s="195">
        <f t="shared" si="13"/>
        <v>0</v>
      </c>
      <c r="V112" s="114">
        <f t="shared" si="13"/>
        <v>9586</v>
      </c>
      <c r="W112" s="332"/>
      <c r="X112" s="367"/>
      <c r="Y112" s="210"/>
    </row>
    <row r="113" spans="1:25" x14ac:dyDescent="0.25">
      <c r="A113" s="101"/>
      <c r="B113" s="294"/>
      <c r="C113" s="5"/>
      <c r="D113" s="5"/>
      <c r="E113" s="107"/>
      <c r="F113" s="13"/>
      <c r="G113" s="307"/>
      <c r="K113" s="82"/>
      <c r="Q113" s="42"/>
      <c r="R113" s="31"/>
      <c r="S113" s="31"/>
      <c r="T113" s="31"/>
      <c r="U113" s="32"/>
      <c r="V113" s="108"/>
      <c r="W113" s="64"/>
      <c r="X113" s="367"/>
      <c r="Y113" s="70"/>
    </row>
    <row r="114" spans="1:25" hidden="1" x14ac:dyDescent="0.25">
      <c r="A114" s="101"/>
      <c r="B114" s="291" t="s">
        <v>121</v>
      </c>
      <c r="C114" s="104"/>
      <c r="D114" s="212"/>
      <c r="E114" s="169"/>
      <c r="F114" s="13"/>
      <c r="G114" s="307"/>
      <c r="K114" s="82"/>
      <c r="Q114" s="42"/>
      <c r="R114" s="31"/>
      <c r="S114" s="31"/>
      <c r="T114" s="31"/>
      <c r="U114" s="32"/>
      <c r="V114" s="33"/>
      <c r="W114" s="271"/>
      <c r="X114" s="367">
        <f t="shared" si="11"/>
        <v>0</v>
      </c>
      <c r="Y114" s="70"/>
    </row>
    <row r="115" spans="1:25" hidden="1" x14ac:dyDescent="0.25">
      <c r="A115" s="101"/>
      <c r="B115" s="292" t="s">
        <v>108</v>
      </c>
      <c r="C115" s="179"/>
      <c r="D115" s="5"/>
      <c r="E115" s="107"/>
      <c r="F115" s="13"/>
      <c r="G115" s="307"/>
      <c r="K115" s="82"/>
      <c r="Q115" s="182">
        <v>0</v>
      </c>
      <c r="R115" s="182">
        <v>0</v>
      </c>
      <c r="S115" s="182">
        <v>0</v>
      </c>
      <c r="T115" s="182">
        <v>0</v>
      </c>
      <c r="U115" s="184">
        <v>0</v>
      </c>
      <c r="V115" s="33">
        <f>SUM(Q115:U115)</f>
        <v>0</v>
      </c>
      <c r="W115" s="384">
        <f>SUM(V115:V118)/2</f>
        <v>0</v>
      </c>
      <c r="X115" s="367">
        <f t="shared" si="11"/>
        <v>0</v>
      </c>
      <c r="Y115" s="70"/>
    </row>
    <row r="116" spans="1:25" hidden="1" x14ac:dyDescent="0.25">
      <c r="A116" s="101"/>
      <c r="B116" s="292" t="s">
        <v>105</v>
      </c>
      <c r="C116" s="179"/>
      <c r="D116" s="5"/>
      <c r="E116" s="107"/>
      <c r="F116" s="13"/>
      <c r="G116" s="307"/>
      <c r="K116" s="82"/>
      <c r="Q116" s="182">
        <v>0</v>
      </c>
      <c r="R116" s="182">
        <v>0</v>
      </c>
      <c r="S116" s="182">
        <v>0</v>
      </c>
      <c r="T116" s="182">
        <v>0</v>
      </c>
      <c r="U116" s="184">
        <v>0</v>
      </c>
      <c r="V116" s="33">
        <f>SUM(Q116:U116)</f>
        <v>0</v>
      </c>
      <c r="X116" s="367">
        <f t="shared" si="11"/>
        <v>0</v>
      </c>
      <c r="Y116" s="70"/>
    </row>
    <row r="117" spans="1:25" hidden="1" x14ac:dyDescent="0.25">
      <c r="A117" s="101"/>
      <c r="B117" s="292" t="s">
        <v>109</v>
      </c>
      <c r="C117" s="181"/>
      <c r="D117" s="5"/>
      <c r="E117" s="107"/>
      <c r="F117" s="13"/>
      <c r="G117" s="307"/>
      <c r="K117" s="82"/>
      <c r="Q117" s="182">
        <v>0</v>
      </c>
      <c r="R117" s="182">
        <v>0</v>
      </c>
      <c r="S117" s="182">
        <v>0</v>
      </c>
      <c r="T117" s="182">
        <v>0</v>
      </c>
      <c r="U117" s="184">
        <v>0</v>
      </c>
      <c r="V117" s="33">
        <f>SUM(Q117:U117)</f>
        <v>0</v>
      </c>
      <c r="W117" s="189"/>
      <c r="X117" s="367">
        <f t="shared" si="11"/>
        <v>0</v>
      </c>
      <c r="Y117" s="70"/>
    </row>
    <row r="118" spans="1:25" hidden="1" x14ac:dyDescent="0.25">
      <c r="A118" s="101"/>
      <c r="B118" s="292" t="s">
        <v>106</v>
      </c>
      <c r="C118" s="179"/>
      <c r="D118" s="107"/>
      <c r="E118" s="107"/>
      <c r="G118" s="307"/>
      <c r="K118" s="82"/>
      <c r="Q118" s="182">
        <v>0</v>
      </c>
      <c r="R118" s="183">
        <v>0</v>
      </c>
      <c r="S118" s="182">
        <v>0</v>
      </c>
      <c r="T118" s="183">
        <v>0</v>
      </c>
      <c r="U118" s="184">
        <v>0</v>
      </c>
      <c r="V118" s="33">
        <f>SUM(Q118:U118)</f>
        <v>0</v>
      </c>
      <c r="X118" s="367">
        <f t="shared" si="11"/>
        <v>0</v>
      </c>
      <c r="Y118" s="70"/>
    </row>
    <row r="119" spans="1:25" hidden="1" x14ac:dyDescent="0.25">
      <c r="A119" s="101"/>
      <c r="B119" s="278"/>
      <c r="D119" s="107"/>
      <c r="E119" s="107"/>
      <c r="G119" s="307"/>
      <c r="K119" s="82"/>
      <c r="Q119" s="182"/>
      <c r="R119" s="183"/>
      <c r="S119" s="183"/>
      <c r="T119" s="183"/>
      <c r="U119" s="184"/>
      <c r="V119" s="33"/>
      <c r="X119" s="367">
        <f t="shared" si="11"/>
        <v>0</v>
      </c>
      <c r="Y119" s="70"/>
    </row>
    <row r="120" spans="1:25" hidden="1" x14ac:dyDescent="0.25">
      <c r="A120" s="73"/>
      <c r="B120" s="296" t="s">
        <v>112</v>
      </c>
      <c r="C120" s="190"/>
      <c r="D120" s="107"/>
      <c r="E120" s="107"/>
      <c r="G120" s="307"/>
      <c r="K120" s="82"/>
      <c r="Q120" s="182"/>
      <c r="R120" s="183"/>
      <c r="S120" s="183"/>
      <c r="T120" s="183"/>
      <c r="U120" s="184"/>
      <c r="V120" s="33"/>
      <c r="X120" s="367">
        <f t="shared" si="11"/>
        <v>0</v>
      </c>
      <c r="Y120" s="70"/>
    </row>
    <row r="121" spans="1:25" hidden="1" x14ac:dyDescent="0.25">
      <c r="A121" s="73"/>
      <c r="B121" s="292" t="s">
        <v>108</v>
      </c>
      <c r="C121" s="179"/>
      <c r="D121" s="5"/>
      <c r="E121" s="107"/>
      <c r="F121" s="13"/>
      <c r="G121" s="307"/>
      <c r="K121" s="82"/>
      <c r="Q121" s="182">
        <v>0</v>
      </c>
      <c r="R121" s="183">
        <v>0</v>
      </c>
      <c r="S121" s="183">
        <v>0</v>
      </c>
      <c r="T121" s="183">
        <v>0</v>
      </c>
      <c r="U121" s="184">
        <v>0</v>
      </c>
      <c r="V121" s="33">
        <f>SUM(Q121:U121)</f>
        <v>0</v>
      </c>
      <c r="W121" s="109"/>
      <c r="X121" s="367">
        <f t="shared" si="11"/>
        <v>0</v>
      </c>
      <c r="Y121" s="70"/>
    </row>
    <row r="122" spans="1:25" hidden="1" x14ac:dyDescent="0.25">
      <c r="A122" s="73"/>
      <c r="B122" s="292" t="s">
        <v>105</v>
      </c>
      <c r="C122" s="179"/>
      <c r="D122" s="5"/>
      <c r="E122" s="107"/>
      <c r="F122" s="13"/>
      <c r="G122" s="307"/>
      <c r="K122" s="82"/>
      <c r="Q122" s="182">
        <v>0</v>
      </c>
      <c r="R122" s="183">
        <v>0</v>
      </c>
      <c r="S122" s="183">
        <v>0</v>
      </c>
      <c r="T122" s="183">
        <v>0</v>
      </c>
      <c r="U122" s="184">
        <v>0</v>
      </c>
      <c r="V122" s="33">
        <f>SUM(Q122:U122)</f>
        <v>0</v>
      </c>
      <c r="X122" s="367">
        <f t="shared" si="11"/>
        <v>0</v>
      </c>
      <c r="Y122" s="70"/>
    </row>
    <row r="123" spans="1:25" hidden="1" x14ac:dyDescent="0.25">
      <c r="A123" s="73"/>
      <c r="B123" s="292" t="s">
        <v>109</v>
      </c>
      <c r="C123" s="181"/>
      <c r="D123" s="5"/>
      <c r="E123" s="107"/>
      <c r="F123" s="13"/>
      <c r="G123" s="307"/>
      <c r="K123" s="82"/>
      <c r="Q123" s="182">
        <v>0</v>
      </c>
      <c r="R123" s="183">
        <v>0</v>
      </c>
      <c r="S123" s="183">
        <v>0</v>
      </c>
      <c r="T123" s="183">
        <v>0</v>
      </c>
      <c r="U123" s="184">
        <v>0</v>
      </c>
      <c r="V123" s="33">
        <f>SUM(Q123:U123)</f>
        <v>0</v>
      </c>
      <c r="X123" s="367">
        <f t="shared" si="11"/>
        <v>0</v>
      </c>
      <c r="Y123" s="70"/>
    </row>
    <row r="124" spans="1:25" hidden="1" x14ac:dyDescent="0.25">
      <c r="A124" s="73"/>
      <c r="B124" s="292" t="s">
        <v>106</v>
      </c>
      <c r="C124" s="179"/>
      <c r="D124" s="107"/>
      <c r="E124" s="107"/>
      <c r="G124" s="307"/>
      <c r="K124" s="82"/>
      <c r="Q124" s="182">
        <v>0</v>
      </c>
      <c r="R124" s="183">
        <v>0</v>
      </c>
      <c r="S124" s="183">
        <v>0</v>
      </c>
      <c r="T124" s="183">
        <v>0</v>
      </c>
      <c r="U124" s="184">
        <v>0</v>
      </c>
      <c r="V124" s="33">
        <f>SUM(Q124:U124)</f>
        <v>0</v>
      </c>
      <c r="X124" s="367">
        <f t="shared" si="11"/>
        <v>0</v>
      </c>
      <c r="Y124" s="70"/>
    </row>
    <row r="125" spans="1:25" x14ac:dyDescent="0.25">
      <c r="A125" s="73"/>
      <c r="B125" s="295"/>
      <c r="C125" s="116" t="s">
        <v>39</v>
      </c>
      <c r="D125" s="116"/>
      <c r="E125" s="112"/>
      <c r="F125" s="106"/>
      <c r="G125" s="255"/>
      <c r="H125" s="59"/>
      <c r="I125" s="59"/>
      <c r="J125" s="59"/>
      <c r="K125" s="60"/>
      <c r="L125" s="59"/>
      <c r="M125" s="59"/>
      <c r="N125" s="59"/>
      <c r="O125" s="59"/>
      <c r="P125" s="59"/>
      <c r="Q125" s="191">
        <f t="shared" ref="Q125:V125" si="14">SUM(Q115:Q124)</f>
        <v>0</v>
      </c>
      <c r="R125" s="195">
        <f>SUM(R115:R124)</f>
        <v>0</v>
      </c>
      <c r="S125" s="195">
        <f>SUM(S115:S124)</f>
        <v>0</v>
      </c>
      <c r="T125" s="195">
        <f>SUM(T115:T124)</f>
        <v>0</v>
      </c>
      <c r="U125" s="205">
        <f>SUM(U115:U124)</f>
        <v>0</v>
      </c>
      <c r="V125" s="33">
        <f t="shared" si="14"/>
        <v>0</v>
      </c>
      <c r="X125" s="367"/>
      <c r="Y125" s="115"/>
    </row>
    <row r="126" spans="1:25" x14ac:dyDescent="0.25">
      <c r="A126" s="73"/>
      <c r="B126" s="297"/>
      <c r="C126" s="170"/>
      <c r="D126" s="170"/>
      <c r="E126" s="169"/>
      <c r="F126" s="171"/>
      <c r="G126" s="311"/>
      <c r="H126" s="172"/>
      <c r="I126" s="172"/>
      <c r="J126" s="172"/>
      <c r="K126" s="173"/>
      <c r="L126" s="172"/>
      <c r="M126" s="172"/>
      <c r="N126" s="172"/>
      <c r="O126" s="172"/>
      <c r="P126" s="172"/>
      <c r="Q126" s="174"/>
      <c r="R126" s="175"/>
      <c r="S126" s="175"/>
      <c r="T126" s="175"/>
      <c r="U126" s="176"/>
      <c r="V126" s="33"/>
      <c r="X126" s="367"/>
      <c r="Y126" s="70"/>
    </row>
    <row r="127" spans="1:25" x14ac:dyDescent="0.25">
      <c r="A127" s="73"/>
      <c r="B127" s="295"/>
      <c r="C127" s="177" t="s">
        <v>72</v>
      </c>
      <c r="D127" s="116"/>
      <c r="E127" s="112"/>
      <c r="F127" s="106"/>
      <c r="G127" s="255"/>
      <c r="H127" s="59"/>
      <c r="I127" s="59"/>
      <c r="J127" s="59"/>
      <c r="K127" s="60"/>
      <c r="L127" s="59"/>
      <c r="M127" s="59"/>
      <c r="N127" s="59"/>
      <c r="O127" s="59"/>
      <c r="P127" s="59"/>
      <c r="Q127" s="191">
        <f>Q112+Q125</f>
        <v>2586</v>
      </c>
      <c r="R127" s="191">
        <f>R112+R125</f>
        <v>7000</v>
      </c>
      <c r="S127" s="191">
        <f>S112+S125</f>
        <v>0</v>
      </c>
      <c r="T127" s="191">
        <f>T112+T125</f>
        <v>0</v>
      </c>
      <c r="U127" s="191">
        <f>U112+U125</f>
        <v>0</v>
      </c>
      <c r="V127" s="243">
        <f>SUM(V112+V125)</f>
        <v>9586</v>
      </c>
      <c r="W127" s="117"/>
      <c r="X127" s="367"/>
      <c r="Y127" s="70"/>
    </row>
    <row r="128" spans="1:25" x14ac:dyDescent="0.25">
      <c r="A128" s="73"/>
      <c r="B128" s="294"/>
      <c r="C128" s="107"/>
      <c r="D128" s="107"/>
      <c r="E128" s="107"/>
      <c r="G128" s="307"/>
      <c r="K128" s="82"/>
      <c r="Q128" s="42"/>
      <c r="R128" s="31"/>
      <c r="S128" s="102"/>
      <c r="T128" s="102"/>
      <c r="U128" s="103"/>
      <c r="V128" s="33"/>
      <c r="W128" s="117"/>
      <c r="X128" s="367"/>
      <c r="Y128" s="70"/>
    </row>
    <row r="129" spans="1:30" hidden="1" x14ac:dyDescent="0.25">
      <c r="A129" s="73"/>
      <c r="B129" s="321" t="s">
        <v>40</v>
      </c>
      <c r="C129" s="160" t="s">
        <v>41</v>
      </c>
      <c r="D129" s="209" t="s">
        <v>104</v>
      </c>
      <c r="E129" s="322">
        <v>0</v>
      </c>
      <c r="F129" s="209"/>
      <c r="G129" s="307"/>
      <c r="K129" s="82"/>
      <c r="Q129" s="42"/>
      <c r="R129" s="31"/>
      <c r="S129" s="102"/>
      <c r="T129" s="102"/>
      <c r="U129" s="103"/>
      <c r="V129" s="33"/>
      <c r="W129" s="327"/>
      <c r="X129" s="367">
        <f t="shared" si="11"/>
        <v>0</v>
      </c>
      <c r="Y129" s="328"/>
    </row>
    <row r="130" spans="1:30" hidden="1" x14ac:dyDescent="0.25">
      <c r="A130" s="73"/>
      <c r="B130" s="278"/>
      <c r="C130" s="160" t="s">
        <v>42</v>
      </c>
      <c r="E130" s="3"/>
      <c r="F130" s="335">
        <v>0</v>
      </c>
      <c r="G130" s="307"/>
      <c r="K130" s="82"/>
      <c r="Q130" s="182">
        <v>0</v>
      </c>
      <c r="R130" s="182">
        <f>E129*F130</f>
        <v>0</v>
      </c>
      <c r="S130" s="183">
        <v>0</v>
      </c>
      <c r="T130" s="183">
        <v>0</v>
      </c>
      <c r="U130" s="184">
        <v>0</v>
      </c>
      <c r="V130" s="33">
        <f>SUM(Q130:U130)</f>
        <v>0</v>
      </c>
      <c r="W130" s="324"/>
      <c r="X130" s="367">
        <f t="shared" si="11"/>
        <v>0</v>
      </c>
      <c r="Y130" s="70"/>
    </row>
    <row r="131" spans="1:30" hidden="1" x14ac:dyDescent="0.25">
      <c r="A131" s="73"/>
      <c r="B131" s="278"/>
      <c r="C131" s="160" t="s">
        <v>43</v>
      </c>
      <c r="E131" s="323"/>
      <c r="F131" s="39">
        <v>0</v>
      </c>
      <c r="G131" s="307"/>
      <c r="K131" s="82"/>
      <c r="Q131" s="182">
        <v>0</v>
      </c>
      <c r="R131" s="183">
        <v>0</v>
      </c>
      <c r="S131" s="183">
        <v>0</v>
      </c>
      <c r="T131" s="183">
        <v>0</v>
      </c>
      <c r="U131" s="184">
        <v>0</v>
      </c>
      <c r="V131" s="33">
        <f>SUM(Q131:U131)</f>
        <v>0</v>
      </c>
      <c r="W131" s="325"/>
      <c r="X131" s="367">
        <f t="shared" si="11"/>
        <v>0</v>
      </c>
      <c r="Y131" s="70"/>
    </row>
    <row r="132" spans="1:30" hidden="1" x14ac:dyDescent="0.25">
      <c r="A132" s="73"/>
      <c r="B132" s="278"/>
      <c r="C132" s="160" t="s">
        <v>44</v>
      </c>
      <c r="E132" s="3"/>
      <c r="F132" s="39">
        <v>0</v>
      </c>
      <c r="G132" s="307"/>
      <c r="K132" s="82"/>
      <c r="Q132" s="182">
        <v>0</v>
      </c>
      <c r="R132" s="183">
        <v>0</v>
      </c>
      <c r="S132" s="183">
        <v>0</v>
      </c>
      <c r="T132" s="183">
        <v>0</v>
      </c>
      <c r="U132" s="184">
        <v>0</v>
      </c>
      <c r="V132" s="33">
        <f>SUM(Q132:U132)</f>
        <v>0</v>
      </c>
      <c r="W132" s="325"/>
      <c r="X132" s="367">
        <f t="shared" si="11"/>
        <v>0</v>
      </c>
      <c r="Y132" s="326"/>
    </row>
    <row r="133" spans="1:30" hidden="1" x14ac:dyDescent="0.25">
      <c r="A133" s="73"/>
      <c r="B133" s="278"/>
      <c r="C133" s="160" t="s">
        <v>45</v>
      </c>
      <c r="E133" s="3"/>
      <c r="F133" s="39">
        <v>0</v>
      </c>
      <c r="G133" s="307"/>
      <c r="K133" s="82"/>
      <c r="Q133" s="182">
        <v>0</v>
      </c>
      <c r="R133" s="183">
        <v>0</v>
      </c>
      <c r="S133" s="183">
        <v>0</v>
      </c>
      <c r="T133" s="183">
        <v>0</v>
      </c>
      <c r="U133" s="184">
        <v>0</v>
      </c>
      <c r="V133" s="33">
        <f>SUM(Q133:U133)</f>
        <v>0</v>
      </c>
      <c r="W133" s="325"/>
      <c r="X133" s="367">
        <f t="shared" si="11"/>
        <v>0</v>
      </c>
      <c r="Y133" s="326"/>
      <c r="Z133" s="325"/>
      <c r="AA133" s="325"/>
      <c r="AB133" s="325"/>
      <c r="AC133" s="325"/>
      <c r="AD133" s="325"/>
    </row>
    <row r="134" spans="1:30" hidden="1" x14ac:dyDescent="0.25">
      <c r="A134" s="73"/>
      <c r="B134" s="278"/>
      <c r="C134" s="160" t="s">
        <v>46</v>
      </c>
      <c r="E134" s="3"/>
      <c r="F134" s="5">
        <v>0</v>
      </c>
      <c r="G134" s="307"/>
      <c r="K134" s="82"/>
      <c r="Q134" s="182">
        <v>0</v>
      </c>
      <c r="R134" s="183">
        <v>0</v>
      </c>
      <c r="S134" s="183">
        <v>0</v>
      </c>
      <c r="T134" s="183">
        <v>0</v>
      </c>
      <c r="U134" s="184">
        <v>0</v>
      </c>
      <c r="V134" s="33">
        <f>SUM(Q134:U134)</f>
        <v>0</v>
      </c>
      <c r="X134" s="367">
        <f t="shared" si="11"/>
        <v>0</v>
      </c>
      <c r="Y134" s="70"/>
    </row>
    <row r="135" spans="1:30" x14ac:dyDescent="0.25">
      <c r="A135" s="73"/>
      <c r="B135" s="277"/>
      <c r="C135" s="55" t="s">
        <v>47</v>
      </c>
      <c r="D135" s="55"/>
      <c r="E135" s="74"/>
      <c r="F135" s="81"/>
      <c r="G135" s="255"/>
      <c r="H135" s="59"/>
      <c r="I135" s="59"/>
      <c r="J135" s="59"/>
      <c r="K135" s="60"/>
      <c r="L135" s="59"/>
      <c r="M135" s="59"/>
      <c r="N135" s="59"/>
      <c r="O135" s="59"/>
      <c r="P135" s="59"/>
      <c r="Q135" s="201">
        <f t="shared" ref="Q135:V135" si="15">SUM(Q130:Q134)</f>
        <v>0</v>
      </c>
      <c r="R135" s="203">
        <f t="shared" si="15"/>
        <v>0</v>
      </c>
      <c r="S135" s="203">
        <f t="shared" si="15"/>
        <v>0</v>
      </c>
      <c r="T135" s="203">
        <f t="shared" si="15"/>
        <v>0</v>
      </c>
      <c r="U135" s="204">
        <f t="shared" si="15"/>
        <v>0</v>
      </c>
      <c r="V135" s="33">
        <f t="shared" si="15"/>
        <v>0</v>
      </c>
      <c r="X135" s="367"/>
      <c r="Y135" s="70"/>
    </row>
    <row r="136" spans="1:30" ht="17.25" customHeight="1" x14ac:dyDescent="0.25">
      <c r="A136" s="73"/>
      <c r="B136" s="278"/>
      <c r="E136" s="3"/>
      <c r="F136" s="39"/>
      <c r="G136" s="307"/>
      <c r="K136" s="82"/>
      <c r="Q136" s="42"/>
      <c r="R136" s="31"/>
      <c r="S136" s="102"/>
      <c r="T136" s="102"/>
      <c r="U136" s="103"/>
      <c r="V136" s="33"/>
      <c r="W136" s="118"/>
      <c r="X136" s="367"/>
      <c r="Y136" s="70"/>
    </row>
    <row r="137" spans="1:30" x14ac:dyDescent="0.25">
      <c r="A137" s="73"/>
      <c r="B137" s="278"/>
      <c r="C137" s="7" t="s">
        <v>48</v>
      </c>
      <c r="E137" s="3"/>
      <c r="F137" s="39"/>
      <c r="G137" s="307"/>
      <c r="K137" s="82"/>
      <c r="Q137" s="42"/>
      <c r="R137" s="31"/>
      <c r="S137" s="102"/>
      <c r="T137" s="102"/>
      <c r="U137" s="103"/>
      <c r="V137" s="33"/>
      <c r="W137" s="40"/>
      <c r="X137" s="367">
        <f t="shared" si="11"/>
        <v>0</v>
      </c>
      <c r="Y137" s="70"/>
    </row>
    <row r="138" spans="1:30" x14ac:dyDescent="0.25">
      <c r="A138" s="73"/>
      <c r="B138" s="298"/>
      <c r="C138" s="7" t="s">
        <v>49</v>
      </c>
      <c r="E138" s="3"/>
      <c r="F138" s="39"/>
      <c r="G138" s="307"/>
      <c r="K138" s="82"/>
      <c r="Q138" s="42"/>
      <c r="R138" s="31"/>
      <c r="S138" s="102"/>
      <c r="T138" s="102"/>
      <c r="U138" s="103"/>
      <c r="V138" s="33"/>
      <c r="X138" s="367">
        <f t="shared" si="11"/>
        <v>0</v>
      </c>
      <c r="Y138" s="70"/>
    </row>
    <row r="139" spans="1:30" ht="16.5" thickBot="1" x14ac:dyDescent="0.3">
      <c r="A139" s="73"/>
      <c r="B139" s="298"/>
      <c r="C139" s="119" t="s">
        <v>74</v>
      </c>
      <c r="D139" s="120" t="s">
        <v>50</v>
      </c>
      <c r="E139" s="120" t="s">
        <v>51</v>
      </c>
      <c r="F139" s="39"/>
      <c r="G139" s="307"/>
      <c r="K139" s="82"/>
      <c r="Q139" s="42"/>
      <c r="R139" s="31"/>
      <c r="S139" s="102"/>
      <c r="T139" s="102"/>
      <c r="U139" s="103"/>
      <c r="V139" s="33"/>
      <c r="X139" s="367">
        <f t="shared" si="11"/>
        <v>0</v>
      </c>
      <c r="Y139" s="70"/>
    </row>
    <row r="140" spans="1:30" ht="16.5" thickBot="1" x14ac:dyDescent="0.3">
      <c r="A140" s="73"/>
      <c r="B140" s="298"/>
      <c r="C140" s="412" t="s">
        <v>141</v>
      </c>
      <c r="D140" s="413">
        <v>2500</v>
      </c>
      <c r="E140" s="414">
        <v>1</v>
      </c>
      <c r="F140" s="39"/>
      <c r="G140" s="307"/>
      <c r="K140" s="82"/>
      <c r="Q140" s="415">
        <f>D140*E140</f>
        <v>2500</v>
      </c>
      <c r="R140" s="182">
        <v>0</v>
      </c>
      <c r="S140" s="183">
        <v>0</v>
      </c>
      <c r="T140" s="183">
        <v>0</v>
      </c>
      <c r="U140" s="184">
        <v>0</v>
      </c>
      <c r="V140" s="33">
        <f t="shared" ref="V140:V151" si="16">SUM(Q140:U140)</f>
        <v>2500</v>
      </c>
      <c r="W140" s="383">
        <f>SUM(Q140:U151)</f>
        <v>4590</v>
      </c>
      <c r="X140" s="367">
        <f t="shared" si="11"/>
        <v>0</v>
      </c>
      <c r="Y140" s="70"/>
    </row>
    <row r="141" spans="1:30" ht="16.5" thickBot="1" x14ac:dyDescent="0.3">
      <c r="A141" s="73"/>
      <c r="B141" s="298"/>
      <c r="C141" s="412" t="s">
        <v>142</v>
      </c>
      <c r="D141" s="416">
        <f>1990+100</f>
        <v>2090</v>
      </c>
      <c r="E141" s="417">
        <v>1</v>
      </c>
      <c r="F141" s="39"/>
      <c r="G141" s="307"/>
      <c r="K141" s="82"/>
      <c r="Q141" s="415">
        <f>D141*E141</f>
        <v>2090</v>
      </c>
      <c r="R141" s="182">
        <v>0</v>
      </c>
      <c r="S141" s="183">
        <v>0</v>
      </c>
      <c r="T141" s="183">
        <v>0</v>
      </c>
      <c r="U141" s="184">
        <v>0</v>
      </c>
      <c r="V141" s="33">
        <f t="shared" si="16"/>
        <v>2090</v>
      </c>
      <c r="W141" s="270"/>
      <c r="X141" s="367">
        <f t="shared" si="11"/>
        <v>0</v>
      </c>
      <c r="Y141" s="70"/>
    </row>
    <row r="142" spans="1:30" ht="16.5" thickBot="1" x14ac:dyDescent="0.3">
      <c r="A142" s="73"/>
      <c r="B142" s="298"/>
      <c r="C142" s="193"/>
      <c r="D142" s="158">
        <v>0</v>
      </c>
      <c r="E142" s="123">
        <v>1</v>
      </c>
      <c r="F142" s="39"/>
      <c r="G142" s="307"/>
      <c r="K142" s="82"/>
      <c r="Q142" s="182">
        <f>D142*E142</f>
        <v>0</v>
      </c>
      <c r="R142" s="183">
        <v>0</v>
      </c>
      <c r="S142" s="183">
        <v>0</v>
      </c>
      <c r="T142" s="183">
        <v>0</v>
      </c>
      <c r="U142" s="184">
        <v>0</v>
      </c>
      <c r="V142" s="33">
        <f t="shared" si="16"/>
        <v>0</v>
      </c>
      <c r="X142" s="367">
        <f t="shared" ref="X142:X159" si="17">V142*Y138</f>
        <v>0</v>
      </c>
      <c r="Y142" s="70"/>
    </row>
    <row r="143" spans="1:30" ht="16.5" hidden="1" thickBot="1" x14ac:dyDescent="0.3">
      <c r="A143" s="73"/>
      <c r="B143" s="298"/>
      <c r="C143" s="330"/>
      <c r="D143" s="158">
        <v>0</v>
      </c>
      <c r="E143" s="123">
        <v>1</v>
      </c>
      <c r="F143" s="39"/>
      <c r="G143" s="307"/>
      <c r="K143" s="82"/>
      <c r="Q143" s="182">
        <f t="shared" ref="Q143:Q151" si="18">D143*E143</f>
        <v>0</v>
      </c>
      <c r="R143" s="183">
        <v>0</v>
      </c>
      <c r="S143" s="183">
        <v>0</v>
      </c>
      <c r="T143" s="183">
        <v>0</v>
      </c>
      <c r="U143" s="184">
        <v>0</v>
      </c>
      <c r="V143" s="33">
        <f t="shared" si="16"/>
        <v>0</v>
      </c>
      <c r="X143" s="367">
        <f t="shared" si="17"/>
        <v>0</v>
      </c>
      <c r="Y143" s="70"/>
    </row>
    <row r="144" spans="1:30" ht="16.5" hidden="1" thickBot="1" x14ac:dyDescent="0.3">
      <c r="A144" s="73"/>
      <c r="B144" s="298"/>
      <c r="C144" s="193"/>
      <c r="D144" s="122">
        <v>0</v>
      </c>
      <c r="E144" s="123">
        <v>1</v>
      </c>
      <c r="F144" s="39"/>
      <c r="G144" s="307"/>
      <c r="K144" s="82"/>
      <c r="Q144" s="182">
        <f t="shared" si="18"/>
        <v>0</v>
      </c>
      <c r="R144" s="183">
        <v>0</v>
      </c>
      <c r="S144" s="183">
        <v>0</v>
      </c>
      <c r="T144" s="183">
        <v>0</v>
      </c>
      <c r="U144" s="184">
        <v>0</v>
      </c>
      <c r="V144" s="33">
        <f t="shared" si="16"/>
        <v>0</v>
      </c>
      <c r="X144" s="367">
        <f t="shared" si="17"/>
        <v>0</v>
      </c>
      <c r="Y144" s="70"/>
    </row>
    <row r="145" spans="1:28" ht="16.5" hidden="1" thickBot="1" x14ac:dyDescent="0.3">
      <c r="A145" s="73"/>
      <c r="B145" s="298"/>
      <c r="C145" s="121"/>
      <c r="D145" s="122"/>
      <c r="E145" s="123"/>
      <c r="F145" s="39"/>
      <c r="G145" s="307"/>
      <c r="K145" s="82"/>
      <c r="Q145" s="182">
        <v>0</v>
      </c>
      <c r="R145" s="183">
        <v>0</v>
      </c>
      <c r="S145" s="183">
        <v>0</v>
      </c>
      <c r="T145" s="183">
        <v>0</v>
      </c>
      <c r="U145" s="184">
        <v>0</v>
      </c>
      <c r="V145" s="33">
        <f t="shared" si="16"/>
        <v>0</v>
      </c>
      <c r="X145" s="367">
        <f t="shared" si="17"/>
        <v>0</v>
      </c>
      <c r="Y145" s="70"/>
    </row>
    <row r="146" spans="1:28" ht="16.5" hidden="1" thickBot="1" x14ac:dyDescent="0.3">
      <c r="A146" s="73"/>
      <c r="B146" s="298"/>
      <c r="C146" s="121"/>
      <c r="D146" s="122"/>
      <c r="E146" s="123"/>
      <c r="F146" s="39"/>
      <c r="G146" s="307"/>
      <c r="K146" s="82"/>
      <c r="Q146" s="182">
        <f t="shared" si="18"/>
        <v>0</v>
      </c>
      <c r="R146" s="183">
        <v>0</v>
      </c>
      <c r="S146" s="183">
        <v>0</v>
      </c>
      <c r="T146" s="183">
        <v>0</v>
      </c>
      <c r="U146" s="184">
        <v>0</v>
      </c>
      <c r="V146" s="33">
        <f t="shared" si="16"/>
        <v>0</v>
      </c>
      <c r="X146" s="367">
        <f t="shared" si="17"/>
        <v>0</v>
      </c>
      <c r="Y146" s="70"/>
    </row>
    <row r="147" spans="1:28" ht="16.5" hidden="1" thickBot="1" x14ac:dyDescent="0.3">
      <c r="A147" s="73"/>
      <c r="B147" s="298"/>
      <c r="C147" s="121"/>
      <c r="D147" s="122"/>
      <c r="E147" s="123"/>
      <c r="F147" s="39"/>
      <c r="G147" s="307"/>
      <c r="K147" s="82"/>
      <c r="Q147" s="182">
        <f t="shared" si="18"/>
        <v>0</v>
      </c>
      <c r="R147" s="183">
        <v>0</v>
      </c>
      <c r="S147" s="183">
        <v>0</v>
      </c>
      <c r="T147" s="183">
        <v>0</v>
      </c>
      <c r="U147" s="184">
        <v>0</v>
      </c>
      <c r="V147" s="33">
        <f t="shared" si="16"/>
        <v>0</v>
      </c>
      <c r="X147" s="367">
        <f t="shared" si="17"/>
        <v>0</v>
      </c>
      <c r="Y147" s="70"/>
    </row>
    <row r="148" spans="1:28" ht="16.5" hidden="1" thickBot="1" x14ac:dyDescent="0.3">
      <c r="A148" s="73"/>
      <c r="B148" s="298"/>
      <c r="C148" s="121"/>
      <c r="D148" s="122"/>
      <c r="E148" s="123"/>
      <c r="F148" s="39"/>
      <c r="G148" s="307"/>
      <c r="K148" s="82"/>
      <c r="Q148" s="182">
        <f t="shared" si="18"/>
        <v>0</v>
      </c>
      <c r="R148" s="183">
        <v>0</v>
      </c>
      <c r="S148" s="183">
        <v>0</v>
      </c>
      <c r="T148" s="183">
        <v>0</v>
      </c>
      <c r="U148" s="184">
        <v>0</v>
      </c>
      <c r="V148" s="33">
        <f t="shared" si="16"/>
        <v>0</v>
      </c>
      <c r="X148" s="367">
        <f t="shared" si="17"/>
        <v>0</v>
      </c>
      <c r="Y148" s="70"/>
    </row>
    <row r="149" spans="1:28" ht="16.5" hidden="1" thickBot="1" x14ac:dyDescent="0.3">
      <c r="A149" s="73"/>
      <c r="B149" s="298"/>
      <c r="C149" s="121"/>
      <c r="D149" s="122"/>
      <c r="E149" s="123"/>
      <c r="F149" s="39"/>
      <c r="G149" s="307"/>
      <c r="K149" s="82"/>
      <c r="Q149" s="182">
        <f t="shared" si="18"/>
        <v>0</v>
      </c>
      <c r="R149" s="183">
        <v>0</v>
      </c>
      <c r="S149" s="183">
        <v>0</v>
      </c>
      <c r="T149" s="183">
        <v>0</v>
      </c>
      <c r="U149" s="184">
        <v>0</v>
      </c>
      <c r="V149" s="33">
        <f t="shared" si="16"/>
        <v>0</v>
      </c>
      <c r="X149" s="367">
        <f t="shared" si="17"/>
        <v>0</v>
      </c>
      <c r="Y149" s="70"/>
    </row>
    <row r="150" spans="1:28" ht="16.5" hidden="1" thickBot="1" x14ac:dyDescent="0.3">
      <c r="A150" s="73"/>
      <c r="B150" s="298"/>
      <c r="C150" s="121"/>
      <c r="D150" s="122"/>
      <c r="E150" s="123"/>
      <c r="F150" s="39"/>
      <c r="G150" s="307"/>
      <c r="K150" s="82"/>
      <c r="Q150" s="182">
        <f t="shared" si="18"/>
        <v>0</v>
      </c>
      <c r="R150" s="183">
        <v>0</v>
      </c>
      <c r="S150" s="183">
        <v>0</v>
      </c>
      <c r="T150" s="183">
        <v>0</v>
      </c>
      <c r="U150" s="184">
        <v>0</v>
      </c>
      <c r="V150" s="33">
        <f t="shared" si="16"/>
        <v>0</v>
      </c>
      <c r="X150" s="367">
        <f t="shared" si="17"/>
        <v>0</v>
      </c>
      <c r="Y150" s="70"/>
    </row>
    <row r="151" spans="1:28" ht="16.5" hidden="1" thickBot="1" x14ac:dyDescent="0.3">
      <c r="A151" s="73"/>
      <c r="B151" s="298"/>
      <c r="C151" s="121"/>
      <c r="D151" s="122"/>
      <c r="E151" s="123"/>
      <c r="F151" s="39"/>
      <c r="G151" s="307"/>
      <c r="K151" s="82"/>
      <c r="Q151" s="182">
        <f t="shared" si="18"/>
        <v>0</v>
      </c>
      <c r="R151" s="183">
        <v>0</v>
      </c>
      <c r="S151" s="183">
        <v>0</v>
      </c>
      <c r="T151" s="183">
        <v>0</v>
      </c>
      <c r="U151" s="184">
        <v>0</v>
      </c>
      <c r="V151" s="33">
        <f t="shared" si="16"/>
        <v>0</v>
      </c>
      <c r="X151" s="367">
        <f t="shared" si="17"/>
        <v>0</v>
      </c>
      <c r="Y151" s="70"/>
    </row>
    <row r="152" spans="1:28" hidden="1" x14ac:dyDescent="0.25">
      <c r="A152" s="73"/>
      <c r="B152" s="298"/>
      <c r="C152" s="161"/>
      <c r="D152" s="162"/>
      <c r="E152" s="163"/>
      <c r="F152" s="39"/>
      <c r="G152" s="307"/>
      <c r="K152" s="82"/>
      <c r="Q152" s="182"/>
      <c r="R152" s="183"/>
      <c r="S152" s="183"/>
      <c r="T152" s="183"/>
      <c r="U152" s="184"/>
      <c r="V152" s="33"/>
      <c r="X152" s="367"/>
      <c r="Y152" s="70"/>
    </row>
    <row r="153" spans="1:28" hidden="1" x14ac:dyDescent="0.25">
      <c r="A153" s="73"/>
      <c r="B153" s="298"/>
      <c r="C153" s="160" t="s">
        <v>52</v>
      </c>
      <c r="D153" s="160"/>
      <c r="E153" s="160"/>
      <c r="F153" s="209"/>
      <c r="G153" s="309"/>
      <c r="H153" s="206"/>
      <c r="I153" s="206"/>
      <c r="J153" s="206"/>
      <c r="K153" s="207"/>
      <c r="L153" s="206"/>
      <c r="M153" s="206"/>
      <c r="N153" s="206"/>
      <c r="O153" s="206"/>
      <c r="P153" s="206"/>
      <c r="Q153" s="182">
        <v>0</v>
      </c>
      <c r="R153" s="183">
        <v>0</v>
      </c>
      <c r="S153" s="183">
        <v>0</v>
      </c>
      <c r="T153" s="183">
        <v>0</v>
      </c>
      <c r="U153" s="187">
        <v>0</v>
      </c>
      <c r="V153" s="33">
        <f t="shared" ref="V153:V169" si="19">SUM(Q153:U153)</f>
        <v>0</v>
      </c>
      <c r="X153" s="367">
        <f t="shared" si="17"/>
        <v>0</v>
      </c>
      <c r="Y153" s="70"/>
    </row>
    <row r="154" spans="1:28" x14ac:dyDescent="0.25">
      <c r="A154" s="73"/>
      <c r="B154" s="298"/>
      <c r="C154" s="418" t="s">
        <v>143</v>
      </c>
      <c r="D154" s="160"/>
      <c r="E154" s="164"/>
      <c r="F154" s="39"/>
      <c r="G154" s="307"/>
      <c r="K154" s="82"/>
      <c r="Q154" s="415">
        <v>5432</v>
      </c>
      <c r="R154" s="182">
        <v>0</v>
      </c>
      <c r="S154" s="182">
        <v>0</v>
      </c>
      <c r="T154" s="183">
        <v>0</v>
      </c>
      <c r="U154" s="184">
        <v>0</v>
      </c>
      <c r="V154" s="33">
        <f t="shared" si="19"/>
        <v>5432</v>
      </c>
      <c r="W154" s="209"/>
      <c r="X154" s="367">
        <f t="shared" si="17"/>
        <v>0</v>
      </c>
      <c r="Y154" s="6"/>
      <c r="Z154" s="6"/>
      <c r="AA154" s="6"/>
    </row>
    <row r="155" spans="1:28" x14ac:dyDescent="0.25">
      <c r="A155" s="73"/>
      <c r="B155" s="298"/>
      <c r="C155" s="160" t="s">
        <v>53</v>
      </c>
      <c r="D155" s="160"/>
      <c r="E155" s="160"/>
      <c r="F155" s="209"/>
      <c r="G155" s="309"/>
      <c r="H155" s="206"/>
      <c r="I155" s="206"/>
      <c r="J155" s="206"/>
      <c r="K155" s="207"/>
      <c r="L155" s="206"/>
      <c r="M155" s="206"/>
      <c r="N155" s="206"/>
      <c r="O155" s="206"/>
      <c r="P155" s="206"/>
      <c r="Q155" s="182">
        <v>0</v>
      </c>
      <c r="R155" s="385">
        <v>0</v>
      </c>
      <c r="S155" s="385">
        <v>0</v>
      </c>
      <c r="T155" s="183">
        <v>0</v>
      </c>
      <c r="U155" s="184">
        <v>0</v>
      </c>
      <c r="V155" s="33">
        <f t="shared" si="19"/>
        <v>0</v>
      </c>
      <c r="W155" s="179"/>
      <c r="X155" s="367">
        <f t="shared" si="17"/>
        <v>0</v>
      </c>
      <c r="Y155" s="70"/>
    </row>
    <row r="156" spans="1:28" x14ac:dyDescent="0.25">
      <c r="A156" s="73"/>
      <c r="B156" s="298"/>
      <c r="C156" s="160" t="s">
        <v>113</v>
      </c>
      <c r="D156" s="160"/>
      <c r="E156" s="164"/>
      <c r="F156" s="39"/>
      <c r="G156" s="307"/>
      <c r="K156" s="82"/>
      <c r="Q156" s="182">
        <v>0</v>
      </c>
      <c r="R156" s="183">
        <v>0</v>
      </c>
      <c r="S156" s="183">
        <v>0</v>
      </c>
      <c r="T156" s="183">
        <v>0</v>
      </c>
      <c r="U156" s="184">
        <v>0</v>
      </c>
      <c r="V156" s="33">
        <f t="shared" si="19"/>
        <v>0</v>
      </c>
      <c r="X156" s="367">
        <f t="shared" si="17"/>
        <v>0</v>
      </c>
      <c r="Y156" s="70"/>
    </row>
    <row r="157" spans="1:28" x14ac:dyDescent="0.25">
      <c r="A157" s="73"/>
      <c r="B157" s="298"/>
      <c r="C157" s="160" t="s">
        <v>124</v>
      </c>
      <c r="D157" s="160"/>
      <c r="E157" s="164"/>
      <c r="F157" s="39"/>
      <c r="G157" s="307"/>
      <c r="K157" s="82"/>
      <c r="Q157" s="182">
        <v>0</v>
      </c>
      <c r="R157" s="183">
        <v>0</v>
      </c>
      <c r="S157" s="183">
        <v>0</v>
      </c>
      <c r="T157" s="183">
        <v>0</v>
      </c>
      <c r="U157" s="184">
        <v>0</v>
      </c>
      <c r="V157" s="33">
        <f t="shared" si="19"/>
        <v>0</v>
      </c>
      <c r="X157" s="367">
        <f t="shared" si="17"/>
        <v>0</v>
      </c>
      <c r="Y157" s="70"/>
    </row>
    <row r="158" spans="1:28" x14ac:dyDescent="0.25">
      <c r="A158" s="73"/>
      <c r="B158" s="298"/>
      <c r="C158" s="160" t="s">
        <v>124</v>
      </c>
      <c r="D158" s="160"/>
      <c r="E158" s="164"/>
      <c r="F158" s="39"/>
      <c r="G158" s="307"/>
      <c r="K158" s="82"/>
      <c r="Q158" s="182">
        <v>0</v>
      </c>
      <c r="R158" s="183">
        <v>0</v>
      </c>
      <c r="S158" s="183">
        <v>0</v>
      </c>
      <c r="T158" s="183">
        <v>0</v>
      </c>
      <c r="U158" s="184">
        <v>0</v>
      </c>
      <c r="V158" s="33">
        <f t="shared" si="19"/>
        <v>0</v>
      </c>
      <c r="X158" s="367">
        <f t="shared" si="17"/>
        <v>0</v>
      </c>
      <c r="Y158" s="70"/>
    </row>
    <row r="159" spans="1:28" x14ac:dyDescent="0.25">
      <c r="A159" s="73"/>
      <c r="B159" s="298"/>
      <c r="C159" s="160" t="s">
        <v>124</v>
      </c>
      <c r="D159" s="160"/>
      <c r="E159" s="164"/>
      <c r="F159" s="39"/>
      <c r="G159" s="307"/>
      <c r="K159" s="82"/>
      <c r="Q159" s="182">
        <v>0</v>
      </c>
      <c r="R159" s="183">
        <v>0</v>
      </c>
      <c r="S159" s="183">
        <v>0</v>
      </c>
      <c r="T159" s="183">
        <v>0</v>
      </c>
      <c r="U159" s="184">
        <v>0</v>
      </c>
      <c r="V159" s="33">
        <f t="shared" si="19"/>
        <v>0</v>
      </c>
      <c r="X159" s="367">
        <f t="shared" si="17"/>
        <v>0</v>
      </c>
      <c r="Y159" s="70"/>
    </row>
    <row r="160" spans="1:28" x14ac:dyDescent="0.25">
      <c r="A160" s="73"/>
      <c r="B160" s="298"/>
      <c r="C160" s="160" t="s">
        <v>129</v>
      </c>
      <c r="D160" s="164"/>
      <c r="E160" s="164"/>
      <c r="F160" s="209">
        <f>A37</f>
        <v>5266</v>
      </c>
      <c r="G160" s="398">
        <v>2</v>
      </c>
      <c r="H160" s="206"/>
      <c r="I160" s="206">
        <v>3</v>
      </c>
      <c r="J160" s="206"/>
      <c r="K160" s="206">
        <v>0</v>
      </c>
      <c r="L160" s="206"/>
      <c r="M160" s="206">
        <v>0</v>
      </c>
      <c r="N160" s="206"/>
      <c r="O160" s="206">
        <v>0</v>
      </c>
      <c r="P160" s="206"/>
      <c r="Q160" s="345">
        <f>F160*(1+$A$30)*G160</f>
        <v>11058.6</v>
      </c>
      <c r="R160" s="346">
        <f>F160*(1+$A$30)*(1+$A$30)*I160</f>
        <v>17417.295000000002</v>
      </c>
      <c r="S160" s="183">
        <f>F160*(1+$A$30)*(1+$A$30)*(1+$A$30)*K160</f>
        <v>0</v>
      </c>
      <c r="T160" s="183">
        <f>F160*(1+$A$30)*(1+$A$30)*(1+$A$30)*(1+$A$30)*M160</f>
        <v>0</v>
      </c>
      <c r="U160" s="184">
        <f>F160*(1+$A$30)*(1+$A$30)*(1+$A$30)*(1+$A$30)*(1+$A$30)*O160</f>
        <v>0</v>
      </c>
      <c r="V160" s="33">
        <f t="shared" si="19"/>
        <v>28475.895000000004</v>
      </c>
      <c r="W160" s="383">
        <f>V160+V165</f>
        <v>30103.174500000005</v>
      </c>
      <c r="X160" s="367">
        <f>V160*Y156</f>
        <v>0</v>
      </c>
      <c r="Y160" s="70"/>
      <c r="AB160" s="39"/>
    </row>
    <row r="161" spans="1:28" hidden="1" x14ac:dyDescent="0.25">
      <c r="A161" s="73"/>
      <c r="B161" s="298"/>
      <c r="C161" s="160" t="s">
        <v>130</v>
      </c>
      <c r="D161" s="164"/>
      <c r="E161" s="164"/>
      <c r="F161" s="209">
        <f>A38</f>
        <v>163</v>
      </c>
      <c r="G161" s="309">
        <v>0</v>
      </c>
      <c r="H161" s="206"/>
      <c r="I161" s="206">
        <v>0</v>
      </c>
      <c r="J161" s="206"/>
      <c r="K161" s="206">
        <v>0</v>
      </c>
      <c r="L161" s="206"/>
      <c r="M161" s="206">
        <v>0</v>
      </c>
      <c r="N161" s="206"/>
      <c r="O161" s="206">
        <v>0</v>
      </c>
      <c r="P161" s="206"/>
      <c r="Q161" s="182">
        <f>F161*(1+$A$30)*G161</f>
        <v>0</v>
      </c>
      <c r="R161" s="183">
        <f t="shared" ref="R161:R163" si="20">F161*(1+$A$30)*(1+$A$30)*I161</f>
        <v>0</v>
      </c>
      <c r="S161" s="183">
        <f t="shared" ref="S161:S163" si="21">F161*(1+$A$30)*(1+$A$30)*(1+$A$30)*K161</f>
        <v>0</v>
      </c>
      <c r="T161" s="183">
        <f t="shared" ref="T161:T163" si="22">F161*(1+$A$30)*(1+$A$30)*(1+$A$30)*(1+$A$30)*M161</f>
        <v>0</v>
      </c>
      <c r="U161" s="184">
        <f t="shared" ref="U161:U163" si="23">F161*(1+$A$30)*(1+$A$30)*(1+$A$30)*(1+$A$30)*(1+$A$30)*O161</f>
        <v>0</v>
      </c>
      <c r="V161" s="33">
        <f t="shared" si="19"/>
        <v>0</v>
      </c>
      <c r="W161" s="383"/>
      <c r="X161" s="367"/>
      <c r="Y161" s="70"/>
      <c r="AB161" s="39"/>
    </row>
    <row r="162" spans="1:28" hidden="1" x14ac:dyDescent="0.25">
      <c r="A162" s="73"/>
      <c r="B162" s="298"/>
      <c r="C162" s="160" t="s">
        <v>131</v>
      </c>
      <c r="D162" s="164"/>
      <c r="E162" s="164"/>
      <c r="F162" s="209">
        <f>A39</f>
        <v>38</v>
      </c>
      <c r="G162" s="309">
        <v>0</v>
      </c>
      <c r="H162" s="206"/>
      <c r="I162" s="206">
        <v>0</v>
      </c>
      <c r="J162" s="206"/>
      <c r="K162" s="206">
        <v>0</v>
      </c>
      <c r="L162" s="206"/>
      <c r="M162" s="206">
        <v>0</v>
      </c>
      <c r="N162" s="206"/>
      <c r="O162" s="206">
        <v>0</v>
      </c>
      <c r="P162" s="206"/>
      <c r="Q162" s="182">
        <f t="shared" ref="Q162" si="24">F162*(1+$A$30)*G162</f>
        <v>0</v>
      </c>
      <c r="R162" s="183">
        <f t="shared" si="20"/>
        <v>0</v>
      </c>
      <c r="S162" s="183">
        <f t="shared" si="21"/>
        <v>0</v>
      </c>
      <c r="T162" s="183">
        <f t="shared" si="22"/>
        <v>0</v>
      </c>
      <c r="U162" s="184">
        <f t="shared" si="23"/>
        <v>0</v>
      </c>
      <c r="V162" s="33">
        <f t="shared" si="19"/>
        <v>0</v>
      </c>
      <c r="W162" s="383"/>
      <c r="X162" s="367"/>
      <c r="Y162" s="70"/>
      <c r="AB162" s="39"/>
    </row>
    <row r="163" spans="1:28" hidden="1" x14ac:dyDescent="0.25">
      <c r="A163" s="73"/>
      <c r="B163" s="298"/>
      <c r="C163" s="160" t="s">
        <v>132</v>
      </c>
      <c r="D163" s="164"/>
      <c r="E163" s="164"/>
      <c r="F163" s="209">
        <f>A40</f>
        <v>84</v>
      </c>
      <c r="G163" s="309">
        <v>0</v>
      </c>
      <c r="H163" s="206"/>
      <c r="I163" s="206">
        <v>0</v>
      </c>
      <c r="J163" s="206"/>
      <c r="K163" s="206">
        <v>0</v>
      </c>
      <c r="L163" s="206"/>
      <c r="M163" s="206">
        <v>0</v>
      </c>
      <c r="N163" s="206"/>
      <c r="O163" s="206">
        <v>0</v>
      </c>
      <c r="P163" s="206"/>
      <c r="Q163" s="182">
        <f>F163*(1+$A$30)*G163</f>
        <v>0</v>
      </c>
      <c r="R163" s="183">
        <f t="shared" si="20"/>
        <v>0</v>
      </c>
      <c r="S163" s="183">
        <f t="shared" si="21"/>
        <v>0</v>
      </c>
      <c r="T163" s="183">
        <f t="shared" si="22"/>
        <v>0</v>
      </c>
      <c r="U163" s="184">
        <f t="shared" si="23"/>
        <v>0</v>
      </c>
      <c r="V163" s="33">
        <f t="shared" si="19"/>
        <v>0</v>
      </c>
      <c r="W163" s="383"/>
      <c r="X163" s="367"/>
      <c r="Y163" s="70"/>
      <c r="AB163" s="39"/>
    </row>
    <row r="164" spans="1:28" x14ac:dyDescent="0.25">
      <c r="A164" s="73"/>
      <c r="B164" s="298"/>
      <c r="C164" s="160"/>
      <c r="D164" s="164"/>
      <c r="E164" s="164"/>
      <c r="F164" s="209"/>
      <c r="G164" s="309"/>
      <c r="H164" s="206"/>
      <c r="I164" s="206"/>
      <c r="J164" s="206"/>
      <c r="K164" s="206"/>
      <c r="L164" s="206"/>
      <c r="M164" s="206"/>
      <c r="N164" s="206"/>
      <c r="O164" s="206"/>
      <c r="P164" s="206"/>
      <c r="Q164" s="182"/>
      <c r="R164" s="182"/>
      <c r="S164" s="182"/>
      <c r="T164" s="183"/>
      <c r="U164" s="184"/>
      <c r="V164" s="33"/>
      <c r="W164" s="383"/>
      <c r="X164" s="367"/>
      <c r="Y164" s="70"/>
      <c r="AB164" s="39"/>
    </row>
    <row r="165" spans="1:28" x14ac:dyDescent="0.25">
      <c r="A165" s="73"/>
      <c r="B165" s="298"/>
      <c r="C165" s="160" t="s">
        <v>133</v>
      </c>
      <c r="D165" s="164"/>
      <c r="E165" s="164"/>
      <c r="F165" s="240">
        <f>A42</f>
        <v>1549.79</v>
      </c>
      <c r="G165" s="309">
        <v>1</v>
      </c>
      <c r="H165" s="206"/>
      <c r="I165" s="206">
        <v>0</v>
      </c>
      <c r="J165" s="206"/>
      <c r="K165" s="206">
        <v>0</v>
      </c>
      <c r="L165" s="206"/>
      <c r="M165" s="206">
        <v>0</v>
      </c>
      <c r="N165" s="206"/>
      <c r="O165" s="206">
        <v>0</v>
      </c>
      <c r="Q165" s="345">
        <f>F165*(1+$A$30)*G165</f>
        <v>1627.2795000000001</v>
      </c>
      <c r="R165" s="345">
        <f>F165*(1+$A$30)*(1+$A$30)*I165</f>
        <v>0</v>
      </c>
      <c r="S165" s="182">
        <f>F165*(1+$A$30)*(1+$A$30)*(1+$A$30)*K165</f>
        <v>0</v>
      </c>
      <c r="T165" s="183">
        <f>F165*(1+$A$30)*(1+$A$30)*(1+$A$30)*(1+$A$30)*M165</f>
        <v>0</v>
      </c>
      <c r="U165" s="184">
        <f>F165*(1+$A$30)*(1+$A$30)*(1+$A$30)*(1+$A$30)*(1+$A$30)*O165</f>
        <v>0</v>
      </c>
      <c r="V165" s="33">
        <f t="shared" si="19"/>
        <v>1627.2795000000001</v>
      </c>
      <c r="X165" s="367">
        <f>V165*Y157</f>
        <v>0</v>
      </c>
      <c r="Y165" s="70"/>
    </row>
    <row r="166" spans="1:28" hidden="1" x14ac:dyDescent="0.25">
      <c r="A166" s="73"/>
      <c r="B166" s="298"/>
      <c r="C166" s="160" t="s">
        <v>130</v>
      </c>
      <c r="D166" s="164"/>
      <c r="E166" s="164"/>
      <c r="F166" s="240">
        <f>A43</f>
        <v>0</v>
      </c>
      <c r="G166" s="309">
        <v>0</v>
      </c>
      <c r="H166" s="206"/>
      <c r="I166" s="206">
        <v>0</v>
      </c>
      <c r="J166" s="206"/>
      <c r="K166" s="206">
        <v>0</v>
      </c>
      <c r="L166" s="206"/>
      <c r="M166" s="206">
        <v>0</v>
      </c>
      <c r="N166" s="206"/>
      <c r="O166" s="206">
        <v>0</v>
      </c>
      <c r="Q166" s="182">
        <f t="shared" ref="Q166:Q168" si="25">F166*(1+$A$30)*G166</f>
        <v>0</v>
      </c>
      <c r="R166" s="182">
        <f t="shared" ref="R166:R168" si="26">F166*(1+$A$30)*(1+$A$30)*I166</f>
        <v>0</v>
      </c>
      <c r="S166" s="182">
        <f t="shared" ref="S166:S168" si="27">F166*(1+$A$30)*(1+$A$30)*(1+$A$30)*K166</f>
        <v>0</v>
      </c>
      <c r="T166" s="183">
        <f t="shared" ref="T166:T168" si="28">F166*(1+$A$30)*(1+$A$30)*(1+$A$30)*(1+$A$30)*M166</f>
        <v>0</v>
      </c>
      <c r="U166" s="184">
        <f t="shared" ref="U166:U168" si="29">F166*(1+$A$30)*(1+$A$30)*(1+$A$30)*(1+$A$30)*(1+$A$30)*O166</f>
        <v>0</v>
      </c>
      <c r="V166" s="33">
        <f t="shared" si="19"/>
        <v>0</v>
      </c>
      <c r="X166" s="367"/>
      <c r="Y166" s="70"/>
    </row>
    <row r="167" spans="1:28" hidden="1" x14ac:dyDescent="0.25">
      <c r="A167" s="73"/>
      <c r="B167" s="298"/>
      <c r="C167" s="160" t="s">
        <v>131</v>
      </c>
      <c r="D167" s="164"/>
      <c r="E167" s="164"/>
      <c r="F167" s="240">
        <f>A44</f>
        <v>10.85</v>
      </c>
      <c r="G167" s="309">
        <v>0</v>
      </c>
      <c r="H167" s="206"/>
      <c r="I167" s="206">
        <v>0</v>
      </c>
      <c r="J167" s="206"/>
      <c r="K167" s="206">
        <v>0</v>
      </c>
      <c r="L167" s="206"/>
      <c r="M167" s="206">
        <v>0</v>
      </c>
      <c r="N167" s="206"/>
      <c r="O167" s="206">
        <v>0</v>
      </c>
      <c r="Q167" s="182">
        <f t="shared" si="25"/>
        <v>0</v>
      </c>
      <c r="R167" s="182">
        <f t="shared" si="26"/>
        <v>0</v>
      </c>
      <c r="S167" s="182">
        <f t="shared" si="27"/>
        <v>0</v>
      </c>
      <c r="T167" s="183">
        <f t="shared" si="28"/>
        <v>0</v>
      </c>
      <c r="U167" s="184">
        <f t="shared" si="29"/>
        <v>0</v>
      </c>
      <c r="V167" s="33">
        <f t="shared" si="19"/>
        <v>0</v>
      </c>
      <c r="X167" s="367"/>
      <c r="Y167" s="70"/>
    </row>
    <row r="168" spans="1:28" hidden="1" x14ac:dyDescent="0.25">
      <c r="A168" s="73"/>
      <c r="B168" s="298"/>
      <c r="C168" s="160" t="s">
        <v>132</v>
      </c>
      <c r="D168" s="164"/>
      <c r="E168" s="164"/>
      <c r="F168" s="240">
        <f>A45</f>
        <v>84</v>
      </c>
      <c r="G168" s="309">
        <v>0</v>
      </c>
      <c r="H168" s="206"/>
      <c r="I168" s="206">
        <v>0</v>
      </c>
      <c r="J168" s="206"/>
      <c r="K168" s="206">
        <v>0</v>
      </c>
      <c r="L168" s="206"/>
      <c r="M168" s="206">
        <v>0</v>
      </c>
      <c r="N168" s="206"/>
      <c r="O168" s="206">
        <v>0</v>
      </c>
      <c r="Q168" s="182">
        <f t="shared" si="25"/>
        <v>0</v>
      </c>
      <c r="R168" s="182">
        <f t="shared" si="26"/>
        <v>0</v>
      </c>
      <c r="S168" s="182">
        <f t="shared" si="27"/>
        <v>0</v>
      </c>
      <c r="T168" s="183">
        <f t="shared" si="28"/>
        <v>0</v>
      </c>
      <c r="U168" s="184">
        <f t="shared" si="29"/>
        <v>0</v>
      </c>
      <c r="V168" s="33">
        <f t="shared" si="19"/>
        <v>0</v>
      </c>
      <c r="X168" s="367"/>
      <c r="Y168" s="70"/>
    </row>
    <row r="169" spans="1:28" ht="15" customHeight="1" x14ac:dyDescent="0.25">
      <c r="A169" s="73"/>
      <c r="B169" s="277"/>
      <c r="C169" s="55" t="s">
        <v>54</v>
      </c>
      <c r="D169" s="55"/>
      <c r="E169" s="74"/>
      <c r="F169" s="81"/>
      <c r="G169" s="255"/>
      <c r="H169" s="59"/>
      <c r="I169" s="59"/>
      <c r="J169" s="59"/>
      <c r="K169" s="59"/>
      <c r="L169" s="59"/>
      <c r="M169" s="59"/>
      <c r="N169" s="59"/>
      <c r="O169" s="59"/>
      <c r="P169" s="59"/>
      <c r="Q169" s="191">
        <f>SUM(Q140:Q168)</f>
        <v>22707.879499999999</v>
      </c>
      <c r="R169" s="191">
        <f>SUM(R140:R168)</f>
        <v>17417.295000000002</v>
      </c>
      <c r="S169" s="191">
        <f>SUM(S140:S168)</f>
        <v>0</v>
      </c>
      <c r="T169" s="191">
        <f>SUM(T140:T168)</f>
        <v>0</v>
      </c>
      <c r="U169" s="191">
        <f t="shared" ref="U169" si="30">SUM(U140:U168)</f>
        <v>0</v>
      </c>
      <c r="V169" s="33">
        <f t="shared" si="19"/>
        <v>40125.174500000001</v>
      </c>
      <c r="W169" s="211"/>
      <c r="X169" s="367"/>
      <c r="Y169" s="70"/>
    </row>
    <row r="170" spans="1:28" s="126" customFormat="1" ht="15" customHeight="1" x14ac:dyDescent="0.2">
      <c r="A170" s="73"/>
      <c r="B170" s="278"/>
      <c r="C170" s="3"/>
      <c r="D170" s="3"/>
      <c r="E170" s="3"/>
      <c r="F170" s="39"/>
      <c r="G170" s="307"/>
      <c r="H170" s="6"/>
      <c r="I170" s="6"/>
      <c r="J170" s="6"/>
      <c r="K170" s="6"/>
      <c r="L170" s="6"/>
      <c r="M170" s="6"/>
      <c r="N170" s="6"/>
      <c r="O170" s="6"/>
      <c r="P170" s="6"/>
      <c r="Q170" s="42"/>
      <c r="R170" s="31"/>
      <c r="S170" s="31"/>
      <c r="T170" s="31"/>
      <c r="U170" s="32"/>
      <c r="V170" s="33"/>
      <c r="X170" s="367"/>
      <c r="Y170" s="127"/>
    </row>
    <row r="171" spans="1:28" ht="15" customHeight="1" x14ac:dyDescent="0.25">
      <c r="A171" s="73"/>
      <c r="B171" s="286"/>
      <c r="C171" s="94" t="s">
        <v>55</v>
      </c>
      <c r="D171" s="94"/>
      <c r="E171" s="94"/>
      <c r="F171" s="128"/>
      <c r="G171" s="310"/>
      <c r="H171" s="96"/>
      <c r="I171" s="96"/>
      <c r="J171" s="96"/>
      <c r="K171" s="96"/>
      <c r="L171" s="96"/>
      <c r="M171" s="96"/>
      <c r="N171" s="96"/>
      <c r="O171" s="96"/>
      <c r="P171" s="96"/>
      <c r="Q171" s="98">
        <f>Q88+Q127+Q135+Q169</f>
        <v>25293.879499999999</v>
      </c>
      <c r="R171" s="98">
        <f>R88+R127+R135+R169</f>
        <v>24417.295000000002</v>
      </c>
      <c r="S171" s="98">
        <f>S88+S127+S135+S169</f>
        <v>0</v>
      </c>
      <c r="T171" s="98">
        <f>T88+T127+T135+T169</f>
        <v>0</v>
      </c>
      <c r="U171" s="98">
        <f>U88+U127+U135+U169</f>
        <v>0</v>
      </c>
      <c r="V171" s="33">
        <f>SUM(Q171:U171)</f>
        <v>49711.174500000001</v>
      </c>
      <c r="W171" s="126"/>
      <c r="X171" s="367"/>
      <c r="Y171" s="70"/>
    </row>
    <row r="172" spans="1:28" ht="15" customHeight="1" x14ac:dyDescent="0.25">
      <c r="A172" s="73"/>
      <c r="B172" s="278"/>
      <c r="E172" s="3"/>
      <c r="F172" s="39"/>
      <c r="G172" s="307"/>
      <c r="Q172" s="42"/>
      <c r="R172" s="31"/>
      <c r="S172" s="31"/>
      <c r="T172" s="31"/>
      <c r="U172" s="32"/>
      <c r="V172" s="33"/>
      <c r="W172" s="76"/>
      <c r="X172" s="367"/>
      <c r="Y172" s="70"/>
    </row>
    <row r="173" spans="1:28" ht="15" customHeight="1" x14ac:dyDescent="0.25">
      <c r="A173" s="124"/>
      <c r="B173" s="277"/>
      <c r="C173" s="55" t="s">
        <v>56</v>
      </c>
      <c r="D173" s="55"/>
      <c r="E173" s="74"/>
      <c r="F173" s="81"/>
      <c r="G173" s="255"/>
      <c r="H173" s="59"/>
      <c r="I173" s="59"/>
      <c r="J173" s="59"/>
      <c r="K173" s="59"/>
      <c r="L173" s="59"/>
      <c r="M173" s="59"/>
      <c r="N173" s="59"/>
      <c r="O173" s="59"/>
      <c r="P173" s="59"/>
      <c r="Q173" s="61">
        <f>Q78+Q171</f>
        <v>55999.879499999995</v>
      </c>
      <c r="R173" s="61">
        <f>R78+R171</f>
        <v>55836.294999999998</v>
      </c>
      <c r="S173" s="61">
        <f>S78+S171</f>
        <v>0</v>
      </c>
      <c r="T173" s="61">
        <f>T78+T171</f>
        <v>0</v>
      </c>
      <c r="U173" s="61">
        <f>U78+U171</f>
        <v>0</v>
      </c>
      <c r="V173" s="33">
        <f>SUM(Q173:U173)</f>
        <v>111836.17449999999</v>
      </c>
      <c r="W173" s="241"/>
      <c r="X173" s="367" t="e">
        <f>V173*Y2</f>
        <v>#VALUE!</v>
      </c>
      <c r="Y173" s="70"/>
    </row>
    <row r="174" spans="1:28" ht="15" customHeight="1" x14ac:dyDescent="0.25">
      <c r="A174" s="73"/>
      <c r="B174" s="278"/>
      <c r="E174" s="3"/>
      <c r="G174" s="307"/>
      <c r="Q174" s="42"/>
      <c r="R174" s="31"/>
      <c r="S174" s="31"/>
      <c r="T174" s="31"/>
      <c r="U174" s="32"/>
      <c r="V174" s="33"/>
      <c r="X174" s="367"/>
      <c r="Y174" s="70"/>
    </row>
    <row r="175" spans="1:28" ht="15" customHeight="1" x14ac:dyDescent="0.25">
      <c r="A175" s="73"/>
      <c r="B175" s="299"/>
      <c r="C175" s="130" t="s">
        <v>57</v>
      </c>
      <c r="D175" s="130"/>
      <c r="E175" s="130"/>
      <c r="F175" s="131"/>
      <c r="G175" s="312"/>
      <c r="H175" s="132"/>
      <c r="I175" s="132"/>
      <c r="J175" s="132"/>
      <c r="K175" s="132"/>
      <c r="L175" s="132"/>
      <c r="M175" s="132"/>
      <c r="N175" s="132"/>
      <c r="O175" s="132"/>
      <c r="P175" s="132"/>
      <c r="Q175" s="274">
        <f>Q173-Q50-Q72-Q88-Q135-Q160-Q161-Q162-Q163-Q165-Q166-Q167-Q168</f>
        <v>12607.999999999995</v>
      </c>
      <c r="R175" s="274">
        <f>R173-R50-R72-R88-R135-R160-R161-R162-R163-R165-R166-R167-R168</f>
        <v>6999.9999999999964</v>
      </c>
      <c r="S175" s="274">
        <f t="shared" ref="S175:U175" si="31">S173-S50-S72-S88-S135-S160-S161-S162-S163-S165-S166-S167-S168</f>
        <v>0</v>
      </c>
      <c r="T175" s="274">
        <f t="shared" si="31"/>
        <v>0</v>
      </c>
      <c r="U175" s="274">
        <f t="shared" si="31"/>
        <v>0</v>
      </c>
      <c r="V175" s="33">
        <f>SUM(Q175:U175)</f>
        <v>19607.999999999993</v>
      </c>
      <c r="W175" s="241"/>
      <c r="X175" s="367" t="e">
        <f>V175*Y2</f>
        <v>#VALUE!</v>
      </c>
      <c r="Y175" s="70"/>
    </row>
    <row r="176" spans="1:28" ht="15" customHeight="1" x14ac:dyDescent="0.25">
      <c r="A176" s="73"/>
      <c r="B176" s="278"/>
      <c r="E176" s="3"/>
      <c r="G176" s="307"/>
      <c r="Q176" s="42"/>
      <c r="R176" s="31"/>
      <c r="S176" s="31"/>
      <c r="T176" s="31"/>
      <c r="U176" s="32"/>
      <c r="V176" s="33"/>
      <c r="X176" s="367"/>
      <c r="Y176" s="70"/>
    </row>
    <row r="177" spans="1:26" ht="15" customHeight="1" x14ac:dyDescent="0.25">
      <c r="A177" s="73"/>
      <c r="B177" s="277"/>
      <c r="C177" s="55" t="s">
        <v>58</v>
      </c>
      <c r="D177" s="55"/>
      <c r="E177" s="74"/>
      <c r="F177" s="133"/>
      <c r="G177" s="313"/>
      <c r="H177" s="134"/>
      <c r="I177" s="134"/>
      <c r="J177" s="134"/>
      <c r="K177" s="134"/>
      <c r="L177" s="59"/>
      <c r="M177" s="59"/>
      <c r="N177" s="59"/>
      <c r="O177" s="59"/>
      <c r="P177" s="59"/>
      <c r="Q177" s="275">
        <f>A7</f>
        <v>0</v>
      </c>
      <c r="R177" s="319">
        <f>A7</f>
        <v>0</v>
      </c>
      <c r="S177" s="319">
        <f>A2</f>
        <v>0.55500000000000005</v>
      </c>
      <c r="T177" s="319">
        <f>A2</f>
        <v>0.55500000000000005</v>
      </c>
      <c r="U177" s="320">
        <f>A2</f>
        <v>0.55500000000000005</v>
      </c>
      <c r="V177" s="33"/>
      <c r="X177" s="367"/>
      <c r="Y177" s="70"/>
    </row>
    <row r="178" spans="1:26" ht="19.5" customHeight="1" x14ac:dyDescent="0.25">
      <c r="A178" s="73"/>
      <c r="B178" s="277"/>
      <c r="C178" s="55"/>
      <c r="D178" s="55"/>
      <c r="E178" s="74"/>
      <c r="F178" s="133"/>
      <c r="G178" s="313"/>
      <c r="H178" s="134"/>
      <c r="I178" s="134"/>
      <c r="J178" s="134"/>
      <c r="K178" s="134"/>
      <c r="L178" s="59"/>
      <c r="M178" s="59"/>
      <c r="N178" s="59"/>
      <c r="O178" s="59"/>
      <c r="P178" s="59"/>
      <c r="Q178" s="276">
        <f>ROUND(Q175*Q177,0)</f>
        <v>0</v>
      </c>
      <c r="R178" s="276">
        <f>ROUND(R175*R177,0)</f>
        <v>0</v>
      </c>
      <c r="S178" s="276">
        <f>ROUND(S175*S177,0)</f>
        <v>0</v>
      </c>
      <c r="T178" s="276">
        <f>ROUND(T175*T177,0)</f>
        <v>0</v>
      </c>
      <c r="U178" s="276">
        <f>ROUND(U175*U177,0)</f>
        <v>0</v>
      </c>
      <c r="V178" s="33">
        <f>SUM(Q178:U178)</f>
        <v>0</v>
      </c>
      <c r="W178" s="40"/>
      <c r="X178" s="367" t="e">
        <f>V178*Y2</f>
        <v>#VALUE!</v>
      </c>
      <c r="Y178" s="70"/>
    </row>
    <row r="179" spans="1:26" ht="16.5" customHeight="1" x14ac:dyDescent="0.25">
      <c r="A179" s="73"/>
      <c r="B179" s="278"/>
      <c r="E179" s="3"/>
      <c r="G179" s="307"/>
      <c r="Q179" s="42"/>
      <c r="R179" s="31"/>
      <c r="S179" s="31"/>
      <c r="T179" s="31"/>
      <c r="U179" s="32"/>
      <c r="V179" s="33"/>
      <c r="W179" s="129"/>
      <c r="X179" s="367"/>
      <c r="Y179" s="70"/>
    </row>
    <row r="180" spans="1:26" ht="15" customHeight="1" thickBot="1" x14ac:dyDescent="0.3">
      <c r="A180" s="73"/>
      <c r="B180" s="300"/>
      <c r="C180" s="301" t="s">
        <v>59</v>
      </c>
      <c r="D180" s="301"/>
      <c r="E180" s="302"/>
      <c r="F180" s="303"/>
      <c r="G180" s="314"/>
      <c r="H180" s="304"/>
      <c r="I180" s="304"/>
      <c r="J180" s="304"/>
      <c r="K180" s="304"/>
      <c r="L180" s="304"/>
      <c r="M180" s="304"/>
      <c r="N180" s="304"/>
      <c r="O180" s="304"/>
      <c r="P180" s="304"/>
      <c r="Q180" s="305">
        <f t="shared" ref="Q180:V180" si="32">Q173+Q178</f>
        <v>55999.879499999995</v>
      </c>
      <c r="R180" s="305">
        <f t="shared" si="32"/>
        <v>55836.294999999998</v>
      </c>
      <c r="S180" s="305">
        <f t="shared" si="32"/>
        <v>0</v>
      </c>
      <c r="T180" s="305">
        <f t="shared" si="32"/>
        <v>0</v>
      </c>
      <c r="U180" s="305">
        <f t="shared" si="32"/>
        <v>0</v>
      </c>
      <c r="V180" s="306">
        <f t="shared" si="32"/>
        <v>111836.17449999999</v>
      </c>
      <c r="X180" s="367" t="e">
        <f>V180*Y2</f>
        <v>#VALUE!</v>
      </c>
      <c r="Y180" s="110"/>
      <c r="Z180" s="109"/>
    </row>
    <row r="181" spans="1:26" ht="15" customHeight="1" thickTop="1" x14ac:dyDescent="0.25">
      <c r="A181" s="73"/>
      <c r="E181" s="3"/>
      <c r="Q181" s="76"/>
      <c r="R181" s="76"/>
      <c r="S181" s="39"/>
      <c r="T181" s="39"/>
      <c r="U181" s="39"/>
      <c r="V181" s="200"/>
      <c r="W181" s="241">
        <f>Q180+R180+S180+T180+U180</f>
        <v>111836.17449999999</v>
      </c>
      <c r="X181" s="135"/>
      <c r="Y181" s="70"/>
    </row>
    <row r="182" spans="1:26" ht="15" customHeight="1" x14ac:dyDescent="0.25">
      <c r="A182" s="73"/>
      <c r="B182" s="399"/>
      <c r="C182" s="409"/>
      <c r="D182" s="409"/>
      <c r="E182" s="13"/>
      <c r="Q182" s="76">
        <f>SUM(Q160+Q165+R160)</f>
        <v>30103.174500000001</v>
      </c>
      <c r="R182" s="39"/>
      <c r="S182" s="39"/>
      <c r="T182" s="39"/>
      <c r="U182" s="39"/>
      <c r="V182" s="125"/>
      <c r="W182" s="242"/>
      <c r="X182" s="70"/>
      <c r="Y182" s="70"/>
    </row>
    <row r="183" spans="1:26" ht="15" customHeight="1" x14ac:dyDescent="0.25">
      <c r="A183" s="73"/>
      <c r="B183" s="399"/>
      <c r="C183" s="410"/>
      <c r="D183" s="410"/>
      <c r="E183" s="13"/>
      <c r="Q183" s="39"/>
      <c r="R183" s="39"/>
      <c r="S183" s="39"/>
      <c r="T183" s="39"/>
      <c r="U183" s="39"/>
      <c r="V183" s="125"/>
      <c r="X183" s="70"/>
      <c r="Y183" s="70"/>
    </row>
    <row r="184" spans="1:26" ht="15" customHeight="1" x14ac:dyDescent="0.25">
      <c r="A184" s="73"/>
      <c r="B184" s="400"/>
      <c r="C184" s="411"/>
      <c r="D184" s="411"/>
      <c r="E184" s="13"/>
      <c r="Q184" s="39"/>
      <c r="R184" s="39"/>
      <c r="S184" s="39"/>
      <c r="T184" s="39"/>
      <c r="U184" s="39"/>
      <c r="V184" s="125"/>
      <c r="X184" s="70"/>
      <c r="Y184" s="70"/>
    </row>
    <row r="185" spans="1:26" ht="15" customHeight="1" x14ac:dyDescent="0.25">
      <c r="A185" s="73"/>
      <c r="B185" s="400"/>
      <c r="C185" s="411"/>
      <c r="D185" s="411"/>
      <c r="E185" s="3"/>
      <c r="Q185" s="39"/>
      <c r="R185" s="39"/>
      <c r="S185" s="39"/>
      <c r="T185" s="39"/>
      <c r="U185" s="39"/>
      <c r="V185" s="125"/>
      <c r="X185" s="70"/>
      <c r="Y185" s="70"/>
    </row>
    <row r="186" spans="1:26" ht="15" customHeight="1" x14ac:dyDescent="0.25">
      <c r="A186" s="73"/>
      <c r="B186" s="408"/>
      <c r="C186" s="407"/>
      <c r="D186" s="407"/>
      <c r="Q186" s="39"/>
      <c r="R186" s="39"/>
      <c r="S186" s="39"/>
      <c r="T186" s="39"/>
      <c r="U186" s="39"/>
      <c r="V186" s="125"/>
      <c r="X186" s="70"/>
      <c r="Y186" s="70"/>
    </row>
    <row r="187" spans="1:26" ht="15" customHeight="1" x14ac:dyDescent="0.25">
      <c r="A187" s="73"/>
      <c r="B187" s="408"/>
      <c r="C187" s="407"/>
      <c r="D187" s="407"/>
      <c r="Q187" s="39"/>
      <c r="R187" s="39"/>
      <c r="S187" s="39"/>
      <c r="T187" s="39"/>
      <c r="U187" s="39"/>
      <c r="V187" s="125"/>
      <c r="X187" s="70"/>
      <c r="Y187" s="70"/>
    </row>
    <row r="188" spans="1:26" ht="15" customHeight="1" x14ac:dyDescent="0.25">
      <c r="A188" s="73"/>
      <c r="B188" s="408"/>
      <c r="C188" s="401"/>
      <c r="D188" s="401"/>
      <c r="Q188" s="39"/>
      <c r="R188" s="39"/>
      <c r="S188" s="39"/>
      <c r="T188" s="39"/>
      <c r="U188" s="39"/>
      <c r="V188" s="125"/>
      <c r="X188" s="70"/>
      <c r="Y188" s="70"/>
    </row>
    <row r="189" spans="1:26" ht="15" customHeight="1" x14ac:dyDescent="0.25">
      <c r="A189" s="73"/>
      <c r="B189" s="401"/>
      <c r="C189" s="401"/>
      <c r="D189" s="401"/>
      <c r="Q189" s="39"/>
      <c r="R189" s="39"/>
      <c r="S189" s="39"/>
      <c r="T189" s="39"/>
      <c r="U189" s="39"/>
      <c r="V189" s="125"/>
      <c r="X189" s="70"/>
      <c r="Y189" s="70"/>
    </row>
    <row r="190" spans="1:26" ht="15" customHeight="1" x14ac:dyDescent="0.25">
      <c r="A190" s="73"/>
      <c r="B190" s="401"/>
      <c r="C190" s="401"/>
      <c r="D190" s="401"/>
      <c r="Q190" s="39"/>
      <c r="R190" s="39"/>
      <c r="S190" s="39"/>
      <c r="T190" s="39"/>
      <c r="U190" s="39"/>
      <c r="V190" s="125"/>
      <c r="X190" s="70"/>
      <c r="Y190" s="70"/>
    </row>
    <row r="191" spans="1:26" ht="15" customHeight="1" x14ac:dyDescent="0.25">
      <c r="A191" s="73"/>
      <c r="B191" s="401"/>
      <c r="C191" s="401"/>
      <c r="D191" s="401"/>
      <c r="Q191" s="39"/>
      <c r="R191" s="39"/>
      <c r="S191" s="39"/>
      <c r="T191" s="39"/>
      <c r="U191" s="39"/>
      <c r="V191" s="125"/>
      <c r="X191" s="70"/>
      <c r="Y191" s="70"/>
    </row>
    <row r="192" spans="1:26" ht="15" customHeight="1" x14ac:dyDescent="0.25">
      <c r="A192" s="73"/>
      <c r="B192" s="401"/>
      <c r="C192" s="401"/>
      <c r="D192" s="401"/>
      <c r="Q192" s="39"/>
      <c r="R192" s="39"/>
      <c r="S192" s="39"/>
      <c r="T192" s="39"/>
      <c r="U192" s="39"/>
      <c r="V192" s="125"/>
      <c r="X192" s="70"/>
      <c r="Y192" s="70"/>
    </row>
    <row r="193" spans="1:25" ht="15" customHeight="1" x14ac:dyDescent="0.25">
      <c r="A193" s="73"/>
      <c r="B193" s="401"/>
      <c r="C193" s="401"/>
      <c r="D193" s="401"/>
      <c r="Q193" s="39"/>
      <c r="R193" s="39"/>
      <c r="S193" s="39"/>
      <c r="T193" s="39"/>
      <c r="U193" s="39"/>
      <c r="V193" s="125"/>
      <c r="X193" s="70"/>
      <c r="Y193" s="70"/>
    </row>
    <row r="194" spans="1:25" ht="15" customHeight="1" x14ac:dyDescent="0.25">
      <c r="A194" s="73"/>
      <c r="B194" s="401"/>
      <c r="C194" s="401"/>
      <c r="D194" s="401"/>
      <c r="Q194" s="39"/>
      <c r="R194" s="39"/>
      <c r="S194" s="39"/>
      <c r="T194" s="39"/>
      <c r="U194" s="39"/>
      <c r="V194" s="125"/>
      <c r="X194" s="70"/>
    </row>
    <row r="195" spans="1:25" ht="15" customHeight="1" x14ac:dyDescent="0.25">
      <c r="A195" s="73"/>
      <c r="B195" s="401"/>
      <c r="C195" s="401"/>
      <c r="D195" s="401"/>
      <c r="Q195" s="39"/>
      <c r="R195" s="39"/>
      <c r="S195" s="39"/>
      <c r="T195" s="39"/>
      <c r="U195" s="39"/>
      <c r="V195" s="125"/>
      <c r="Y195" s="70"/>
    </row>
    <row r="196" spans="1:25" ht="15" customHeight="1" x14ac:dyDescent="0.25">
      <c r="A196" s="73"/>
      <c r="B196" s="401"/>
      <c r="C196" s="401"/>
      <c r="D196" s="401"/>
      <c r="F196" s="136"/>
      <c r="K196" s="137"/>
      <c r="Q196" s="136"/>
      <c r="V196" s="65"/>
      <c r="X196" s="70"/>
      <c r="Y196" s="70"/>
    </row>
    <row r="197" spans="1:25" ht="15" customHeight="1" x14ac:dyDescent="0.25">
      <c r="A197" s="73"/>
      <c r="B197" s="401"/>
      <c r="C197" s="401"/>
      <c r="D197" s="401"/>
      <c r="F197" s="136"/>
      <c r="K197" s="137"/>
      <c r="Q197" s="136"/>
      <c r="V197" s="65"/>
      <c r="X197" s="70"/>
      <c r="Y197" s="70"/>
    </row>
    <row r="198" spans="1:25" ht="15" customHeight="1" x14ac:dyDescent="0.25">
      <c r="A198" s="73"/>
      <c r="B198" s="401"/>
      <c r="C198" s="401"/>
      <c r="D198" s="401"/>
      <c r="F198" s="136"/>
      <c r="K198" s="137"/>
      <c r="Q198" s="136"/>
      <c r="V198" s="65"/>
      <c r="X198" s="70"/>
      <c r="Y198" s="70"/>
    </row>
    <row r="199" spans="1:25" ht="15" customHeight="1" x14ac:dyDescent="0.25">
      <c r="A199" s="73"/>
      <c r="B199" s="401"/>
      <c r="C199" s="401"/>
      <c r="D199" s="401"/>
      <c r="F199" s="136"/>
      <c r="K199" s="137"/>
      <c r="Q199" s="136"/>
      <c r="V199" s="65"/>
      <c r="X199" s="70"/>
      <c r="Y199" s="70"/>
    </row>
    <row r="200" spans="1:25" ht="15" customHeight="1" x14ac:dyDescent="0.25">
      <c r="A200" s="73"/>
      <c r="B200" s="401"/>
      <c r="C200" s="401"/>
      <c r="D200" s="401"/>
      <c r="F200" s="136"/>
      <c r="K200" s="137"/>
      <c r="Q200" s="136"/>
      <c r="V200" s="65"/>
      <c r="X200" s="70"/>
      <c r="Y200" s="70"/>
    </row>
    <row r="201" spans="1:25" ht="15" customHeight="1" x14ac:dyDescent="0.25">
      <c r="A201" s="73"/>
      <c r="B201" s="246"/>
      <c r="C201" s="246"/>
      <c r="D201" s="246"/>
      <c r="F201" s="136"/>
      <c r="K201" s="137"/>
      <c r="Q201" s="136"/>
      <c r="V201" s="65"/>
      <c r="X201" s="70"/>
      <c r="Y201" s="70"/>
    </row>
    <row r="202" spans="1:25" ht="15" customHeight="1" x14ac:dyDescent="0.25">
      <c r="A202" s="73"/>
      <c r="B202" s="246"/>
      <c r="C202" s="246"/>
      <c r="D202" s="246"/>
      <c r="F202" s="136"/>
      <c r="K202" s="137"/>
      <c r="Q202" s="136"/>
      <c r="V202" s="65"/>
      <c r="X202" s="70"/>
      <c r="Y202" s="70"/>
    </row>
    <row r="203" spans="1:25" ht="15" customHeight="1" x14ac:dyDescent="0.25">
      <c r="A203" s="73"/>
      <c r="B203" s="246"/>
      <c r="C203" s="402"/>
      <c r="D203" s="402"/>
      <c r="E203" s="139"/>
      <c r="F203" s="136"/>
      <c r="K203" s="137"/>
      <c r="Q203" s="136"/>
      <c r="V203" s="65"/>
      <c r="X203" s="70"/>
      <c r="Y203" s="70"/>
    </row>
    <row r="204" spans="1:25" ht="15" customHeight="1" x14ac:dyDescent="0.25">
      <c r="A204" s="126"/>
      <c r="B204" s="246"/>
      <c r="C204" s="402"/>
      <c r="D204" s="402"/>
      <c r="E204" s="139"/>
      <c r="F204" s="136"/>
      <c r="K204" s="137"/>
      <c r="Q204" s="136"/>
      <c r="V204" s="65"/>
      <c r="X204" s="70"/>
      <c r="Y204" s="70"/>
    </row>
    <row r="205" spans="1:25" ht="15" customHeight="1" x14ac:dyDescent="0.25">
      <c r="A205" s="73"/>
      <c r="B205" s="246"/>
      <c r="C205" s="402"/>
      <c r="D205" s="402"/>
      <c r="E205" s="139"/>
      <c r="F205" s="136"/>
      <c r="K205" s="137"/>
      <c r="Q205" s="136"/>
      <c r="V205" s="65"/>
      <c r="X205" s="70"/>
      <c r="Y205" s="70"/>
    </row>
    <row r="206" spans="1:25" ht="15" customHeight="1" x14ac:dyDescent="0.25">
      <c r="A206" s="73"/>
      <c r="B206" s="246"/>
      <c r="C206" s="246"/>
      <c r="D206" s="246"/>
      <c r="F206" s="136"/>
      <c r="K206" s="137"/>
      <c r="Q206" s="136"/>
      <c r="V206" s="65"/>
      <c r="X206" s="70"/>
    </row>
    <row r="207" spans="1:25" ht="15" customHeight="1" x14ac:dyDescent="0.25">
      <c r="A207" s="73"/>
      <c r="B207" s="246"/>
      <c r="C207" s="246"/>
      <c r="D207" s="246"/>
      <c r="V207" s="65"/>
      <c r="Y207" s="70"/>
    </row>
    <row r="208" spans="1:25" ht="15" customHeight="1" x14ac:dyDescent="0.25">
      <c r="A208" s="73"/>
      <c r="B208" s="246"/>
      <c r="C208" s="246"/>
      <c r="D208" s="246"/>
      <c r="F208" s="136"/>
      <c r="K208" s="137"/>
      <c r="Q208" s="136"/>
      <c r="V208" s="65"/>
      <c r="X208" s="70"/>
      <c r="Y208" s="70"/>
    </row>
    <row r="209" spans="1:25" ht="15" customHeight="1" x14ac:dyDescent="0.25">
      <c r="A209" s="73"/>
      <c r="B209" s="246"/>
      <c r="C209" s="246"/>
      <c r="D209" s="246"/>
      <c r="F209" s="136"/>
      <c r="K209" s="137"/>
      <c r="Q209" s="136"/>
      <c r="V209" s="65"/>
      <c r="X209" s="70"/>
      <c r="Y209" s="70"/>
    </row>
    <row r="210" spans="1:25" ht="15" customHeight="1" x14ac:dyDescent="0.25">
      <c r="A210" s="73"/>
      <c r="B210" s="246"/>
      <c r="C210" s="246"/>
      <c r="D210" s="246"/>
      <c r="F210" s="136"/>
      <c r="K210" s="137"/>
      <c r="Q210" s="136"/>
      <c r="V210" s="65"/>
      <c r="X210" s="70"/>
      <c r="Y210" s="70"/>
    </row>
    <row r="211" spans="1:25" ht="15" customHeight="1" x14ac:dyDescent="0.25">
      <c r="A211" s="73"/>
      <c r="B211" s="246"/>
      <c r="C211" s="246"/>
      <c r="D211" s="246"/>
      <c r="F211" s="136"/>
      <c r="K211" s="137"/>
      <c r="Q211" s="136"/>
      <c r="V211" s="65"/>
      <c r="X211" s="70"/>
      <c r="Y211" s="70"/>
    </row>
    <row r="212" spans="1:25" ht="15" customHeight="1" x14ac:dyDescent="0.25">
      <c r="A212" s="73"/>
      <c r="B212" s="246"/>
      <c r="C212" s="246"/>
      <c r="D212" s="246"/>
      <c r="F212" s="136"/>
      <c r="K212" s="137"/>
      <c r="Q212" s="136"/>
      <c r="V212" s="65"/>
      <c r="X212" s="70"/>
      <c r="Y212" s="70"/>
    </row>
    <row r="213" spans="1:25" ht="15" customHeight="1" x14ac:dyDescent="0.25">
      <c r="A213" s="73"/>
      <c r="B213" s="246"/>
      <c r="C213" s="246"/>
      <c r="D213" s="246"/>
      <c r="F213" s="136"/>
      <c r="K213" s="137"/>
      <c r="Q213" s="136"/>
      <c r="V213" s="65"/>
      <c r="X213" s="70"/>
      <c r="Y213" s="70"/>
    </row>
    <row r="214" spans="1:25" ht="15" customHeight="1" x14ac:dyDescent="0.25">
      <c r="A214" s="73"/>
      <c r="B214" s="246"/>
      <c r="C214" s="246"/>
      <c r="D214" s="246"/>
      <c r="F214" s="136"/>
      <c r="K214" s="137"/>
      <c r="Q214" s="136"/>
      <c r="V214" s="65"/>
      <c r="X214" s="70"/>
      <c r="Y214" s="70"/>
    </row>
    <row r="215" spans="1:25" ht="15" customHeight="1" x14ac:dyDescent="0.25">
      <c r="A215" s="73"/>
      <c r="B215" s="246"/>
      <c r="C215" s="246"/>
      <c r="D215" s="246"/>
      <c r="F215" s="136"/>
      <c r="K215" s="137"/>
      <c r="Q215" s="136"/>
      <c r="V215" s="65"/>
      <c r="X215" s="70"/>
      <c r="Y215" s="70"/>
    </row>
    <row r="216" spans="1:25" ht="15" customHeight="1" x14ac:dyDescent="0.25">
      <c r="A216" s="73"/>
      <c r="B216" s="246"/>
      <c r="C216" s="246"/>
      <c r="D216" s="246"/>
      <c r="F216" s="136"/>
      <c r="K216" s="137"/>
      <c r="Q216" s="136"/>
      <c r="V216" s="65"/>
      <c r="X216" s="70"/>
      <c r="Y216" s="70"/>
    </row>
    <row r="217" spans="1:25" ht="15" customHeight="1" x14ac:dyDescent="0.25">
      <c r="A217" s="73"/>
      <c r="B217" s="246"/>
      <c r="C217" s="246"/>
      <c r="D217" s="246"/>
      <c r="F217" s="136"/>
      <c r="K217" s="137"/>
      <c r="Q217" s="136"/>
      <c r="V217" s="65"/>
      <c r="X217" s="70"/>
      <c r="Y217" s="70"/>
    </row>
    <row r="218" spans="1:25" ht="15" customHeight="1" x14ac:dyDescent="0.25">
      <c r="A218" s="73"/>
      <c r="B218" s="246"/>
      <c r="C218" s="246"/>
      <c r="D218" s="246"/>
      <c r="F218" s="136"/>
      <c r="K218" s="137"/>
      <c r="Q218" s="136"/>
      <c r="V218" s="65"/>
      <c r="X218" s="70"/>
      <c r="Y218" s="70"/>
    </row>
    <row r="219" spans="1:25" ht="15" customHeight="1" x14ac:dyDescent="0.25">
      <c r="A219" s="73"/>
      <c r="B219" s="246"/>
      <c r="C219" s="246"/>
      <c r="D219" s="246"/>
      <c r="F219" s="136"/>
      <c r="K219" s="137"/>
      <c r="Q219" s="136"/>
      <c r="V219" s="65"/>
      <c r="X219" s="70"/>
      <c r="Y219" s="70"/>
    </row>
    <row r="220" spans="1:25" ht="15" customHeight="1" x14ac:dyDescent="0.25">
      <c r="A220" s="73"/>
      <c r="B220" s="246"/>
      <c r="C220" s="246"/>
      <c r="D220" s="246"/>
      <c r="F220" s="136"/>
      <c r="K220" s="137"/>
      <c r="Q220" s="136"/>
      <c r="V220" s="65"/>
      <c r="X220" s="70"/>
      <c r="Y220" s="70"/>
    </row>
    <row r="221" spans="1:25" ht="15" customHeight="1" x14ac:dyDescent="0.25">
      <c r="A221" s="73"/>
      <c r="B221" s="401"/>
      <c r="C221" s="401"/>
      <c r="D221" s="401"/>
      <c r="Q221" s="140"/>
      <c r="V221" s="65"/>
      <c r="X221" s="70"/>
      <c r="Y221" s="70"/>
    </row>
    <row r="222" spans="1:25" ht="15" customHeight="1" x14ac:dyDescent="0.25">
      <c r="A222" s="73"/>
      <c r="B222" s="401"/>
      <c r="C222" s="401"/>
      <c r="D222" s="401"/>
      <c r="Q222" s="39"/>
      <c r="R222" s="39"/>
      <c r="S222" s="39"/>
      <c r="T222" s="39"/>
      <c r="U222" s="39"/>
      <c r="V222" s="125"/>
      <c r="X222" s="70"/>
      <c r="Y222" s="70"/>
    </row>
    <row r="223" spans="1:25" ht="15" customHeight="1" x14ac:dyDescent="0.25">
      <c r="A223" s="73"/>
      <c r="B223" s="246"/>
      <c r="C223" s="246"/>
      <c r="D223" s="246"/>
      <c r="V223" s="65"/>
      <c r="X223" s="70"/>
      <c r="Y223" s="70"/>
    </row>
    <row r="224" spans="1:25" ht="15" customHeight="1" x14ac:dyDescent="0.25">
      <c r="A224" s="73"/>
      <c r="B224" s="403"/>
      <c r="C224" s="246"/>
      <c r="D224" s="246"/>
      <c r="V224" s="65"/>
      <c r="X224" s="70"/>
      <c r="Y224" s="70"/>
    </row>
    <row r="225" spans="1:25" ht="15" customHeight="1" x14ac:dyDescent="0.25">
      <c r="A225" s="73"/>
      <c r="B225" s="403"/>
      <c r="C225" s="246"/>
      <c r="D225" s="246"/>
      <c r="V225" s="65"/>
      <c r="X225" s="70"/>
      <c r="Y225" s="70"/>
    </row>
    <row r="226" spans="1:25" ht="15" customHeight="1" x14ac:dyDescent="0.25">
      <c r="A226" s="73"/>
      <c r="B226" s="403"/>
      <c r="C226" s="246"/>
      <c r="D226" s="246"/>
      <c r="V226" s="65"/>
      <c r="X226" s="70"/>
      <c r="Y226" s="70"/>
    </row>
    <row r="227" spans="1:25" ht="15" customHeight="1" x14ac:dyDescent="0.25">
      <c r="A227" s="73"/>
      <c r="B227" s="403"/>
      <c r="C227" s="246"/>
      <c r="D227" s="246"/>
      <c r="V227" s="65"/>
      <c r="X227" s="70"/>
      <c r="Y227" s="70"/>
    </row>
    <row r="228" spans="1:25" ht="15" customHeight="1" x14ac:dyDescent="0.25">
      <c r="A228" s="73"/>
      <c r="B228" s="246"/>
      <c r="C228" s="246"/>
      <c r="D228" s="246"/>
      <c r="V228" s="65"/>
      <c r="X228" s="70"/>
    </row>
    <row r="229" spans="1:25" ht="15" customHeight="1" x14ac:dyDescent="0.25">
      <c r="A229" s="73"/>
      <c r="B229" s="401"/>
      <c r="C229" s="401"/>
      <c r="D229" s="401"/>
      <c r="V229" s="65"/>
      <c r="Y229" s="70"/>
    </row>
    <row r="230" spans="1:25" ht="15" customHeight="1" x14ac:dyDescent="0.25">
      <c r="A230" s="73"/>
      <c r="B230" s="401"/>
      <c r="C230" s="401"/>
      <c r="D230" s="401"/>
      <c r="V230" s="65"/>
      <c r="X230" s="70"/>
    </row>
    <row r="231" spans="1:25" ht="15" customHeight="1" x14ac:dyDescent="0.25">
      <c r="A231" s="73"/>
      <c r="B231" s="246"/>
      <c r="C231" s="246"/>
      <c r="D231" s="246"/>
      <c r="F231" s="140"/>
      <c r="K231" s="142"/>
      <c r="Q231" s="39"/>
      <c r="R231" s="39"/>
      <c r="S231" s="39"/>
      <c r="T231" s="39"/>
      <c r="U231" s="39"/>
      <c r="V231" s="125"/>
      <c r="Y231" s="70"/>
    </row>
    <row r="232" spans="1:25" ht="15" customHeight="1" x14ac:dyDescent="0.25">
      <c r="A232" s="73"/>
      <c r="B232" s="404"/>
      <c r="C232" s="246"/>
      <c r="D232" s="246"/>
      <c r="Q232" s="39"/>
      <c r="R232" s="39"/>
      <c r="S232" s="39"/>
      <c r="T232" s="39"/>
      <c r="U232" s="39"/>
      <c r="V232" s="125"/>
      <c r="X232" s="70"/>
      <c r="Y232" s="70"/>
    </row>
    <row r="233" spans="1:25" ht="15" customHeight="1" x14ac:dyDescent="0.25">
      <c r="A233" s="73"/>
      <c r="B233" s="404"/>
      <c r="C233" s="246"/>
      <c r="D233" s="246"/>
      <c r="Q233" s="39"/>
      <c r="R233" s="39"/>
      <c r="S233" s="39"/>
      <c r="T233" s="39"/>
      <c r="U233" s="39"/>
      <c r="V233" s="125"/>
      <c r="X233" s="70"/>
      <c r="Y233" s="70"/>
    </row>
    <row r="234" spans="1:25" ht="15" customHeight="1" x14ac:dyDescent="0.25">
      <c r="A234" s="73"/>
      <c r="B234" s="405"/>
      <c r="C234" s="406"/>
      <c r="D234" s="406"/>
      <c r="E234" s="3"/>
      <c r="K234" s="145"/>
      <c r="Q234" s="39"/>
      <c r="R234" s="39"/>
      <c r="S234" s="39"/>
      <c r="T234" s="39"/>
      <c r="U234" s="39"/>
      <c r="V234" s="125"/>
      <c r="X234" s="70"/>
    </row>
    <row r="235" spans="1:25" ht="15" customHeight="1" x14ac:dyDescent="0.25">
      <c r="A235" s="73"/>
      <c r="B235" s="404"/>
      <c r="C235" s="246"/>
      <c r="D235" s="246"/>
      <c r="E235" s="144"/>
      <c r="Q235" s="39"/>
      <c r="R235" s="39"/>
      <c r="S235" s="39"/>
      <c r="T235" s="39"/>
      <c r="U235" s="39"/>
      <c r="V235" s="125"/>
    </row>
    <row r="236" spans="1:25" ht="15" customHeight="1" x14ac:dyDescent="0.25">
      <c r="A236" s="73"/>
      <c r="B236" s="404"/>
      <c r="C236" s="246"/>
      <c r="D236" s="246"/>
      <c r="Q236" s="39"/>
      <c r="R236" s="39"/>
      <c r="S236" s="39"/>
      <c r="T236" s="39"/>
      <c r="U236" s="39"/>
      <c r="V236" s="125"/>
    </row>
    <row r="237" spans="1:25" ht="15" customHeight="1" x14ac:dyDescent="0.25">
      <c r="A237" s="73"/>
      <c r="B237" s="404"/>
      <c r="C237" s="246"/>
      <c r="D237" s="246"/>
      <c r="Q237" s="39"/>
      <c r="R237" s="39"/>
      <c r="S237" s="39"/>
      <c r="T237" s="39"/>
      <c r="U237" s="39"/>
      <c r="V237" s="125"/>
    </row>
    <row r="238" spans="1:25" ht="15" customHeight="1" x14ac:dyDescent="0.25">
      <c r="A238" s="73"/>
      <c r="B238" s="404"/>
      <c r="C238" s="246"/>
      <c r="D238" s="246"/>
      <c r="Q238" s="39"/>
      <c r="R238" s="39"/>
      <c r="S238" s="39"/>
      <c r="T238" s="39"/>
      <c r="U238" s="39"/>
      <c r="V238" s="125"/>
      <c r="Y238" s="70"/>
    </row>
    <row r="239" spans="1:25" ht="15" customHeight="1" x14ac:dyDescent="0.25">
      <c r="A239" s="73"/>
      <c r="B239" s="404"/>
      <c r="C239" s="246"/>
      <c r="D239" s="246"/>
      <c r="Q239" s="39"/>
      <c r="R239" s="39"/>
      <c r="S239" s="39"/>
      <c r="T239" s="39"/>
      <c r="U239" s="39"/>
      <c r="V239" s="125"/>
      <c r="X239" s="70"/>
    </row>
    <row r="240" spans="1:25" ht="15" customHeight="1" x14ac:dyDescent="0.25">
      <c r="A240" s="73"/>
      <c r="B240" s="400" t="s">
        <v>139</v>
      </c>
      <c r="C240" s="246"/>
      <c r="D240" s="246"/>
      <c r="Q240" s="39"/>
      <c r="R240" s="39"/>
      <c r="S240" s="39"/>
      <c r="T240" s="39"/>
      <c r="U240" s="39"/>
      <c r="V240" s="125"/>
      <c r="Y240" s="70"/>
    </row>
    <row r="241" spans="1:25" ht="15" customHeight="1" x14ac:dyDescent="0.25">
      <c r="A241" s="73"/>
      <c r="B241" s="400" t="s">
        <v>140</v>
      </c>
      <c r="C241" s="160"/>
      <c r="Q241" s="39"/>
      <c r="R241" s="39"/>
      <c r="S241" s="39"/>
      <c r="T241" s="39"/>
      <c r="U241" s="39"/>
      <c r="V241" s="125"/>
      <c r="X241" s="70"/>
    </row>
    <row r="242" spans="1:25" ht="15" customHeight="1" x14ac:dyDescent="0.25">
      <c r="A242" s="73"/>
      <c r="Q242" s="39"/>
      <c r="R242" s="39"/>
      <c r="S242" s="39"/>
      <c r="T242" s="39"/>
      <c r="U242" s="39"/>
      <c r="V242" s="125"/>
    </row>
    <row r="243" spans="1:25" ht="15" customHeight="1" x14ac:dyDescent="0.25">
      <c r="A243" s="73"/>
      <c r="Q243" s="39"/>
      <c r="R243" s="39"/>
      <c r="S243" s="39"/>
      <c r="T243" s="39"/>
      <c r="U243" s="39"/>
      <c r="V243" s="125"/>
    </row>
    <row r="244" spans="1:25" ht="15" customHeight="1" x14ac:dyDescent="0.25">
      <c r="A244" s="73"/>
      <c r="Q244" s="39"/>
      <c r="R244" s="39"/>
      <c r="S244" s="39"/>
      <c r="T244" s="39"/>
      <c r="U244" s="39"/>
      <c r="V244" s="125"/>
      <c r="Y244" s="70"/>
    </row>
    <row r="245" spans="1:25" ht="15" customHeight="1" x14ac:dyDescent="0.25">
      <c r="A245" s="73"/>
      <c r="Q245" s="39"/>
      <c r="R245" s="39"/>
      <c r="S245" s="39"/>
      <c r="T245" s="39"/>
      <c r="U245" s="39"/>
      <c r="V245" s="125"/>
      <c r="X245" s="70"/>
      <c r="Y245" s="70"/>
    </row>
    <row r="246" spans="1:25" ht="15" customHeight="1" x14ac:dyDescent="0.25">
      <c r="A246" s="73"/>
      <c r="Q246" s="39"/>
      <c r="R246" s="39"/>
      <c r="S246" s="39"/>
      <c r="T246" s="39"/>
      <c r="U246" s="39"/>
      <c r="V246" s="125"/>
      <c r="X246" s="70"/>
      <c r="Y246" s="70"/>
    </row>
    <row r="247" spans="1:25" ht="15" customHeight="1" x14ac:dyDescent="0.25">
      <c r="A247" s="73"/>
      <c r="Q247" s="39"/>
      <c r="R247" s="39"/>
      <c r="S247" s="39"/>
      <c r="T247" s="39"/>
      <c r="U247" s="39"/>
      <c r="V247" s="125"/>
      <c r="X247" s="70"/>
      <c r="Y247" s="70"/>
    </row>
    <row r="248" spans="1:25" ht="15" customHeight="1" x14ac:dyDescent="0.25">
      <c r="A248" s="73"/>
      <c r="Q248" s="39"/>
      <c r="R248" s="39"/>
      <c r="S248" s="39"/>
      <c r="T248" s="39"/>
      <c r="U248" s="39"/>
      <c r="V248" s="125"/>
      <c r="X248" s="70"/>
      <c r="Y248" s="70"/>
    </row>
    <row r="249" spans="1:25" ht="15" customHeight="1" x14ac:dyDescent="0.25">
      <c r="A249" s="73"/>
      <c r="Q249" s="39"/>
      <c r="R249" s="39"/>
      <c r="S249" s="39"/>
      <c r="T249" s="39"/>
      <c r="U249" s="39"/>
      <c r="V249" s="125"/>
      <c r="X249" s="70"/>
      <c r="Y249" s="70"/>
    </row>
    <row r="250" spans="1:25" ht="15" customHeight="1" x14ac:dyDescent="0.25">
      <c r="A250" s="73"/>
      <c r="Q250" s="39"/>
      <c r="R250" s="39"/>
      <c r="S250" s="39"/>
      <c r="T250" s="39"/>
      <c r="U250" s="39"/>
      <c r="V250" s="125"/>
      <c r="X250" s="70"/>
      <c r="Y250" s="70"/>
    </row>
    <row r="251" spans="1:25" ht="15" customHeight="1" x14ac:dyDescent="0.25">
      <c r="A251" s="73"/>
      <c r="Q251" s="39"/>
      <c r="R251" s="39"/>
      <c r="S251" s="39"/>
      <c r="T251" s="39"/>
      <c r="U251" s="39"/>
      <c r="V251" s="125"/>
      <c r="X251" s="70"/>
      <c r="Y251" s="70"/>
    </row>
    <row r="252" spans="1:25" ht="15" customHeight="1" x14ac:dyDescent="0.25">
      <c r="A252" s="73"/>
      <c r="Q252" s="39"/>
      <c r="R252" s="39"/>
      <c r="S252" s="39"/>
      <c r="T252" s="39"/>
      <c r="U252" s="39"/>
      <c r="V252" s="125"/>
      <c r="X252" s="70"/>
      <c r="Y252" s="70"/>
    </row>
    <row r="253" spans="1:25" ht="15" customHeight="1" x14ac:dyDescent="0.25">
      <c r="A253" s="73"/>
      <c r="Q253" s="39"/>
      <c r="R253" s="39"/>
      <c r="S253" s="39"/>
      <c r="T253" s="39"/>
      <c r="U253" s="39"/>
      <c r="V253" s="125"/>
      <c r="X253" s="70"/>
    </row>
    <row r="254" spans="1:25" ht="15" customHeight="1" x14ac:dyDescent="0.25">
      <c r="A254" s="73"/>
      <c r="Q254" s="39"/>
      <c r="R254" s="39"/>
      <c r="S254" s="39"/>
      <c r="T254" s="39"/>
      <c r="U254" s="39"/>
      <c r="V254" s="125"/>
    </row>
    <row r="255" spans="1:25" ht="15" customHeight="1" x14ac:dyDescent="0.25">
      <c r="A255" s="73"/>
      <c r="Q255" s="39"/>
      <c r="R255" s="39"/>
      <c r="S255" s="39"/>
      <c r="T255" s="39"/>
      <c r="U255" s="39"/>
      <c r="V255" s="125"/>
    </row>
    <row r="256" spans="1:25" ht="15" customHeight="1" x14ac:dyDescent="0.25">
      <c r="A256" s="73"/>
      <c r="Q256" s="39"/>
      <c r="R256" s="39"/>
      <c r="S256" s="39"/>
      <c r="T256" s="39"/>
      <c r="U256" s="39"/>
      <c r="V256" s="125"/>
    </row>
    <row r="257" spans="1:22" ht="15" customHeight="1" x14ac:dyDescent="0.25">
      <c r="A257" s="73"/>
      <c r="Q257" s="39"/>
      <c r="R257" s="39"/>
      <c r="S257" s="39"/>
      <c r="T257" s="39"/>
      <c r="U257" s="39"/>
      <c r="V257" s="125"/>
    </row>
    <row r="258" spans="1:22" ht="15" customHeight="1" x14ac:dyDescent="0.25">
      <c r="A258" s="73"/>
      <c r="V258" s="125"/>
    </row>
    <row r="259" spans="1:22" ht="15" customHeight="1" x14ac:dyDescent="0.25">
      <c r="A259" s="73"/>
      <c r="V259" s="125"/>
    </row>
    <row r="260" spans="1:22" ht="15" customHeight="1" x14ac:dyDescent="0.25">
      <c r="A260" s="73"/>
      <c r="V260" s="125"/>
    </row>
    <row r="261" spans="1:22" ht="15" customHeight="1" x14ac:dyDescent="0.25">
      <c r="A261" s="73"/>
      <c r="V261" s="125"/>
    </row>
    <row r="262" spans="1:22" ht="15" customHeight="1" x14ac:dyDescent="0.25">
      <c r="A262" s="73"/>
      <c r="V262" s="125"/>
    </row>
    <row r="263" spans="1:22" ht="15" customHeight="1" x14ac:dyDescent="0.25">
      <c r="A263" s="73"/>
      <c r="V263" s="125"/>
    </row>
    <row r="264" spans="1:22" ht="15" customHeight="1" x14ac:dyDescent="0.25">
      <c r="A264" s="73"/>
      <c r="V264" s="125"/>
    </row>
    <row r="265" spans="1:22" ht="15" customHeight="1" x14ac:dyDescent="0.25">
      <c r="A265" s="73"/>
      <c r="V265" s="125"/>
    </row>
    <row r="266" spans="1:22" ht="15" customHeight="1" x14ac:dyDescent="0.25">
      <c r="A266" s="73"/>
      <c r="V266" s="125"/>
    </row>
    <row r="267" spans="1:22" ht="15" customHeight="1" x14ac:dyDescent="0.25">
      <c r="A267" s="73"/>
      <c r="V267" s="125"/>
    </row>
    <row r="268" spans="1:22" ht="15" customHeight="1" x14ac:dyDescent="0.25">
      <c r="A268" s="73"/>
      <c r="V268" s="125"/>
    </row>
    <row r="269" spans="1:22" ht="15" customHeight="1" x14ac:dyDescent="0.25">
      <c r="A269" s="73"/>
      <c r="V269" s="125"/>
    </row>
    <row r="270" spans="1:22" ht="15" customHeight="1" x14ac:dyDescent="0.25">
      <c r="A270" s="73"/>
      <c r="V270" s="125"/>
    </row>
    <row r="271" spans="1:22" ht="15" customHeight="1" x14ac:dyDescent="0.25">
      <c r="A271" s="73"/>
      <c r="V271" s="65"/>
    </row>
    <row r="272" spans="1:22" ht="15" customHeight="1" x14ac:dyDescent="0.25">
      <c r="A272" s="73"/>
      <c r="V272" s="65"/>
    </row>
    <row r="273" spans="1:22" ht="15" customHeight="1" x14ac:dyDescent="0.25">
      <c r="A273" s="73"/>
      <c r="V273" s="65"/>
    </row>
    <row r="274" spans="1:22" ht="15" customHeight="1" x14ac:dyDescent="0.25">
      <c r="A274" s="73"/>
      <c r="V274" s="65"/>
    </row>
    <row r="275" spans="1:22" ht="15" customHeight="1" x14ac:dyDescent="0.25">
      <c r="A275" s="73"/>
      <c r="V275" s="65"/>
    </row>
    <row r="276" spans="1:22" ht="15" customHeight="1" x14ac:dyDescent="0.25">
      <c r="A276" s="73"/>
      <c r="V276" s="65"/>
    </row>
    <row r="277" spans="1:22" ht="15" customHeight="1" x14ac:dyDescent="0.25">
      <c r="A277" s="73"/>
      <c r="V277" s="65"/>
    </row>
    <row r="278" spans="1:22" ht="15" customHeight="1" x14ac:dyDescent="0.25">
      <c r="A278" s="73"/>
      <c r="V278" s="65"/>
    </row>
    <row r="279" spans="1:22" ht="15" customHeight="1" x14ac:dyDescent="0.25">
      <c r="A279" s="73"/>
      <c r="V279" s="65"/>
    </row>
    <row r="280" spans="1:22" ht="15" customHeight="1" x14ac:dyDescent="0.25">
      <c r="A280" s="73"/>
      <c r="V280" s="65"/>
    </row>
    <row r="281" spans="1:22" ht="15" customHeight="1" x14ac:dyDescent="0.25">
      <c r="A281" s="73"/>
      <c r="V281" s="65"/>
    </row>
    <row r="282" spans="1:22" ht="15" customHeight="1" x14ac:dyDescent="0.25">
      <c r="A282" s="73"/>
      <c r="V282" s="65"/>
    </row>
    <row r="283" spans="1:22" ht="15" customHeight="1" x14ac:dyDescent="0.25">
      <c r="A283" s="73"/>
      <c r="V283" s="65"/>
    </row>
    <row r="284" spans="1:22" ht="15" customHeight="1" x14ac:dyDescent="0.25">
      <c r="A284" s="73"/>
      <c r="V284" s="65"/>
    </row>
    <row r="285" spans="1:22" ht="15" customHeight="1" x14ac:dyDescent="0.25">
      <c r="A285" s="73"/>
      <c r="V285" s="65"/>
    </row>
    <row r="286" spans="1:22" ht="15" customHeight="1" x14ac:dyDescent="0.25">
      <c r="A286" s="73"/>
      <c r="V286" s="65"/>
    </row>
    <row r="287" spans="1:22" ht="15" customHeight="1" x14ac:dyDescent="0.25">
      <c r="A287" s="73"/>
      <c r="V287" s="65"/>
    </row>
    <row r="288" spans="1:22" ht="15" customHeight="1" x14ac:dyDescent="0.25">
      <c r="A288" s="73"/>
      <c r="V288" s="65"/>
    </row>
    <row r="289" spans="1:22" ht="15" customHeight="1" x14ac:dyDescent="0.25">
      <c r="A289" s="73"/>
      <c r="V289" s="65"/>
    </row>
    <row r="290" spans="1:22" ht="15" customHeight="1" x14ac:dyDescent="0.25">
      <c r="A290" s="73"/>
      <c r="V290" s="65"/>
    </row>
    <row r="291" spans="1:22" ht="15" customHeight="1" x14ac:dyDescent="0.25">
      <c r="A291" s="73"/>
      <c r="V291" s="65"/>
    </row>
    <row r="292" spans="1:22" ht="15" customHeight="1" x14ac:dyDescent="0.25">
      <c r="A292" s="73"/>
      <c r="V292" s="65"/>
    </row>
    <row r="293" spans="1:22" ht="15" customHeight="1" x14ac:dyDescent="0.25">
      <c r="A293" s="73"/>
      <c r="V293" s="65"/>
    </row>
    <row r="294" spans="1:22" ht="15" customHeight="1" x14ac:dyDescent="0.25">
      <c r="A294" s="73"/>
      <c r="V294" s="65"/>
    </row>
    <row r="295" spans="1:22" ht="15" customHeight="1" x14ac:dyDescent="0.25">
      <c r="A295" s="73"/>
      <c r="V295" s="65"/>
    </row>
    <row r="296" spans="1:22" ht="15" customHeight="1" x14ac:dyDescent="0.25">
      <c r="A296" s="73"/>
      <c r="V296" s="65"/>
    </row>
    <row r="297" spans="1:22" ht="15" customHeight="1" x14ac:dyDescent="0.25">
      <c r="A297" s="73"/>
      <c r="V297" s="65"/>
    </row>
    <row r="298" spans="1:22" ht="15" customHeight="1" x14ac:dyDescent="0.25">
      <c r="A298" s="73"/>
      <c r="V298" s="65"/>
    </row>
    <row r="299" spans="1:22" ht="15" customHeight="1" x14ac:dyDescent="0.25">
      <c r="A299" s="73"/>
      <c r="V299" s="65"/>
    </row>
    <row r="300" spans="1:22" ht="15" customHeight="1" x14ac:dyDescent="0.25">
      <c r="A300" s="73"/>
      <c r="V300" s="65"/>
    </row>
    <row r="301" spans="1:22" ht="15" customHeight="1" x14ac:dyDescent="0.25">
      <c r="A301" s="73"/>
      <c r="V301" s="65"/>
    </row>
    <row r="302" spans="1:22" ht="15" customHeight="1" x14ac:dyDescent="0.25">
      <c r="A302" s="73"/>
      <c r="V302" s="65"/>
    </row>
    <row r="303" spans="1:22" ht="15" customHeight="1" x14ac:dyDescent="0.25">
      <c r="A303" s="73"/>
      <c r="V303" s="65"/>
    </row>
    <row r="304" spans="1:22" ht="15" customHeight="1" x14ac:dyDescent="0.25">
      <c r="A304" s="73"/>
      <c r="V304" s="65"/>
    </row>
    <row r="305" spans="1:22" ht="15" customHeight="1" x14ac:dyDescent="0.25">
      <c r="A305" s="73"/>
      <c r="V305" s="65"/>
    </row>
    <row r="306" spans="1:22" ht="15" customHeight="1" x14ac:dyDescent="0.25">
      <c r="A306" s="73"/>
      <c r="V306" s="65"/>
    </row>
    <row r="307" spans="1:22" ht="15" customHeight="1" x14ac:dyDescent="0.25">
      <c r="A307" s="73"/>
      <c r="V307" s="65"/>
    </row>
    <row r="308" spans="1:22" ht="15" customHeight="1" x14ac:dyDescent="0.25">
      <c r="A308" s="73"/>
      <c r="V308" s="65"/>
    </row>
    <row r="309" spans="1:22" ht="15" customHeight="1" x14ac:dyDescent="0.25">
      <c r="A309" s="73"/>
      <c r="V309" s="65"/>
    </row>
    <row r="310" spans="1:22" ht="15" customHeight="1" x14ac:dyDescent="0.25">
      <c r="A310" s="73"/>
      <c r="V310" s="65"/>
    </row>
    <row r="311" spans="1:22" ht="15" customHeight="1" x14ac:dyDescent="0.25">
      <c r="A311" s="73"/>
      <c r="V311" s="65"/>
    </row>
    <row r="312" spans="1:22" ht="15" customHeight="1" x14ac:dyDescent="0.25">
      <c r="A312" s="73"/>
      <c r="V312" s="65"/>
    </row>
    <row r="313" spans="1:22" ht="15" customHeight="1" x14ac:dyDescent="0.25">
      <c r="A313" s="73"/>
      <c r="V313" s="65"/>
    </row>
    <row r="314" spans="1:22" ht="15" customHeight="1" x14ac:dyDescent="0.25">
      <c r="A314" s="73"/>
      <c r="V314" s="65"/>
    </row>
    <row r="315" spans="1:22" ht="15" customHeight="1" x14ac:dyDescent="0.25">
      <c r="A315" s="73"/>
      <c r="V315" s="65"/>
    </row>
    <row r="316" spans="1:22" ht="15" customHeight="1" x14ac:dyDescent="0.25">
      <c r="A316" s="73"/>
      <c r="V316" s="65"/>
    </row>
    <row r="317" spans="1:22" ht="15" customHeight="1" x14ac:dyDescent="0.25">
      <c r="A317" s="73"/>
      <c r="V317" s="65"/>
    </row>
    <row r="318" spans="1:22" ht="15" customHeight="1" x14ac:dyDescent="0.25">
      <c r="A318" s="73"/>
      <c r="V318" s="65"/>
    </row>
    <row r="319" spans="1:22" ht="15" customHeight="1" x14ac:dyDescent="0.25">
      <c r="A319" s="73"/>
      <c r="V319" s="65"/>
    </row>
    <row r="320" spans="1:22" ht="15" customHeight="1" x14ac:dyDescent="0.25">
      <c r="A320" s="73"/>
      <c r="V320" s="65"/>
    </row>
    <row r="321" spans="1:22" ht="15" customHeight="1" x14ac:dyDescent="0.25">
      <c r="A321" s="73"/>
      <c r="V321" s="65"/>
    </row>
    <row r="322" spans="1:22" ht="15" customHeight="1" x14ac:dyDescent="0.25">
      <c r="A322" s="73"/>
      <c r="V322" s="65"/>
    </row>
    <row r="323" spans="1:22" ht="15" customHeight="1" x14ac:dyDescent="0.25">
      <c r="A323" s="73"/>
      <c r="V323" s="65"/>
    </row>
    <row r="324" spans="1:22" ht="15" customHeight="1" x14ac:dyDescent="0.25">
      <c r="A324" s="73"/>
      <c r="V324" s="65"/>
    </row>
    <row r="325" spans="1:22" ht="15" customHeight="1" x14ac:dyDescent="0.25">
      <c r="A325" s="73"/>
      <c r="V325" s="65"/>
    </row>
    <row r="326" spans="1:22" ht="15" customHeight="1" x14ac:dyDescent="0.25">
      <c r="A326" s="73"/>
      <c r="V326" s="65"/>
    </row>
    <row r="327" spans="1:22" ht="15" customHeight="1" x14ac:dyDescent="0.25">
      <c r="A327" s="73"/>
      <c r="V327" s="65"/>
    </row>
    <row r="328" spans="1:22" ht="15" customHeight="1" x14ac:dyDescent="0.25">
      <c r="A328" s="73"/>
      <c r="V328" s="65"/>
    </row>
    <row r="329" spans="1:22" ht="15" customHeight="1" x14ac:dyDescent="0.25">
      <c r="A329" s="73"/>
      <c r="V329" s="65"/>
    </row>
    <row r="330" spans="1:22" ht="15" customHeight="1" x14ac:dyDescent="0.25">
      <c r="A330" s="73"/>
      <c r="V330" s="65"/>
    </row>
    <row r="331" spans="1:22" ht="15" customHeight="1" x14ac:dyDescent="0.25">
      <c r="A331" s="73"/>
      <c r="V331" s="65"/>
    </row>
    <row r="332" spans="1:22" ht="15" customHeight="1" x14ac:dyDescent="0.25">
      <c r="A332" s="73"/>
      <c r="V332" s="65"/>
    </row>
    <row r="333" spans="1:22" ht="15" customHeight="1" x14ac:dyDescent="0.25">
      <c r="A333" s="73"/>
      <c r="V333" s="65"/>
    </row>
    <row r="334" spans="1:22" ht="15" customHeight="1" x14ac:dyDescent="0.25">
      <c r="A334" s="73"/>
      <c r="V334" s="65"/>
    </row>
    <row r="335" spans="1:22" ht="15" customHeight="1" x14ac:dyDescent="0.25">
      <c r="A335" s="73"/>
      <c r="V335" s="65"/>
    </row>
    <row r="336" spans="1:22" ht="15" customHeight="1" x14ac:dyDescent="0.25">
      <c r="A336" s="73"/>
      <c r="V336" s="65"/>
    </row>
    <row r="337" spans="1:22" ht="15" customHeight="1" x14ac:dyDescent="0.25">
      <c r="A337" s="73"/>
      <c r="V337" s="65"/>
    </row>
    <row r="338" spans="1:22" ht="15" customHeight="1" x14ac:dyDescent="0.25">
      <c r="A338" s="73"/>
      <c r="V338" s="65"/>
    </row>
    <row r="339" spans="1:22" ht="15" customHeight="1" x14ac:dyDescent="0.25">
      <c r="A339" s="73"/>
      <c r="V339" s="65"/>
    </row>
    <row r="340" spans="1:22" ht="15" customHeight="1" x14ac:dyDescent="0.25">
      <c r="A340" s="73"/>
      <c r="V340" s="65"/>
    </row>
    <row r="341" spans="1:22" ht="15" customHeight="1" x14ac:dyDescent="0.25">
      <c r="A341" s="73"/>
      <c r="V341" s="65"/>
    </row>
    <row r="342" spans="1:22" ht="15" customHeight="1" x14ac:dyDescent="0.25">
      <c r="A342" s="73"/>
      <c r="V342" s="65"/>
    </row>
    <row r="343" spans="1:22" ht="15" customHeight="1" x14ac:dyDescent="0.25">
      <c r="A343" s="73"/>
      <c r="V343" s="65"/>
    </row>
    <row r="344" spans="1:22" ht="15" customHeight="1" x14ac:dyDescent="0.25">
      <c r="A344" s="73"/>
      <c r="V344" s="65"/>
    </row>
    <row r="345" spans="1:22" ht="15" customHeight="1" x14ac:dyDescent="0.25">
      <c r="A345" s="73"/>
      <c r="V345" s="65"/>
    </row>
    <row r="346" spans="1:22" ht="15" customHeight="1" x14ac:dyDescent="0.25">
      <c r="A346" s="73"/>
      <c r="V346" s="65"/>
    </row>
    <row r="347" spans="1:22" ht="15" customHeight="1" x14ac:dyDescent="0.25">
      <c r="A347" s="73"/>
      <c r="V347" s="65"/>
    </row>
    <row r="348" spans="1:22" ht="15" customHeight="1" x14ac:dyDescent="0.25">
      <c r="A348" s="73"/>
      <c r="V348" s="65"/>
    </row>
    <row r="349" spans="1:22" ht="15" customHeight="1" x14ac:dyDescent="0.25">
      <c r="A349" s="73"/>
      <c r="V349" s="65"/>
    </row>
    <row r="350" spans="1:22" ht="15" customHeight="1" x14ac:dyDescent="0.25">
      <c r="A350" s="73"/>
      <c r="V350" s="65"/>
    </row>
    <row r="351" spans="1:22" ht="15" customHeight="1" x14ac:dyDescent="0.25">
      <c r="A351" s="73"/>
      <c r="V351" s="65"/>
    </row>
    <row r="352" spans="1:22" ht="15" customHeight="1" x14ac:dyDescent="0.25">
      <c r="A352" s="73"/>
      <c r="V352" s="65"/>
    </row>
    <row r="353" spans="1:22" ht="15" customHeight="1" x14ac:dyDescent="0.25">
      <c r="A353" s="73"/>
      <c r="V353" s="65"/>
    </row>
    <row r="354" spans="1:22" ht="15" customHeight="1" x14ac:dyDescent="0.25">
      <c r="A354" s="73"/>
      <c r="V354" s="65"/>
    </row>
    <row r="355" spans="1:22" ht="15" customHeight="1" x14ac:dyDescent="0.25">
      <c r="A355" s="73"/>
      <c r="V355" s="65"/>
    </row>
    <row r="356" spans="1:22" ht="15" customHeight="1" x14ac:dyDescent="0.25">
      <c r="A356" s="73"/>
      <c r="V356" s="65"/>
    </row>
    <row r="357" spans="1:22" ht="15" customHeight="1" x14ac:dyDescent="0.25">
      <c r="A357" s="73"/>
      <c r="V357" s="65"/>
    </row>
    <row r="358" spans="1:22" ht="15" customHeight="1" x14ac:dyDescent="0.25">
      <c r="A358" s="73"/>
      <c r="V358" s="65"/>
    </row>
    <row r="359" spans="1:22" ht="15" customHeight="1" x14ac:dyDescent="0.25">
      <c r="A359" s="73"/>
      <c r="V359" s="65"/>
    </row>
    <row r="360" spans="1:22" ht="15" customHeight="1" x14ac:dyDescent="0.25">
      <c r="A360" s="73"/>
      <c r="V360" s="65"/>
    </row>
    <row r="361" spans="1:22" ht="15" customHeight="1" x14ac:dyDescent="0.25">
      <c r="A361" s="73"/>
      <c r="V361" s="65"/>
    </row>
    <row r="362" spans="1:22" ht="15" customHeight="1" x14ac:dyDescent="0.25">
      <c r="A362" s="73"/>
      <c r="V362" s="65"/>
    </row>
    <row r="363" spans="1:22" ht="15" customHeight="1" x14ac:dyDescent="0.25">
      <c r="A363" s="73"/>
      <c r="V363" s="65"/>
    </row>
    <row r="364" spans="1:22" ht="15" customHeight="1" x14ac:dyDescent="0.25">
      <c r="A364" s="73"/>
      <c r="V364" s="65"/>
    </row>
    <row r="365" spans="1:22" ht="15" customHeight="1" x14ac:dyDescent="0.25">
      <c r="A365" s="73"/>
      <c r="V365" s="65"/>
    </row>
    <row r="366" spans="1:22" ht="15" customHeight="1" x14ac:dyDescent="0.25">
      <c r="A366" s="73"/>
      <c r="V366" s="65"/>
    </row>
    <row r="367" spans="1:22" ht="15" customHeight="1" x14ac:dyDescent="0.25">
      <c r="A367" s="73"/>
      <c r="V367" s="65"/>
    </row>
    <row r="368" spans="1:22" ht="15" customHeight="1" x14ac:dyDescent="0.25">
      <c r="A368" s="73"/>
      <c r="V368" s="65"/>
    </row>
    <row r="369" spans="1:22" ht="15" customHeight="1" x14ac:dyDescent="0.25">
      <c r="A369" s="73"/>
      <c r="V369" s="65"/>
    </row>
    <row r="370" spans="1:22" ht="15" customHeight="1" x14ac:dyDescent="0.25">
      <c r="A370" s="73"/>
      <c r="V370" s="65"/>
    </row>
    <row r="371" spans="1:22" ht="15" customHeight="1" x14ac:dyDescent="0.25">
      <c r="A371" s="73"/>
      <c r="V371" s="65"/>
    </row>
    <row r="372" spans="1:22" ht="15" customHeight="1" x14ac:dyDescent="0.25">
      <c r="A372" s="73"/>
      <c r="V372" s="65"/>
    </row>
    <row r="373" spans="1:22" ht="15" customHeight="1" x14ac:dyDescent="0.25">
      <c r="A373" s="73"/>
      <c r="V373" s="65"/>
    </row>
    <row r="374" spans="1:22" ht="15" customHeight="1" x14ac:dyDescent="0.25">
      <c r="A374" s="73"/>
      <c r="V374" s="65"/>
    </row>
    <row r="375" spans="1:22" ht="15" customHeight="1" x14ac:dyDescent="0.25">
      <c r="A375" s="73"/>
      <c r="V375" s="65"/>
    </row>
    <row r="376" spans="1:22" ht="15" customHeight="1" x14ac:dyDescent="0.25">
      <c r="A376" s="73"/>
      <c r="V376" s="65"/>
    </row>
    <row r="377" spans="1:22" ht="15" customHeight="1" x14ac:dyDescent="0.25">
      <c r="A377" s="73"/>
      <c r="V377" s="65"/>
    </row>
    <row r="378" spans="1:22" ht="15" customHeight="1" x14ac:dyDescent="0.25">
      <c r="A378" s="73"/>
      <c r="V378" s="65"/>
    </row>
    <row r="379" spans="1:22" ht="15" customHeight="1" x14ac:dyDescent="0.25">
      <c r="A379" s="73"/>
      <c r="V379" s="65"/>
    </row>
    <row r="380" spans="1:22" ht="15" customHeight="1" x14ac:dyDescent="0.25">
      <c r="A380" s="73"/>
      <c r="V380" s="65"/>
    </row>
    <row r="381" spans="1:22" ht="15" customHeight="1" x14ac:dyDescent="0.25">
      <c r="A381" s="73"/>
      <c r="V381" s="65"/>
    </row>
    <row r="382" spans="1:22" ht="15" customHeight="1" x14ac:dyDescent="0.25">
      <c r="A382" s="73"/>
      <c r="V382" s="65"/>
    </row>
    <row r="383" spans="1:22" ht="15" customHeight="1" x14ac:dyDescent="0.25">
      <c r="A383" s="73"/>
      <c r="V383" s="65"/>
    </row>
    <row r="384" spans="1:22" ht="15" customHeight="1" x14ac:dyDescent="0.25">
      <c r="A384" s="73"/>
      <c r="V384" s="65"/>
    </row>
    <row r="385" spans="1:22" ht="15" customHeight="1" x14ac:dyDescent="0.25">
      <c r="A385" s="73"/>
      <c r="V385" s="65"/>
    </row>
    <row r="386" spans="1:22" ht="15" customHeight="1" x14ac:dyDescent="0.25">
      <c r="A386" s="73"/>
      <c r="V386" s="65"/>
    </row>
    <row r="387" spans="1:22" ht="15" customHeight="1" x14ac:dyDescent="0.25">
      <c r="A387" s="73"/>
      <c r="V387" s="65"/>
    </row>
    <row r="388" spans="1:22" ht="15" customHeight="1" x14ac:dyDescent="0.25">
      <c r="A388" s="73"/>
      <c r="V388" s="65"/>
    </row>
    <row r="389" spans="1:22" ht="15" customHeight="1" x14ac:dyDescent="0.25">
      <c r="A389" s="73"/>
      <c r="V389" s="65"/>
    </row>
    <row r="390" spans="1:22" ht="15" customHeight="1" x14ac:dyDescent="0.25">
      <c r="A390" s="73"/>
      <c r="V390" s="65"/>
    </row>
    <row r="391" spans="1:22" ht="15" customHeight="1" x14ac:dyDescent="0.25">
      <c r="A391" s="73"/>
      <c r="V391" s="65"/>
    </row>
    <row r="392" spans="1:22" ht="15" customHeight="1" x14ac:dyDescent="0.25">
      <c r="A392" s="73"/>
      <c r="V392" s="65"/>
    </row>
    <row r="393" spans="1:22" ht="15" customHeight="1" x14ac:dyDescent="0.25">
      <c r="A393" s="73"/>
      <c r="V393" s="65"/>
    </row>
    <row r="394" spans="1:22" ht="15" customHeight="1" x14ac:dyDescent="0.25">
      <c r="A394" s="73"/>
      <c r="V394" s="65"/>
    </row>
    <row r="395" spans="1:22" ht="15" customHeight="1" x14ac:dyDescent="0.25">
      <c r="A395" s="73"/>
      <c r="V395" s="65"/>
    </row>
    <row r="396" spans="1:22" ht="15" customHeight="1" x14ac:dyDescent="0.25">
      <c r="A396" s="73"/>
      <c r="V396" s="65"/>
    </row>
    <row r="397" spans="1:22" ht="15" customHeight="1" x14ac:dyDescent="0.25">
      <c r="A397" s="73"/>
      <c r="V397" s="65"/>
    </row>
    <row r="398" spans="1:22" ht="15" customHeight="1" x14ac:dyDescent="0.25">
      <c r="A398" s="73"/>
      <c r="V398" s="65"/>
    </row>
    <row r="399" spans="1:22" ht="15" customHeight="1" x14ac:dyDescent="0.25">
      <c r="A399" s="73"/>
      <c r="V399" s="65"/>
    </row>
    <row r="400" spans="1:22" ht="15" customHeight="1" x14ac:dyDescent="0.25">
      <c r="A400" s="73"/>
      <c r="V400" s="65"/>
    </row>
    <row r="401" spans="1:22" ht="15" customHeight="1" x14ac:dyDescent="0.25">
      <c r="A401" s="73"/>
      <c r="V401" s="65"/>
    </row>
    <row r="402" spans="1:22" ht="15" customHeight="1" x14ac:dyDescent="0.25">
      <c r="A402" s="73"/>
      <c r="V402" s="65"/>
    </row>
    <row r="403" spans="1:22" ht="15" customHeight="1" x14ac:dyDescent="0.25">
      <c r="A403" s="73"/>
      <c r="V403" s="65"/>
    </row>
    <row r="404" spans="1:22" ht="15" customHeight="1" x14ac:dyDescent="0.25">
      <c r="A404" s="73"/>
      <c r="V404" s="65"/>
    </row>
    <row r="405" spans="1:22" ht="15" customHeight="1" x14ac:dyDescent="0.25">
      <c r="A405" s="73"/>
      <c r="V405" s="65"/>
    </row>
    <row r="406" spans="1:22" ht="15" customHeight="1" x14ac:dyDescent="0.25">
      <c r="A406" s="73"/>
      <c r="V406" s="65"/>
    </row>
    <row r="407" spans="1:22" ht="15" customHeight="1" x14ac:dyDescent="0.25">
      <c r="A407" s="73"/>
      <c r="V407" s="65"/>
    </row>
    <row r="408" spans="1:22" ht="15" customHeight="1" x14ac:dyDescent="0.25">
      <c r="A408" s="73"/>
      <c r="V408" s="65"/>
    </row>
    <row r="409" spans="1:22" ht="15" customHeight="1" x14ac:dyDescent="0.25">
      <c r="A409" s="73"/>
      <c r="V409" s="65"/>
    </row>
    <row r="410" spans="1:22" ht="15" customHeight="1" x14ac:dyDescent="0.25">
      <c r="A410" s="73"/>
      <c r="V410" s="65"/>
    </row>
    <row r="411" spans="1:22" ht="15" customHeight="1" x14ac:dyDescent="0.25">
      <c r="A411" s="73"/>
      <c r="V411" s="65"/>
    </row>
    <row r="412" spans="1:22" ht="15" customHeight="1" x14ac:dyDescent="0.25">
      <c r="A412" s="73"/>
      <c r="V412" s="65"/>
    </row>
    <row r="413" spans="1:22" ht="15" customHeight="1" x14ac:dyDescent="0.25">
      <c r="A413" s="73"/>
      <c r="V413" s="65"/>
    </row>
    <row r="414" spans="1:22" ht="15" customHeight="1" x14ac:dyDescent="0.25">
      <c r="A414" s="73"/>
      <c r="V414" s="65"/>
    </row>
    <row r="415" spans="1:22" ht="15" customHeight="1" x14ac:dyDescent="0.25">
      <c r="A415" s="73"/>
      <c r="V415" s="65"/>
    </row>
    <row r="416" spans="1:22" ht="15" customHeight="1" x14ac:dyDescent="0.25">
      <c r="A416" s="73"/>
      <c r="V416" s="65"/>
    </row>
    <row r="417" spans="1:22" ht="15" customHeight="1" x14ac:dyDescent="0.25">
      <c r="A417" s="73"/>
      <c r="V417" s="65"/>
    </row>
    <row r="418" spans="1:22" ht="15" customHeight="1" x14ac:dyDescent="0.25">
      <c r="A418" s="73"/>
      <c r="V418" s="65"/>
    </row>
    <row r="419" spans="1:22" ht="15" customHeight="1" x14ac:dyDescent="0.25">
      <c r="A419" s="73"/>
      <c r="V419" s="65"/>
    </row>
    <row r="420" spans="1:22" ht="15" customHeight="1" x14ac:dyDescent="0.25">
      <c r="A420" s="73"/>
      <c r="V420" s="65"/>
    </row>
    <row r="421" spans="1:22" ht="15" customHeight="1" x14ac:dyDescent="0.25">
      <c r="A421" s="73"/>
      <c r="V421" s="65"/>
    </row>
    <row r="422" spans="1:22" ht="15" customHeight="1" x14ac:dyDescent="0.25">
      <c r="A422" s="73"/>
      <c r="V422" s="65"/>
    </row>
    <row r="423" spans="1:22" ht="15" customHeight="1" x14ac:dyDescent="0.25">
      <c r="A423" s="73"/>
      <c r="V423" s="65"/>
    </row>
    <row r="424" spans="1:22" ht="15" customHeight="1" x14ac:dyDescent="0.25">
      <c r="A424" s="73"/>
      <c r="V424" s="65"/>
    </row>
    <row r="425" spans="1:22" ht="15" customHeight="1" x14ac:dyDescent="0.25">
      <c r="A425" s="73"/>
      <c r="V425" s="65"/>
    </row>
    <row r="426" spans="1:22" ht="15" customHeight="1" x14ac:dyDescent="0.25">
      <c r="A426" s="73"/>
      <c r="V426" s="65"/>
    </row>
    <row r="427" spans="1:22" ht="15" customHeight="1" x14ac:dyDescent="0.25">
      <c r="A427" s="73"/>
      <c r="V427" s="65"/>
    </row>
    <row r="428" spans="1:22" ht="15" customHeight="1" x14ac:dyDescent="0.25">
      <c r="A428" s="73"/>
      <c r="V428" s="65"/>
    </row>
    <row r="429" spans="1:22" ht="15" customHeight="1" x14ac:dyDescent="0.25">
      <c r="A429" s="73"/>
      <c r="V429" s="65"/>
    </row>
    <row r="430" spans="1:22" ht="15" customHeight="1" x14ac:dyDescent="0.25">
      <c r="A430" s="73"/>
      <c r="V430" s="65"/>
    </row>
    <row r="431" spans="1:22" ht="15" customHeight="1" x14ac:dyDescent="0.25">
      <c r="A431" s="73"/>
      <c r="V431" s="65"/>
    </row>
    <row r="432" spans="1:22" ht="15" customHeight="1" x14ac:dyDescent="0.25">
      <c r="A432" s="73"/>
      <c r="V432" s="65"/>
    </row>
    <row r="433" spans="1:22" ht="15" customHeight="1" x14ac:dyDescent="0.25">
      <c r="A433" s="73"/>
      <c r="V433" s="65"/>
    </row>
    <row r="434" spans="1:22" ht="15" customHeight="1" x14ac:dyDescent="0.25">
      <c r="A434" s="73"/>
      <c r="V434" s="65"/>
    </row>
    <row r="435" spans="1:22" ht="15" customHeight="1" x14ac:dyDescent="0.25">
      <c r="A435" s="73"/>
      <c r="V435" s="65"/>
    </row>
    <row r="436" spans="1:22" ht="15" customHeight="1" x14ac:dyDescent="0.25">
      <c r="A436" s="73"/>
      <c r="V436" s="65"/>
    </row>
    <row r="437" spans="1:22" ht="15" customHeight="1" x14ac:dyDescent="0.25">
      <c r="A437" s="73"/>
      <c r="V437" s="65"/>
    </row>
    <row r="438" spans="1:22" ht="15" customHeight="1" x14ac:dyDescent="0.25">
      <c r="A438" s="73"/>
      <c r="V438" s="65"/>
    </row>
    <row r="439" spans="1:22" ht="15" customHeight="1" x14ac:dyDescent="0.25">
      <c r="A439" s="73"/>
      <c r="V439" s="65"/>
    </row>
    <row r="440" spans="1:22" ht="15" customHeight="1" x14ac:dyDescent="0.25">
      <c r="A440" s="73"/>
      <c r="V440" s="65"/>
    </row>
    <row r="441" spans="1:22" ht="15" customHeight="1" x14ac:dyDescent="0.25">
      <c r="A441" s="73"/>
      <c r="V441" s="65"/>
    </row>
    <row r="442" spans="1:22" ht="15" customHeight="1" x14ac:dyDescent="0.25">
      <c r="A442" s="73"/>
      <c r="V442" s="65"/>
    </row>
    <row r="443" spans="1:22" ht="15" customHeight="1" x14ac:dyDescent="0.25">
      <c r="A443" s="73"/>
      <c r="V443" s="65"/>
    </row>
    <row r="444" spans="1:22" ht="15" customHeight="1" x14ac:dyDescent="0.25">
      <c r="A444" s="73"/>
      <c r="V444" s="65"/>
    </row>
    <row r="445" spans="1:22" ht="15" customHeight="1" x14ac:dyDescent="0.25">
      <c r="A445" s="73"/>
      <c r="V445" s="65"/>
    </row>
    <row r="446" spans="1:22" ht="15" customHeight="1" x14ac:dyDescent="0.25">
      <c r="A446" s="73"/>
      <c r="V446" s="65"/>
    </row>
    <row r="447" spans="1:22" ht="15" customHeight="1" x14ac:dyDescent="0.25">
      <c r="A447" s="73"/>
      <c r="V447" s="65"/>
    </row>
    <row r="448" spans="1:22" ht="15" customHeight="1" x14ac:dyDescent="0.25">
      <c r="A448" s="73"/>
      <c r="V448" s="65"/>
    </row>
    <row r="449" spans="1:22" ht="15" customHeight="1" x14ac:dyDescent="0.25">
      <c r="A449" s="73"/>
      <c r="V449" s="65"/>
    </row>
    <row r="450" spans="1:22" ht="15" customHeight="1" x14ac:dyDescent="0.25">
      <c r="A450" s="73"/>
      <c r="V450" s="65"/>
    </row>
    <row r="451" spans="1:22" ht="15" customHeight="1" x14ac:dyDescent="0.25">
      <c r="A451" s="73"/>
      <c r="V451" s="65"/>
    </row>
    <row r="452" spans="1:22" ht="15" customHeight="1" x14ac:dyDescent="0.25">
      <c r="A452" s="73"/>
      <c r="V452" s="65"/>
    </row>
    <row r="453" spans="1:22" ht="15" customHeight="1" x14ac:dyDescent="0.25">
      <c r="A453" s="73"/>
      <c r="V453" s="65"/>
    </row>
    <row r="454" spans="1:22" ht="15" customHeight="1" x14ac:dyDescent="0.25">
      <c r="A454" s="73"/>
      <c r="V454" s="65"/>
    </row>
    <row r="455" spans="1:22" ht="15" customHeight="1" x14ac:dyDescent="0.25">
      <c r="A455" s="73"/>
      <c r="V455" s="65"/>
    </row>
    <row r="456" spans="1:22" ht="15" customHeight="1" x14ac:dyDescent="0.25">
      <c r="A456" s="73"/>
      <c r="V456" s="65"/>
    </row>
    <row r="457" spans="1:22" ht="15" customHeight="1" x14ac:dyDescent="0.25">
      <c r="A457" s="73"/>
      <c r="V457" s="65"/>
    </row>
    <row r="458" spans="1:22" ht="15" customHeight="1" x14ac:dyDescent="0.25">
      <c r="A458" s="73"/>
      <c r="V458" s="65"/>
    </row>
    <row r="459" spans="1:22" ht="15" customHeight="1" x14ac:dyDescent="0.25">
      <c r="A459" s="73"/>
      <c r="V459" s="65"/>
    </row>
    <row r="460" spans="1:22" ht="15" customHeight="1" x14ac:dyDescent="0.25">
      <c r="A460" s="73"/>
      <c r="V460" s="65"/>
    </row>
    <row r="461" spans="1:22" ht="15" customHeight="1" x14ac:dyDescent="0.25">
      <c r="A461" s="73"/>
      <c r="V461" s="65"/>
    </row>
    <row r="462" spans="1:22" ht="15" customHeight="1" x14ac:dyDescent="0.25">
      <c r="A462" s="73"/>
      <c r="V462" s="65"/>
    </row>
    <row r="463" spans="1:22" ht="15" customHeight="1" x14ac:dyDescent="0.25">
      <c r="A463" s="73"/>
      <c r="V463" s="65"/>
    </row>
    <row r="464" spans="1:22" ht="15" customHeight="1" x14ac:dyDescent="0.25">
      <c r="A464" s="73"/>
      <c r="V464" s="65"/>
    </row>
    <row r="465" spans="1:22" ht="15" customHeight="1" x14ac:dyDescent="0.25">
      <c r="A465" s="73"/>
      <c r="V465" s="65"/>
    </row>
    <row r="466" spans="1:22" ht="15" customHeight="1" x14ac:dyDescent="0.25">
      <c r="A466" s="73"/>
      <c r="V466" s="65"/>
    </row>
    <row r="467" spans="1:22" ht="15" customHeight="1" x14ac:dyDescent="0.25">
      <c r="A467" s="73"/>
      <c r="V467" s="65"/>
    </row>
    <row r="468" spans="1:22" ht="15" customHeight="1" x14ac:dyDescent="0.25">
      <c r="A468" s="73"/>
      <c r="V468" s="65"/>
    </row>
    <row r="469" spans="1:22" ht="15" customHeight="1" x14ac:dyDescent="0.25">
      <c r="A469" s="73"/>
      <c r="V469" s="65"/>
    </row>
    <row r="470" spans="1:22" ht="15" customHeight="1" x14ac:dyDescent="0.25">
      <c r="A470" s="73"/>
      <c r="V470" s="65"/>
    </row>
    <row r="471" spans="1:22" ht="15" customHeight="1" x14ac:dyDescent="0.25">
      <c r="A471" s="73"/>
      <c r="V471" s="65"/>
    </row>
    <row r="472" spans="1:22" ht="15" customHeight="1" x14ac:dyDescent="0.25">
      <c r="A472" s="73"/>
      <c r="V472" s="65"/>
    </row>
    <row r="473" spans="1:22" ht="15" customHeight="1" x14ac:dyDescent="0.25">
      <c r="A473" s="73"/>
      <c r="V473" s="65"/>
    </row>
    <row r="474" spans="1:22" ht="15" customHeight="1" x14ac:dyDescent="0.25">
      <c r="A474" s="73"/>
      <c r="V474" s="65"/>
    </row>
    <row r="475" spans="1:22" ht="15" customHeight="1" x14ac:dyDescent="0.25">
      <c r="A475" s="73"/>
      <c r="V475" s="65"/>
    </row>
    <row r="476" spans="1:22" ht="15" customHeight="1" x14ac:dyDescent="0.25">
      <c r="A476" s="73"/>
      <c r="V476" s="65"/>
    </row>
    <row r="477" spans="1:22" ht="15" customHeight="1" x14ac:dyDescent="0.25">
      <c r="A477" s="73"/>
      <c r="V477" s="65"/>
    </row>
    <row r="478" spans="1:22" ht="15" customHeight="1" x14ac:dyDescent="0.25">
      <c r="A478" s="73"/>
      <c r="V478" s="65"/>
    </row>
    <row r="479" spans="1:22" ht="15" customHeight="1" x14ac:dyDescent="0.25">
      <c r="A479" s="73"/>
      <c r="V479" s="65"/>
    </row>
    <row r="480" spans="1:22" ht="15" customHeight="1" x14ac:dyDescent="0.25">
      <c r="A480" s="73"/>
      <c r="V480" s="65"/>
    </row>
    <row r="481" spans="1:22" ht="15" customHeight="1" x14ac:dyDescent="0.25">
      <c r="A481" s="73"/>
      <c r="V481" s="65"/>
    </row>
    <row r="482" spans="1:22" ht="15" customHeight="1" x14ac:dyDescent="0.25">
      <c r="A482" s="73"/>
      <c r="V482" s="65"/>
    </row>
    <row r="483" spans="1:22" ht="15" customHeight="1" x14ac:dyDescent="0.25">
      <c r="A483" s="73"/>
      <c r="V483" s="65"/>
    </row>
    <row r="484" spans="1:22" ht="15" customHeight="1" x14ac:dyDescent="0.25">
      <c r="A484" s="73"/>
      <c r="V484" s="65"/>
    </row>
    <row r="485" spans="1:22" ht="15" customHeight="1" x14ac:dyDescent="0.25">
      <c r="A485" s="73"/>
      <c r="V485" s="65"/>
    </row>
    <row r="486" spans="1:22" ht="15" customHeight="1" x14ac:dyDescent="0.25">
      <c r="A486" s="73"/>
      <c r="V486" s="65"/>
    </row>
    <row r="487" spans="1:22" ht="15" customHeight="1" x14ac:dyDescent="0.25">
      <c r="A487" s="73"/>
      <c r="V487" s="65"/>
    </row>
    <row r="488" spans="1:22" ht="15" customHeight="1" x14ac:dyDescent="0.25">
      <c r="A488" s="73"/>
      <c r="V488" s="65"/>
    </row>
    <row r="489" spans="1:22" ht="15" customHeight="1" x14ac:dyDescent="0.25">
      <c r="A489" s="73"/>
      <c r="V489" s="65"/>
    </row>
    <row r="490" spans="1:22" ht="15" customHeight="1" x14ac:dyDescent="0.25">
      <c r="A490" s="73"/>
      <c r="V490" s="65"/>
    </row>
    <row r="491" spans="1:22" ht="15" customHeight="1" x14ac:dyDescent="0.25">
      <c r="A491" s="73"/>
      <c r="V491" s="65"/>
    </row>
    <row r="492" spans="1:22" ht="15" customHeight="1" x14ac:dyDescent="0.25">
      <c r="A492" s="73"/>
      <c r="V492" s="65"/>
    </row>
    <row r="493" spans="1:22" ht="15" customHeight="1" x14ac:dyDescent="0.25">
      <c r="A493" s="73"/>
      <c r="V493" s="65"/>
    </row>
    <row r="494" spans="1:22" ht="15" customHeight="1" x14ac:dyDescent="0.25">
      <c r="A494" s="73"/>
      <c r="V494" s="65"/>
    </row>
    <row r="495" spans="1:22" ht="15" customHeight="1" x14ac:dyDescent="0.25">
      <c r="A495" s="73"/>
      <c r="V495" s="65"/>
    </row>
    <row r="496" spans="1:22" ht="15" customHeight="1" x14ac:dyDescent="0.25">
      <c r="A496" s="73"/>
      <c r="V496" s="65"/>
    </row>
    <row r="497" spans="1:22" ht="15" customHeight="1" x14ac:dyDescent="0.25">
      <c r="A497" s="73"/>
      <c r="V497" s="65"/>
    </row>
    <row r="498" spans="1:22" ht="15" customHeight="1" x14ac:dyDescent="0.25">
      <c r="A498" s="73"/>
      <c r="V498" s="65"/>
    </row>
    <row r="499" spans="1:22" ht="15" customHeight="1" x14ac:dyDescent="0.25">
      <c r="A499" s="73"/>
      <c r="V499" s="65"/>
    </row>
    <row r="500" spans="1:22" ht="15" customHeight="1" x14ac:dyDescent="0.25">
      <c r="A500" s="73"/>
      <c r="V500" s="65"/>
    </row>
    <row r="501" spans="1:22" ht="15" customHeight="1" x14ac:dyDescent="0.25">
      <c r="A501" s="73"/>
      <c r="V501" s="65"/>
    </row>
    <row r="502" spans="1:22" ht="15" customHeight="1" x14ac:dyDescent="0.25">
      <c r="A502" s="73"/>
      <c r="V502" s="65"/>
    </row>
    <row r="503" spans="1:22" ht="15" customHeight="1" x14ac:dyDescent="0.25">
      <c r="A503" s="73"/>
      <c r="V503" s="65"/>
    </row>
    <row r="504" spans="1:22" ht="15" customHeight="1" x14ac:dyDescent="0.25">
      <c r="A504" s="73"/>
      <c r="V504" s="65"/>
    </row>
    <row r="505" spans="1:22" ht="15" customHeight="1" x14ac:dyDescent="0.25">
      <c r="A505" s="73"/>
      <c r="V505" s="65"/>
    </row>
    <row r="506" spans="1:22" ht="15" customHeight="1" x14ac:dyDescent="0.25">
      <c r="A506" s="73"/>
      <c r="V506" s="65"/>
    </row>
    <row r="507" spans="1:22" ht="15" customHeight="1" x14ac:dyDescent="0.25">
      <c r="A507" s="73"/>
      <c r="V507" s="65"/>
    </row>
    <row r="508" spans="1:22" ht="15" customHeight="1" x14ac:dyDescent="0.25">
      <c r="A508" s="73"/>
      <c r="V508" s="65"/>
    </row>
    <row r="509" spans="1:22" ht="15" customHeight="1" x14ac:dyDescent="0.25">
      <c r="A509" s="73"/>
      <c r="V509" s="65"/>
    </row>
    <row r="510" spans="1:22" ht="15" customHeight="1" x14ac:dyDescent="0.25">
      <c r="A510" s="73"/>
      <c r="V510" s="65"/>
    </row>
    <row r="511" spans="1:22" ht="15" customHeight="1" x14ac:dyDescent="0.25">
      <c r="A511" s="73"/>
      <c r="V511" s="65"/>
    </row>
    <row r="512" spans="1:22" ht="15" customHeight="1" x14ac:dyDescent="0.25">
      <c r="A512" s="73"/>
      <c r="V512" s="65"/>
    </row>
    <row r="513" spans="1:22" ht="15" customHeight="1" x14ac:dyDescent="0.25">
      <c r="A513" s="73"/>
      <c r="V513" s="65"/>
    </row>
    <row r="514" spans="1:22" ht="15" customHeight="1" x14ac:dyDescent="0.25">
      <c r="A514" s="73"/>
      <c r="V514" s="65"/>
    </row>
    <row r="515" spans="1:22" ht="15" customHeight="1" x14ac:dyDescent="0.25">
      <c r="A515" s="73"/>
      <c r="V515" s="65"/>
    </row>
    <row r="516" spans="1:22" ht="15" customHeight="1" x14ac:dyDescent="0.25">
      <c r="A516" s="73"/>
      <c r="V516" s="65"/>
    </row>
    <row r="517" spans="1:22" ht="15" customHeight="1" x14ac:dyDescent="0.25">
      <c r="A517" s="73"/>
      <c r="V517" s="65"/>
    </row>
    <row r="518" spans="1:22" ht="15" customHeight="1" x14ac:dyDescent="0.25">
      <c r="A518" s="73"/>
      <c r="V518" s="65"/>
    </row>
    <row r="519" spans="1:22" ht="15" customHeight="1" x14ac:dyDescent="0.25">
      <c r="A519" s="73"/>
      <c r="V519" s="65"/>
    </row>
    <row r="520" spans="1:22" ht="15" customHeight="1" x14ac:dyDescent="0.25">
      <c r="A520" s="73"/>
      <c r="V520" s="65"/>
    </row>
    <row r="521" spans="1:22" ht="15" customHeight="1" x14ac:dyDescent="0.25">
      <c r="A521" s="73"/>
      <c r="V521" s="65"/>
    </row>
    <row r="522" spans="1:22" ht="15" customHeight="1" x14ac:dyDescent="0.25">
      <c r="A522" s="73"/>
      <c r="V522" s="65"/>
    </row>
    <row r="523" spans="1:22" ht="15" customHeight="1" x14ac:dyDescent="0.25">
      <c r="A523" s="73"/>
      <c r="V523" s="65"/>
    </row>
    <row r="524" spans="1:22" ht="15" customHeight="1" x14ac:dyDescent="0.25">
      <c r="A524" s="73"/>
      <c r="V524" s="65"/>
    </row>
    <row r="525" spans="1:22" ht="15" customHeight="1" x14ac:dyDescent="0.25">
      <c r="A525" s="73"/>
      <c r="V525" s="65"/>
    </row>
    <row r="526" spans="1:22" ht="15" customHeight="1" x14ac:dyDescent="0.25">
      <c r="A526" s="73"/>
      <c r="V526" s="65"/>
    </row>
    <row r="527" spans="1:22" ht="15" customHeight="1" x14ac:dyDescent="0.25">
      <c r="A527" s="73"/>
      <c r="V527" s="65"/>
    </row>
    <row r="528" spans="1:22" ht="15" customHeight="1" x14ac:dyDescent="0.25">
      <c r="A528" s="73"/>
      <c r="V528" s="65"/>
    </row>
    <row r="529" spans="1:22" ht="15" customHeight="1" x14ac:dyDescent="0.25">
      <c r="A529" s="73"/>
      <c r="V529" s="65"/>
    </row>
    <row r="530" spans="1:22" ht="15" customHeight="1" x14ac:dyDescent="0.25">
      <c r="A530" s="73"/>
      <c r="V530" s="65"/>
    </row>
    <row r="531" spans="1:22" ht="15" customHeight="1" x14ac:dyDescent="0.25">
      <c r="A531" s="73"/>
      <c r="V531" s="65"/>
    </row>
    <row r="532" spans="1:22" ht="15" customHeight="1" x14ac:dyDescent="0.25">
      <c r="A532" s="73"/>
      <c r="V532" s="65"/>
    </row>
    <row r="533" spans="1:22" ht="15" customHeight="1" x14ac:dyDescent="0.25">
      <c r="A533" s="73"/>
      <c r="V533" s="65"/>
    </row>
    <row r="534" spans="1:22" ht="15" customHeight="1" x14ac:dyDescent="0.25">
      <c r="A534" s="73"/>
      <c r="V534" s="65"/>
    </row>
    <row r="535" spans="1:22" ht="15" customHeight="1" x14ac:dyDescent="0.25">
      <c r="A535" s="73"/>
      <c r="V535" s="65"/>
    </row>
    <row r="536" spans="1:22" ht="15" customHeight="1" x14ac:dyDescent="0.25">
      <c r="A536" s="73"/>
      <c r="V536" s="65"/>
    </row>
    <row r="537" spans="1:22" ht="15" customHeight="1" x14ac:dyDescent="0.25">
      <c r="A537" s="73"/>
      <c r="V537" s="65"/>
    </row>
    <row r="538" spans="1:22" ht="15" customHeight="1" x14ac:dyDescent="0.25">
      <c r="A538" s="73"/>
      <c r="V538" s="65"/>
    </row>
    <row r="539" spans="1:22" ht="15" customHeight="1" x14ac:dyDescent="0.25">
      <c r="A539" s="73"/>
      <c r="V539" s="65"/>
    </row>
    <row r="540" spans="1:22" ht="15" customHeight="1" x14ac:dyDescent="0.25">
      <c r="A540" s="73"/>
      <c r="V540" s="65"/>
    </row>
    <row r="541" spans="1:22" ht="15" customHeight="1" x14ac:dyDescent="0.25">
      <c r="A541" s="73"/>
      <c r="V541" s="65"/>
    </row>
    <row r="542" spans="1:22" ht="15" customHeight="1" x14ac:dyDescent="0.25">
      <c r="A542" s="73"/>
      <c r="V542" s="65"/>
    </row>
    <row r="543" spans="1:22" ht="15" customHeight="1" x14ac:dyDescent="0.25">
      <c r="A543" s="73"/>
      <c r="V543" s="65"/>
    </row>
    <row r="544" spans="1:22" ht="15" customHeight="1" x14ac:dyDescent="0.25">
      <c r="A544" s="73"/>
      <c r="V544" s="65"/>
    </row>
    <row r="545" spans="1:28" ht="15" customHeight="1" x14ac:dyDescent="0.25">
      <c r="A545" s="73"/>
      <c r="V545" s="65"/>
    </row>
    <row r="546" spans="1:28" ht="15" customHeight="1" x14ac:dyDescent="0.25">
      <c r="A546" s="73"/>
      <c r="V546" s="65"/>
    </row>
    <row r="547" spans="1:28" ht="15" customHeight="1" x14ac:dyDescent="0.25">
      <c r="A547" s="73"/>
      <c r="V547" s="65"/>
    </row>
    <row r="548" spans="1:28" ht="15" customHeight="1" x14ac:dyDescent="0.25">
      <c r="A548" s="73"/>
      <c r="V548" s="65"/>
      <c r="AB548" s="5">
        <v>7</v>
      </c>
    </row>
    <row r="549" spans="1:28" x14ac:dyDescent="0.25">
      <c r="A549" s="73"/>
    </row>
    <row r="550" spans="1:28" x14ac:dyDescent="0.25">
      <c r="A550" s="73"/>
    </row>
    <row r="551" spans="1:28" x14ac:dyDescent="0.25">
      <c r="A551" s="73"/>
    </row>
    <row r="552" spans="1:28" x14ac:dyDescent="0.25">
      <c r="A552" s="73"/>
    </row>
    <row r="553" spans="1:28" x14ac:dyDescent="0.25">
      <c r="A553" s="73"/>
    </row>
    <row r="554" spans="1:28" x14ac:dyDescent="0.25">
      <c r="A554" s="73"/>
    </row>
    <row r="555" spans="1:28" x14ac:dyDescent="0.25">
      <c r="A555" s="73"/>
    </row>
    <row r="556" spans="1:28" x14ac:dyDescent="0.25">
      <c r="A556" s="73"/>
    </row>
    <row r="557" spans="1:28" x14ac:dyDescent="0.25">
      <c r="A557" s="73"/>
    </row>
    <row r="558" spans="1:28" x14ac:dyDescent="0.25">
      <c r="A558" s="73"/>
    </row>
    <row r="559" spans="1:28" x14ac:dyDescent="0.25">
      <c r="A559" s="73"/>
    </row>
    <row r="560" spans="1:28" x14ac:dyDescent="0.25">
      <c r="A560" s="73"/>
    </row>
    <row r="561" spans="1:1" x14ac:dyDescent="0.25">
      <c r="A561" s="73"/>
    </row>
    <row r="562" spans="1:1" x14ac:dyDescent="0.25">
      <c r="A562" s="73"/>
    </row>
    <row r="563" spans="1:1" x14ac:dyDescent="0.25">
      <c r="A563" s="73"/>
    </row>
    <row r="564" spans="1:1" x14ac:dyDescent="0.25">
      <c r="A564" s="73"/>
    </row>
    <row r="565" spans="1:1" x14ac:dyDescent="0.25">
      <c r="A565" s="73"/>
    </row>
    <row r="566" spans="1:1" x14ac:dyDescent="0.25">
      <c r="A566" s="73"/>
    </row>
    <row r="567" spans="1:1" x14ac:dyDescent="0.25">
      <c r="A567" s="73"/>
    </row>
    <row r="568" spans="1:1" x14ac:dyDescent="0.25">
      <c r="A568" s="73"/>
    </row>
    <row r="569" spans="1:1" x14ac:dyDescent="0.25">
      <c r="A569" s="73"/>
    </row>
    <row r="570" spans="1:1" x14ac:dyDescent="0.25">
      <c r="A570" s="73"/>
    </row>
    <row r="571" spans="1:1" x14ac:dyDescent="0.25">
      <c r="A571" s="73"/>
    </row>
    <row r="572" spans="1:1" x14ac:dyDescent="0.25">
      <c r="A572" s="73"/>
    </row>
    <row r="573" spans="1:1" x14ac:dyDescent="0.25">
      <c r="A573" s="73"/>
    </row>
    <row r="574" spans="1:1" x14ac:dyDescent="0.25">
      <c r="A574" s="73"/>
    </row>
    <row r="575" spans="1:1" x14ac:dyDescent="0.25">
      <c r="A575" s="73"/>
    </row>
    <row r="576" spans="1:1" x14ac:dyDescent="0.25">
      <c r="A576" s="73"/>
    </row>
    <row r="577" spans="1:1" x14ac:dyDescent="0.25">
      <c r="A577" s="73"/>
    </row>
    <row r="578" spans="1:1" x14ac:dyDescent="0.25">
      <c r="A578" s="73"/>
    </row>
    <row r="579" spans="1:1" x14ac:dyDescent="0.25">
      <c r="A579" s="73"/>
    </row>
    <row r="580" spans="1:1" x14ac:dyDescent="0.25">
      <c r="A580" s="73"/>
    </row>
  </sheetData>
  <mergeCells count="5">
    <mergeCell ref="G7:H7"/>
    <mergeCell ref="I7:J7"/>
    <mergeCell ref="K7:L7"/>
    <mergeCell ref="M7:N7"/>
    <mergeCell ref="O7:P7"/>
  </mergeCells>
  <pageMargins left="0.25" right="0.25" top="0.25" bottom="0.5" header="0.51180555555555496" footer="0.25"/>
  <pageSetup scale="39" firstPageNumber="0" orientation="portrait" horizontalDpi="300" verticalDpi="300" r:id="rId1"/>
  <headerFooter>
    <oddFooter>&amp;L&amp;6&amp;F&amp;C&amp;6Page &amp;P of &amp;N&amp;R&amp;6Rev. &amp;D</oddFooter>
  </headerFooter>
  <ignoredErrors>
    <ignoredError sqref="F70" 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sheetPr>
  <dimension ref="A1:G22"/>
  <sheetViews>
    <sheetView tabSelected="1" showOutlineSymbols="0" zoomScaleNormal="100" workbookViewId="0">
      <selection activeCell="C24" sqref="C24"/>
    </sheetView>
  </sheetViews>
  <sheetFormatPr defaultColWidth="8.875" defaultRowHeight="15.75" x14ac:dyDescent="0.25"/>
  <cols>
    <col min="1" max="1" width="40.875" customWidth="1"/>
    <col min="2" max="2" width="11.125" customWidth="1"/>
    <col min="3" max="1027" width="11" customWidth="1"/>
  </cols>
  <sheetData>
    <row r="1" spans="1:7" x14ac:dyDescent="0.25">
      <c r="A1" s="146" t="s">
        <v>60</v>
      </c>
      <c r="B1" s="147" t="s">
        <v>61</v>
      </c>
      <c r="C1" s="147" t="s">
        <v>62</v>
      </c>
      <c r="D1" s="147" t="s">
        <v>63</v>
      </c>
      <c r="E1" s="147" t="s">
        <v>127</v>
      </c>
      <c r="F1" s="147" t="s">
        <v>128</v>
      </c>
      <c r="G1" s="147" t="s">
        <v>64</v>
      </c>
    </row>
    <row r="2" spans="1:7" x14ac:dyDescent="0.25">
      <c r="A2" t="s">
        <v>91</v>
      </c>
      <c r="B2" s="148">
        <f>'FY2021'!Q66</f>
        <v>24235</v>
      </c>
      <c r="C2" s="148">
        <f>'FY2021'!R66</f>
        <v>24720</v>
      </c>
      <c r="D2" s="148">
        <f>'FY2021'!S66</f>
        <v>0</v>
      </c>
      <c r="E2" s="148">
        <f>'FY2021'!T66</f>
        <v>0</v>
      </c>
      <c r="F2" s="148">
        <f>'FY2021'!U66</f>
        <v>0</v>
      </c>
      <c r="G2" s="148">
        <f>SUM(B2:F2)</f>
        <v>48955</v>
      </c>
    </row>
    <row r="3" spans="1:7" x14ac:dyDescent="0.25">
      <c r="A3" t="s">
        <v>92</v>
      </c>
      <c r="B3" s="148">
        <f>'FY2021'!Q156</f>
        <v>0</v>
      </c>
      <c r="C3" s="148">
        <f>'FY2021'!R156</f>
        <v>0</v>
      </c>
      <c r="D3" s="148">
        <f>'FY2021'!S156</f>
        <v>0</v>
      </c>
      <c r="E3" s="148">
        <f>'FY2021'!T156</f>
        <v>0</v>
      </c>
      <c r="F3" s="148">
        <f>'FY2021'!U156</f>
        <v>0</v>
      </c>
      <c r="G3" s="148">
        <f>SUM(B3:F3)</f>
        <v>0</v>
      </c>
    </row>
    <row r="4" spans="1:7" x14ac:dyDescent="0.25">
      <c r="A4" t="s">
        <v>93</v>
      </c>
      <c r="B4" s="148">
        <f>'FY2021'!Q153+'FY2021'!Q154+'FY2021'!Q155</f>
        <v>5432</v>
      </c>
      <c r="C4" s="148">
        <f>'FY2021'!R153+'FY2021'!R154+'FY2021'!R155</f>
        <v>0</v>
      </c>
      <c r="D4" s="148">
        <f>'FY2021'!S153</f>
        <v>0</v>
      </c>
      <c r="E4" s="148">
        <f>'FY2021'!T153</f>
        <v>0</v>
      </c>
      <c r="F4" s="148">
        <f>'FY2021'!U153</f>
        <v>0</v>
      </c>
      <c r="G4" s="148">
        <f t="shared" ref="G4:G11" si="0">SUM(B4:F4)</f>
        <v>5432</v>
      </c>
    </row>
    <row r="5" spans="1:7" x14ac:dyDescent="0.25">
      <c r="A5" t="s">
        <v>94</v>
      </c>
      <c r="B5" s="148">
        <f>'FY2021'!Q112+'FY2021'!Q125</f>
        <v>2586</v>
      </c>
      <c r="C5" s="148">
        <f>'FY2021'!R112+'FY2021'!R125</f>
        <v>7000</v>
      </c>
      <c r="D5" s="148">
        <f>'FY2021'!S112+'FY2021'!S125</f>
        <v>0</v>
      </c>
      <c r="E5" s="148">
        <f>'FY2021'!T112+'FY2021'!T125</f>
        <v>0</v>
      </c>
      <c r="F5" s="148">
        <f>'FY2021'!U112+'FY2021'!U125</f>
        <v>0</v>
      </c>
      <c r="G5" s="148">
        <f t="shared" si="0"/>
        <v>9586</v>
      </c>
    </row>
    <row r="6" spans="1:7" x14ac:dyDescent="0.25">
      <c r="A6" t="s">
        <v>95</v>
      </c>
      <c r="B6" s="178">
        <f>'FY2021'!Q140+'FY2021'!Q141+'FY2021'!Q142+'FY2021'!Q143+'FY2021'!Q144+'FY2021'!Q145+'FY2021'!Q146+'FY2021'!Q147+'FY2021'!Q148+'FY2021'!Q149+'FY2021'!Q150+'FY2021'!Q151</f>
        <v>4590</v>
      </c>
      <c r="C6" s="178">
        <f>'FY2021'!R140+'FY2021'!R141+'FY2021'!R142+'FY2021'!R143+'FY2021'!R144+'FY2021'!R145+'FY2021'!R146+'FY2021'!R147+'FY2021'!R148+'FY2021'!R149+'FY2021'!R150+'FY2021'!R151</f>
        <v>0</v>
      </c>
      <c r="D6" s="178">
        <f>'FY2021'!S140+'FY2021'!S141+'FY2021'!S142+'FY2021'!S143+'FY2021'!S144+'FY2021'!S145+'FY2021'!S146+'FY2021'!S147+'FY2021'!S148+'FY2021'!S149+'FY2021'!S150+'FY2021'!S151</f>
        <v>0</v>
      </c>
      <c r="E6" s="178">
        <f>'FY2021'!T140+'FY2021'!T141+'FY2021'!T142+'FY2021'!T143+'FY2021'!T144+'FY2021'!T145+'FY2021'!T146+'FY2021'!T147+'FY2021'!T148+'FY2021'!T149+'FY2021'!T150+'FY2021'!T151</f>
        <v>0</v>
      </c>
      <c r="F6" s="178">
        <f>'FY2021'!U140+'FY2021'!U141+'FY2021'!U142+'FY2021'!U143+'FY2021'!U144+'FY2021'!U145+'FY2021'!U146+'FY2021'!U147+'FY2021'!U148+'FY2021'!U149+'FY2021'!U150+'FY2021'!U151</f>
        <v>0</v>
      </c>
      <c r="G6" s="148">
        <f t="shared" si="0"/>
        <v>4590</v>
      </c>
    </row>
    <row r="7" spans="1:7" x14ac:dyDescent="0.25">
      <c r="A7" t="s">
        <v>96</v>
      </c>
      <c r="B7" s="148">
        <f>'FY2021'!Q82+'FY2021'!Q83+'FY2021'!Q84+'FY2021'!Q85+'FY2021'!Q86</f>
        <v>0</v>
      </c>
      <c r="C7" s="148">
        <f>'FY2021'!R82+'FY2021'!R83+'FY2021'!R84+'FY2021'!R85+'FY2021'!R86</f>
        <v>0</v>
      </c>
      <c r="D7" s="148">
        <f>'FY2021'!S82+'FY2021'!S83+'FY2021'!S84+'FY2021'!S85+'FY2021'!S86</f>
        <v>0</v>
      </c>
      <c r="E7" s="148">
        <f>'FY2021'!T82+'FY2021'!T83+'FY2021'!T84+'FY2021'!T85+'FY2021'!T86</f>
        <v>0</v>
      </c>
      <c r="F7" s="148">
        <f>'FY2021'!U82+'FY2021'!U83+'FY2021'!U84+'FY2021'!U85+'FY2021'!U86</f>
        <v>0</v>
      </c>
      <c r="G7" s="148">
        <f t="shared" si="0"/>
        <v>0</v>
      </c>
    </row>
    <row r="8" spans="1:7" x14ac:dyDescent="0.25">
      <c r="A8" t="s">
        <v>97</v>
      </c>
      <c r="B8" s="148">
        <f>'FY2021'!Q76</f>
        <v>6471</v>
      </c>
      <c r="C8" s="148">
        <f>'FY2021'!R76</f>
        <v>6699</v>
      </c>
      <c r="D8" s="148">
        <f>'FY2021'!S76</f>
        <v>0</v>
      </c>
      <c r="E8" s="148">
        <f>'FY2021'!T76</f>
        <v>0</v>
      </c>
      <c r="F8" s="148">
        <f>'FY2021'!U76</f>
        <v>0</v>
      </c>
      <c r="G8" s="148">
        <f t="shared" si="0"/>
        <v>13170</v>
      </c>
    </row>
    <row r="9" spans="1:7" x14ac:dyDescent="0.25">
      <c r="A9" t="s">
        <v>98</v>
      </c>
      <c r="B9" s="148">
        <f>'FY2021'!Q160+'FY2021'!Q165</f>
        <v>12685.879500000001</v>
      </c>
      <c r="C9" s="148">
        <f>'FY2021'!R160+'FY2021'!R165</f>
        <v>17417.295000000002</v>
      </c>
      <c r="D9" s="148">
        <f>'FY2021'!S160+'FY2021'!S165</f>
        <v>0</v>
      </c>
      <c r="E9" s="148">
        <f>'FY2021'!T160+'FY2021'!T165</f>
        <v>0</v>
      </c>
      <c r="F9" s="148">
        <f>'FY2021'!U160+'FY2021'!U165</f>
        <v>0</v>
      </c>
      <c r="G9" s="148">
        <f t="shared" si="0"/>
        <v>30103.174500000001</v>
      </c>
    </row>
    <row r="10" spans="1:7" x14ac:dyDescent="0.25">
      <c r="A10" t="s">
        <v>99</v>
      </c>
      <c r="B10" s="148">
        <f>0</f>
        <v>0</v>
      </c>
      <c r="C10" s="148">
        <f>0</f>
        <v>0</v>
      </c>
      <c r="D10" s="148">
        <f>0</f>
        <v>0</v>
      </c>
      <c r="E10" s="148">
        <f>0</f>
        <v>0</v>
      </c>
      <c r="F10" s="148">
        <f>0</f>
        <v>0</v>
      </c>
      <c r="G10" s="148">
        <f>SUM(B10:F10)</f>
        <v>0</v>
      </c>
    </row>
    <row r="11" spans="1:7" x14ac:dyDescent="0.25">
      <c r="A11" t="s">
        <v>65</v>
      </c>
      <c r="B11" s="148">
        <f>'FY2021'!Q135</f>
        <v>0</v>
      </c>
      <c r="C11" s="148">
        <f>'FY2021'!R135</f>
        <v>0</v>
      </c>
      <c r="D11" s="148">
        <f>'FY2021'!S135</f>
        <v>0</v>
      </c>
      <c r="E11" s="148">
        <f>'FY2021'!T135</f>
        <v>0</v>
      </c>
      <c r="F11" s="148">
        <f>'FY2021'!U135</f>
        <v>0</v>
      </c>
      <c r="G11" s="148">
        <f t="shared" si="0"/>
        <v>0</v>
      </c>
    </row>
    <row r="12" spans="1:7" x14ac:dyDescent="0.25">
      <c r="A12" s="146" t="s">
        <v>66</v>
      </c>
      <c r="B12" s="149">
        <f t="shared" ref="B12:G12" si="1">SUM(B2:B11)</f>
        <v>55999.879500000003</v>
      </c>
      <c r="C12" s="149">
        <f t="shared" si="1"/>
        <v>55836.294999999998</v>
      </c>
      <c r="D12" s="149">
        <f t="shared" si="1"/>
        <v>0</v>
      </c>
      <c r="E12" s="149">
        <f t="shared" si="1"/>
        <v>0</v>
      </c>
      <c r="F12" s="149">
        <f t="shared" si="1"/>
        <v>0</v>
      </c>
      <c r="G12" s="149">
        <f t="shared" si="1"/>
        <v>111836.17449999999</v>
      </c>
    </row>
    <row r="13" spans="1:7" x14ac:dyDescent="0.25">
      <c r="A13" s="146" t="s">
        <v>100</v>
      </c>
      <c r="B13" s="149">
        <f>'FY2021'!Q178</f>
        <v>0</v>
      </c>
      <c r="C13" s="149">
        <f>'FY2021'!R178</f>
        <v>0</v>
      </c>
      <c r="D13" s="149">
        <f>'FY2021'!S178</f>
        <v>0</v>
      </c>
      <c r="E13" s="149">
        <f>'FY2021'!T178</f>
        <v>0</v>
      </c>
      <c r="F13" s="149">
        <f>'FY2021'!U178</f>
        <v>0</v>
      </c>
      <c r="G13" s="149">
        <f>SUM(B13:F13)</f>
        <v>0</v>
      </c>
    </row>
    <row r="14" spans="1:7" x14ac:dyDescent="0.25">
      <c r="A14" s="146" t="s">
        <v>67</v>
      </c>
      <c r="B14" s="149">
        <f t="shared" ref="B14:G14" si="2">SUM(B12:B13)</f>
        <v>55999.879500000003</v>
      </c>
      <c r="C14" s="149">
        <f t="shared" si="2"/>
        <v>55836.294999999998</v>
      </c>
      <c r="D14" s="149">
        <f t="shared" si="2"/>
        <v>0</v>
      </c>
      <c r="E14" s="149">
        <f t="shared" si="2"/>
        <v>0</v>
      </c>
      <c r="F14" s="149">
        <f t="shared" si="2"/>
        <v>0</v>
      </c>
      <c r="G14" s="149">
        <f t="shared" si="2"/>
        <v>111836.17449999999</v>
      </c>
    </row>
    <row r="15" spans="1:7" x14ac:dyDescent="0.25">
      <c r="A15" s="216" t="s">
        <v>75</v>
      </c>
      <c r="B15" s="215" t="e">
        <f>#REF!</f>
        <v>#REF!</v>
      </c>
      <c r="C15" s="215" t="e">
        <f>#REF!</f>
        <v>#REF!</v>
      </c>
      <c r="D15" s="215" t="e">
        <f>#REF!</f>
        <v>#REF!</v>
      </c>
      <c r="E15" s="215" t="e">
        <f>#REF!</f>
        <v>#REF!</v>
      </c>
      <c r="F15" s="215" t="e">
        <f>#REF!</f>
        <v>#REF!</v>
      </c>
      <c r="G15" s="215" t="e">
        <f>#REF!</f>
        <v>#REF!</v>
      </c>
    </row>
    <row r="16" spans="1:7" x14ac:dyDescent="0.25">
      <c r="A16" s="216" t="s">
        <v>76</v>
      </c>
      <c r="B16" s="197" t="e">
        <f>B15/B14</f>
        <v>#REF!</v>
      </c>
      <c r="C16" s="197" t="e">
        <f>C15/C14</f>
        <v>#REF!</v>
      </c>
      <c r="D16" s="197" t="e">
        <f>D15/D14</f>
        <v>#REF!</v>
      </c>
      <c r="E16" s="197" t="e">
        <f>E15/E14</f>
        <v>#REF!</v>
      </c>
      <c r="F16" s="197" t="e">
        <f>F15/F14</f>
        <v>#REF!</v>
      </c>
      <c r="G16" s="197" t="e">
        <f t="shared" ref="G16" si="3">G15/G14</f>
        <v>#REF!</v>
      </c>
    </row>
    <row r="17" spans="1:7" x14ac:dyDescent="0.25">
      <c r="B17" s="196"/>
      <c r="C17" s="196"/>
      <c r="D17" s="196"/>
      <c r="E17" s="196"/>
      <c r="F17" s="196"/>
      <c r="G17" s="196"/>
    </row>
    <row r="18" spans="1:7" x14ac:dyDescent="0.25">
      <c r="A18" s="146" t="s">
        <v>68</v>
      </c>
      <c r="B18" s="149">
        <f>'FY2021'!Q173</f>
        <v>55999.879499999995</v>
      </c>
      <c r="C18" s="150">
        <f>'FY2021'!R173</f>
        <v>55836.294999999998</v>
      </c>
      <c r="D18" s="150">
        <f>'FY2021'!S173</f>
        <v>0</v>
      </c>
      <c r="E18" s="150">
        <f>'FY2021'!T173</f>
        <v>0</v>
      </c>
      <c r="F18" s="150">
        <f>'FY2021'!U173</f>
        <v>0</v>
      </c>
      <c r="G18" s="150">
        <f>'FY2021'!V173</f>
        <v>111836.17449999999</v>
      </c>
    </row>
    <row r="19" spans="1:7" x14ac:dyDescent="0.25">
      <c r="A19" s="146" t="s">
        <v>69</v>
      </c>
      <c r="B19" s="150">
        <f>'FY2021'!Q178</f>
        <v>0</v>
      </c>
      <c r="C19" s="150">
        <f>'FY2021'!R178</f>
        <v>0</v>
      </c>
      <c r="D19" s="150">
        <f>'FY2021'!S178</f>
        <v>0</v>
      </c>
      <c r="E19" s="150">
        <f>'FY2021'!T178</f>
        <v>0</v>
      </c>
      <c r="F19" s="150">
        <f>'FY2021'!U178</f>
        <v>0</v>
      </c>
      <c r="G19" s="150">
        <f>'FY2021'!V178</f>
        <v>0</v>
      </c>
    </row>
    <row r="20" spans="1:7" x14ac:dyDescent="0.25">
      <c r="A20" s="146" t="s">
        <v>70</v>
      </c>
      <c r="B20" s="150">
        <f>'FY2021'!Q180</f>
        <v>55999.879499999995</v>
      </c>
      <c r="C20" s="150">
        <f>'FY2021'!R180</f>
        <v>55836.294999999998</v>
      </c>
      <c r="D20" s="150">
        <f>'FY2021'!S180</f>
        <v>0</v>
      </c>
      <c r="E20" s="150">
        <f>'FY2021'!T180</f>
        <v>0</v>
      </c>
      <c r="F20" s="150">
        <f>'FY2021'!U180</f>
        <v>0</v>
      </c>
      <c r="G20" s="150">
        <f>'FY2021'!V180</f>
        <v>111836.17449999999</v>
      </c>
    </row>
    <row r="22" spans="1:7" x14ac:dyDescent="0.25">
      <c r="B22" s="194"/>
      <c r="C22" s="194"/>
      <c r="G22" s="194"/>
    </row>
  </sheetData>
  <pageMargins left="0.7" right="0.7" top="0.75" bottom="0.75" header="0.51180555555555496" footer="0.51180555555555496"/>
  <pageSetup firstPageNumber="0"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48235"/>
    <pageSetUpPr fitToPage="1"/>
  </sheetPr>
  <dimension ref="A1:AMK578"/>
  <sheetViews>
    <sheetView showGridLines="0" showOutlineSymbols="0" topLeftCell="A178" zoomScale="110" zoomScaleNormal="110" workbookViewId="0">
      <selection activeCell="C196" sqref="C196"/>
    </sheetView>
  </sheetViews>
  <sheetFormatPr defaultColWidth="8.875" defaultRowHeight="15.75" x14ac:dyDescent="0.25"/>
  <cols>
    <col min="1" max="1" width="27.625" style="1" customWidth="1"/>
    <col min="2" max="2" width="4.375" style="2" customWidth="1"/>
    <col min="3" max="3" width="43.375" style="3" customWidth="1"/>
    <col min="4" max="4" width="15.25" style="3" customWidth="1"/>
    <col min="5" max="5" width="6.625" style="4" customWidth="1"/>
    <col min="6" max="6" width="11.125" style="5" customWidth="1"/>
    <col min="7" max="7" width="7.5" style="6" customWidth="1"/>
    <col min="8" max="8" width="4.625" style="6" customWidth="1"/>
    <col min="9" max="9" width="7.5" style="6" customWidth="1"/>
    <col min="10" max="10" width="4.625" style="6" customWidth="1"/>
    <col min="11" max="11" width="7.5" style="6" customWidth="1"/>
    <col min="12" max="12" width="4.625" style="6" customWidth="1"/>
    <col min="13" max="13" width="7.5" style="6" customWidth="1"/>
    <col min="14" max="14" width="4.625" style="6" customWidth="1"/>
    <col min="15" max="15" width="7.5" style="6" customWidth="1"/>
    <col min="16" max="16" width="4.625" style="6" customWidth="1"/>
    <col min="17" max="17" width="7.25" style="5" bestFit="1" customWidth="1"/>
    <col min="18" max="21" width="7.25" style="5" customWidth="1"/>
    <col min="22" max="22" width="8.625" style="5" customWidth="1"/>
    <col min="23" max="23" width="10.5" style="5" customWidth="1"/>
    <col min="24" max="24" width="8.25" style="5" customWidth="1"/>
    <col min="25" max="25" width="15.25" style="5" customWidth="1"/>
    <col min="26" max="26" width="12" style="5" customWidth="1"/>
    <col min="27" max="28" width="4.125" style="5" bestFit="1" customWidth="1"/>
    <col min="29" max="29" width="6.5" style="5" bestFit="1" customWidth="1"/>
    <col min="30" max="30" width="41.125" style="5" bestFit="1" customWidth="1"/>
    <col min="31" max="31" width="29.625" style="5" bestFit="1" customWidth="1"/>
    <col min="32" max="37" width="14.375" style="5" customWidth="1"/>
    <col min="38" max="38" width="40.75" style="5" customWidth="1"/>
    <col min="39" max="39" width="30.375" style="5" customWidth="1"/>
    <col min="40" max="1025" width="14.375" style="5" customWidth="1"/>
  </cols>
  <sheetData>
    <row r="1" spans="1:39" ht="15" customHeight="1" x14ac:dyDescent="0.25">
      <c r="A1" s="386" t="s">
        <v>115</v>
      </c>
      <c r="C1" s="7" t="s">
        <v>0</v>
      </c>
      <c r="D1" s="217" t="s">
        <v>126</v>
      </c>
      <c r="E1" s="218"/>
      <c r="F1" s="219"/>
      <c r="G1" s="220"/>
      <c r="H1" s="5"/>
      <c r="I1" s="5"/>
      <c r="J1" s="5"/>
      <c r="Q1" s="6"/>
      <c r="X1" s="336" t="s">
        <v>116</v>
      </c>
      <c r="Y1" s="318"/>
      <c r="Z1" s="318"/>
    </row>
    <row r="2" spans="1:39" ht="15" customHeight="1" x14ac:dyDescent="0.25">
      <c r="A2" s="264">
        <v>0.55500000000000005</v>
      </c>
      <c r="C2" s="7" t="s">
        <v>1</v>
      </c>
      <c r="D2" s="221"/>
      <c r="E2" s="222"/>
      <c r="F2" s="223"/>
      <c r="G2" s="223"/>
      <c r="H2" s="4"/>
      <c r="I2" s="4"/>
      <c r="J2" s="4"/>
      <c r="K2" s="4"/>
      <c r="L2" s="4"/>
      <c r="M2" s="4"/>
      <c r="N2" s="4"/>
      <c r="O2" s="4"/>
      <c r="P2" s="4"/>
      <c r="Q2" s="6"/>
      <c r="X2" s="364" t="s">
        <v>117</v>
      </c>
      <c r="Y2" s="366" t="s">
        <v>118</v>
      </c>
      <c r="Z2" s="365" t="s">
        <v>119</v>
      </c>
    </row>
    <row r="3" spans="1:39" ht="15" customHeight="1" x14ac:dyDescent="0.25">
      <c r="A3" s="264">
        <v>0.4</v>
      </c>
      <c r="C3" s="7" t="s">
        <v>2</v>
      </c>
      <c r="D3" s="217"/>
      <c r="E3" s="217"/>
      <c r="F3" s="224"/>
      <c r="G3" s="220"/>
      <c r="H3" s="5"/>
      <c r="I3" s="5"/>
      <c r="J3" s="5"/>
      <c r="Q3" s="6"/>
    </row>
    <row r="4" spans="1:39" ht="15" customHeight="1" x14ac:dyDescent="0.25">
      <c r="A4" s="264">
        <v>0.26</v>
      </c>
      <c r="C4" s="7" t="s">
        <v>3</v>
      </c>
      <c r="D4" s="217"/>
      <c r="E4" s="225"/>
      <c r="F4" s="226"/>
      <c r="G4" s="226"/>
      <c r="H4" s="9"/>
      <c r="I4" s="9"/>
      <c r="J4" s="9"/>
      <c r="K4" s="10"/>
      <c r="L4" s="10"/>
      <c r="M4" s="10"/>
      <c r="N4" s="10"/>
      <c r="O4" s="10"/>
      <c r="Q4" s="6"/>
      <c r="W4" s="11"/>
    </row>
    <row r="5" spans="1:39" ht="15" customHeight="1" x14ac:dyDescent="0.25">
      <c r="A5" s="264">
        <v>0.17</v>
      </c>
      <c r="C5" s="160" t="s">
        <v>73</v>
      </c>
      <c r="D5" s="227"/>
      <c r="E5" s="228"/>
      <c r="F5" s="229"/>
      <c r="G5" s="230"/>
      <c r="H5" s="188"/>
      <c r="I5" s="188"/>
      <c r="J5" s="188"/>
      <c r="K5" s="188"/>
      <c r="L5" s="188"/>
      <c r="M5" s="188"/>
      <c r="Q5" s="12"/>
    </row>
    <row r="6" spans="1:39" ht="15" customHeight="1" thickBot="1" x14ac:dyDescent="0.3">
      <c r="A6" s="264">
        <v>0.15</v>
      </c>
      <c r="D6" s="231"/>
      <c r="E6" s="223"/>
      <c r="F6" s="232"/>
      <c r="G6" s="233"/>
      <c r="Q6" s="14"/>
    </row>
    <row r="7" spans="1:39" ht="15" customHeight="1" thickTop="1" x14ac:dyDescent="0.25">
      <c r="A7" s="264">
        <v>0</v>
      </c>
      <c r="B7" s="15"/>
      <c r="C7" s="15"/>
      <c r="D7" s="234" t="s">
        <v>81</v>
      </c>
      <c r="E7" s="15"/>
      <c r="F7" s="16" t="s">
        <v>5</v>
      </c>
      <c r="G7" s="419" t="s">
        <v>6</v>
      </c>
      <c r="H7" s="419"/>
      <c r="I7" s="419" t="s">
        <v>7</v>
      </c>
      <c r="J7" s="419"/>
      <c r="K7" s="419" t="s">
        <v>8</v>
      </c>
      <c r="L7" s="419"/>
      <c r="M7" s="419" t="s">
        <v>9</v>
      </c>
      <c r="N7" s="419"/>
      <c r="O7" s="419" t="s">
        <v>10</v>
      </c>
      <c r="P7" s="419"/>
      <c r="Q7" s="16" t="s">
        <v>11</v>
      </c>
      <c r="R7" s="17" t="s">
        <v>11</v>
      </c>
      <c r="S7" s="17" t="s">
        <v>11</v>
      </c>
      <c r="T7" s="17" t="s">
        <v>11</v>
      </c>
      <c r="U7" s="165" t="s">
        <v>11</v>
      </c>
      <c r="V7" s="18" t="s">
        <v>12</v>
      </c>
      <c r="W7" s="316"/>
      <c r="AA7" s="272"/>
      <c r="AB7" s="272"/>
      <c r="AC7" s="272"/>
      <c r="AD7" s="272"/>
      <c r="AE7" s="272"/>
      <c r="AF7" s="272"/>
    </row>
    <row r="8" spans="1:39" ht="15" customHeight="1" x14ac:dyDescent="0.25">
      <c r="A8" s="362" t="s">
        <v>114</v>
      </c>
      <c r="B8" s="257"/>
      <c r="C8" s="257"/>
      <c r="D8" s="258"/>
      <c r="E8" s="257"/>
      <c r="F8" s="8"/>
      <c r="G8" s="259"/>
      <c r="H8" s="260"/>
      <c r="I8" s="259"/>
      <c r="J8" s="260"/>
      <c r="K8" s="259"/>
      <c r="L8" s="260"/>
      <c r="M8" s="259"/>
      <c r="N8" s="260"/>
      <c r="O8" s="259"/>
      <c r="P8" s="260"/>
      <c r="Q8" s="8"/>
      <c r="R8" s="261"/>
      <c r="S8" s="261"/>
      <c r="T8" s="261"/>
      <c r="U8" s="262"/>
      <c r="V8" s="263"/>
      <c r="W8" s="272"/>
      <c r="AA8" s="317"/>
      <c r="AB8" s="317"/>
      <c r="AC8" s="317"/>
      <c r="AD8" s="272"/>
      <c r="AE8" s="272"/>
      <c r="AF8" s="272"/>
    </row>
    <row r="9" spans="1:39" ht="15" customHeight="1" x14ac:dyDescent="0.25">
      <c r="A9" s="264">
        <v>0.245</v>
      </c>
      <c r="B9" s="257"/>
      <c r="C9" s="257"/>
      <c r="D9" s="258"/>
      <c r="E9" s="257"/>
      <c r="F9" s="8"/>
      <c r="G9" s="259"/>
      <c r="H9" s="260"/>
      <c r="I9" s="259"/>
      <c r="J9" s="260"/>
      <c r="K9" s="259"/>
      <c r="L9" s="260"/>
      <c r="M9" s="259"/>
      <c r="N9" s="260"/>
      <c r="O9" s="259"/>
      <c r="P9" s="260"/>
      <c r="Q9" s="8"/>
      <c r="R9" s="261"/>
      <c r="S9" s="261"/>
      <c r="T9" s="261"/>
      <c r="U9" s="262"/>
      <c r="V9" s="263"/>
      <c r="W9" s="272"/>
      <c r="X9" s="272"/>
      <c r="Y9" s="272"/>
      <c r="Z9" s="272"/>
      <c r="AA9" s="272"/>
      <c r="AB9" s="272"/>
      <c r="AC9" s="272"/>
      <c r="AD9" s="272"/>
      <c r="AE9" s="272"/>
      <c r="AF9" s="272"/>
    </row>
    <row r="10" spans="1:39" s="8" customFormat="1" ht="15" customHeight="1" thickBot="1" x14ac:dyDescent="0.25">
      <c r="A10" s="265" t="s">
        <v>89</v>
      </c>
      <c r="B10" s="19"/>
      <c r="C10" s="19"/>
      <c r="D10" s="235" t="s">
        <v>82</v>
      </c>
      <c r="E10" s="19"/>
      <c r="F10" s="20" t="s">
        <v>13</v>
      </c>
      <c r="G10" s="21" t="s">
        <v>14</v>
      </c>
      <c r="H10" s="22" t="s">
        <v>15</v>
      </c>
      <c r="I10" s="21" t="s">
        <v>14</v>
      </c>
      <c r="J10" s="22" t="s">
        <v>15</v>
      </c>
      <c r="K10" s="21" t="s">
        <v>14</v>
      </c>
      <c r="L10" s="22" t="s">
        <v>15</v>
      </c>
      <c r="M10" s="21" t="s">
        <v>14</v>
      </c>
      <c r="N10" s="22" t="s">
        <v>15</v>
      </c>
      <c r="O10" s="21" t="s">
        <v>14</v>
      </c>
      <c r="P10" s="22" t="s">
        <v>15</v>
      </c>
      <c r="Q10" s="20">
        <v>1</v>
      </c>
      <c r="R10" s="23">
        <v>2</v>
      </c>
      <c r="S10" s="23">
        <v>3</v>
      </c>
      <c r="T10" s="23">
        <v>4</v>
      </c>
      <c r="U10" s="159">
        <v>5</v>
      </c>
      <c r="V10" s="24"/>
      <c r="W10" s="272"/>
      <c r="Y10" s="273"/>
      <c r="Z10" s="273"/>
      <c r="AA10" s="273"/>
      <c r="AB10" s="273"/>
      <c r="AC10" s="273"/>
      <c r="AD10" s="273"/>
      <c r="AE10" s="273"/>
      <c r="AF10" s="349"/>
      <c r="AG10" s="273"/>
      <c r="AH10" s="273"/>
      <c r="AI10" s="273"/>
      <c r="AJ10" s="273"/>
      <c r="AK10" s="273"/>
      <c r="AL10" s="273"/>
      <c r="AM10" s="273"/>
    </row>
    <row r="11" spans="1:39" s="8" customFormat="1" ht="15" customHeight="1" thickTop="1" x14ac:dyDescent="0.25">
      <c r="A11" s="264">
        <v>0.22</v>
      </c>
      <c r="B11" s="164" t="s">
        <v>17</v>
      </c>
      <c r="C11" s="164"/>
      <c r="D11" s="3"/>
      <c r="E11" s="3"/>
      <c r="F11" s="25"/>
      <c r="G11" s="26"/>
      <c r="H11" s="27"/>
      <c r="I11" s="26"/>
      <c r="J11" s="27"/>
      <c r="K11" s="28"/>
      <c r="L11" s="27"/>
      <c r="M11" s="28"/>
      <c r="N11" s="27"/>
      <c r="O11" s="28"/>
      <c r="P11" s="28"/>
      <c r="Q11" s="29"/>
      <c r="R11" s="30"/>
      <c r="S11" s="31"/>
      <c r="T11" s="31"/>
      <c r="U11" s="32"/>
      <c r="V11" s="33"/>
      <c r="W11" s="273"/>
      <c r="X11" s="350"/>
      <c r="Y11" s="350"/>
      <c r="Z11" s="350"/>
      <c r="AA11" s="350"/>
      <c r="AB11" s="350"/>
      <c r="AC11" s="350"/>
      <c r="AD11" s="349"/>
      <c r="AE11" s="349"/>
      <c r="AF11" s="350"/>
      <c r="AG11" s="350"/>
      <c r="AH11" s="350"/>
      <c r="AI11" s="350"/>
      <c r="AJ11" s="350"/>
      <c r="AK11" s="350"/>
      <c r="AL11" s="349"/>
      <c r="AM11" s="273"/>
    </row>
    <row r="12" spans="1:39" ht="15" customHeight="1" x14ac:dyDescent="0.25">
      <c r="A12" s="266" t="s">
        <v>88</v>
      </c>
      <c r="B12" s="160"/>
      <c r="C12" s="34"/>
      <c r="D12" s="339"/>
      <c r="E12" s="35"/>
      <c r="F12" s="168">
        <v>0</v>
      </c>
      <c r="G12" s="344">
        <v>0</v>
      </c>
      <c r="H12" s="337"/>
      <c r="I12" s="347">
        <v>0</v>
      </c>
      <c r="J12" s="337"/>
      <c r="K12" s="368">
        <v>0</v>
      </c>
      <c r="L12" s="369"/>
      <c r="M12" s="368">
        <v>0</v>
      </c>
      <c r="N12" s="369"/>
      <c r="O12" s="368">
        <v>0</v>
      </c>
      <c r="P12" s="338"/>
      <c r="Q12" s="345">
        <f>ROUND(F12*(1+$A$21)*G12,0)</f>
        <v>0</v>
      </c>
      <c r="R12" s="346">
        <f>ROUND($F$12*(1+$A$21)*(1+$A$21)*I12,0)</f>
        <v>0</v>
      </c>
      <c r="S12" s="346">
        <f>ROUND($F$12*(1+$A$21)*(1+$A$21)*(1+$A$21)*K12,0)</f>
        <v>0</v>
      </c>
      <c r="T12" s="346">
        <f>ROUND(((((F12*(1+$A$21))*(1+$A$21))*(1+$A$21)))*(1+$A$21)*M12,0)</f>
        <v>0</v>
      </c>
      <c r="U12" s="370">
        <f>ROUND(F12*(1+$A$21)*(1+$A$21)*(1+$A$21)*(1+$A$21)*(1+$A$21)*O12,0)</f>
        <v>0</v>
      </c>
      <c r="V12" s="33">
        <f>SUM(Q12:U12)</f>
        <v>0</v>
      </c>
      <c r="W12" s="317"/>
      <c r="X12" s="367" t="e">
        <f>V12*Y2</f>
        <v>#VALUE!</v>
      </c>
      <c r="Y12" s="351"/>
      <c r="Z12" s="351"/>
      <c r="AA12" s="351"/>
      <c r="AB12" s="351"/>
      <c r="AC12" s="351"/>
      <c r="AD12" s="352"/>
      <c r="AE12" s="352"/>
      <c r="AF12" s="351"/>
      <c r="AG12" s="351"/>
      <c r="AH12" s="351"/>
      <c r="AI12" s="351"/>
      <c r="AJ12" s="351"/>
      <c r="AK12" s="351"/>
      <c r="AL12" s="352"/>
      <c r="AM12" s="352"/>
    </row>
    <row r="13" spans="1:39" ht="15" customHeight="1" x14ac:dyDescent="0.25">
      <c r="A13" s="264">
        <v>0.26700000000000002</v>
      </c>
      <c r="B13" s="7"/>
      <c r="C13" s="2"/>
      <c r="D13" s="339"/>
      <c r="E13" s="35"/>
      <c r="F13" s="168"/>
      <c r="G13" s="315"/>
      <c r="H13" s="238"/>
      <c r="I13" s="315"/>
      <c r="J13" s="238"/>
      <c r="K13" s="239"/>
      <c r="L13" s="27"/>
      <c r="M13" s="167"/>
      <c r="N13" s="27"/>
      <c r="O13" s="167"/>
      <c r="P13" s="28"/>
      <c r="Q13" s="182">
        <f>ROUND(F13*(1+$A$21)*G13,0)</f>
        <v>0</v>
      </c>
      <c r="R13" s="183">
        <f>ROUND($F$13*(1+$A$23)*(1+$A$23)*I13,0)</f>
        <v>0</v>
      </c>
      <c r="S13" s="183">
        <f>ROUND($F$13*(1+$A$21)*(1+$A$21)*(1+$A$21)*K13,0)</f>
        <v>0</v>
      </c>
      <c r="T13" s="183">
        <f>ROUND(((((F13*(1+$A$21))*(1+$A$21))*(1+$A$21)))*(1+$A$21)*M13,0)</f>
        <v>0</v>
      </c>
      <c r="U13" s="184">
        <f>ROUND(F13*(1+$A$21)*(1+$A$21)*(1+$A$21)*(1+$A$21)*(1+$A$21)*O13,0)</f>
        <v>0</v>
      </c>
      <c r="V13" s="33">
        <f>SUM(Q13:U13)</f>
        <v>0</v>
      </c>
      <c r="W13" s="272"/>
      <c r="X13" s="367"/>
      <c r="Y13" s="272"/>
      <c r="Z13" s="272"/>
      <c r="AA13" s="353"/>
      <c r="AB13" s="272"/>
      <c r="AC13" s="272"/>
      <c r="AD13" s="272"/>
      <c r="AE13" s="272"/>
      <c r="AF13" s="272"/>
      <c r="AG13" s="272"/>
      <c r="AH13" s="272"/>
      <c r="AI13" s="353"/>
      <c r="AJ13" s="272"/>
      <c r="AK13" s="272"/>
      <c r="AL13" s="272"/>
      <c r="AM13" s="272"/>
    </row>
    <row r="14" spans="1:39" ht="15" customHeight="1" x14ac:dyDescent="0.25">
      <c r="A14" s="265" t="s">
        <v>4</v>
      </c>
      <c r="B14" s="7"/>
      <c r="C14" s="2"/>
      <c r="D14" s="340"/>
      <c r="E14" s="35"/>
      <c r="F14" s="41"/>
      <c r="G14" s="26"/>
      <c r="H14" s="27"/>
      <c r="I14" s="26"/>
      <c r="J14" s="27"/>
      <c r="K14" s="28"/>
      <c r="L14" s="27"/>
      <c r="M14" s="28"/>
      <c r="N14" s="27"/>
      <c r="O14" s="28"/>
      <c r="P14" s="28"/>
      <c r="Q14" s="182">
        <f>ROUND(F14*(1+$A$21)*G14,0)</f>
        <v>0</v>
      </c>
      <c r="R14" s="183">
        <f>ROUND($F$14*(1+$A$21)*(1+$A$21)*I14,0)</f>
        <v>0</v>
      </c>
      <c r="S14" s="183">
        <f>ROUND($F$14*(1+$A$21)*(1+$A$21)*(1+$A$21)*K14,0)</f>
        <v>0</v>
      </c>
      <c r="T14" s="183">
        <f>ROUND(((((F14*(1+$A$21))*(1+$A$21))*(1+$A$21)))*(1+$A$21)*M14,0)</f>
        <v>0</v>
      </c>
      <c r="U14" s="184">
        <f>ROUND(F14*(1+$A$21)*(1+$A$21)*(1+$A$21)*(1+$A$21)*(1+$A$21)*O14,0)</f>
        <v>0</v>
      </c>
      <c r="V14" s="33">
        <f>SUM(Q14:U14)</f>
        <v>0</v>
      </c>
      <c r="W14" s="272"/>
      <c r="X14" s="367"/>
      <c r="Y14" s="272"/>
      <c r="Z14" s="354"/>
      <c r="AA14" s="353"/>
      <c r="AB14" s="272"/>
      <c r="AC14" s="272"/>
      <c r="AD14" s="272"/>
      <c r="AE14" s="272"/>
      <c r="AF14" s="272"/>
      <c r="AG14" s="272"/>
      <c r="AH14" s="354"/>
      <c r="AI14" s="353"/>
      <c r="AJ14" s="272"/>
      <c r="AK14" s="272"/>
      <c r="AL14" s="272"/>
      <c r="AM14" s="272"/>
    </row>
    <row r="15" spans="1:39" ht="15" customHeight="1" x14ac:dyDescent="0.25">
      <c r="A15" s="264">
        <v>0.40699999999999997</v>
      </c>
      <c r="C15" s="2"/>
      <c r="D15" s="2"/>
      <c r="E15" s="35"/>
      <c r="F15" s="41"/>
      <c r="G15" s="26"/>
      <c r="H15" s="27"/>
      <c r="I15" s="26"/>
      <c r="J15" s="27"/>
      <c r="K15" s="28"/>
      <c r="L15" s="27"/>
      <c r="M15" s="28"/>
      <c r="N15" s="27"/>
      <c r="O15" s="28"/>
      <c r="P15" s="28"/>
      <c r="Q15" s="42"/>
      <c r="R15" s="31"/>
      <c r="S15" s="31"/>
      <c r="T15" s="31"/>
      <c r="U15" s="32"/>
      <c r="V15" s="33"/>
      <c r="W15" s="272"/>
      <c r="X15" s="367"/>
      <c r="Y15" s="272"/>
      <c r="Z15" s="355"/>
      <c r="AA15" s="353"/>
      <c r="AB15" s="272"/>
      <c r="AC15" s="272"/>
      <c r="AD15" s="272"/>
      <c r="AE15" s="272"/>
      <c r="AF15" s="272"/>
      <c r="AG15" s="272"/>
      <c r="AH15" s="355"/>
      <c r="AI15" s="353"/>
      <c r="AJ15" s="272"/>
      <c r="AK15" s="272"/>
      <c r="AL15" s="272"/>
      <c r="AM15" s="272"/>
    </row>
    <row r="16" spans="1:39" ht="15" customHeight="1" x14ac:dyDescent="0.25">
      <c r="A16" s="267" t="s">
        <v>16</v>
      </c>
      <c r="B16" s="43"/>
      <c r="C16" s="44"/>
      <c r="D16" s="44"/>
      <c r="E16" s="44"/>
      <c r="F16" s="45"/>
      <c r="G16" s="46"/>
      <c r="H16" s="47"/>
      <c r="I16" s="48"/>
      <c r="J16" s="47"/>
      <c r="K16" s="48"/>
      <c r="L16" s="47"/>
      <c r="M16" s="48"/>
      <c r="N16" s="47"/>
      <c r="O16" s="48"/>
      <c r="P16" s="48"/>
      <c r="Q16" s="49"/>
      <c r="R16" s="50"/>
      <c r="S16" s="50"/>
      <c r="T16" s="50"/>
      <c r="U16" s="51"/>
      <c r="V16" s="52"/>
      <c r="W16" s="272"/>
      <c r="X16" s="367"/>
      <c r="Y16" s="272"/>
      <c r="Z16" s="353"/>
      <c r="AA16" s="353"/>
      <c r="AB16" s="272"/>
      <c r="AC16" s="272"/>
      <c r="AD16" s="272"/>
      <c r="AE16" s="272"/>
      <c r="AF16" s="272"/>
      <c r="AG16" s="272"/>
      <c r="AH16" s="353"/>
      <c r="AI16" s="353"/>
      <c r="AJ16" s="272"/>
      <c r="AK16" s="272"/>
      <c r="AL16" s="272"/>
      <c r="AM16" s="272"/>
    </row>
    <row r="17" spans="1:39" ht="15" customHeight="1" x14ac:dyDescent="0.25">
      <c r="A17" s="264">
        <v>0.314</v>
      </c>
      <c r="B17" s="3" t="s">
        <v>20</v>
      </c>
      <c r="E17" s="3"/>
      <c r="F17" s="41"/>
      <c r="G17" s="26"/>
      <c r="H17" s="27"/>
      <c r="I17" s="26"/>
      <c r="J17" s="27"/>
      <c r="K17" s="28"/>
      <c r="L17" s="27"/>
      <c r="M17" s="28"/>
      <c r="N17" s="27"/>
      <c r="O17" s="28"/>
      <c r="P17" s="28"/>
      <c r="Q17" s="42"/>
      <c r="R17" s="31"/>
      <c r="S17" s="31"/>
      <c r="T17" s="31"/>
      <c r="U17" s="32"/>
      <c r="V17" s="33"/>
      <c r="W17" s="272"/>
      <c r="X17" s="367"/>
      <c r="Y17" s="272"/>
      <c r="Z17" s="353"/>
      <c r="AA17" s="353"/>
      <c r="AB17" s="272"/>
      <c r="AC17" s="272"/>
      <c r="AD17" s="272"/>
      <c r="AE17" s="272"/>
      <c r="AF17" s="272"/>
      <c r="AG17" s="272"/>
      <c r="AH17" s="353"/>
      <c r="AI17" s="353"/>
      <c r="AJ17" s="272"/>
      <c r="AK17" s="272"/>
      <c r="AL17" s="272"/>
      <c r="AM17" s="272"/>
    </row>
    <row r="18" spans="1:39" ht="15" customHeight="1" x14ac:dyDescent="0.25">
      <c r="A18" s="265" t="s">
        <v>18</v>
      </c>
      <c r="B18" s="7"/>
      <c r="C18" s="2"/>
      <c r="D18" s="339"/>
      <c r="E18" s="35"/>
      <c r="F18" s="168">
        <v>0</v>
      </c>
      <c r="G18" s="315">
        <v>0</v>
      </c>
      <c r="H18" s="348"/>
      <c r="I18" s="315">
        <v>0</v>
      </c>
      <c r="J18" s="186"/>
      <c r="K18" s="239">
        <v>0</v>
      </c>
      <c r="L18" s="348"/>
      <c r="M18" s="239">
        <v>0</v>
      </c>
      <c r="N18" s="238"/>
      <c r="O18" s="239">
        <v>0</v>
      </c>
      <c r="P18" s="167"/>
      <c r="Q18" s="345">
        <f>ROUND(F18*(1+$A$21)*G18,0)</f>
        <v>0</v>
      </c>
      <c r="R18" s="346">
        <f>ROUND((($F$18*(1+$A$21)))*(1+$A$21)*I18,0)</f>
        <v>0</v>
      </c>
      <c r="S18" s="346">
        <f>ROUND((((F18*(1+$A$21))*(1+$A$21)))*(1+$A$21)*K18,0)</f>
        <v>0</v>
      </c>
      <c r="T18" s="346">
        <f>ROUND(((((F18*(1+$A$21))*(1+$A$21))*(1+$A$21)))*(1+$A$21)*M18,0)</f>
        <v>0</v>
      </c>
      <c r="U18" s="370">
        <f>ROUND(F18*(1+$A$21)*(1+$A$21)*(1+$A$21)*(1+$A$21)*(1+$A$21)*O18,0)</f>
        <v>0</v>
      </c>
      <c r="V18" s="33">
        <f>SUM(Q18:U18)</f>
        <v>0</v>
      </c>
      <c r="W18" s="39"/>
      <c r="X18" s="367" t="e">
        <f>V18*Y2</f>
        <v>#VALUE!</v>
      </c>
      <c r="Y18" s="171"/>
      <c r="Z18" s="171"/>
      <c r="AA18" s="356"/>
      <c r="AB18" s="356"/>
      <c r="AC18" s="171"/>
      <c r="AD18" s="171"/>
      <c r="AE18" s="171"/>
      <c r="AF18" s="171"/>
      <c r="AG18" s="171"/>
      <c r="AH18" s="171"/>
      <c r="AI18" s="356"/>
      <c r="AJ18" s="356"/>
      <c r="AK18" s="171"/>
      <c r="AL18" s="171"/>
      <c r="AM18" s="171"/>
    </row>
    <row r="19" spans="1:39" ht="15" customHeight="1" x14ac:dyDescent="0.25">
      <c r="A19" s="264">
        <v>0.217</v>
      </c>
      <c r="B19" s="7"/>
      <c r="C19" s="2"/>
      <c r="D19" s="340"/>
      <c r="E19" s="2"/>
      <c r="F19" s="41"/>
      <c r="G19" s="26"/>
      <c r="H19" s="27"/>
      <c r="I19" s="26"/>
      <c r="J19" s="27"/>
      <c r="K19" s="28"/>
      <c r="L19" s="27"/>
      <c r="M19" s="28"/>
      <c r="N19" s="27"/>
      <c r="O19" s="28"/>
      <c r="P19" s="28"/>
      <c r="Q19" s="182">
        <f>ROUND(F19*(1+$A$21)*G19,0)</f>
        <v>0</v>
      </c>
      <c r="R19" s="31">
        <f>ROUND((($F$19*(1+$A$21)))*(1+$A$21)*I19,0)</f>
        <v>0</v>
      </c>
      <c r="S19" s="31">
        <f>ROUND((((F19*(1+$A$21))*(1+$A$21)))*(1+$A$21)*K19,0)</f>
        <v>0</v>
      </c>
      <c r="T19" s="31">
        <f>ROUND(((((F19*(1+$A$21))*(1+$A$21))*(1+$A$21)))*(1+$A$21)*M19,0)</f>
        <v>0</v>
      </c>
      <c r="U19" s="32">
        <f>ROUND(F19*(1+$A$21)*(1+$A$21)*(1+$A$21)*(1+$A$21)*(1+$A$21)*O19,0)</f>
        <v>0</v>
      </c>
      <c r="V19" s="33">
        <f>SUM(Q19:U19)</f>
        <v>0</v>
      </c>
      <c r="X19" s="367"/>
      <c r="Y19" s="171"/>
      <c r="Z19" s="171"/>
      <c r="AA19" s="356"/>
      <c r="AB19" s="356"/>
      <c r="AC19" s="171"/>
      <c r="AD19" s="171"/>
      <c r="AE19" s="171"/>
      <c r="AF19" s="171"/>
      <c r="AG19" s="171"/>
      <c r="AH19" s="171"/>
      <c r="AI19" s="356"/>
      <c r="AJ19" s="356"/>
      <c r="AK19" s="171"/>
      <c r="AL19" s="171"/>
      <c r="AM19" s="171"/>
    </row>
    <row r="20" spans="1:39" ht="15" customHeight="1" x14ac:dyDescent="0.25">
      <c r="A20" s="362" t="s">
        <v>19</v>
      </c>
      <c r="B20" s="7"/>
      <c r="C20" s="2"/>
      <c r="D20" s="340"/>
      <c r="E20" s="2"/>
      <c r="F20" s="41"/>
      <c r="G20" s="26"/>
      <c r="H20" s="27"/>
      <c r="I20" s="26"/>
      <c r="J20" s="27"/>
      <c r="K20" s="28"/>
      <c r="L20" s="27"/>
      <c r="M20" s="28"/>
      <c r="N20" s="27"/>
      <c r="O20" s="28"/>
      <c r="P20" s="28"/>
      <c r="Q20" s="182">
        <f>ROUND(F20*(1+$A$21)*G20,0)</f>
        <v>0</v>
      </c>
      <c r="R20" s="31">
        <f>ROUND((($F$20*(1+$A$21)))*(1+$A$21)*I20,0)</f>
        <v>0</v>
      </c>
      <c r="S20" s="31">
        <f>ROUND((((F20*(1+$A$21))*(1+$A$21)))*(1+$A$21)*K20,0)</f>
        <v>0</v>
      </c>
      <c r="T20" s="31">
        <f>ROUND(((((F20*(1+$A$21))*(1+$A$21))*(1+$A$21)))*(1+$A$21)*M20,0)</f>
        <v>0</v>
      </c>
      <c r="U20" s="32">
        <f>ROUND(F20*(1+$A$21)*(1+$A$21)*(1+$A$21)*(1+$A$21)*(1+$A$21)*O20,0)</f>
        <v>0</v>
      </c>
      <c r="V20" s="33">
        <f>SUM(Q20:U20)</f>
        <v>0</v>
      </c>
      <c r="X20" s="367"/>
      <c r="Y20" s="171"/>
      <c r="Z20" s="171"/>
      <c r="AA20" s="356"/>
      <c r="AB20" s="356"/>
      <c r="AC20" s="171"/>
      <c r="AD20" s="171"/>
      <c r="AE20" s="171"/>
      <c r="AF20" s="171"/>
      <c r="AG20" s="171"/>
      <c r="AH20" s="171"/>
      <c r="AI20" s="356"/>
      <c r="AJ20" s="356"/>
      <c r="AK20" s="171"/>
      <c r="AL20" s="171"/>
      <c r="AM20" s="171"/>
    </row>
    <row r="21" spans="1:39" ht="15" customHeight="1" x14ac:dyDescent="0.25">
      <c r="A21" s="264">
        <v>0.04</v>
      </c>
      <c r="B21" s="7"/>
      <c r="C21" s="2"/>
      <c r="D21" s="2"/>
      <c r="F21" s="41"/>
      <c r="G21" s="26"/>
      <c r="H21" s="27"/>
      <c r="I21" s="26"/>
      <c r="J21" s="27"/>
      <c r="K21" s="28"/>
      <c r="L21" s="27"/>
      <c r="M21" s="28"/>
      <c r="N21" s="27"/>
      <c r="O21" s="28"/>
      <c r="P21" s="28"/>
      <c r="Q21" s="42"/>
      <c r="R21" s="31"/>
      <c r="S21" s="31"/>
      <c r="T21" s="31"/>
      <c r="U21" s="32"/>
      <c r="V21" s="33"/>
      <c r="X21" s="367"/>
      <c r="Y21" s="171"/>
      <c r="Z21" s="171"/>
      <c r="AA21" s="171"/>
      <c r="AB21" s="171"/>
      <c r="AC21" s="171"/>
      <c r="AD21" s="171"/>
      <c r="AE21" s="171"/>
      <c r="AF21" s="171"/>
      <c r="AG21" s="171"/>
      <c r="AH21" s="171"/>
      <c r="AI21" s="171"/>
      <c r="AJ21" s="171"/>
      <c r="AK21" s="171"/>
      <c r="AL21" s="171"/>
      <c r="AM21" s="171"/>
    </row>
    <row r="22" spans="1:39" ht="15" customHeight="1" x14ac:dyDescent="0.25">
      <c r="A22" s="264">
        <v>0.03</v>
      </c>
      <c r="B22" s="7"/>
      <c r="C22" s="2"/>
      <c r="D22" s="2"/>
      <c r="E22" s="2"/>
      <c r="F22" s="41"/>
      <c r="G22" s="26"/>
      <c r="H22" s="27"/>
      <c r="I22" s="26"/>
      <c r="J22" s="27"/>
      <c r="K22" s="28"/>
      <c r="L22" s="27"/>
      <c r="M22" s="28"/>
      <c r="N22" s="27"/>
      <c r="O22" s="28"/>
      <c r="P22" s="28"/>
      <c r="Q22" s="42"/>
      <c r="R22" s="31"/>
      <c r="S22" s="31"/>
      <c r="T22" s="31"/>
      <c r="U22" s="32"/>
      <c r="V22" s="33"/>
      <c r="X22" s="367"/>
      <c r="Y22" s="171"/>
      <c r="Z22" s="171"/>
      <c r="AA22" s="171"/>
      <c r="AB22" s="171"/>
      <c r="AC22" s="171"/>
      <c r="AD22" s="171"/>
      <c r="AE22" s="171"/>
      <c r="AF22" s="171"/>
      <c r="AG22" s="171"/>
      <c r="AH22" s="171"/>
      <c r="AI22" s="171"/>
      <c r="AJ22" s="171"/>
      <c r="AK22" s="171"/>
      <c r="AL22" s="171"/>
      <c r="AM22" s="171"/>
    </row>
    <row r="23" spans="1:39" ht="15" customHeight="1" x14ac:dyDescent="0.25">
      <c r="A23" s="264">
        <v>0.02</v>
      </c>
      <c r="B23" s="54"/>
      <c r="C23" s="55" t="s">
        <v>101</v>
      </c>
      <c r="D23" s="55"/>
      <c r="E23" s="55"/>
      <c r="F23" s="56"/>
      <c r="G23" s="57"/>
      <c r="H23" s="58"/>
      <c r="I23" s="59"/>
      <c r="J23" s="58"/>
      <c r="K23" s="60"/>
      <c r="L23" s="58"/>
      <c r="M23" s="59"/>
      <c r="N23" s="58"/>
      <c r="O23" s="59"/>
      <c r="P23" s="59"/>
      <c r="Q23" s="61">
        <f>SUM(Q18:Q20)</f>
        <v>0</v>
      </c>
      <c r="R23" s="61">
        <f>SUM(R18:R20)</f>
        <v>0</v>
      </c>
      <c r="S23" s="61">
        <f>SUM(S18:S20)</f>
        <v>0</v>
      </c>
      <c r="T23" s="61">
        <f>SUM(T18:T20)</f>
        <v>0</v>
      </c>
      <c r="U23" s="61">
        <f>SUM(U18:U20)</f>
        <v>0</v>
      </c>
      <c r="V23" s="33">
        <f>SUM(Q23:U23)</f>
        <v>0</v>
      </c>
      <c r="X23" s="367" t="e">
        <f>V23*Y2</f>
        <v>#VALUE!</v>
      </c>
      <c r="Y23" s="171"/>
      <c r="Z23" s="171"/>
      <c r="AA23" s="171"/>
      <c r="AB23" s="171"/>
      <c r="AC23" s="171"/>
      <c r="AD23" s="171"/>
      <c r="AE23" s="171"/>
      <c r="AF23" s="171"/>
      <c r="AG23" s="171"/>
      <c r="AH23" s="171"/>
      <c r="AI23" s="171"/>
      <c r="AJ23" s="171"/>
      <c r="AK23" s="171"/>
      <c r="AL23" s="171"/>
      <c r="AM23" s="171"/>
    </row>
    <row r="24" spans="1:39" x14ac:dyDescent="0.25">
      <c r="A24" s="264">
        <v>0</v>
      </c>
      <c r="B24" s="54"/>
      <c r="C24" s="55" t="s">
        <v>102</v>
      </c>
      <c r="D24" s="55"/>
      <c r="E24" s="55"/>
      <c r="F24" s="56"/>
      <c r="G24" s="57"/>
      <c r="H24" s="58"/>
      <c r="I24" s="59"/>
      <c r="J24" s="58"/>
      <c r="K24" s="60"/>
      <c r="L24" s="58"/>
      <c r="M24" s="59"/>
      <c r="N24" s="58"/>
      <c r="O24" s="59"/>
      <c r="P24" s="59"/>
      <c r="Q24" s="61">
        <f t="shared" ref="Q24:V24" si="0">SUM(Q12:Q20)</f>
        <v>0</v>
      </c>
      <c r="R24" s="61">
        <f t="shared" si="0"/>
        <v>0</v>
      </c>
      <c r="S24" s="61">
        <f t="shared" si="0"/>
        <v>0</v>
      </c>
      <c r="T24" s="61">
        <f t="shared" si="0"/>
        <v>0</v>
      </c>
      <c r="U24" s="61">
        <f t="shared" si="0"/>
        <v>0</v>
      </c>
      <c r="V24" s="33">
        <f t="shared" si="0"/>
        <v>0</v>
      </c>
      <c r="W24" s="64"/>
      <c r="X24" s="367" t="e">
        <f>V24*Y2</f>
        <v>#VALUE!</v>
      </c>
      <c r="Y24" s="171"/>
      <c r="Z24" s="357"/>
      <c r="AA24" s="356"/>
      <c r="AB24" s="171"/>
      <c r="AC24" s="171"/>
      <c r="AD24" s="171"/>
      <c r="AE24" s="171"/>
      <c r="AF24" s="171"/>
      <c r="AG24" s="171"/>
      <c r="AH24" s="357"/>
      <c r="AI24" s="356"/>
      <c r="AJ24" s="171"/>
      <c r="AK24" s="171"/>
      <c r="AL24" s="171"/>
      <c r="AM24" s="171"/>
    </row>
    <row r="25" spans="1:39" x14ac:dyDescent="0.25">
      <c r="A25" s="265" t="s">
        <v>90</v>
      </c>
      <c r="C25" s="7"/>
      <c r="D25" s="7"/>
      <c r="E25" s="7"/>
      <c r="F25" s="67"/>
      <c r="G25" s="28"/>
      <c r="H25" s="27"/>
      <c r="I25" s="28"/>
      <c r="J25" s="27"/>
      <c r="K25" s="28"/>
      <c r="L25" s="27"/>
      <c r="M25" s="28"/>
      <c r="N25" s="27"/>
      <c r="O25" s="28"/>
      <c r="P25" s="28"/>
      <c r="Q25" s="36"/>
      <c r="R25" s="37"/>
      <c r="S25" s="37"/>
      <c r="T25" s="37"/>
      <c r="U25" s="38"/>
      <c r="V25" s="33"/>
      <c r="X25" s="367"/>
      <c r="Y25" s="171"/>
      <c r="Z25" s="171"/>
      <c r="AA25" s="171"/>
      <c r="AB25" s="171"/>
      <c r="AC25" s="171"/>
      <c r="AD25" s="171"/>
      <c r="AE25" s="171"/>
      <c r="AF25" s="171"/>
      <c r="AG25" s="171"/>
      <c r="AH25" s="171"/>
      <c r="AI25" s="171"/>
      <c r="AJ25" s="171"/>
      <c r="AK25" s="171"/>
      <c r="AL25" s="171"/>
      <c r="AM25" s="171"/>
    </row>
    <row r="26" spans="1:39" x14ac:dyDescent="0.25">
      <c r="A26" s="264">
        <v>7.0000000000000007E-2</v>
      </c>
      <c r="B26" s="3" t="s">
        <v>103</v>
      </c>
      <c r="E26" s="3"/>
      <c r="F26" s="41"/>
      <c r="G26" s="26"/>
      <c r="H26" s="27"/>
      <c r="I26" s="26"/>
      <c r="J26" s="27"/>
      <c r="K26" s="28"/>
      <c r="L26" s="27"/>
      <c r="M26" s="28"/>
      <c r="N26" s="27"/>
      <c r="O26" s="28"/>
      <c r="P26" s="28"/>
      <c r="Q26" s="42"/>
      <c r="R26" s="31"/>
      <c r="S26" s="31"/>
      <c r="T26" s="31"/>
      <c r="U26" s="32"/>
      <c r="V26" s="33"/>
      <c r="X26" s="367"/>
      <c r="Y26" s="171"/>
      <c r="Z26" s="171"/>
      <c r="AA26" s="171"/>
      <c r="AB26" s="171"/>
      <c r="AC26" s="171"/>
      <c r="AD26" s="171"/>
      <c r="AE26" s="171"/>
      <c r="AF26" s="171"/>
      <c r="AG26" s="171"/>
      <c r="AH26" s="171"/>
      <c r="AI26" s="171"/>
      <c r="AJ26" s="171"/>
      <c r="AK26" s="171"/>
      <c r="AL26" s="171"/>
      <c r="AM26" s="171"/>
    </row>
    <row r="27" spans="1:39" x14ac:dyDescent="0.25">
      <c r="A27" s="362" t="s">
        <v>21</v>
      </c>
      <c r="B27" s="160"/>
      <c r="C27" s="2"/>
      <c r="D27" s="339"/>
      <c r="E27" s="2"/>
      <c r="F27" s="371">
        <v>0</v>
      </c>
      <c r="G27" s="372">
        <v>0</v>
      </c>
      <c r="H27" s="373"/>
      <c r="I27" s="374">
        <v>0</v>
      </c>
      <c r="J27" s="373"/>
      <c r="K27" s="375">
        <v>0</v>
      </c>
      <c r="L27" s="373"/>
      <c r="M27" s="375">
        <v>0</v>
      </c>
      <c r="N27" s="376"/>
      <c r="O27" s="375">
        <v>0</v>
      </c>
      <c r="P27" s="69"/>
      <c r="Q27" s="345">
        <f>ROUND(F27*(1+$A$21)*G27,0)</f>
        <v>0</v>
      </c>
      <c r="R27" s="346">
        <f>ROUND(F27*(1+$A$21)*(1+$A$21)*I27,0)</f>
        <v>0</v>
      </c>
      <c r="S27" s="346">
        <f>ROUND((F27*(1+$A$21))*(1+$A$21)*(1+$A$21)*K27,0)</f>
        <v>0</v>
      </c>
      <c r="T27" s="346">
        <f>ROUND(((((F27*(1+$A$21))*(1+$A$21))*(1+$A$21)))*(1+$A$21)*M27,0)</f>
        <v>0</v>
      </c>
      <c r="U27" s="370">
        <f>ROUND(F27*(1+$A$21)*(1+$A$21)*(1+$A$21)*(1+$A$21)*(1+$A$21)*O27,0)</f>
        <v>0</v>
      </c>
      <c r="V27" s="33">
        <f>SUM(Q27:U27)</f>
        <v>0</v>
      </c>
      <c r="X27" s="367" t="e">
        <f>V27*Y2</f>
        <v>#VALUE!</v>
      </c>
      <c r="Y27" s="351"/>
      <c r="Z27" s="351"/>
      <c r="AA27" s="351"/>
      <c r="AB27" s="351"/>
      <c r="AC27" s="351"/>
      <c r="AD27" s="171"/>
      <c r="AE27" s="171"/>
      <c r="AF27" s="351"/>
      <c r="AG27" s="351"/>
      <c r="AH27" s="351"/>
      <c r="AI27" s="351"/>
      <c r="AJ27" s="351"/>
      <c r="AK27" s="351"/>
      <c r="AL27" s="171"/>
      <c r="AM27" s="171"/>
    </row>
    <row r="28" spans="1:39" x14ac:dyDescent="0.25">
      <c r="A28" s="264">
        <v>0.05</v>
      </c>
      <c r="B28" s="7"/>
      <c r="C28" s="2"/>
      <c r="D28" s="340"/>
      <c r="E28" s="2"/>
      <c r="F28" s="67"/>
      <c r="G28" s="28"/>
      <c r="H28" s="27"/>
      <c r="I28" s="28"/>
      <c r="J28" s="27"/>
      <c r="K28" s="28"/>
      <c r="L28" s="27"/>
      <c r="M28" s="28"/>
      <c r="N28" s="27"/>
      <c r="O28" s="28"/>
      <c r="P28" s="28"/>
      <c r="Q28" s="182">
        <f>ROUND(F28*(1+$A$21)*G28,0)</f>
        <v>0</v>
      </c>
      <c r="R28" s="31">
        <f>ROUND(((F28*(1+$A$21)))*(1+$A$21)*I28,0)</f>
        <v>0</v>
      </c>
      <c r="S28" s="31">
        <f>ROUND((((F28*(1+$A$21))*(1+$A$21)))*(1+$A$21)*K28,0)</f>
        <v>0</v>
      </c>
      <c r="T28" s="31">
        <f>ROUND(((((F28*(1+$A$21))*(1+$A$21))*(1+$A$21)))*(1+$A$21)*M28,0)</f>
        <v>0</v>
      </c>
      <c r="U28" s="32">
        <f>ROUND(F28*(1+$A$21)*(1+$A$21)*(1+$A$21)*(1+$A$21)*(1+$A$21)*O28,0)</f>
        <v>0</v>
      </c>
      <c r="V28" s="33">
        <f>SUM(Q28:U28)</f>
        <v>0</v>
      </c>
      <c r="X28" s="367"/>
      <c r="Y28" s="171"/>
      <c r="Z28" s="171"/>
      <c r="AA28" s="171"/>
      <c r="AB28" s="171"/>
      <c r="AC28" s="171"/>
      <c r="AD28" s="171"/>
      <c r="AE28" s="171"/>
      <c r="AF28" s="171"/>
      <c r="AG28" s="171"/>
      <c r="AH28" s="171"/>
      <c r="AI28" s="171"/>
      <c r="AJ28" s="171"/>
      <c r="AK28" s="171"/>
      <c r="AL28" s="171"/>
      <c r="AM28" s="171"/>
    </row>
    <row r="29" spans="1:39" x14ac:dyDescent="0.25">
      <c r="A29" s="264">
        <v>0.04</v>
      </c>
      <c r="B29" s="7"/>
      <c r="C29" s="2"/>
      <c r="D29" s="340"/>
      <c r="E29" s="2"/>
      <c r="F29" s="67"/>
      <c r="G29" s="28"/>
      <c r="H29" s="27"/>
      <c r="I29" s="28"/>
      <c r="J29" s="27"/>
      <c r="K29" s="28"/>
      <c r="L29" s="27"/>
      <c r="M29" s="28"/>
      <c r="N29" s="27"/>
      <c r="O29" s="28"/>
      <c r="P29" s="28"/>
      <c r="Q29" s="182">
        <f>ROUND(F29*(1+$A$21)*G29,0)</f>
        <v>0</v>
      </c>
      <c r="R29" s="31">
        <f>ROUND(((F29*(1+$A$21)))*(1+$A$21)*I29,0)</f>
        <v>0</v>
      </c>
      <c r="S29" s="31">
        <f>ROUND((((F29*(1+$A$21))*(1+$A$21)))*(1+$A$21)*K29,0)</f>
        <v>0</v>
      </c>
      <c r="T29" s="31">
        <f>ROUND(((((F29*(1+$A$21))*(1+$A$21))*(1+$A$21)))*(1+$A$21)*M29,0)</f>
        <v>0</v>
      </c>
      <c r="U29" s="32">
        <f>ROUND(F29*(1+$A$21)*(1+$A$21)*(1+$A$21)*(1+$A$21)*(1+$A$21)*O29,0)</f>
        <v>0</v>
      </c>
      <c r="V29" s="33">
        <f>SUM(Q29:U29)</f>
        <v>0</v>
      </c>
      <c r="X29" s="367"/>
      <c r="Y29" s="171"/>
      <c r="Z29" s="171"/>
      <c r="AA29" s="171"/>
      <c r="AB29" s="171"/>
      <c r="AC29" s="171"/>
      <c r="AD29" s="171"/>
      <c r="AE29" s="171"/>
      <c r="AF29" s="171"/>
      <c r="AG29" s="171"/>
      <c r="AH29" s="171"/>
      <c r="AI29" s="171"/>
      <c r="AJ29" s="171"/>
      <c r="AK29" s="171"/>
      <c r="AL29" s="171"/>
      <c r="AM29" s="171"/>
    </row>
    <row r="30" spans="1:39" x14ac:dyDescent="0.25">
      <c r="A30" s="264">
        <v>0.03</v>
      </c>
      <c r="B30" s="54"/>
      <c r="C30" s="55" t="s">
        <v>123</v>
      </c>
      <c r="D30" s="55"/>
      <c r="E30" s="55"/>
      <c r="F30" s="56"/>
      <c r="G30" s="57"/>
      <c r="H30" s="58"/>
      <c r="I30" s="59"/>
      <c r="J30" s="58"/>
      <c r="K30" s="60"/>
      <c r="L30" s="58"/>
      <c r="M30" s="59"/>
      <c r="N30" s="58"/>
      <c r="O30" s="59"/>
      <c r="P30" s="59"/>
      <c r="Q30" s="61">
        <f>SUM(Q27:Q29)</f>
        <v>0</v>
      </c>
      <c r="R30" s="62">
        <f t="shared" ref="R30:U30" si="1">SUM(R27:R29)</f>
        <v>0</v>
      </c>
      <c r="S30" s="62">
        <f>SUM(S27:S29)</f>
        <v>0</v>
      </c>
      <c r="T30" s="62">
        <f>SUM(T27:T29)</f>
        <v>0</v>
      </c>
      <c r="U30" s="63">
        <f t="shared" si="1"/>
        <v>0</v>
      </c>
      <c r="V30" s="33">
        <f>SUM(V27:V29)</f>
        <v>0</v>
      </c>
      <c r="X30" s="367" t="e">
        <f>V30*Y2</f>
        <v>#VALUE!</v>
      </c>
      <c r="Y30" s="358"/>
      <c r="Z30" s="171"/>
      <c r="AA30" s="171"/>
      <c r="AB30" s="171"/>
      <c r="AC30" s="171"/>
      <c r="AD30" s="171"/>
      <c r="AE30" s="171"/>
      <c r="AF30" s="358"/>
      <c r="AG30" s="358"/>
      <c r="AH30" s="171"/>
      <c r="AI30" s="171"/>
      <c r="AJ30" s="171"/>
      <c r="AK30" s="171"/>
      <c r="AL30" s="171"/>
      <c r="AM30" s="171"/>
    </row>
    <row r="31" spans="1:39" x14ac:dyDescent="0.25">
      <c r="A31" s="264">
        <v>0.02</v>
      </c>
      <c r="E31" s="3"/>
      <c r="F31" s="67"/>
      <c r="G31" s="28"/>
      <c r="H31" s="27"/>
      <c r="I31" s="28"/>
      <c r="J31" s="27"/>
      <c r="K31" s="28"/>
      <c r="L31" s="27"/>
      <c r="M31" s="28"/>
      <c r="N31" s="27"/>
      <c r="O31" s="28"/>
      <c r="P31" s="28"/>
      <c r="Q31" s="42"/>
      <c r="R31" s="31"/>
      <c r="S31" s="31"/>
      <c r="T31" s="31"/>
      <c r="U31" s="32"/>
      <c r="V31" s="33"/>
      <c r="X31" s="367"/>
      <c r="Y31" s="358"/>
      <c r="Z31" s="356"/>
      <c r="AA31" s="171"/>
      <c r="AB31" s="356"/>
      <c r="AC31" s="171"/>
      <c r="AD31" s="171"/>
      <c r="AE31" s="171"/>
      <c r="AF31" s="358"/>
      <c r="AG31" s="358"/>
      <c r="AH31" s="356"/>
      <c r="AI31" s="171"/>
      <c r="AJ31" s="356"/>
      <c r="AK31" s="171"/>
      <c r="AL31" s="171"/>
      <c r="AM31" s="171"/>
    </row>
    <row r="32" spans="1:39" s="5" customFormat="1" x14ac:dyDescent="0.25">
      <c r="A32" s="264">
        <v>0.01</v>
      </c>
      <c r="B32" s="3" t="s">
        <v>22</v>
      </c>
      <c r="E32" s="3"/>
      <c r="F32" s="67"/>
      <c r="G32" s="28"/>
      <c r="H32" s="27"/>
      <c r="I32" s="72"/>
      <c r="J32" s="27"/>
      <c r="K32" s="28"/>
      <c r="L32" s="27"/>
      <c r="M32" s="28"/>
      <c r="N32" s="27"/>
      <c r="O32" s="28"/>
      <c r="P32" s="28"/>
      <c r="Q32" s="42"/>
      <c r="R32" s="31"/>
      <c r="S32" s="31"/>
      <c r="T32" s="31"/>
      <c r="U32" s="32"/>
      <c r="V32" s="33"/>
      <c r="X32" s="367"/>
      <c r="Y32" s="358"/>
      <c r="Z32" s="171"/>
      <c r="AA32" s="171"/>
      <c r="AB32" s="171"/>
      <c r="AC32" s="171"/>
      <c r="AD32" s="359"/>
      <c r="AE32" s="171"/>
      <c r="AF32" s="358"/>
      <c r="AG32" s="358"/>
      <c r="AH32" s="171"/>
      <c r="AI32" s="171"/>
      <c r="AJ32" s="171"/>
      <c r="AK32" s="171"/>
      <c r="AL32" s="359"/>
      <c r="AM32" s="171"/>
    </row>
    <row r="33" spans="1:39" x14ac:dyDescent="0.25">
      <c r="A33" s="264">
        <v>0</v>
      </c>
      <c r="B33" s="7"/>
      <c r="D33" s="341"/>
      <c r="E33" s="3"/>
      <c r="F33" s="377">
        <v>0</v>
      </c>
      <c r="G33" s="372">
        <v>0</v>
      </c>
      <c r="H33" s="238"/>
      <c r="I33" s="372">
        <v>0</v>
      </c>
      <c r="J33" s="348"/>
      <c r="K33" s="239">
        <v>0</v>
      </c>
      <c r="L33" s="348"/>
      <c r="M33" s="239">
        <v>0</v>
      </c>
      <c r="N33" s="238"/>
      <c r="O33" s="239">
        <v>0</v>
      </c>
      <c r="P33" s="167"/>
      <c r="Q33" s="345">
        <f>ROUND(F33*(1+$A$21)*G33,0)</f>
        <v>0</v>
      </c>
      <c r="R33" s="346">
        <f>ROUND(((F33*(1+$A$21)))*(1+$A$21)*I33,0)</f>
        <v>0</v>
      </c>
      <c r="S33" s="346">
        <f>ROUND((((F33*(1+$A$21))*(1+$A$21)))*(1+$A$21)*K33,0)</f>
        <v>0</v>
      </c>
      <c r="T33" s="346">
        <f>ROUND(((((F33*(1+$A$21))*(1+$A$21))*(1+$A$21)))*(1+$A$21)*M33,0)</f>
        <v>0</v>
      </c>
      <c r="U33" s="370">
        <f>ROUND(F33*(1+$A$21)*(1+$A$21)*(1+$A$21)*(1+$A$21)*(1+$A$21)*O33,0)</f>
        <v>0</v>
      </c>
      <c r="V33" s="33">
        <f>SUM(Q33:U33)</f>
        <v>0</v>
      </c>
      <c r="X33" s="367"/>
      <c r="Y33" s="351"/>
      <c r="Z33" s="351"/>
      <c r="AA33" s="351"/>
      <c r="AB33" s="351"/>
      <c r="AC33" s="351"/>
      <c r="AD33" s="352"/>
      <c r="AE33" s="171"/>
      <c r="AF33" s="351"/>
      <c r="AG33" s="351"/>
      <c r="AH33" s="351"/>
      <c r="AI33" s="351"/>
      <c r="AJ33" s="351"/>
      <c r="AK33" s="351"/>
      <c r="AL33" s="352"/>
      <c r="AM33" s="171"/>
    </row>
    <row r="34" spans="1:39" x14ac:dyDescent="0.25">
      <c r="A34" s="362" t="s">
        <v>77</v>
      </c>
      <c r="B34" s="7"/>
      <c r="D34" s="341"/>
      <c r="E34" s="3"/>
      <c r="F34" s="67"/>
      <c r="G34" s="28"/>
      <c r="H34" s="27"/>
      <c r="I34" s="28"/>
      <c r="J34" s="27"/>
      <c r="K34" s="28"/>
      <c r="L34" s="27"/>
      <c r="M34" s="28"/>
      <c r="N34" s="27"/>
      <c r="O34" s="28"/>
      <c r="P34" s="28"/>
      <c r="Q34" s="182">
        <f>ROUND(F34*(1+$A$21)*G34,0)</f>
        <v>0</v>
      </c>
      <c r="R34" s="183">
        <f>ROUND(((F34*(1+$A$21)))*(1+$A$21)*I34,0)</f>
        <v>0</v>
      </c>
      <c r="S34" s="183">
        <f>ROUND((((F34*(1+$A$21))*(1+$A$21)))*(1+$A$21)*K34,0)</f>
        <v>0</v>
      </c>
      <c r="T34" s="183">
        <f>ROUND(((((F34*(1+$A$21))*(1+$A$21))*(1+$A$21)))*(1+$A$21)*M34,0)</f>
        <v>0</v>
      </c>
      <c r="U34" s="184">
        <f>ROUND(F34*(1+$A$21)*(1+$A$21)*(1+$A$21)*(1+$A$21)*(1+$A$21)*O34,0)</f>
        <v>0</v>
      </c>
      <c r="V34" s="33">
        <f>SUM(Q34:U34)</f>
        <v>0</v>
      </c>
      <c r="X34" s="367"/>
      <c r="Y34" s="358"/>
      <c r="Z34" s="357"/>
      <c r="AA34" s="171"/>
      <c r="AB34" s="171"/>
      <c r="AC34" s="171"/>
      <c r="AD34" s="171"/>
      <c r="AE34" s="171"/>
      <c r="AF34" s="358"/>
      <c r="AG34" s="358"/>
      <c r="AH34" s="357"/>
      <c r="AI34" s="171"/>
      <c r="AJ34" s="171"/>
      <c r="AK34" s="171"/>
      <c r="AL34" s="171"/>
      <c r="AM34" s="171"/>
    </row>
    <row r="35" spans="1:39" x14ac:dyDescent="0.25">
      <c r="A35" s="387">
        <v>5266</v>
      </c>
      <c r="B35" s="7"/>
      <c r="D35" s="341"/>
      <c r="E35" s="3"/>
      <c r="F35" s="67"/>
      <c r="G35" s="28"/>
      <c r="H35" s="27"/>
      <c r="I35" s="28"/>
      <c r="J35" s="27"/>
      <c r="K35" s="28"/>
      <c r="L35" s="27"/>
      <c r="M35" s="28"/>
      <c r="N35" s="27"/>
      <c r="O35" s="28"/>
      <c r="P35" s="28"/>
      <c r="Q35" s="182">
        <f>ROUND(F35*(1+$A$21)*G35,0)</f>
        <v>0</v>
      </c>
      <c r="R35" s="183">
        <f>ROUND(((F35*(1+$A$21)))*(1+$A$21)*I35,0)</f>
        <v>0</v>
      </c>
      <c r="S35" s="183">
        <f>ROUND((((F35*(1+$A$21))*(1+$A$21)))*(1+$A$21)*K35,0)</f>
        <v>0</v>
      </c>
      <c r="T35" s="183">
        <f>ROUND(((((F35*(1+$A$21))*(1+$A$21))*(1+$A$21)))*(1+$A$21)*M35,0)</f>
        <v>0</v>
      </c>
      <c r="U35" s="184">
        <f>ROUND(F35*(1+$A$21)*(1+$A$21)*(1+$A$21)*(1+$A$21)*(1+$A$21)*O35,0)</f>
        <v>0</v>
      </c>
      <c r="V35" s="33">
        <f>SUM(Q35:U35)</f>
        <v>0</v>
      </c>
      <c r="X35" s="367"/>
      <c r="Y35" s="360"/>
      <c r="Z35" s="356"/>
      <c r="AA35" s="171"/>
      <c r="AB35" s="356"/>
      <c r="AC35" s="171"/>
      <c r="AD35" s="171"/>
      <c r="AE35" s="171"/>
      <c r="AF35" s="360"/>
      <c r="AG35" s="360"/>
      <c r="AH35" s="356"/>
      <c r="AI35" s="171"/>
      <c r="AJ35" s="356"/>
      <c r="AK35" s="171"/>
      <c r="AL35" s="171"/>
      <c r="AM35" s="171"/>
    </row>
    <row r="36" spans="1:39" x14ac:dyDescent="0.25">
      <c r="A36" s="388">
        <v>163</v>
      </c>
      <c r="B36" s="277"/>
      <c r="C36" s="55" t="s">
        <v>23</v>
      </c>
      <c r="D36" s="55"/>
      <c r="E36" s="74"/>
      <c r="F36" s="56"/>
      <c r="G36" s="57"/>
      <c r="H36" s="58"/>
      <c r="I36" s="59"/>
      <c r="J36" s="58"/>
      <c r="K36" s="60"/>
      <c r="L36" s="58"/>
      <c r="M36" s="59"/>
      <c r="N36" s="58"/>
      <c r="O36" s="59"/>
      <c r="P36" s="59"/>
      <c r="Q36" s="191">
        <f t="shared" ref="Q36:V36" si="2">SUM(Q33:Q35)</f>
        <v>0</v>
      </c>
      <c r="R36" s="195">
        <f t="shared" si="2"/>
        <v>0</v>
      </c>
      <c r="S36" s="195">
        <f t="shared" si="2"/>
        <v>0</v>
      </c>
      <c r="T36" s="195">
        <f t="shared" si="2"/>
        <v>0</v>
      </c>
      <c r="U36" s="205">
        <f t="shared" si="2"/>
        <v>0</v>
      </c>
      <c r="V36" s="33">
        <f t="shared" si="2"/>
        <v>0</v>
      </c>
      <c r="W36" s="64"/>
      <c r="X36" s="367"/>
      <c r="Y36" s="360"/>
      <c r="Z36" s="171"/>
      <c r="AA36" s="171"/>
      <c r="AB36" s="171"/>
      <c r="AC36" s="171"/>
      <c r="AD36" s="171"/>
      <c r="AE36" s="171"/>
      <c r="AF36" s="360"/>
      <c r="AG36" s="360"/>
      <c r="AH36" s="171"/>
      <c r="AI36" s="171"/>
      <c r="AJ36" s="171"/>
      <c r="AK36" s="171"/>
      <c r="AL36" s="171"/>
      <c r="AM36" s="171"/>
    </row>
    <row r="37" spans="1:39" x14ac:dyDescent="0.25">
      <c r="A37" s="388">
        <v>38</v>
      </c>
      <c r="B37" s="278"/>
      <c r="E37" s="3"/>
      <c r="F37" s="67"/>
      <c r="G37" s="28"/>
      <c r="H37" s="27"/>
      <c r="I37" s="28"/>
      <c r="J37" s="27"/>
      <c r="K37" s="28"/>
      <c r="L37" s="27"/>
      <c r="M37" s="28"/>
      <c r="N37" s="27"/>
      <c r="O37" s="28"/>
      <c r="P37" s="28"/>
      <c r="Q37" s="42"/>
      <c r="R37" s="31"/>
      <c r="S37" s="31"/>
      <c r="T37" s="31"/>
      <c r="U37" s="32"/>
      <c r="V37" s="33"/>
      <c r="X37" s="367"/>
      <c r="Y37" s="360"/>
      <c r="Z37" s="171"/>
      <c r="AA37" s="171"/>
      <c r="AB37" s="171"/>
      <c r="AC37" s="171"/>
      <c r="AD37" s="171"/>
      <c r="AE37" s="171"/>
      <c r="AF37" s="360"/>
      <c r="AG37" s="360"/>
      <c r="AH37" s="171"/>
      <c r="AI37" s="171"/>
      <c r="AJ37" s="171"/>
      <c r="AK37" s="171"/>
      <c r="AL37" s="171"/>
      <c r="AM37" s="171"/>
    </row>
    <row r="38" spans="1:39" s="5" customFormat="1" x14ac:dyDescent="0.25">
      <c r="A38" s="388">
        <v>84</v>
      </c>
      <c r="B38" s="279" t="s">
        <v>78</v>
      </c>
      <c r="C38" s="166"/>
      <c r="D38" s="166"/>
      <c r="E38" s="3"/>
      <c r="F38" s="67"/>
      <c r="G38" s="28"/>
      <c r="H38" s="27"/>
      <c r="I38" s="28"/>
      <c r="J38" s="27"/>
      <c r="K38" s="28"/>
      <c r="L38" s="27"/>
      <c r="M38" s="28"/>
      <c r="N38" s="27"/>
      <c r="O38" s="28"/>
      <c r="P38" s="28"/>
      <c r="Q38" s="42"/>
      <c r="R38" s="31"/>
      <c r="S38" s="31"/>
      <c r="T38" s="31"/>
      <c r="U38" s="32"/>
      <c r="V38" s="33"/>
      <c r="X38" s="367"/>
      <c r="Y38" s="358"/>
      <c r="Z38" s="357"/>
      <c r="AA38" s="171"/>
      <c r="AB38" s="171"/>
      <c r="AC38" s="171"/>
      <c r="AD38" s="359"/>
      <c r="AE38" s="171"/>
      <c r="AF38" s="358"/>
      <c r="AG38" s="358"/>
      <c r="AH38" s="357"/>
      <c r="AI38" s="171"/>
      <c r="AJ38" s="171"/>
      <c r="AK38" s="171"/>
      <c r="AL38" s="359"/>
      <c r="AM38" s="171"/>
    </row>
    <row r="39" spans="1:39" x14ac:dyDescent="0.25">
      <c r="A39" s="390" t="s">
        <v>134</v>
      </c>
      <c r="B39" s="280"/>
      <c r="C39" s="2"/>
      <c r="D39" s="342"/>
      <c r="E39" s="35"/>
      <c r="F39" s="377">
        <v>0</v>
      </c>
      <c r="G39" s="239">
        <v>0</v>
      </c>
      <c r="H39" s="238"/>
      <c r="I39" s="239">
        <v>0</v>
      </c>
      <c r="J39" s="348"/>
      <c r="K39" s="239">
        <v>0</v>
      </c>
      <c r="L39" s="348"/>
      <c r="M39" s="239">
        <v>0</v>
      </c>
      <c r="N39" s="238"/>
      <c r="O39" s="239">
        <v>0</v>
      </c>
      <c r="P39" s="167"/>
      <c r="Q39" s="345">
        <f>ROUND(F39*(1+$A$21)*G39,0)</f>
        <v>0</v>
      </c>
      <c r="R39" s="346">
        <f>ROUND(F39*(1+$A$21)*(1+$A$21)*I39,0)</f>
        <v>0</v>
      </c>
      <c r="S39" s="346">
        <f>ROUND((((F39*(1+$A$21))*(1+$A$21)))*(1+$A$21)*K39,0)</f>
        <v>0</v>
      </c>
      <c r="T39" s="346">
        <f>ROUND(((((F39*(1+$A$21))*(1+$A$21))*(1+$A$21)))*(1+$A$21)*M39,0)</f>
        <v>0</v>
      </c>
      <c r="U39" s="370">
        <f>ROUND(F39*(1+$A$21)*(1+$A$21)*(1+$A$21)*(1+$A$21)*(1+$A$21)*O39,0)</f>
        <v>0</v>
      </c>
      <c r="V39" s="33">
        <f>SUM(Q39:U39)</f>
        <v>0</v>
      </c>
      <c r="W39" s="76"/>
      <c r="X39" s="367">
        <f>V39*Y35</f>
        <v>0</v>
      </c>
      <c r="Y39" s="351"/>
      <c r="Z39" s="351"/>
      <c r="AA39" s="351"/>
      <c r="AB39" s="351"/>
      <c r="AC39" s="351"/>
      <c r="AD39" s="352"/>
      <c r="AE39" s="171"/>
      <c r="AF39" s="351"/>
      <c r="AG39" s="351"/>
      <c r="AH39" s="351"/>
      <c r="AI39" s="351"/>
      <c r="AJ39" s="351"/>
      <c r="AK39" s="351"/>
      <c r="AL39" s="352"/>
      <c r="AM39" s="171"/>
    </row>
    <row r="40" spans="1:39" x14ac:dyDescent="0.25">
      <c r="A40" s="388">
        <v>1549.79</v>
      </c>
      <c r="B40" s="281"/>
      <c r="C40" s="160"/>
      <c r="D40" s="341"/>
      <c r="E40" s="3"/>
      <c r="F40" s="180"/>
      <c r="G40" s="185"/>
      <c r="H40" s="186"/>
      <c r="I40" s="185"/>
      <c r="J40" s="186"/>
      <c r="K40" s="185"/>
      <c r="L40" s="186"/>
      <c r="M40" s="185"/>
      <c r="N40" s="186"/>
      <c r="O40" s="185"/>
      <c r="P40" s="185"/>
      <c r="Q40" s="182">
        <f>ROUND(F40*(1+$A$21)*G40,0)</f>
        <v>0</v>
      </c>
      <c r="R40" s="183">
        <f>ROUND(((F40*(1+$A$21)))*(1+$A$21)*I40,0)</f>
        <v>0</v>
      </c>
      <c r="S40" s="183">
        <f>ROUND((((F40*(1+$A$21))*(1+$A$21)))*(1+$A$21)*K40,0)</f>
        <v>0</v>
      </c>
      <c r="T40" s="183">
        <f>ROUND(((((F40*(1+$A$21))*(1+$A$21))*(1+$A$21)))*(1+$A$21)*M40,0)</f>
        <v>0</v>
      </c>
      <c r="U40" s="184">
        <f>ROUND(F40*(1+$A$21)*(1+$A$21)*(1+$A$21)*(1+$A$21)*(1+$A$21)*O40,0)</f>
        <v>0</v>
      </c>
      <c r="V40" s="33">
        <f>SUM(Q40:U40)</f>
        <v>0</v>
      </c>
      <c r="X40" s="367">
        <f>V40*Y36</f>
        <v>0</v>
      </c>
      <c r="Y40" s="360"/>
      <c r="Z40" s="171"/>
      <c r="AA40" s="171"/>
      <c r="AB40" s="171"/>
      <c r="AC40" s="171"/>
      <c r="AD40" s="171"/>
      <c r="AE40" s="171"/>
      <c r="AF40" s="360"/>
      <c r="AG40" s="360"/>
      <c r="AH40" s="171"/>
      <c r="AI40" s="171"/>
      <c r="AJ40" s="171"/>
      <c r="AK40" s="171"/>
      <c r="AL40" s="171"/>
      <c r="AM40" s="171"/>
    </row>
    <row r="41" spans="1:39" x14ac:dyDescent="0.25">
      <c r="A41" s="388">
        <v>0</v>
      </c>
      <c r="B41" s="281"/>
      <c r="C41" s="160"/>
      <c r="D41" s="341"/>
      <c r="E41" s="3"/>
      <c r="F41" s="180"/>
      <c r="G41" s="239"/>
      <c r="H41" s="348"/>
      <c r="I41" s="239"/>
      <c r="J41" s="348"/>
      <c r="K41" s="239"/>
      <c r="L41" s="348"/>
      <c r="M41" s="239"/>
      <c r="N41" s="348"/>
      <c r="O41" s="239"/>
      <c r="P41" s="167"/>
      <c r="Q41" s="182">
        <f>ROUND(F41*(1+$A$23)*G41,0)</f>
        <v>0</v>
      </c>
      <c r="R41" s="183">
        <f>ROUND(((F41*(1+$A$21)))*(1+$A$21)*I41,0)</f>
        <v>0</v>
      </c>
      <c r="S41" s="183">
        <f>ROUND((((F41*(1+$A$21))*(1+$A$21)))*(1+$A$21)*K41,0)</f>
        <v>0</v>
      </c>
      <c r="T41" s="183">
        <f>ROUND(((((F41*(1+$A$21))*(1+$A$21))*(1+$A$21)))*(1+$A$21)*M41,0)</f>
        <v>0</v>
      </c>
      <c r="U41" s="184">
        <f>ROUND(F41*(1+$A$21)*(1+$A$21)*(1+$A$21)*(1+$A$21)*(1+$A$21)*O41,0)</f>
        <v>0</v>
      </c>
      <c r="V41" s="33">
        <f>SUM(Q41:U41)</f>
        <v>0</v>
      </c>
      <c r="X41" s="367">
        <f t="shared" ref="X41:X63" si="3">V41*Y37</f>
        <v>0</v>
      </c>
      <c r="Y41" s="360"/>
      <c r="Z41" s="171"/>
      <c r="AA41" s="171"/>
      <c r="AB41" s="171"/>
      <c r="AC41" s="171"/>
      <c r="AD41" s="171"/>
      <c r="AE41" s="171"/>
      <c r="AF41" s="360"/>
      <c r="AG41" s="360"/>
      <c r="AH41" s="171"/>
      <c r="AI41" s="171"/>
      <c r="AJ41" s="171"/>
      <c r="AK41" s="171"/>
      <c r="AL41" s="171"/>
      <c r="AM41" s="171"/>
    </row>
    <row r="42" spans="1:39" x14ac:dyDescent="0.25">
      <c r="A42" s="388">
        <v>10.85</v>
      </c>
      <c r="B42" s="281"/>
      <c r="C42" s="160"/>
      <c r="E42" s="3"/>
      <c r="F42" s="180"/>
      <c r="G42" s="185"/>
      <c r="H42" s="186"/>
      <c r="I42" s="185"/>
      <c r="J42" s="186"/>
      <c r="K42" s="185"/>
      <c r="L42" s="186"/>
      <c r="M42" s="185"/>
      <c r="N42" s="186"/>
      <c r="O42" s="185"/>
      <c r="P42" s="185"/>
      <c r="Q42" s="182"/>
      <c r="R42" s="183"/>
      <c r="S42" s="183"/>
      <c r="T42" s="183"/>
      <c r="U42" s="184"/>
      <c r="V42" s="33"/>
      <c r="X42" s="367">
        <f t="shared" si="3"/>
        <v>0</v>
      </c>
      <c r="Y42" s="360"/>
      <c r="Z42" s="171"/>
      <c r="AA42" s="171"/>
      <c r="AB42" s="171"/>
      <c r="AC42" s="171"/>
      <c r="AD42" s="171"/>
      <c r="AE42" s="171"/>
      <c r="AF42" s="360"/>
      <c r="AG42" s="360"/>
      <c r="AH42" s="171"/>
      <c r="AI42" s="171"/>
      <c r="AJ42" s="171"/>
      <c r="AK42" s="171"/>
      <c r="AL42" s="171"/>
      <c r="AM42" s="171"/>
    </row>
    <row r="43" spans="1:39" x14ac:dyDescent="0.25">
      <c r="A43" s="388">
        <v>84</v>
      </c>
      <c r="B43" s="282"/>
      <c r="C43" s="247" t="s">
        <v>86</v>
      </c>
      <c r="D43" s="247"/>
      <c r="E43" s="248"/>
      <c r="F43" s="249"/>
      <c r="G43" s="250"/>
      <c r="H43" s="251"/>
      <c r="I43" s="252"/>
      <c r="J43" s="251"/>
      <c r="K43" s="253"/>
      <c r="L43" s="251"/>
      <c r="M43" s="252"/>
      <c r="N43" s="251"/>
      <c r="O43" s="252"/>
      <c r="P43" s="252"/>
      <c r="Q43" s="254">
        <f>SUM(Q39:Q41)</f>
        <v>0</v>
      </c>
      <c r="R43" s="254">
        <f>SUM(R39:R41)</f>
        <v>0</v>
      </c>
      <c r="S43" s="254">
        <f>SUM(S39:S41)</f>
        <v>0</v>
      </c>
      <c r="T43" s="254">
        <f>SUM(T39:T41)</f>
        <v>0</v>
      </c>
      <c r="U43" s="254">
        <f>SUM(U39:U41)</f>
        <v>0</v>
      </c>
      <c r="V43" s="33">
        <f>SUM(Q43:U43)</f>
        <v>0</v>
      </c>
      <c r="X43" s="367"/>
      <c r="Y43" s="360"/>
      <c r="Z43" s="171"/>
      <c r="AA43" s="171"/>
      <c r="AB43" s="171"/>
      <c r="AC43" s="171"/>
      <c r="AD43" s="171"/>
      <c r="AE43" s="171"/>
      <c r="AF43" s="360"/>
      <c r="AG43" s="360"/>
      <c r="AH43" s="171"/>
      <c r="AI43" s="171"/>
      <c r="AJ43" s="171"/>
      <c r="AK43" s="171"/>
      <c r="AL43" s="171"/>
      <c r="AM43" s="171"/>
    </row>
    <row r="44" spans="1:39" x14ac:dyDescent="0.25">
      <c r="A44" s="363" t="s">
        <v>83</v>
      </c>
      <c r="B44" s="281"/>
      <c r="C44" s="160"/>
      <c r="E44" s="3"/>
      <c r="F44" s="180"/>
      <c r="G44" s="185"/>
      <c r="H44" s="186"/>
      <c r="I44" s="185"/>
      <c r="J44" s="186"/>
      <c r="K44" s="185"/>
      <c r="L44" s="186"/>
      <c r="M44" s="185"/>
      <c r="N44" s="186"/>
      <c r="O44" s="185"/>
      <c r="P44" s="185"/>
      <c r="Q44" s="182"/>
      <c r="R44" s="183"/>
      <c r="S44" s="183"/>
      <c r="T44" s="183"/>
      <c r="U44" s="184"/>
      <c r="V44" s="33"/>
      <c r="X44" s="367"/>
      <c r="Y44" s="360"/>
      <c r="Z44" s="171"/>
      <c r="AA44" s="171"/>
      <c r="AB44" s="171"/>
      <c r="AC44" s="171"/>
      <c r="AD44" s="171"/>
      <c r="AE44" s="171"/>
      <c r="AF44" s="360"/>
      <c r="AG44" s="360"/>
      <c r="AH44" s="171"/>
      <c r="AI44" s="171"/>
      <c r="AJ44" s="171"/>
      <c r="AK44" s="171"/>
      <c r="AL44" s="171"/>
      <c r="AM44" s="171"/>
    </row>
    <row r="45" spans="1:39" x14ac:dyDescent="0.25">
      <c r="A45" s="388">
        <f>5136</f>
        <v>5136</v>
      </c>
      <c r="B45" s="279" t="s">
        <v>85</v>
      </c>
      <c r="C45" s="164"/>
      <c r="E45" s="3"/>
      <c r="F45" s="180"/>
      <c r="G45" s="185"/>
      <c r="H45" s="186"/>
      <c r="I45" s="185"/>
      <c r="J45" s="186"/>
      <c r="K45" s="185"/>
      <c r="L45" s="186"/>
      <c r="M45" s="185"/>
      <c r="N45" s="186"/>
      <c r="O45" s="185"/>
      <c r="P45" s="185"/>
      <c r="Q45" s="182"/>
      <c r="R45" s="183"/>
      <c r="S45" s="183"/>
      <c r="T45" s="183"/>
      <c r="U45" s="184"/>
      <c r="V45" s="33"/>
      <c r="X45" s="367">
        <f>V45*Y41</f>
        <v>0</v>
      </c>
      <c r="Y45" s="360"/>
      <c r="Z45" s="171"/>
      <c r="AA45" s="171"/>
      <c r="AB45" s="171"/>
      <c r="AC45" s="171"/>
      <c r="AD45" s="171"/>
      <c r="AE45" s="171"/>
      <c r="AF45" s="360"/>
      <c r="AG45" s="360"/>
      <c r="AH45" s="171"/>
      <c r="AI45" s="171"/>
      <c r="AJ45" s="171"/>
      <c r="AK45" s="171"/>
      <c r="AL45" s="171"/>
      <c r="AM45" s="171"/>
    </row>
    <row r="46" spans="1:39" x14ac:dyDescent="0.25">
      <c r="A46" s="388">
        <v>158</v>
      </c>
      <c r="B46" s="281"/>
      <c r="C46" s="160"/>
      <c r="D46" s="342"/>
      <c r="E46" s="3"/>
      <c r="F46" s="343">
        <v>0</v>
      </c>
      <c r="G46" s="331">
        <v>0</v>
      </c>
      <c r="H46" s="268"/>
      <c r="I46" s="331">
        <v>0</v>
      </c>
      <c r="J46" s="186"/>
      <c r="K46" s="331">
        <v>0</v>
      </c>
      <c r="L46" s="186"/>
      <c r="M46" s="331">
        <v>0</v>
      </c>
      <c r="N46" s="268"/>
      <c r="O46" s="331">
        <v>0</v>
      </c>
      <c r="P46" s="185"/>
      <c r="Q46" s="182">
        <f>ROUND(F46*(1+$A$21)*G46,0)</f>
        <v>0</v>
      </c>
      <c r="R46" s="183">
        <f>ROUND(((F46*(1+$A$21)))*(1+$A$21)*I46,0)</f>
        <v>0</v>
      </c>
      <c r="S46" s="183">
        <f>ROUND((((F46*(1+$A$21))*(1+$A$21)))*(1+$A$21)*K46,0)</f>
        <v>0</v>
      </c>
      <c r="T46" s="183">
        <f>ROUND(((((F46*(1+$A$21))*(1+$A$21))*(1+$A$21)))*(1+$A$21)*M46,0)</f>
        <v>0</v>
      </c>
      <c r="U46" s="184">
        <f>ROUND(F46*(1+$A$21)*(1+$A$21)*(1+$A$21)*(1+$A$21)*(1+$A$21)*O46,0)</f>
        <v>0</v>
      </c>
      <c r="V46" s="33">
        <f>SUM(Q46:U46)</f>
        <v>0</v>
      </c>
      <c r="X46" s="367">
        <f>V46*Y42</f>
        <v>0</v>
      </c>
      <c r="Y46" s="360"/>
      <c r="Z46" s="171"/>
      <c r="AA46" s="171"/>
      <c r="AB46" s="171"/>
      <c r="AC46" s="171"/>
      <c r="AD46" s="171"/>
      <c r="AE46" s="171"/>
      <c r="AF46" s="360"/>
      <c r="AG46" s="360"/>
      <c r="AH46" s="171"/>
      <c r="AI46" s="171"/>
      <c r="AJ46" s="171"/>
      <c r="AK46" s="171"/>
      <c r="AL46" s="171"/>
      <c r="AM46" s="171"/>
    </row>
    <row r="47" spans="1:39" x14ac:dyDescent="0.25">
      <c r="A47" s="388">
        <v>38</v>
      </c>
      <c r="B47" s="281"/>
      <c r="C47" s="160"/>
      <c r="D47" s="341"/>
      <c r="E47" s="3"/>
      <c r="F47" s="180"/>
      <c r="G47" s="185"/>
      <c r="H47" s="186"/>
      <c r="I47" s="185"/>
      <c r="J47" s="186"/>
      <c r="K47" s="185"/>
      <c r="L47" s="186"/>
      <c r="M47" s="185"/>
      <c r="N47" s="186"/>
      <c r="O47" s="185"/>
      <c r="P47" s="185"/>
      <c r="Q47" s="182">
        <f>ROUND(F47*(1+$A$21)*G47,0)</f>
        <v>0</v>
      </c>
      <c r="R47" s="183">
        <f>ROUND(((F47*(1+$A$21)))*(1+$A$21)*I47,0)</f>
        <v>0</v>
      </c>
      <c r="S47" s="183">
        <f>ROUND((((F47*(1+$A$21))*(1+$A$21)))*(1+$A$21)*K47,0)</f>
        <v>0</v>
      </c>
      <c r="T47" s="183">
        <f>ROUND(((((F47*(1+$A$21))*(1+$A$21))*(1+$A$21)))*(1+$A$21)*M47,0)</f>
        <v>0</v>
      </c>
      <c r="U47" s="184">
        <f>ROUND(F47*(1+$A$21)*(1+$A$21)*(1+$A$21)*(1+$A$21)*(1+$A$21)*O47,0)</f>
        <v>0</v>
      </c>
      <c r="V47" s="33">
        <f>SUM(Q47:U47)</f>
        <v>0</v>
      </c>
      <c r="X47" s="367">
        <f>V47*Y43</f>
        <v>0</v>
      </c>
      <c r="Y47" s="360"/>
      <c r="Z47" s="171"/>
      <c r="AA47" s="171"/>
      <c r="AB47" s="171"/>
      <c r="AC47" s="171"/>
      <c r="AD47" s="171"/>
      <c r="AE47" s="171"/>
      <c r="AF47" s="360"/>
      <c r="AG47" s="360"/>
      <c r="AH47" s="171"/>
      <c r="AI47" s="171"/>
      <c r="AJ47" s="171"/>
      <c r="AK47" s="171"/>
      <c r="AL47" s="171"/>
      <c r="AM47" s="171"/>
    </row>
    <row r="48" spans="1:39" x14ac:dyDescent="0.25">
      <c r="A48" s="388">
        <v>84</v>
      </c>
      <c r="B48" s="281"/>
      <c r="C48" s="160"/>
      <c r="D48" s="341"/>
      <c r="E48" s="3"/>
      <c r="F48" s="180"/>
      <c r="G48" s="185"/>
      <c r="H48" s="186"/>
      <c r="I48" s="185"/>
      <c r="J48" s="186"/>
      <c r="K48" s="185"/>
      <c r="L48" s="186"/>
      <c r="M48" s="185"/>
      <c r="N48" s="186"/>
      <c r="O48" s="185"/>
      <c r="P48" s="185"/>
      <c r="Q48" s="182">
        <f>ROUND(F48*(1+$A$21)*G48,0)</f>
        <v>0</v>
      </c>
      <c r="R48" s="183">
        <f>ROUND(((F48*(1+$A$21)))*(1+$A$21)*I48,0)</f>
        <v>0</v>
      </c>
      <c r="S48" s="183">
        <f>ROUND((((F48*(1+$A$21))*(1+$A$21)))*(1+$A$21)*K48,0)</f>
        <v>0</v>
      </c>
      <c r="T48" s="183">
        <f>ROUND(((((F48*(1+$A$21))*(1+$A$21))*(1+$A$21)))*(1+$A$21)*M48,0)</f>
        <v>0</v>
      </c>
      <c r="U48" s="184">
        <f>ROUND(F48*(1+$A$21)*(1+$A$21)*(1+$A$21)*(1+$A$21)*(1+$A$21)*O48,0)</f>
        <v>0</v>
      </c>
      <c r="V48" s="33">
        <f>SUM(Q48:U48)</f>
        <v>0</v>
      </c>
      <c r="X48" s="367">
        <f>V48*Y44</f>
        <v>0</v>
      </c>
      <c r="Y48" s="360"/>
      <c r="Z48" s="171"/>
      <c r="AA48" s="171"/>
      <c r="AB48" s="171"/>
      <c r="AC48" s="171"/>
      <c r="AD48" s="171"/>
      <c r="AE48" s="171"/>
      <c r="AF48" s="360"/>
      <c r="AG48" s="360"/>
      <c r="AH48" s="171"/>
      <c r="AI48" s="171"/>
      <c r="AJ48" s="171"/>
      <c r="AK48" s="171"/>
      <c r="AL48" s="171"/>
      <c r="AM48" s="171"/>
    </row>
    <row r="49" spans="1:39" x14ac:dyDescent="0.25">
      <c r="A49" s="388"/>
      <c r="B49" s="281"/>
      <c r="E49" s="3"/>
      <c r="F49" s="236"/>
      <c r="G49" s="185"/>
      <c r="H49" s="186"/>
      <c r="I49" s="185"/>
      <c r="J49" s="186"/>
      <c r="K49" s="185"/>
      <c r="L49" s="186"/>
      <c r="M49" s="185"/>
      <c r="N49" s="186"/>
      <c r="O49" s="185"/>
      <c r="P49" s="185"/>
      <c r="Q49" s="182"/>
      <c r="R49" s="183"/>
      <c r="S49" s="183"/>
      <c r="T49" s="183"/>
      <c r="U49" s="184"/>
      <c r="V49" s="33"/>
      <c r="X49" s="367">
        <f t="shared" si="3"/>
        <v>0</v>
      </c>
      <c r="Y49" s="360"/>
      <c r="Z49" s="171"/>
      <c r="AA49" s="171"/>
      <c r="AB49" s="171"/>
      <c r="AC49" s="171"/>
      <c r="AD49" s="171"/>
      <c r="AE49" s="171"/>
      <c r="AF49" s="360"/>
      <c r="AG49" s="360"/>
      <c r="AH49" s="171"/>
      <c r="AI49" s="171"/>
      <c r="AJ49" s="171"/>
      <c r="AK49" s="171"/>
      <c r="AL49" s="171"/>
      <c r="AM49" s="171"/>
    </row>
    <row r="50" spans="1:39" x14ac:dyDescent="0.25">
      <c r="A50" s="388">
        <v>1514.6</v>
      </c>
      <c r="B50" s="282"/>
      <c r="C50" s="247" t="s">
        <v>87</v>
      </c>
      <c r="D50" s="247"/>
      <c r="E50" s="248"/>
      <c r="F50" s="249"/>
      <c r="G50" s="250"/>
      <c r="H50" s="251"/>
      <c r="I50" s="252"/>
      <c r="J50" s="251"/>
      <c r="K50" s="253"/>
      <c r="L50" s="251"/>
      <c r="M50" s="252"/>
      <c r="N50" s="251"/>
      <c r="O50" s="252"/>
      <c r="P50" s="252"/>
      <c r="Q50" s="254">
        <f>SUM(Q46:Q48)</f>
        <v>0</v>
      </c>
      <c r="R50" s="254">
        <f>SUM(R46:R48)</f>
        <v>0</v>
      </c>
      <c r="S50" s="254">
        <f>SUM(S46:S48)</f>
        <v>0</v>
      </c>
      <c r="T50" s="254">
        <f>SUM(T46:T48)</f>
        <v>0</v>
      </c>
      <c r="U50" s="254">
        <f>SUM(U46:U48)</f>
        <v>0</v>
      </c>
      <c r="V50" s="33">
        <f>SUM(Q50:U50)</f>
        <v>0</v>
      </c>
      <c r="X50" s="367"/>
      <c r="Y50" s="360"/>
      <c r="Z50" s="171"/>
      <c r="AA50" s="171"/>
      <c r="AB50" s="171"/>
      <c r="AC50" s="171"/>
      <c r="AD50" s="171"/>
      <c r="AE50" s="171"/>
      <c r="AF50" s="360"/>
      <c r="AG50" s="360"/>
      <c r="AH50" s="171"/>
      <c r="AI50" s="171"/>
      <c r="AJ50" s="171"/>
      <c r="AK50" s="171"/>
      <c r="AL50" s="171"/>
      <c r="AM50" s="171"/>
    </row>
    <row r="51" spans="1:39" x14ac:dyDescent="0.25">
      <c r="A51" s="388">
        <v>0</v>
      </c>
      <c r="B51" s="281"/>
      <c r="E51" s="3"/>
      <c r="F51" s="236"/>
      <c r="G51" s="185"/>
      <c r="H51" s="186"/>
      <c r="I51" s="185"/>
      <c r="J51" s="186"/>
      <c r="K51" s="185"/>
      <c r="L51" s="186"/>
      <c r="M51" s="185"/>
      <c r="N51" s="186"/>
      <c r="O51" s="185"/>
      <c r="P51" s="185"/>
      <c r="Q51" s="182"/>
      <c r="R51" s="183"/>
      <c r="S51" s="183"/>
      <c r="T51" s="183"/>
      <c r="U51" s="184"/>
      <c r="V51" s="33"/>
      <c r="X51" s="367"/>
      <c r="Y51" s="360"/>
      <c r="Z51" s="171"/>
      <c r="AA51" s="171"/>
      <c r="AB51" s="171"/>
      <c r="AC51" s="171"/>
      <c r="AD51" s="171"/>
      <c r="AE51" s="171"/>
      <c r="AF51" s="360"/>
      <c r="AG51" s="360"/>
      <c r="AH51" s="171"/>
      <c r="AI51" s="171"/>
      <c r="AJ51" s="171"/>
      <c r="AK51" s="171"/>
      <c r="AL51" s="171"/>
      <c r="AM51" s="171"/>
    </row>
    <row r="52" spans="1:39" x14ac:dyDescent="0.25">
      <c r="A52" s="388">
        <v>10.87</v>
      </c>
      <c r="B52" s="277"/>
      <c r="C52" s="55" t="s">
        <v>24</v>
      </c>
      <c r="D52" s="55"/>
      <c r="E52" s="74"/>
      <c r="F52" s="56"/>
      <c r="G52" s="57"/>
      <c r="H52" s="58"/>
      <c r="I52" s="59"/>
      <c r="J52" s="58"/>
      <c r="K52" s="60"/>
      <c r="L52" s="58"/>
      <c r="M52" s="59"/>
      <c r="N52" s="58"/>
      <c r="O52" s="59"/>
      <c r="P52" s="59"/>
      <c r="Q52" s="191">
        <f t="shared" ref="Q52:V52" si="4">SUM(Q43+Q50)</f>
        <v>0</v>
      </c>
      <c r="R52" s="191">
        <f t="shared" si="4"/>
        <v>0</v>
      </c>
      <c r="S52" s="191">
        <f t="shared" si="4"/>
        <v>0</v>
      </c>
      <c r="T52" s="191">
        <f t="shared" si="4"/>
        <v>0</v>
      </c>
      <c r="U52" s="191">
        <f t="shared" si="4"/>
        <v>0</v>
      </c>
      <c r="V52" s="33">
        <f t="shared" si="4"/>
        <v>0</v>
      </c>
      <c r="W52" s="64"/>
      <c r="X52" s="367"/>
      <c r="Y52" s="360"/>
      <c r="Z52" s="356"/>
      <c r="AA52" s="171"/>
      <c r="AB52" s="356"/>
      <c r="AC52" s="171"/>
      <c r="AD52" s="171"/>
      <c r="AE52" s="171"/>
      <c r="AF52" s="360"/>
      <c r="AG52" s="360"/>
      <c r="AH52" s="356"/>
      <c r="AI52" s="171"/>
      <c r="AJ52" s="356"/>
      <c r="AK52" s="171"/>
      <c r="AL52" s="171"/>
      <c r="AM52" s="171"/>
    </row>
    <row r="53" spans="1:39" s="80" customFormat="1" ht="16.5" thickBot="1" x14ac:dyDescent="0.3">
      <c r="A53" s="389">
        <v>84</v>
      </c>
      <c r="B53" s="283"/>
      <c r="C53" s="7"/>
      <c r="D53" s="7"/>
      <c r="E53" s="7"/>
      <c r="F53" s="67"/>
      <c r="G53" s="78"/>
      <c r="H53" s="79"/>
      <c r="I53" s="78"/>
      <c r="J53" s="79"/>
      <c r="K53" s="78"/>
      <c r="L53" s="79"/>
      <c r="M53" s="78"/>
      <c r="N53" s="79"/>
      <c r="O53" s="78"/>
      <c r="P53" s="78"/>
      <c r="Q53" s="36"/>
      <c r="R53" s="37"/>
      <c r="S53" s="37"/>
      <c r="T53" s="37"/>
      <c r="U53" s="38"/>
      <c r="V53" s="33"/>
      <c r="X53" s="367"/>
      <c r="Y53" s="361"/>
      <c r="Z53" s="356"/>
      <c r="AA53" s="171"/>
      <c r="AB53" s="356"/>
      <c r="AC53" s="361"/>
      <c r="AD53" s="361"/>
      <c r="AE53" s="361"/>
      <c r="AF53" s="361"/>
      <c r="AG53" s="361"/>
      <c r="AH53" s="356"/>
      <c r="AI53" s="171"/>
      <c r="AJ53" s="356"/>
      <c r="AK53" s="361"/>
      <c r="AL53" s="361"/>
      <c r="AM53" s="361"/>
    </row>
    <row r="54" spans="1:39" x14ac:dyDescent="0.25">
      <c r="A54" s="53"/>
      <c r="B54" s="284" t="s">
        <v>79</v>
      </c>
      <c r="E54" s="3"/>
      <c r="F54" s="67"/>
      <c r="G54" s="28"/>
      <c r="H54" s="27"/>
      <c r="I54" s="28"/>
      <c r="J54" s="27"/>
      <c r="K54" s="28"/>
      <c r="L54" s="27"/>
      <c r="M54" s="28"/>
      <c r="N54" s="27"/>
      <c r="O54" s="28"/>
      <c r="P54" s="28"/>
      <c r="Q54" s="42"/>
      <c r="R54" s="31"/>
      <c r="S54" s="31"/>
      <c r="T54" s="31"/>
      <c r="U54" s="32"/>
      <c r="V54" s="33"/>
      <c r="X54" s="367">
        <f t="shared" si="3"/>
        <v>0</v>
      </c>
      <c r="Y54" s="360"/>
      <c r="Z54" s="171"/>
      <c r="AA54" s="171"/>
      <c r="AB54" s="171"/>
      <c r="AC54" s="171"/>
      <c r="AD54" s="171"/>
      <c r="AE54" s="171"/>
      <c r="AF54" s="360"/>
      <c r="AG54" s="360"/>
      <c r="AH54" s="171"/>
      <c r="AI54" s="171"/>
      <c r="AJ54" s="171"/>
      <c r="AK54" s="171"/>
      <c r="AL54" s="171"/>
      <c r="AM54" s="171"/>
    </row>
    <row r="55" spans="1:39" s="5" customFormat="1" x14ac:dyDescent="0.25">
      <c r="A55" s="66"/>
      <c r="B55" s="281"/>
      <c r="D55" s="342"/>
      <c r="E55" s="35"/>
      <c r="F55" s="378">
        <v>0</v>
      </c>
      <c r="G55" s="239">
        <v>0</v>
      </c>
      <c r="H55" s="238"/>
      <c r="I55" s="379">
        <v>0</v>
      </c>
      <c r="J55" s="348"/>
      <c r="K55" s="239">
        <v>0</v>
      </c>
      <c r="L55" s="348"/>
      <c r="M55" s="239">
        <v>0</v>
      </c>
      <c r="N55" s="238"/>
      <c r="O55" s="239">
        <v>0</v>
      </c>
      <c r="P55" s="167"/>
      <c r="Q55" s="345">
        <f>ROUND(F55*(1+$A$21)*G55,0)</f>
        <v>0</v>
      </c>
      <c r="R55" s="346">
        <f>ROUND(((F55*(1+$A$21)))*(1+$A$21)*I55,0)</f>
        <v>0</v>
      </c>
      <c r="S55" s="346">
        <f>ROUND((((F55*(1+$A$21))*(1+$A$21)))*(1+$A$21)*K55,0)</f>
        <v>0</v>
      </c>
      <c r="T55" s="346">
        <f>ROUND(((((F55*(1+$A$21))*(1+$A$21))*(1+$A$21)))*(1+$A$21)*M55,0)</f>
        <v>0</v>
      </c>
      <c r="U55" s="370">
        <f>ROUND(F55*(1+$A$21)*(1+$A$21)*(1+$A$21)*(1+$A$21)*(1+$A$21)*O55,0)</f>
        <v>0</v>
      </c>
      <c r="V55" s="33">
        <f>SUM(Q55:U55)</f>
        <v>0</v>
      </c>
      <c r="X55" s="367">
        <f>V55*Y51</f>
        <v>0</v>
      </c>
      <c r="Y55" s="360"/>
      <c r="Z55" s="171"/>
      <c r="AA55" s="171"/>
      <c r="AB55" s="171"/>
      <c r="AC55" s="171"/>
      <c r="AD55" s="171"/>
      <c r="AE55" s="171"/>
      <c r="AF55" s="360"/>
      <c r="AG55" s="360"/>
      <c r="AH55" s="171"/>
      <c r="AI55" s="171"/>
      <c r="AJ55" s="171"/>
      <c r="AK55" s="171"/>
      <c r="AL55" s="171"/>
      <c r="AM55" s="171"/>
    </row>
    <row r="56" spans="1:39" x14ac:dyDescent="0.25">
      <c r="A56" s="68"/>
      <c r="B56" s="281"/>
      <c r="D56" s="341"/>
      <c r="E56" s="3"/>
      <c r="F56" s="67"/>
      <c r="G56" s="185"/>
      <c r="H56" s="186"/>
      <c r="I56" s="185"/>
      <c r="J56" s="186"/>
      <c r="K56" s="185"/>
      <c r="L56" s="186"/>
      <c r="M56" s="185"/>
      <c r="N56" s="186"/>
      <c r="O56" s="185"/>
      <c r="P56" s="185"/>
      <c r="Q56" s="182">
        <f>ROUND(F56*(1+$A$21)*G56,0)</f>
        <v>0</v>
      </c>
      <c r="R56" s="183">
        <f>ROUND(((F56*(1+$A$21)))*(1+$A$21)*I56,0)</f>
        <v>0</v>
      </c>
      <c r="S56" s="183">
        <f>ROUND((((F56*(1+$A$21))*(1+$A$21)))*(1+$A$21)*K56,0)</f>
        <v>0</v>
      </c>
      <c r="T56" s="183">
        <f>ROUND(((((F56*(1+$A$21))*(1+$A$21))*(1+$A$21)))*(1+$A$21)*M56,0)</f>
        <v>0</v>
      </c>
      <c r="U56" s="184">
        <f>ROUND(F56*(1+$A$21)*(1+$A$21)*(1+$A$21)*(1+$A$21)*(1+$A$21)*O56,0)</f>
        <v>0</v>
      </c>
      <c r="V56" s="33">
        <f>SUM(Q56:U56)</f>
        <v>0</v>
      </c>
      <c r="X56" s="367">
        <f t="shared" si="3"/>
        <v>0</v>
      </c>
      <c r="Y56" s="360"/>
      <c r="Z56" s="171"/>
      <c r="AA56" s="171"/>
      <c r="AB56" s="171"/>
      <c r="AC56" s="171"/>
      <c r="AD56" s="171"/>
      <c r="AE56" s="171"/>
      <c r="AF56" s="360"/>
      <c r="AG56" s="360"/>
      <c r="AH56" s="171"/>
      <c r="AI56" s="171"/>
      <c r="AJ56" s="171"/>
      <c r="AK56" s="171"/>
      <c r="AL56" s="171"/>
      <c r="AM56" s="171"/>
    </row>
    <row r="57" spans="1:39" x14ac:dyDescent="0.25">
      <c r="A57" s="68"/>
      <c r="B57" s="281"/>
      <c r="D57" s="341"/>
      <c r="E57" s="3"/>
      <c r="F57" s="67"/>
      <c r="G57" s="185"/>
      <c r="H57" s="186"/>
      <c r="I57" s="185"/>
      <c r="J57" s="186"/>
      <c r="K57" s="185"/>
      <c r="L57" s="186"/>
      <c r="M57" s="185"/>
      <c r="N57" s="186"/>
      <c r="O57" s="185"/>
      <c r="P57" s="185"/>
      <c r="Q57" s="182">
        <f>ROUND(F57*(1+$A$21)*G57,0)</f>
        <v>0</v>
      </c>
      <c r="R57" s="183">
        <f>ROUND(((F57*(1+$A$21)))*(1+$A$21)*I57,0)</f>
        <v>0</v>
      </c>
      <c r="S57" s="183">
        <f>ROUND((((F57*(1+$A$21))*(1+$A$21)))*(1+$A$21)*K57,0)</f>
        <v>0</v>
      </c>
      <c r="T57" s="183">
        <f>ROUND(((((F57*(1+$A$21))*(1+$A$21))*(1+$A$21)))*(1+$A$21)*M57,0)</f>
        <v>0</v>
      </c>
      <c r="U57" s="184">
        <f>ROUND(F57*(1+$A$21)*(1+$A$21)*(1+$A$21)*(1+$A$21)*(1+$A$21)*O57,0)</f>
        <v>0</v>
      </c>
      <c r="V57" s="33">
        <f>SUM(Q57:U57)</f>
        <v>0</v>
      </c>
      <c r="X57" s="367">
        <f t="shared" si="3"/>
        <v>0</v>
      </c>
      <c r="Y57" s="358"/>
      <c r="Z57" s="171"/>
      <c r="AA57" s="171"/>
      <c r="AB57" s="171"/>
      <c r="AC57" s="171"/>
      <c r="AD57" s="171"/>
      <c r="AE57" s="171"/>
      <c r="AF57" s="358"/>
      <c r="AG57" s="358"/>
      <c r="AH57" s="171"/>
      <c r="AI57" s="171"/>
      <c r="AJ57" s="171"/>
      <c r="AK57" s="171"/>
      <c r="AL57" s="171"/>
      <c r="AM57" s="171"/>
    </row>
    <row r="58" spans="1:39" x14ac:dyDescent="0.25">
      <c r="A58" s="68"/>
      <c r="B58" s="277"/>
      <c r="C58" s="55" t="s">
        <v>25</v>
      </c>
      <c r="D58" s="55"/>
      <c r="E58" s="74"/>
      <c r="F58" s="380"/>
      <c r="G58" s="255"/>
      <c r="H58" s="58"/>
      <c r="I58" s="255"/>
      <c r="J58" s="58"/>
      <c r="K58" s="60"/>
      <c r="L58" s="59"/>
      <c r="M58" s="255"/>
      <c r="N58" s="59"/>
      <c r="O58" s="255"/>
      <c r="P58" s="59"/>
      <c r="Q58" s="191">
        <f t="shared" ref="Q58:V58" si="5">SUM(Q55:Q57)</f>
        <v>0</v>
      </c>
      <c r="R58" s="195">
        <f t="shared" si="5"/>
        <v>0</v>
      </c>
      <c r="S58" s="195">
        <f t="shared" si="5"/>
        <v>0</v>
      </c>
      <c r="T58" s="195">
        <f t="shared" si="5"/>
        <v>0</v>
      </c>
      <c r="U58" s="205">
        <f t="shared" si="5"/>
        <v>0</v>
      </c>
      <c r="V58" s="33">
        <f t="shared" si="5"/>
        <v>0</v>
      </c>
      <c r="X58" s="367"/>
      <c r="Y58" s="358"/>
      <c r="Z58" s="171"/>
      <c r="AA58" s="171"/>
      <c r="AB58" s="171"/>
      <c r="AC58" s="171"/>
      <c r="AD58" s="171"/>
      <c r="AE58" s="171"/>
      <c r="AF58" s="358"/>
      <c r="AG58" s="358"/>
      <c r="AH58" s="171"/>
      <c r="AI58" s="171"/>
      <c r="AJ58" s="171"/>
      <c r="AK58" s="171"/>
      <c r="AL58" s="171"/>
      <c r="AM58" s="171"/>
    </row>
    <row r="59" spans="1:39" s="80" customFormat="1" x14ac:dyDescent="0.25">
      <c r="A59" s="68"/>
      <c r="B59" s="283"/>
      <c r="C59" s="7"/>
      <c r="D59" s="7"/>
      <c r="E59" s="7"/>
      <c r="F59" s="67"/>
      <c r="G59" s="256"/>
      <c r="H59" s="79"/>
      <c r="I59" s="256"/>
      <c r="J59" s="79"/>
      <c r="K59" s="78"/>
      <c r="L59" s="78"/>
      <c r="M59" s="256"/>
      <c r="N59" s="78"/>
      <c r="O59" s="256"/>
      <c r="P59" s="78"/>
      <c r="Q59" s="36"/>
      <c r="R59" s="37"/>
      <c r="S59" s="37"/>
      <c r="T59" s="37"/>
      <c r="U59" s="38"/>
      <c r="V59" s="33"/>
      <c r="X59" s="367"/>
      <c r="Y59" s="361"/>
      <c r="Z59" s="361"/>
      <c r="AA59" s="361"/>
      <c r="AB59" s="361"/>
      <c r="AC59" s="361"/>
      <c r="AD59" s="361"/>
      <c r="AE59" s="361"/>
      <c r="AF59" s="361"/>
      <c r="AG59" s="361"/>
      <c r="AH59" s="361"/>
      <c r="AI59" s="361"/>
      <c r="AJ59" s="361"/>
      <c r="AK59" s="361"/>
      <c r="AL59" s="361"/>
      <c r="AM59" s="361"/>
    </row>
    <row r="60" spans="1:39" x14ac:dyDescent="0.25">
      <c r="A60" s="66"/>
      <c r="B60" s="284" t="s">
        <v>26</v>
      </c>
      <c r="E60" s="3"/>
      <c r="F60" s="67"/>
      <c r="G60" s="26"/>
      <c r="H60" s="27"/>
      <c r="I60" s="26"/>
      <c r="J60" s="27"/>
      <c r="K60" s="28"/>
      <c r="L60" s="28"/>
      <c r="M60" s="26"/>
      <c r="N60" s="28"/>
      <c r="O60" s="26"/>
      <c r="P60" s="28"/>
      <c r="Q60" s="42"/>
      <c r="R60" s="31"/>
      <c r="S60" s="31"/>
      <c r="T60" s="31"/>
      <c r="U60" s="32"/>
      <c r="V60" s="33"/>
      <c r="X60" s="367">
        <f t="shared" si="3"/>
        <v>0</v>
      </c>
      <c r="Y60" s="360"/>
      <c r="Z60" s="357"/>
      <c r="AA60" s="171"/>
      <c r="AB60" s="171"/>
      <c r="AC60" s="171"/>
      <c r="AD60" s="359"/>
      <c r="AE60" s="171"/>
      <c r="AF60" s="360"/>
      <c r="AG60" s="360"/>
      <c r="AH60" s="357"/>
      <c r="AI60" s="171"/>
      <c r="AJ60" s="171"/>
      <c r="AK60" s="171"/>
      <c r="AL60" s="359"/>
      <c r="AM60" s="171"/>
    </row>
    <row r="61" spans="1:39" s="5" customFormat="1" x14ac:dyDescent="0.25">
      <c r="A61" s="66"/>
      <c r="B61" s="281"/>
      <c r="D61" s="342"/>
      <c r="E61" s="3"/>
      <c r="F61" s="381">
        <v>16.39</v>
      </c>
      <c r="G61" s="382"/>
      <c r="H61" s="238">
        <v>0</v>
      </c>
      <c r="I61" s="382"/>
      <c r="J61" s="238">
        <v>0</v>
      </c>
      <c r="K61" s="167"/>
      <c r="L61" s="239">
        <v>0</v>
      </c>
      <c r="M61" s="382"/>
      <c r="N61" s="239">
        <v>0</v>
      </c>
      <c r="O61" s="382"/>
      <c r="P61" s="239">
        <v>0</v>
      </c>
      <c r="Q61" s="345">
        <f>ROUND(F61*(1+$A$21)*H61,0)</f>
        <v>0</v>
      </c>
      <c r="R61" s="345">
        <f>ROUND(F61*(1+$A$21)*(1+$A$21)*J61,0)</f>
        <v>0</v>
      </c>
      <c r="S61" s="345">
        <f>ROUND(F61*(1+$A$21)*(1+$A$21)*(1+$A$21)*L61,0)</f>
        <v>0</v>
      </c>
      <c r="T61" s="345">
        <f>ROUND(F61*(1+$A$21)*(1+$A$21)*(1+$A$21)*(1+$A$21)*N61,0)</f>
        <v>0</v>
      </c>
      <c r="U61" s="345">
        <f>ROUND(F61*(1+$A$21)*(1+$A$21)*(1+$A$21)*(1+$A$21)*(1+$A$21)*P61,0)</f>
        <v>0</v>
      </c>
      <c r="V61" s="33">
        <f>SUM(Q61:U61)</f>
        <v>0</v>
      </c>
      <c r="X61" s="367">
        <f t="shared" si="3"/>
        <v>0</v>
      </c>
      <c r="Y61" s="351"/>
      <c r="Z61" s="351"/>
      <c r="AA61" s="351"/>
      <c r="AB61" s="351"/>
      <c r="AC61" s="351"/>
      <c r="AD61" s="352"/>
      <c r="AE61" s="171"/>
      <c r="AF61" s="351"/>
      <c r="AG61" s="351"/>
      <c r="AH61" s="351"/>
      <c r="AI61" s="351"/>
      <c r="AJ61" s="351"/>
      <c r="AK61" s="351"/>
      <c r="AL61" s="352"/>
      <c r="AM61" s="171"/>
    </row>
    <row r="62" spans="1:39" x14ac:dyDescent="0.25">
      <c r="A62" s="71"/>
      <c r="B62" s="281"/>
      <c r="D62" s="341"/>
      <c r="E62" s="3"/>
      <c r="F62" s="67"/>
      <c r="G62" s="26"/>
      <c r="H62" s="27"/>
      <c r="I62" s="26"/>
      <c r="J62" s="27"/>
      <c r="K62" s="28"/>
      <c r="L62" s="28"/>
      <c r="M62" s="26"/>
      <c r="N62" s="28"/>
      <c r="O62" s="26"/>
      <c r="P62" s="28"/>
      <c r="Q62" s="42">
        <f>ROUND(F62*(1+$A$21)*H62,0)</f>
        <v>0</v>
      </c>
      <c r="R62" s="31">
        <f>ROUND(((F62*(1+$A$21)))*(1+$A$21)*J62,0)</f>
        <v>0</v>
      </c>
      <c r="S62" s="182">
        <f>ROUND(F62*(1+$A$21)*(1+$A$21)*(1+$A$21)*L62,0)</f>
        <v>0</v>
      </c>
      <c r="T62" s="31">
        <f>ROUND(((((F62*(1+$A$21))*(1+$A$21))*(1+$A$21)))*(1+$A$21)*N62,0)</f>
        <v>0</v>
      </c>
      <c r="U62" s="32">
        <f>ROUND(F62*(1+$A$21)*(1+$A$21)*(1+$A$21)*(1+$A$21)*(1+$A$21)*P62,0)</f>
        <v>0</v>
      </c>
      <c r="V62" s="33">
        <f>SUM(Q62:U62)</f>
        <v>0</v>
      </c>
      <c r="X62" s="367">
        <f t="shared" si="3"/>
        <v>0</v>
      </c>
      <c r="Y62" s="39"/>
    </row>
    <row r="63" spans="1:39" x14ac:dyDescent="0.25">
      <c r="A63" s="73"/>
      <c r="B63" s="281"/>
      <c r="D63" s="341"/>
      <c r="E63" s="3"/>
      <c r="F63" s="67"/>
      <c r="G63" s="26"/>
      <c r="H63" s="27"/>
      <c r="I63" s="26"/>
      <c r="J63" s="27"/>
      <c r="K63" s="28"/>
      <c r="L63" s="28"/>
      <c r="M63" s="26"/>
      <c r="N63" s="28"/>
      <c r="O63" s="26"/>
      <c r="P63" s="28"/>
      <c r="Q63" s="42">
        <f>ROUND(F63*(1+$A$21)*H63,0)</f>
        <v>0</v>
      </c>
      <c r="R63" s="31">
        <f>ROUND(((F63*(1+$A$21)))*(1+$A$21)*J63,0)</f>
        <v>0</v>
      </c>
      <c r="S63" s="31">
        <f>ROUND((((F63*(1+$A$21))*(1+$A$21)))*(1+$A$21)*L63,0)</f>
        <v>0</v>
      </c>
      <c r="T63" s="31">
        <f>ROUND(((((F63*(1+$A$21))*(1+$A$21))*(1+$A$21)))*(1+$A$21)*N63,0)</f>
        <v>0</v>
      </c>
      <c r="U63" s="32">
        <f>ROUND(F63*(1+$A$21)*(1+$A$21)*(1+$A$21)*(1+$A$21)*(1+$A$21)*P63,0)</f>
        <v>0</v>
      </c>
      <c r="V63" s="33">
        <f>SUM(Q63:U63)</f>
        <v>0</v>
      </c>
      <c r="X63" s="367">
        <f t="shared" si="3"/>
        <v>0</v>
      </c>
      <c r="Y63" s="70"/>
    </row>
    <row r="64" spans="1:39" x14ac:dyDescent="0.25">
      <c r="A64" s="73"/>
      <c r="B64" s="277"/>
      <c r="C64" s="55" t="s">
        <v>27</v>
      </c>
      <c r="D64" s="55"/>
      <c r="E64" s="74"/>
      <c r="F64" s="380"/>
      <c r="G64" s="255"/>
      <c r="H64" s="58"/>
      <c r="I64" s="255"/>
      <c r="J64" s="58"/>
      <c r="K64" s="60"/>
      <c r="L64" s="59"/>
      <c r="M64" s="255"/>
      <c r="N64" s="59"/>
      <c r="O64" s="255"/>
      <c r="P64" s="59"/>
      <c r="Q64" s="191">
        <f>SUM(Q61:Q63)</f>
        <v>0</v>
      </c>
      <c r="R64" s="195">
        <f>SUM(R61:R63)</f>
        <v>0</v>
      </c>
      <c r="S64" s="195">
        <f>SUM(S61:S63)</f>
        <v>0</v>
      </c>
      <c r="T64" s="195">
        <f t="shared" ref="T64" si="6">SUM(T61:T63)</f>
        <v>0</v>
      </c>
      <c r="U64" s="205">
        <f>SUM(U61:U63)</f>
        <v>0</v>
      </c>
      <c r="V64" s="33">
        <f>SUM(V61:V63)</f>
        <v>0</v>
      </c>
      <c r="W64" s="64"/>
      <c r="X64" s="367"/>
      <c r="Y64" s="70"/>
    </row>
    <row r="65" spans="1:25" s="77" customFormat="1" ht="16.5" customHeight="1" x14ac:dyDescent="0.2">
      <c r="A65" s="73"/>
      <c r="B65" s="278"/>
      <c r="C65" s="3"/>
      <c r="D65" s="3"/>
      <c r="E65" s="3"/>
      <c r="F65" s="39"/>
      <c r="G65" s="307"/>
      <c r="H65" s="6"/>
      <c r="I65" s="6"/>
      <c r="J65" s="6"/>
      <c r="K65" s="82"/>
      <c r="L65" s="6"/>
      <c r="M65" s="6"/>
      <c r="N65" s="6"/>
      <c r="O65" s="6"/>
      <c r="P65" s="6"/>
      <c r="Q65" s="42"/>
      <c r="R65" s="31"/>
      <c r="S65" s="31"/>
      <c r="T65" s="31"/>
      <c r="U65" s="32"/>
      <c r="V65" s="33"/>
      <c r="X65" s="367"/>
      <c r="Y65" s="83"/>
    </row>
    <row r="66" spans="1:25" ht="18" customHeight="1" x14ac:dyDescent="0.25">
      <c r="A66" s="73"/>
      <c r="B66" s="285"/>
      <c r="C66" s="84" t="s">
        <v>28</v>
      </c>
      <c r="D66" s="84"/>
      <c r="E66" s="84"/>
      <c r="F66" s="85"/>
      <c r="G66" s="308"/>
      <c r="H66" s="86"/>
      <c r="I66" s="86"/>
      <c r="J66" s="86"/>
      <c r="K66" s="87"/>
      <c r="L66" s="86"/>
      <c r="M66" s="86"/>
      <c r="N66" s="86"/>
      <c r="O66" s="86"/>
      <c r="P66" s="86"/>
      <c r="Q66" s="88">
        <f t="shared" ref="Q66:V66" si="7">Q24+Q30+Q36+Q52+Q58+Q64</f>
        <v>0</v>
      </c>
      <c r="R66" s="89">
        <f t="shared" si="7"/>
        <v>0</v>
      </c>
      <c r="S66" s="89">
        <f t="shared" si="7"/>
        <v>0</v>
      </c>
      <c r="T66" s="89">
        <f t="shared" si="7"/>
        <v>0</v>
      </c>
      <c r="U66" s="90">
        <f t="shared" si="7"/>
        <v>0</v>
      </c>
      <c r="V66" s="243">
        <f t="shared" si="7"/>
        <v>0</v>
      </c>
      <c r="W66" s="64"/>
      <c r="X66" s="367" t="e">
        <f>V66*Y2</f>
        <v>#VALUE!</v>
      </c>
      <c r="Y66" s="39"/>
    </row>
    <row r="67" spans="1:25" ht="15" customHeight="1" x14ac:dyDescent="0.25">
      <c r="A67" s="73"/>
      <c r="B67" s="278"/>
      <c r="E67" s="3"/>
      <c r="F67" s="39"/>
      <c r="G67" s="307"/>
      <c r="K67" s="82"/>
      <c r="Q67" s="42"/>
      <c r="R67" s="31"/>
      <c r="S67" s="31"/>
      <c r="T67" s="31"/>
      <c r="U67" s="32"/>
      <c r="V67" s="33"/>
      <c r="X67" s="367"/>
      <c r="Y67" s="70"/>
    </row>
    <row r="68" spans="1:25" x14ac:dyDescent="0.25">
      <c r="A68" s="73"/>
      <c r="B68" s="280" t="s">
        <v>29</v>
      </c>
      <c r="C68" s="179"/>
      <c r="D68" s="5"/>
      <c r="E68" s="3"/>
      <c r="F68" s="39"/>
      <c r="G68" s="307"/>
      <c r="K68" s="82"/>
      <c r="Q68" s="42"/>
      <c r="R68" s="31"/>
      <c r="S68" s="31"/>
      <c r="T68" s="31"/>
      <c r="U68" s="32"/>
      <c r="V68" s="33"/>
      <c r="X68" s="367"/>
      <c r="Y68" s="39"/>
    </row>
    <row r="69" spans="1:25" x14ac:dyDescent="0.25">
      <c r="A69" s="73"/>
      <c r="B69" s="279" t="s">
        <v>30</v>
      </c>
      <c r="C69" s="166"/>
      <c r="D69" s="166"/>
      <c r="E69" s="164"/>
      <c r="F69" s="269">
        <f>A9</f>
        <v>0.245</v>
      </c>
      <c r="G69" s="333"/>
      <c r="H69" s="202"/>
      <c r="I69" s="202"/>
      <c r="J69" s="202"/>
      <c r="K69" s="334"/>
      <c r="L69" s="202"/>
      <c r="M69" s="202"/>
      <c r="N69" s="202"/>
      <c r="O69" s="202"/>
      <c r="P69" s="202"/>
      <c r="Q69" s="182">
        <f>ROUND((SUM(Q12:Q15))*$F$69,0)</f>
        <v>0</v>
      </c>
      <c r="R69" s="182">
        <f>ROUND((SUM(R12:R15))*$F$69,0)</f>
        <v>0</v>
      </c>
      <c r="S69" s="182">
        <f>ROUND((SUM(S12:S15))*$F$69,0)</f>
        <v>0</v>
      </c>
      <c r="T69" s="182">
        <f>ROUND((SUM(T12:T15))*$F$69,0)</f>
        <v>0</v>
      </c>
      <c r="U69" s="182">
        <f>ROUND((SUM(U12:U15))*$F$69,0)</f>
        <v>0</v>
      </c>
      <c r="V69" s="33">
        <f t="shared" ref="V69:V75" si="8">SUM(Q69:U69)</f>
        <v>0</v>
      </c>
      <c r="W69" s="244"/>
      <c r="X69" s="367" t="e">
        <f>V69*Y2</f>
        <v>#VALUE!</v>
      </c>
      <c r="Y69" s="245"/>
    </row>
    <row r="70" spans="1:25" x14ac:dyDescent="0.25">
      <c r="A70" s="73"/>
      <c r="B70" s="279" t="s">
        <v>122</v>
      </c>
      <c r="C70" s="166"/>
      <c r="D70" s="166"/>
      <c r="E70" s="164"/>
      <c r="F70" s="269">
        <f>A9</f>
        <v>0.245</v>
      </c>
      <c r="G70" s="333"/>
      <c r="H70" s="202"/>
      <c r="I70" s="202"/>
      <c r="J70" s="202"/>
      <c r="K70" s="334"/>
      <c r="L70" s="202"/>
      <c r="M70" s="202"/>
      <c r="N70" s="202"/>
      <c r="O70" s="202"/>
      <c r="P70" s="202"/>
      <c r="Q70" s="182">
        <f>ROUND((SUM(Q30))*$F$70,0)</f>
        <v>0</v>
      </c>
      <c r="R70" s="182">
        <f>ROUND((SUM(R30))*$F$70,0)</f>
        <v>0</v>
      </c>
      <c r="S70" s="182">
        <f>ROUND((SUM(S30))*$F$70,0)</f>
        <v>0</v>
      </c>
      <c r="T70" s="182">
        <f>ROUND((SUM(T30))*$F$70,0)</f>
        <v>0</v>
      </c>
      <c r="U70" s="182">
        <f>ROUND((SUM(U30))*$F$70,0)</f>
        <v>0</v>
      </c>
      <c r="V70" s="33">
        <f>SUM(Q70:U70)</f>
        <v>0</v>
      </c>
      <c r="W70" s="244"/>
      <c r="X70" s="367"/>
      <c r="Y70" s="245"/>
    </row>
    <row r="71" spans="1:25" x14ac:dyDescent="0.25">
      <c r="A71" s="73"/>
      <c r="B71" s="279" t="s">
        <v>31</v>
      </c>
      <c r="C71" s="166"/>
      <c r="D71" s="166"/>
      <c r="E71" s="164"/>
      <c r="F71" s="269">
        <f>A11</f>
        <v>0.22</v>
      </c>
      <c r="G71" s="333"/>
      <c r="H71" s="202"/>
      <c r="I71" s="202"/>
      <c r="J71" s="202"/>
      <c r="K71" s="334"/>
      <c r="L71" s="202"/>
      <c r="M71" s="202"/>
      <c r="N71" s="202"/>
      <c r="O71" s="202"/>
      <c r="P71" s="202"/>
      <c r="Q71" s="182">
        <f>ROUND((SUM(Q39:Q41))*$F$71,0)</f>
        <v>0</v>
      </c>
      <c r="R71" s="182">
        <f>ROUND((SUM(R39:R41))*$F$71,0)</f>
        <v>0</v>
      </c>
      <c r="S71" s="182">
        <f>ROUND((SUM(S39:S41))*$F$71,0)</f>
        <v>0</v>
      </c>
      <c r="T71" s="182">
        <f>ROUND((SUM(T39:T41))*$F$71,0)</f>
        <v>0</v>
      </c>
      <c r="U71" s="182">
        <f>ROUND((SUM(U39:U41))*$F$71,0)</f>
        <v>0</v>
      </c>
      <c r="V71" s="33">
        <f t="shared" si="8"/>
        <v>0</v>
      </c>
      <c r="W71" s="244"/>
      <c r="X71" s="367"/>
      <c r="Y71" s="245"/>
    </row>
    <row r="72" spans="1:25" x14ac:dyDescent="0.25">
      <c r="A72" s="73"/>
      <c r="B72" s="279" t="s">
        <v>84</v>
      </c>
      <c r="C72" s="166"/>
      <c r="D72" s="166"/>
      <c r="E72" s="164"/>
      <c r="F72" s="269">
        <f>A13</f>
        <v>0.26700000000000002</v>
      </c>
      <c r="G72" s="309"/>
      <c r="H72" s="206"/>
      <c r="I72" s="206"/>
      <c r="J72" s="206"/>
      <c r="K72" s="207"/>
      <c r="L72" s="206"/>
      <c r="M72" s="206"/>
      <c r="N72" s="206"/>
      <c r="O72" s="206"/>
      <c r="P72" s="206"/>
      <c r="Q72" s="182">
        <f>ROUND((SUM(Q46:Q48))*$F$72,0)</f>
        <v>0</v>
      </c>
      <c r="R72" s="182">
        <f t="shared" ref="R72:U72" si="9">ROUND((SUM(R46:R48))*$F$72,0)</f>
        <v>0</v>
      </c>
      <c r="S72" s="182">
        <f t="shared" si="9"/>
        <v>0</v>
      </c>
      <c r="T72" s="182">
        <f t="shared" si="9"/>
        <v>0</v>
      </c>
      <c r="U72" s="182">
        <f t="shared" si="9"/>
        <v>0</v>
      </c>
      <c r="V72" s="33">
        <f t="shared" si="8"/>
        <v>0</v>
      </c>
      <c r="W72" s="244"/>
      <c r="X72" s="367"/>
      <c r="Y72" s="245"/>
    </row>
    <row r="73" spans="1:25" x14ac:dyDescent="0.25">
      <c r="A73" s="73"/>
      <c r="B73" s="279" t="s">
        <v>80</v>
      </c>
      <c r="C73" s="166"/>
      <c r="D73" s="166"/>
      <c r="E73" s="164"/>
      <c r="F73" s="269">
        <f>A15</f>
        <v>0.40699999999999997</v>
      </c>
      <c r="G73" s="307"/>
      <c r="K73" s="82"/>
      <c r="Q73" s="182">
        <f>ROUND(Q58*$F$73,0)</f>
        <v>0</v>
      </c>
      <c r="R73" s="182">
        <f>ROUND(R58*$F$73,0)</f>
        <v>0</v>
      </c>
      <c r="S73" s="182">
        <f>ROUND(S58*$F$73,0)</f>
        <v>0</v>
      </c>
      <c r="T73" s="182">
        <f>ROUND(T58*$F$73,0)</f>
        <v>0</v>
      </c>
      <c r="U73" s="182">
        <f>ROUND(U58*$F$73,0)</f>
        <v>0</v>
      </c>
      <c r="V73" s="33">
        <f t="shared" si="8"/>
        <v>0</v>
      </c>
      <c r="W73" s="244"/>
      <c r="X73" s="367"/>
      <c r="Y73" s="245"/>
    </row>
    <row r="74" spans="1:25" x14ac:dyDescent="0.25">
      <c r="A74" s="73"/>
      <c r="B74" s="279" t="s">
        <v>32</v>
      </c>
      <c r="C74" s="166"/>
      <c r="D74" s="166"/>
      <c r="E74" s="164"/>
      <c r="F74" s="269">
        <f>A17</f>
        <v>0.314</v>
      </c>
      <c r="G74" s="333"/>
      <c r="H74" s="202"/>
      <c r="I74" s="202"/>
      <c r="J74" s="202"/>
      <c r="K74" s="334"/>
      <c r="L74" s="202"/>
      <c r="M74" s="202"/>
      <c r="N74" s="202"/>
      <c r="O74" s="202"/>
      <c r="P74" s="202"/>
      <c r="Q74" s="182">
        <f>ROUND((SUM(Q23+Q36))*$F$74,0)</f>
        <v>0</v>
      </c>
      <c r="R74" s="182">
        <f>ROUND((SUM(R23+R36))*$F$74,0)</f>
        <v>0</v>
      </c>
      <c r="S74" s="182">
        <f>ROUND((SUM(S23+S36))*$F$74,0)</f>
        <v>0</v>
      </c>
      <c r="T74" s="182">
        <f>ROUND((SUM(T23+T36))*$F$74,0)</f>
        <v>0</v>
      </c>
      <c r="U74" s="182">
        <f>ROUND((SUM(U23+U36))*$F$74,0)</f>
        <v>0</v>
      </c>
      <c r="V74" s="33">
        <f t="shared" si="8"/>
        <v>0</v>
      </c>
      <c r="W74" s="244"/>
      <c r="X74" s="367" t="e">
        <f>V74*Y2</f>
        <v>#VALUE!</v>
      </c>
      <c r="Y74" s="39"/>
    </row>
    <row r="75" spans="1:25" x14ac:dyDescent="0.25">
      <c r="A75" s="73"/>
      <c r="B75" s="279" t="s">
        <v>33</v>
      </c>
      <c r="C75" s="166"/>
      <c r="D75" s="166"/>
      <c r="E75" s="164"/>
      <c r="F75" s="269">
        <f>A19</f>
        <v>0.217</v>
      </c>
      <c r="G75" s="333"/>
      <c r="H75" s="202"/>
      <c r="I75" s="202"/>
      <c r="J75" s="202"/>
      <c r="K75" s="334"/>
      <c r="L75" s="202"/>
      <c r="M75" s="202"/>
      <c r="N75" s="202"/>
      <c r="O75" s="202"/>
      <c r="P75" s="202"/>
      <c r="Q75" s="182">
        <f>ROUND(Q64*$F$75,0)</f>
        <v>0</v>
      </c>
      <c r="R75" s="182">
        <f>ROUND(R64*$F$75,0)</f>
        <v>0</v>
      </c>
      <c r="S75" s="182">
        <f>ROUND(S64*$F$75,0)</f>
        <v>0</v>
      </c>
      <c r="T75" s="182">
        <f>ROUND(T64*$F$75,0)</f>
        <v>0</v>
      </c>
      <c r="U75" s="182">
        <f>ROUND(U64*$F$75,0)</f>
        <v>0</v>
      </c>
      <c r="V75" s="33">
        <f t="shared" si="8"/>
        <v>0</v>
      </c>
      <c r="X75" s="367"/>
      <c r="Y75" s="39"/>
    </row>
    <row r="76" spans="1:25" ht="15" customHeight="1" x14ac:dyDescent="0.25">
      <c r="A76" s="73"/>
      <c r="B76" s="277"/>
      <c r="C76" s="55" t="s">
        <v>34</v>
      </c>
      <c r="D76" s="55"/>
      <c r="E76" s="55"/>
      <c r="F76" s="81"/>
      <c r="G76" s="255"/>
      <c r="H76" s="59"/>
      <c r="I76" s="59"/>
      <c r="J76" s="59"/>
      <c r="K76" s="60"/>
      <c r="L76" s="59"/>
      <c r="M76" s="59"/>
      <c r="N76" s="59"/>
      <c r="O76" s="59"/>
      <c r="P76" s="59"/>
      <c r="Q76" s="191">
        <f>SUM(Q69:Q75)</f>
        <v>0</v>
      </c>
      <c r="R76" s="195">
        <f>SUM(R69:R75)</f>
        <v>0</v>
      </c>
      <c r="S76" s="195">
        <f t="shared" ref="S76:V76" si="10">SUM(S69:S75)</f>
        <v>0</v>
      </c>
      <c r="T76" s="195">
        <f t="shared" si="10"/>
        <v>0</v>
      </c>
      <c r="U76" s="205">
        <f t="shared" si="10"/>
        <v>0</v>
      </c>
      <c r="V76" s="33">
        <f t="shared" si="10"/>
        <v>0</v>
      </c>
      <c r="W76" s="64"/>
      <c r="X76" s="367" t="e">
        <f>V76*Y2</f>
        <v>#VALUE!</v>
      </c>
      <c r="Y76" s="70"/>
    </row>
    <row r="77" spans="1:25" s="65" customFormat="1" ht="15" customHeight="1" x14ac:dyDescent="0.2">
      <c r="A77" s="75"/>
      <c r="B77" s="278"/>
      <c r="C77" s="3"/>
      <c r="D77" s="3"/>
      <c r="E77" s="3"/>
      <c r="F77" s="39"/>
      <c r="G77" s="307"/>
      <c r="H77" s="6"/>
      <c r="I77" s="6"/>
      <c r="J77" s="6"/>
      <c r="K77" s="82"/>
      <c r="L77" s="6"/>
      <c r="M77" s="6"/>
      <c r="N77" s="6"/>
      <c r="O77" s="6"/>
      <c r="P77" s="6"/>
      <c r="Q77" s="42"/>
      <c r="R77" s="31"/>
      <c r="S77" s="31"/>
      <c r="T77" s="31"/>
      <c r="U77" s="32"/>
      <c r="V77" s="33"/>
      <c r="X77" s="367"/>
      <c r="Y77" s="93"/>
    </row>
    <row r="78" spans="1:25" ht="15" customHeight="1" x14ac:dyDescent="0.25">
      <c r="A78" s="75"/>
      <c r="B78" s="286"/>
      <c r="C78" s="94" t="s">
        <v>35</v>
      </c>
      <c r="D78" s="94"/>
      <c r="E78" s="94"/>
      <c r="F78" s="95"/>
      <c r="G78" s="310"/>
      <c r="H78" s="96"/>
      <c r="I78" s="96"/>
      <c r="J78" s="96"/>
      <c r="K78" s="97"/>
      <c r="L78" s="96"/>
      <c r="M78" s="96"/>
      <c r="N78" s="96"/>
      <c r="O78" s="96"/>
      <c r="P78" s="96"/>
      <c r="Q78" s="98">
        <f>Q76+Q66</f>
        <v>0</v>
      </c>
      <c r="R78" s="99">
        <f>R76+R66</f>
        <v>0</v>
      </c>
      <c r="S78" s="99">
        <f>S76+S66</f>
        <v>0</v>
      </c>
      <c r="T78" s="99">
        <f>T76+T66</f>
        <v>0</v>
      </c>
      <c r="U78" s="100">
        <f>U76+U66</f>
        <v>0</v>
      </c>
      <c r="V78" s="33">
        <f>V66+V76</f>
        <v>0</v>
      </c>
      <c r="W78" s="76"/>
      <c r="X78" s="367" t="e">
        <f>V78*Y2</f>
        <v>#VALUE!</v>
      </c>
      <c r="Y78" s="39"/>
    </row>
    <row r="79" spans="1:25" ht="16.5" customHeight="1" x14ac:dyDescent="0.25">
      <c r="A79" s="75"/>
      <c r="B79" s="278"/>
      <c r="E79" s="3"/>
      <c r="G79" s="307"/>
      <c r="K79" s="82"/>
      <c r="Q79" s="42"/>
      <c r="R79" s="31"/>
      <c r="S79" s="102"/>
      <c r="T79" s="102"/>
      <c r="U79" s="103"/>
      <c r="V79" s="33"/>
      <c r="X79" s="367"/>
      <c r="Y79" s="39"/>
    </row>
    <row r="80" spans="1:25" x14ac:dyDescent="0.25">
      <c r="A80" s="75"/>
      <c r="B80" s="287" t="s">
        <v>36</v>
      </c>
      <c r="C80" s="156"/>
      <c r="D80" s="157"/>
      <c r="E80" s="157"/>
      <c r="G80" s="307"/>
      <c r="K80" s="82"/>
      <c r="Q80" s="36"/>
      <c r="R80" s="37"/>
      <c r="S80" s="37"/>
      <c r="T80" s="37"/>
      <c r="U80" s="38"/>
      <c r="V80" s="33"/>
      <c r="X80" s="367">
        <f t="shared" ref="X80:X143" si="11">V80*Y76</f>
        <v>0</v>
      </c>
      <c r="Y80" s="39"/>
    </row>
    <row r="81" spans="1:28" ht="16.5" thickBot="1" x14ac:dyDescent="0.3">
      <c r="A81" s="75"/>
      <c r="B81" s="288"/>
      <c r="C81" s="151" t="s">
        <v>71</v>
      </c>
      <c r="D81" s="152" t="s">
        <v>50</v>
      </c>
      <c r="E81" s="152" t="s">
        <v>51</v>
      </c>
      <c r="G81" s="307"/>
      <c r="K81" s="82"/>
      <c r="Q81" s="36"/>
      <c r="R81" s="37"/>
      <c r="S81" s="37"/>
      <c r="T81" s="37"/>
      <c r="U81" s="38"/>
      <c r="V81" s="33"/>
      <c r="X81" s="367">
        <f t="shared" si="11"/>
        <v>0</v>
      </c>
      <c r="Y81" s="39"/>
    </row>
    <row r="82" spans="1:28" ht="16.5" thickBot="1" x14ac:dyDescent="0.3">
      <c r="A82" s="75"/>
      <c r="B82" s="288"/>
      <c r="C82" s="153"/>
      <c r="D82" s="154">
        <v>0</v>
      </c>
      <c r="E82" s="155">
        <v>1</v>
      </c>
      <c r="G82" s="307"/>
      <c r="K82" s="82"/>
      <c r="Q82" s="182">
        <f>SUM(D82*E82)</f>
        <v>0</v>
      </c>
      <c r="R82" s="183">
        <v>0</v>
      </c>
      <c r="S82" s="183">
        <v>0</v>
      </c>
      <c r="T82" s="183">
        <v>0</v>
      </c>
      <c r="U82" s="184">
        <v>0</v>
      </c>
      <c r="V82" s="33">
        <f>SUM(Q82:U82)</f>
        <v>0</v>
      </c>
      <c r="X82" s="367">
        <f t="shared" si="11"/>
        <v>0</v>
      </c>
      <c r="Y82" s="39"/>
    </row>
    <row r="83" spans="1:28" ht="16.5" thickBot="1" x14ac:dyDescent="0.3">
      <c r="A83" s="75"/>
      <c r="B83" s="288"/>
      <c r="C83" s="153"/>
      <c r="D83" s="154"/>
      <c r="E83" s="155"/>
      <c r="G83" s="307"/>
      <c r="K83" s="82"/>
      <c r="Q83" s="182">
        <f>D83*E83</f>
        <v>0</v>
      </c>
      <c r="R83" s="183">
        <v>0</v>
      </c>
      <c r="S83" s="183">
        <v>0</v>
      </c>
      <c r="T83" s="183">
        <v>0</v>
      </c>
      <c r="U83" s="184">
        <v>0</v>
      </c>
      <c r="V83" s="33">
        <f>SUM(Q83:U83)</f>
        <v>0</v>
      </c>
      <c r="X83" s="367">
        <f t="shared" si="11"/>
        <v>0</v>
      </c>
      <c r="Y83" s="39"/>
    </row>
    <row r="84" spans="1:28" ht="16.5" thickBot="1" x14ac:dyDescent="0.3">
      <c r="A84" s="75"/>
      <c r="B84" s="288"/>
      <c r="C84" s="153"/>
      <c r="D84" s="154"/>
      <c r="E84" s="155"/>
      <c r="G84" s="307"/>
      <c r="K84" s="82"/>
      <c r="Q84" s="182">
        <f>D84*E84</f>
        <v>0</v>
      </c>
      <c r="R84" s="183">
        <v>0</v>
      </c>
      <c r="S84" s="183">
        <v>0</v>
      </c>
      <c r="T84" s="183">
        <v>0</v>
      </c>
      <c r="U84" s="184">
        <v>0</v>
      </c>
      <c r="V84" s="33">
        <f>SUM(Q84:U84)</f>
        <v>0</v>
      </c>
      <c r="X84" s="367">
        <f t="shared" si="11"/>
        <v>0</v>
      </c>
      <c r="Y84" s="39"/>
    </row>
    <row r="85" spans="1:28" ht="16.5" thickBot="1" x14ac:dyDescent="0.3">
      <c r="A85" s="75"/>
      <c r="B85" s="288"/>
      <c r="C85" s="153"/>
      <c r="D85" s="154"/>
      <c r="E85" s="155"/>
      <c r="G85" s="307"/>
      <c r="K85" s="82"/>
      <c r="Q85" s="182">
        <f>D85*E85</f>
        <v>0</v>
      </c>
      <c r="R85" s="183">
        <f>D85*E85</f>
        <v>0</v>
      </c>
      <c r="S85" s="183">
        <v>0</v>
      </c>
      <c r="T85" s="183">
        <v>0</v>
      </c>
      <c r="U85" s="184">
        <v>0</v>
      </c>
      <c r="V85" s="33">
        <f>SUM(Q85:U85)</f>
        <v>0</v>
      </c>
      <c r="X85" s="367">
        <f t="shared" si="11"/>
        <v>0</v>
      </c>
      <c r="Y85" s="39"/>
    </row>
    <row r="86" spans="1:28" ht="16.5" thickBot="1" x14ac:dyDescent="0.3">
      <c r="A86" s="80"/>
      <c r="B86" s="288"/>
      <c r="C86" s="153"/>
      <c r="D86" s="154"/>
      <c r="E86" s="155"/>
      <c r="G86" s="307"/>
      <c r="K86" s="82"/>
      <c r="Q86" s="182">
        <f>D86*E86</f>
        <v>0</v>
      </c>
      <c r="R86" s="183">
        <f>D86*E86</f>
        <v>0</v>
      </c>
      <c r="S86" s="183">
        <v>0</v>
      </c>
      <c r="T86" s="183">
        <v>0</v>
      </c>
      <c r="U86" s="184">
        <v>0</v>
      </c>
      <c r="V86" s="33">
        <f>SUM(Q86:U86)</f>
        <v>0</v>
      </c>
      <c r="X86" s="367">
        <f t="shared" si="11"/>
        <v>0</v>
      </c>
      <c r="Y86" s="39"/>
    </row>
    <row r="87" spans="1:28" x14ac:dyDescent="0.25">
      <c r="A87" s="75"/>
      <c r="B87" s="278"/>
      <c r="G87" s="307"/>
      <c r="K87" s="82"/>
      <c r="Q87" s="36"/>
      <c r="R87" s="37"/>
      <c r="S87" s="37"/>
      <c r="T87" s="37"/>
      <c r="U87" s="38"/>
      <c r="V87" s="33"/>
      <c r="X87" s="367">
        <f t="shared" si="11"/>
        <v>0</v>
      </c>
      <c r="Y87" s="39"/>
    </row>
    <row r="88" spans="1:28" ht="17.25" customHeight="1" x14ac:dyDescent="0.25">
      <c r="A88" s="75"/>
      <c r="B88" s="289"/>
      <c r="C88" s="105" t="s">
        <v>37</v>
      </c>
      <c r="D88" s="106"/>
      <c r="E88" s="74"/>
      <c r="F88" s="81"/>
      <c r="G88" s="255"/>
      <c r="H88" s="59"/>
      <c r="I88" s="59"/>
      <c r="J88" s="59"/>
      <c r="K88" s="60"/>
      <c r="L88" s="59"/>
      <c r="M88" s="59"/>
      <c r="N88" s="59"/>
      <c r="O88" s="59"/>
      <c r="P88" s="59"/>
      <c r="Q88" s="191">
        <f t="shared" ref="Q88:V88" si="12">SUM(Q82:Q86)</f>
        <v>0</v>
      </c>
      <c r="R88" s="191">
        <f t="shared" si="12"/>
        <v>0</v>
      </c>
      <c r="S88" s="191">
        <f t="shared" si="12"/>
        <v>0</v>
      </c>
      <c r="T88" s="191">
        <f t="shared" si="12"/>
        <v>0</v>
      </c>
      <c r="U88" s="191">
        <f t="shared" si="12"/>
        <v>0</v>
      </c>
      <c r="V88" s="33">
        <f t="shared" si="12"/>
        <v>0</v>
      </c>
      <c r="W88" s="40"/>
      <c r="X88" s="367"/>
      <c r="Y88" s="70"/>
    </row>
    <row r="89" spans="1:28" x14ac:dyDescent="0.25">
      <c r="A89" s="75"/>
      <c r="B89" s="290"/>
      <c r="C89" s="107"/>
      <c r="D89" s="107"/>
      <c r="E89" s="107"/>
      <c r="F89" s="13"/>
      <c r="G89" s="307"/>
      <c r="K89" s="82"/>
      <c r="Q89" s="42"/>
      <c r="R89" s="31"/>
      <c r="S89" s="31"/>
      <c r="T89" s="31"/>
      <c r="U89" s="32"/>
      <c r="V89" s="108"/>
      <c r="X89" s="367"/>
      <c r="Y89" s="70"/>
    </row>
    <row r="90" spans="1:28" x14ac:dyDescent="0.25">
      <c r="A90" s="75"/>
      <c r="B90" s="291" t="s">
        <v>120</v>
      </c>
      <c r="C90" s="104"/>
      <c r="D90" s="212"/>
      <c r="E90" s="107"/>
      <c r="F90" s="13"/>
      <c r="G90" s="307"/>
      <c r="K90" s="82"/>
      <c r="Q90" s="42"/>
      <c r="R90" s="31"/>
      <c r="S90" s="31"/>
      <c r="T90" s="31"/>
      <c r="U90" s="32"/>
      <c r="V90" s="33"/>
      <c r="W90" s="109"/>
      <c r="X90" s="367">
        <f t="shared" si="11"/>
        <v>0</v>
      </c>
      <c r="Y90" s="70"/>
    </row>
    <row r="91" spans="1:28" x14ac:dyDescent="0.25">
      <c r="A91" s="75"/>
      <c r="B91" s="292" t="s">
        <v>107</v>
      </c>
      <c r="C91" s="179"/>
      <c r="D91" s="5"/>
      <c r="E91" s="107"/>
      <c r="F91" s="13"/>
      <c r="G91" s="307"/>
      <c r="K91" s="82"/>
      <c r="Q91" s="182">
        <v>0</v>
      </c>
      <c r="R91" s="182">
        <v>0</v>
      </c>
      <c r="S91" s="182">
        <v>0</v>
      </c>
      <c r="T91" s="182">
        <v>0</v>
      </c>
      <c r="U91" s="182">
        <f>0</f>
        <v>0</v>
      </c>
      <c r="V91" s="33">
        <f>SUM(Q91:U91)</f>
        <v>0</v>
      </c>
      <c r="W91" s="383">
        <f>SUM(R91:R94)/2</f>
        <v>0</v>
      </c>
      <c r="X91" s="367">
        <f t="shared" si="11"/>
        <v>0</v>
      </c>
      <c r="Y91" s="93"/>
      <c r="Z91" s="198"/>
      <c r="AA91" s="65"/>
      <c r="AB91" s="65"/>
    </row>
    <row r="92" spans="1:28" x14ac:dyDescent="0.25">
      <c r="A92" s="80"/>
      <c r="B92" s="292" t="s">
        <v>105</v>
      </c>
      <c r="C92" s="179"/>
      <c r="D92" s="5"/>
      <c r="E92" s="107"/>
      <c r="F92" s="13"/>
      <c r="G92" s="307"/>
      <c r="K92" s="82"/>
      <c r="Q92" s="182">
        <v>0</v>
      </c>
      <c r="R92" s="182">
        <v>0</v>
      </c>
      <c r="S92" s="182">
        <v>0</v>
      </c>
      <c r="T92" s="182">
        <v>0</v>
      </c>
      <c r="U92" s="184">
        <v>0</v>
      </c>
      <c r="V92" s="33">
        <f>SUM(Q92:U92)</f>
        <v>0</v>
      </c>
      <c r="W92" s="179"/>
      <c r="X92" s="367">
        <f t="shared" si="11"/>
        <v>0</v>
      </c>
      <c r="Y92" s="70"/>
      <c r="AA92" s="199"/>
    </row>
    <row r="93" spans="1:28" x14ac:dyDescent="0.25">
      <c r="A93" s="75"/>
      <c r="B93" s="292" t="s">
        <v>109</v>
      </c>
      <c r="C93" s="166"/>
      <c r="D93" s="5"/>
      <c r="E93" s="107"/>
      <c r="F93" s="13"/>
      <c r="G93" s="307"/>
      <c r="K93" s="82"/>
      <c r="Q93" s="182">
        <v>0</v>
      </c>
      <c r="R93" s="182">
        <v>0</v>
      </c>
      <c r="S93" s="182">
        <v>0</v>
      </c>
      <c r="T93" s="182">
        <v>0</v>
      </c>
      <c r="U93" s="184">
        <v>0</v>
      </c>
      <c r="V93" s="33">
        <f>SUM(Q93:U93)</f>
        <v>0</v>
      </c>
      <c r="W93" s="179"/>
      <c r="X93" s="367">
        <f t="shared" si="11"/>
        <v>0</v>
      </c>
      <c r="Y93" s="70"/>
    </row>
    <row r="94" spans="1:28" x14ac:dyDescent="0.25">
      <c r="A94" s="75"/>
      <c r="B94" s="292" t="s">
        <v>106</v>
      </c>
      <c r="C94" s="179"/>
      <c r="D94" s="5"/>
      <c r="E94" s="107"/>
      <c r="F94" s="13"/>
      <c r="G94" s="307"/>
      <c r="K94" s="82"/>
      <c r="Q94" s="182">
        <v>0</v>
      </c>
      <c r="R94" s="182">
        <v>0</v>
      </c>
      <c r="S94" s="182">
        <v>0</v>
      </c>
      <c r="T94" s="182">
        <v>0</v>
      </c>
      <c r="U94" s="184">
        <v>0</v>
      </c>
      <c r="V94" s="33">
        <f>SUM(Q94:U94)</f>
        <v>0</v>
      </c>
      <c r="X94" s="367">
        <f t="shared" si="11"/>
        <v>0</v>
      </c>
      <c r="Y94" s="70"/>
    </row>
    <row r="95" spans="1:28" x14ac:dyDescent="0.25">
      <c r="A95" s="75"/>
      <c r="B95" s="292"/>
      <c r="C95" s="179"/>
      <c r="D95" s="5"/>
      <c r="E95" s="107"/>
      <c r="F95" s="13"/>
      <c r="G95" s="307"/>
      <c r="K95" s="82"/>
      <c r="Q95" s="182"/>
      <c r="R95" s="182"/>
      <c r="S95" s="183"/>
      <c r="T95" s="183"/>
      <c r="U95" s="184"/>
      <c r="V95" s="33"/>
      <c r="X95" s="367">
        <f t="shared" si="11"/>
        <v>0</v>
      </c>
      <c r="Y95" s="70"/>
    </row>
    <row r="96" spans="1:28" x14ac:dyDescent="0.25">
      <c r="A96" s="237"/>
      <c r="B96" s="293" t="s">
        <v>110</v>
      </c>
      <c r="C96" s="212"/>
      <c r="D96" s="5"/>
      <c r="E96" s="107"/>
      <c r="F96" s="13"/>
      <c r="G96" s="307"/>
      <c r="K96" s="82"/>
      <c r="Q96" s="182"/>
      <c r="R96" s="183"/>
      <c r="S96" s="183"/>
      <c r="T96" s="183"/>
      <c r="U96" s="184"/>
      <c r="V96" s="33"/>
      <c r="W96" s="329"/>
      <c r="X96" s="367">
        <f t="shared" si="11"/>
        <v>0</v>
      </c>
      <c r="Y96" s="70"/>
    </row>
    <row r="97" spans="1:27" x14ac:dyDescent="0.25">
      <c r="A97" s="75"/>
      <c r="B97" s="292" t="s">
        <v>107</v>
      </c>
      <c r="C97" s="179"/>
      <c r="D97" s="5"/>
      <c r="E97" s="107"/>
      <c r="F97" s="13"/>
      <c r="G97" s="307"/>
      <c r="K97" s="82"/>
      <c r="Q97" s="182">
        <v>0</v>
      </c>
      <c r="R97" s="182">
        <v>0</v>
      </c>
      <c r="S97" s="182">
        <v>0</v>
      </c>
      <c r="T97" s="182">
        <v>0</v>
      </c>
      <c r="U97" s="184">
        <v>0</v>
      </c>
      <c r="V97" s="33">
        <f>SUM(Q97:U97)</f>
        <v>0</v>
      </c>
      <c r="W97" s="246"/>
      <c r="X97" s="367">
        <f t="shared" si="11"/>
        <v>0</v>
      </c>
      <c r="Y97" s="70"/>
      <c r="AA97" s="199"/>
    </row>
    <row r="98" spans="1:27" x14ac:dyDescent="0.25">
      <c r="A98" s="75"/>
      <c r="B98" s="292" t="s">
        <v>105</v>
      </c>
      <c r="C98" s="179"/>
      <c r="D98" s="5"/>
      <c r="E98" s="107"/>
      <c r="F98" s="13"/>
      <c r="G98" s="307"/>
      <c r="K98" s="82"/>
      <c r="Q98" s="182">
        <v>0</v>
      </c>
      <c r="R98" s="182">
        <v>0</v>
      </c>
      <c r="S98" s="182">
        <v>0</v>
      </c>
      <c r="T98" s="182">
        <v>0</v>
      </c>
      <c r="U98" s="184">
        <v>0</v>
      </c>
      <c r="V98" s="33">
        <f>SUM(Q98:U98)</f>
        <v>0</v>
      </c>
      <c r="W98" s="179"/>
      <c r="X98" s="367">
        <f t="shared" si="11"/>
        <v>0</v>
      </c>
      <c r="Y98" s="70"/>
      <c r="AA98" s="199"/>
    </row>
    <row r="99" spans="1:27" x14ac:dyDescent="0.25">
      <c r="A99" s="91"/>
      <c r="B99" s="292" t="s">
        <v>109</v>
      </c>
      <c r="C99" s="179"/>
      <c r="D99" s="5"/>
      <c r="E99" s="107"/>
      <c r="F99" s="13"/>
      <c r="G99" s="307"/>
      <c r="K99" s="82"/>
      <c r="Q99" s="182">
        <v>0</v>
      </c>
      <c r="R99" s="182">
        <v>0</v>
      </c>
      <c r="S99" s="182">
        <v>0</v>
      </c>
      <c r="T99" s="182">
        <v>0</v>
      </c>
      <c r="U99" s="184">
        <v>0</v>
      </c>
      <c r="V99" s="33">
        <f>SUM(Q99:U99)</f>
        <v>0</v>
      </c>
      <c r="W99" s="179"/>
      <c r="X99" s="367">
        <f t="shared" si="11"/>
        <v>0</v>
      </c>
      <c r="Y99" s="70"/>
    </row>
    <row r="100" spans="1:27" x14ac:dyDescent="0.25">
      <c r="A100" s="75"/>
      <c r="B100" s="292" t="s">
        <v>106</v>
      </c>
      <c r="C100" s="179"/>
      <c r="D100" s="5"/>
      <c r="E100" s="107"/>
      <c r="F100" s="13"/>
      <c r="G100" s="307"/>
      <c r="K100" s="82"/>
      <c r="Q100" s="182">
        <v>0</v>
      </c>
      <c r="R100" s="182">
        <v>0</v>
      </c>
      <c r="S100" s="182">
        <v>0</v>
      </c>
      <c r="T100" s="182">
        <v>0</v>
      </c>
      <c r="U100" s="184">
        <v>0</v>
      </c>
      <c r="V100" s="33">
        <f>SUM(Q100:U100)</f>
        <v>0</v>
      </c>
      <c r="W100" s="189"/>
      <c r="X100" s="367">
        <f t="shared" si="11"/>
        <v>0</v>
      </c>
      <c r="Y100" s="70"/>
    </row>
    <row r="101" spans="1:27" x14ac:dyDescent="0.25">
      <c r="A101" s="237"/>
      <c r="B101" s="294"/>
      <c r="C101" s="5"/>
      <c r="D101" s="5"/>
      <c r="E101" s="107"/>
      <c r="F101" s="13"/>
      <c r="G101" s="307"/>
      <c r="K101" s="82"/>
      <c r="Q101" s="182"/>
      <c r="R101" s="183"/>
      <c r="S101" s="182"/>
      <c r="T101" s="182"/>
      <c r="U101" s="184"/>
      <c r="V101" s="33"/>
      <c r="X101" s="367">
        <f t="shared" si="11"/>
        <v>0</v>
      </c>
      <c r="Y101" s="70"/>
    </row>
    <row r="102" spans="1:27" x14ac:dyDescent="0.25">
      <c r="A102" s="75"/>
      <c r="B102" s="292" t="s">
        <v>107</v>
      </c>
      <c r="C102" s="179"/>
      <c r="D102" s="5"/>
      <c r="E102" s="107"/>
      <c r="F102" s="13"/>
      <c r="G102" s="307"/>
      <c r="K102" s="82"/>
      <c r="Q102" s="182">
        <v>0</v>
      </c>
      <c r="R102" s="182">
        <v>0</v>
      </c>
      <c r="S102" s="182">
        <v>0</v>
      </c>
      <c r="T102" s="182">
        <v>0</v>
      </c>
      <c r="U102" s="184">
        <v>0</v>
      </c>
      <c r="V102" s="33">
        <f>SUM(Q102:U102)</f>
        <v>0</v>
      </c>
      <c r="W102" s="109"/>
      <c r="X102" s="367">
        <f t="shared" si="11"/>
        <v>0</v>
      </c>
      <c r="Y102" s="199"/>
    </row>
    <row r="103" spans="1:27" x14ac:dyDescent="0.25">
      <c r="A103" s="92"/>
      <c r="B103" s="292" t="s">
        <v>105</v>
      </c>
      <c r="C103" s="179"/>
      <c r="D103" s="5"/>
      <c r="E103" s="107"/>
      <c r="F103" s="13"/>
      <c r="G103" s="307"/>
      <c r="K103" s="82"/>
      <c r="Q103" s="182">
        <v>0</v>
      </c>
      <c r="R103" s="182">
        <v>0</v>
      </c>
      <c r="S103" s="182">
        <v>0</v>
      </c>
      <c r="T103" s="183">
        <v>0</v>
      </c>
      <c r="U103" s="184">
        <v>0</v>
      </c>
      <c r="V103" s="33">
        <f>SUM(Q103:U103)</f>
        <v>0</v>
      </c>
      <c r="W103" s="179"/>
      <c r="X103" s="367">
        <f t="shared" si="11"/>
        <v>0</v>
      </c>
      <c r="Y103" s="213"/>
      <c r="Z103" s="214"/>
    </row>
    <row r="104" spans="1:27" x14ac:dyDescent="0.25">
      <c r="A104" s="75"/>
      <c r="B104" s="292" t="s">
        <v>109</v>
      </c>
      <c r="C104" s="179"/>
      <c r="D104" s="5"/>
      <c r="E104" s="107"/>
      <c r="F104" s="13"/>
      <c r="G104" s="307"/>
      <c r="K104" s="82"/>
      <c r="Q104" s="182">
        <v>0</v>
      </c>
      <c r="R104" s="183">
        <v>0</v>
      </c>
      <c r="S104" s="183">
        <v>0</v>
      </c>
      <c r="T104" s="183">
        <v>0</v>
      </c>
      <c r="U104" s="184">
        <v>0</v>
      </c>
      <c r="V104" s="33">
        <f>SUM(Q104:U104)</f>
        <v>0</v>
      </c>
      <c r="W104" s="179"/>
      <c r="X104" s="367">
        <f t="shared" si="11"/>
        <v>0</v>
      </c>
      <c r="Y104" s="199"/>
    </row>
    <row r="105" spans="1:27" x14ac:dyDescent="0.25">
      <c r="A105" s="75"/>
      <c r="B105" s="292" t="s">
        <v>106</v>
      </c>
      <c r="C105" s="179"/>
      <c r="D105" s="5"/>
      <c r="E105" s="107"/>
      <c r="F105" s="13"/>
      <c r="G105" s="307"/>
      <c r="K105" s="82"/>
      <c r="Q105" s="182">
        <v>0</v>
      </c>
      <c r="R105" s="183">
        <v>0</v>
      </c>
      <c r="S105" s="183">
        <v>0</v>
      </c>
      <c r="T105" s="183">
        <v>0</v>
      </c>
      <c r="U105" s="184">
        <v>0</v>
      </c>
      <c r="V105" s="33">
        <f>SUM(Q105:U105)</f>
        <v>0</v>
      </c>
      <c r="W105" s="179"/>
      <c r="X105" s="367">
        <f t="shared" si="11"/>
        <v>0</v>
      </c>
      <c r="Y105" s="199"/>
    </row>
    <row r="106" spans="1:27" x14ac:dyDescent="0.25">
      <c r="A106" s="75"/>
      <c r="B106" s="294"/>
      <c r="C106" s="5"/>
      <c r="D106" s="5"/>
      <c r="E106" s="107"/>
      <c r="F106" s="13"/>
      <c r="G106" s="307"/>
      <c r="K106" s="82"/>
      <c r="Q106" s="182"/>
      <c r="R106" s="183"/>
      <c r="S106" s="183"/>
      <c r="T106" s="183"/>
      <c r="U106" s="184"/>
      <c r="V106" s="33"/>
      <c r="X106" s="367">
        <f t="shared" si="11"/>
        <v>0</v>
      </c>
      <c r="Y106" s="208"/>
    </row>
    <row r="107" spans="1:27" x14ac:dyDescent="0.25">
      <c r="A107" s="75"/>
      <c r="B107" s="291" t="s">
        <v>111</v>
      </c>
      <c r="C107" s="111"/>
      <c r="D107" s="5"/>
      <c r="E107" s="107"/>
      <c r="F107" s="13"/>
      <c r="G107" s="307"/>
      <c r="K107" s="82"/>
      <c r="Q107" s="182"/>
      <c r="R107" s="183"/>
      <c r="S107" s="183"/>
      <c r="T107" s="183"/>
      <c r="U107" s="184"/>
      <c r="V107" s="33"/>
      <c r="W107" s="329"/>
      <c r="X107" s="367">
        <f t="shared" si="11"/>
        <v>0</v>
      </c>
      <c r="Y107" s="70"/>
    </row>
    <row r="108" spans="1:27" x14ac:dyDescent="0.25">
      <c r="A108" s="75"/>
      <c r="B108" s="292" t="s">
        <v>107</v>
      </c>
      <c r="C108" s="179"/>
      <c r="D108" s="5"/>
      <c r="E108" s="107"/>
      <c r="F108" s="13"/>
      <c r="G108" s="307"/>
      <c r="K108" s="82"/>
      <c r="Q108" s="182">
        <v>0</v>
      </c>
      <c r="R108" s="183">
        <v>0</v>
      </c>
      <c r="S108" s="183">
        <v>0</v>
      </c>
      <c r="T108" s="183">
        <v>0</v>
      </c>
      <c r="U108" s="184">
        <v>0</v>
      </c>
      <c r="V108" s="33">
        <f>SUM(Q108:U108)</f>
        <v>0</v>
      </c>
      <c r="W108" s="109"/>
      <c r="X108" s="367">
        <f t="shared" si="11"/>
        <v>0</v>
      </c>
      <c r="Y108" s="70"/>
    </row>
    <row r="109" spans="1:27" x14ac:dyDescent="0.25">
      <c r="A109" s="101"/>
      <c r="B109" s="292" t="s">
        <v>105</v>
      </c>
      <c r="C109" s="179"/>
      <c r="D109" s="5"/>
      <c r="E109" s="107"/>
      <c r="F109" s="13"/>
      <c r="G109" s="307"/>
      <c r="K109" s="82"/>
      <c r="Q109" s="182">
        <v>0</v>
      </c>
      <c r="R109" s="183">
        <v>0</v>
      </c>
      <c r="S109" s="183">
        <v>0</v>
      </c>
      <c r="T109" s="183">
        <v>0</v>
      </c>
      <c r="U109" s="184">
        <v>0</v>
      </c>
      <c r="V109" s="33">
        <f>SUM(Q109:U109)</f>
        <v>0</v>
      </c>
      <c r="W109" s="189"/>
      <c r="X109" s="367">
        <f t="shared" si="11"/>
        <v>0</v>
      </c>
      <c r="Y109" s="70"/>
    </row>
    <row r="110" spans="1:27" x14ac:dyDescent="0.25">
      <c r="A110" s="101"/>
      <c r="B110" s="292" t="s">
        <v>109</v>
      </c>
      <c r="C110" s="179"/>
      <c r="D110" s="5"/>
      <c r="E110" s="107"/>
      <c r="F110" s="13"/>
      <c r="G110" s="307"/>
      <c r="K110" s="82"/>
      <c r="Q110" s="182">
        <v>0</v>
      </c>
      <c r="R110" s="182">
        <v>0</v>
      </c>
      <c r="S110" s="183">
        <v>0</v>
      </c>
      <c r="T110" s="183">
        <v>0</v>
      </c>
      <c r="U110" s="184">
        <v>0</v>
      </c>
      <c r="V110" s="33">
        <f>SUM(Q110:U110)</f>
        <v>0</v>
      </c>
      <c r="X110" s="367">
        <f t="shared" si="11"/>
        <v>0</v>
      </c>
      <c r="Y110" s="70"/>
    </row>
    <row r="111" spans="1:27" x14ac:dyDescent="0.25">
      <c r="A111" s="101"/>
      <c r="B111" s="292" t="s">
        <v>106</v>
      </c>
      <c r="C111" s="179"/>
      <c r="D111" s="5"/>
      <c r="E111" s="107"/>
      <c r="F111" s="13"/>
      <c r="G111" s="307"/>
      <c r="K111" s="82"/>
      <c r="Q111" s="182">
        <v>0</v>
      </c>
      <c r="R111" s="182">
        <v>0</v>
      </c>
      <c r="S111" s="183">
        <v>0</v>
      </c>
      <c r="T111" s="183">
        <v>0</v>
      </c>
      <c r="U111" s="184">
        <v>0</v>
      </c>
      <c r="V111" s="33">
        <f>SUM(Q111:U111)</f>
        <v>0</v>
      </c>
      <c r="X111" s="367">
        <f t="shared" si="11"/>
        <v>0</v>
      </c>
      <c r="Y111" s="70"/>
    </row>
    <row r="112" spans="1:27" ht="15" customHeight="1" x14ac:dyDescent="0.25">
      <c r="A112" s="101"/>
      <c r="B112" s="295"/>
      <c r="C112" s="105" t="s">
        <v>38</v>
      </c>
      <c r="D112" s="105"/>
      <c r="E112" s="112"/>
      <c r="F112" s="113"/>
      <c r="G112" s="255"/>
      <c r="H112" s="59"/>
      <c r="I112" s="59"/>
      <c r="J112" s="59"/>
      <c r="K112" s="60"/>
      <c r="L112" s="59"/>
      <c r="M112" s="59"/>
      <c r="N112" s="59"/>
      <c r="O112" s="59"/>
      <c r="P112" s="59"/>
      <c r="Q112" s="201">
        <f t="shared" ref="Q112:V112" si="13">SUM(Q91:Q111)</f>
        <v>0</v>
      </c>
      <c r="R112" s="195">
        <f t="shared" si="13"/>
        <v>0</v>
      </c>
      <c r="S112" s="195">
        <f t="shared" si="13"/>
        <v>0</v>
      </c>
      <c r="T112" s="195">
        <f t="shared" si="13"/>
        <v>0</v>
      </c>
      <c r="U112" s="195">
        <f t="shared" si="13"/>
        <v>0</v>
      </c>
      <c r="V112" s="114">
        <f t="shared" si="13"/>
        <v>0</v>
      </c>
      <c r="W112" s="332"/>
      <c r="X112" s="367"/>
      <c r="Y112" s="210"/>
    </row>
    <row r="113" spans="1:25" x14ac:dyDescent="0.25">
      <c r="A113" s="101"/>
      <c r="B113" s="294"/>
      <c r="C113" s="5"/>
      <c r="D113" s="5"/>
      <c r="E113" s="107"/>
      <c r="F113" s="13"/>
      <c r="G113" s="307"/>
      <c r="K113" s="82"/>
      <c r="Q113" s="42"/>
      <c r="R113" s="31"/>
      <c r="S113" s="31"/>
      <c r="T113" s="31"/>
      <c r="U113" s="32"/>
      <c r="V113" s="108"/>
      <c r="W113" s="64"/>
      <c r="X113" s="367"/>
      <c r="Y113" s="70"/>
    </row>
    <row r="114" spans="1:25" x14ac:dyDescent="0.25">
      <c r="A114" s="101"/>
      <c r="B114" s="291" t="s">
        <v>121</v>
      </c>
      <c r="C114" s="104"/>
      <c r="D114" s="212"/>
      <c r="E114" s="169"/>
      <c r="F114" s="13"/>
      <c r="G114" s="307"/>
      <c r="K114" s="82"/>
      <c r="Q114" s="42"/>
      <c r="R114" s="31"/>
      <c r="S114" s="31"/>
      <c r="T114" s="31"/>
      <c r="U114" s="32"/>
      <c r="V114" s="33"/>
      <c r="W114" s="271"/>
      <c r="X114" s="367">
        <f t="shared" si="11"/>
        <v>0</v>
      </c>
      <c r="Y114" s="70"/>
    </row>
    <row r="115" spans="1:25" x14ac:dyDescent="0.25">
      <c r="A115" s="101"/>
      <c r="B115" s="292" t="s">
        <v>108</v>
      </c>
      <c r="C115" s="179"/>
      <c r="D115" s="5"/>
      <c r="E115" s="107"/>
      <c r="F115" s="13"/>
      <c r="G115" s="307"/>
      <c r="K115" s="82"/>
      <c r="Q115" s="182">
        <v>0</v>
      </c>
      <c r="R115" s="182">
        <v>0</v>
      </c>
      <c r="S115" s="182">
        <v>0</v>
      </c>
      <c r="T115" s="182">
        <v>0</v>
      </c>
      <c r="U115" s="184">
        <v>0</v>
      </c>
      <c r="V115" s="33">
        <f>SUM(Q115:U115)</f>
        <v>0</v>
      </c>
      <c r="W115" s="384">
        <f>SUM(V115:V118)/2</f>
        <v>0</v>
      </c>
      <c r="X115" s="367">
        <f t="shared" si="11"/>
        <v>0</v>
      </c>
      <c r="Y115" s="70"/>
    </row>
    <row r="116" spans="1:25" x14ac:dyDescent="0.25">
      <c r="A116" s="101"/>
      <c r="B116" s="292" t="s">
        <v>105</v>
      </c>
      <c r="C116" s="179"/>
      <c r="D116" s="5"/>
      <c r="E116" s="107"/>
      <c r="F116" s="13"/>
      <c r="G116" s="307"/>
      <c r="K116" s="82"/>
      <c r="Q116" s="182">
        <v>0</v>
      </c>
      <c r="R116" s="182">
        <v>0</v>
      </c>
      <c r="S116" s="182">
        <v>0</v>
      </c>
      <c r="T116" s="182">
        <v>0</v>
      </c>
      <c r="U116" s="184">
        <v>0</v>
      </c>
      <c r="V116" s="33">
        <f>SUM(Q116:U116)</f>
        <v>0</v>
      </c>
      <c r="X116" s="367">
        <f t="shared" si="11"/>
        <v>0</v>
      </c>
      <c r="Y116" s="70"/>
    </row>
    <row r="117" spans="1:25" x14ac:dyDescent="0.25">
      <c r="A117" s="101"/>
      <c r="B117" s="292" t="s">
        <v>109</v>
      </c>
      <c r="C117" s="181"/>
      <c r="D117" s="5"/>
      <c r="E117" s="107"/>
      <c r="F117" s="13"/>
      <c r="G117" s="307"/>
      <c r="K117" s="82"/>
      <c r="Q117" s="182">
        <v>0</v>
      </c>
      <c r="R117" s="182">
        <v>0</v>
      </c>
      <c r="S117" s="182">
        <v>0</v>
      </c>
      <c r="T117" s="182">
        <v>0</v>
      </c>
      <c r="U117" s="184">
        <v>0</v>
      </c>
      <c r="V117" s="33">
        <f>SUM(Q117:U117)</f>
        <v>0</v>
      </c>
      <c r="W117" s="189"/>
      <c r="X117" s="367">
        <f t="shared" si="11"/>
        <v>0</v>
      </c>
      <c r="Y117" s="70"/>
    </row>
    <row r="118" spans="1:25" x14ac:dyDescent="0.25">
      <c r="A118" s="73"/>
      <c r="B118" s="292" t="s">
        <v>106</v>
      </c>
      <c r="C118" s="179"/>
      <c r="D118" s="107"/>
      <c r="E118" s="107"/>
      <c r="G118" s="307"/>
      <c r="K118" s="82"/>
      <c r="Q118" s="182">
        <v>0</v>
      </c>
      <c r="R118" s="183">
        <v>0</v>
      </c>
      <c r="S118" s="182">
        <v>0</v>
      </c>
      <c r="T118" s="183">
        <v>0</v>
      </c>
      <c r="U118" s="184">
        <v>0</v>
      </c>
      <c r="V118" s="33">
        <f>SUM(Q118:U118)</f>
        <v>0</v>
      </c>
      <c r="X118" s="367">
        <f t="shared" si="11"/>
        <v>0</v>
      </c>
      <c r="Y118" s="70"/>
    </row>
    <row r="119" spans="1:25" x14ac:dyDescent="0.25">
      <c r="A119" s="73"/>
      <c r="B119" s="278"/>
      <c r="D119" s="107"/>
      <c r="E119" s="107"/>
      <c r="G119" s="307"/>
      <c r="K119" s="82"/>
      <c r="Q119" s="182"/>
      <c r="R119" s="183"/>
      <c r="S119" s="183"/>
      <c r="T119" s="183"/>
      <c r="U119" s="184"/>
      <c r="V119" s="33"/>
      <c r="X119" s="367">
        <f t="shared" si="11"/>
        <v>0</v>
      </c>
      <c r="Y119" s="70"/>
    </row>
    <row r="120" spans="1:25" x14ac:dyDescent="0.25">
      <c r="A120" s="73"/>
      <c r="B120" s="296" t="s">
        <v>112</v>
      </c>
      <c r="C120" s="190"/>
      <c r="D120" s="107"/>
      <c r="E120" s="107"/>
      <c r="G120" s="307"/>
      <c r="K120" s="82"/>
      <c r="Q120" s="182"/>
      <c r="R120" s="183"/>
      <c r="S120" s="183"/>
      <c r="T120" s="183"/>
      <c r="U120" s="184"/>
      <c r="V120" s="33"/>
      <c r="X120" s="367">
        <f t="shared" si="11"/>
        <v>0</v>
      </c>
      <c r="Y120" s="70"/>
    </row>
    <row r="121" spans="1:25" x14ac:dyDescent="0.25">
      <c r="A121" s="73"/>
      <c r="B121" s="292" t="s">
        <v>108</v>
      </c>
      <c r="C121" s="179"/>
      <c r="D121" s="5"/>
      <c r="E121" s="107"/>
      <c r="F121" s="13"/>
      <c r="G121" s="307"/>
      <c r="K121" s="82"/>
      <c r="Q121" s="182">
        <v>0</v>
      </c>
      <c r="R121" s="183">
        <v>0</v>
      </c>
      <c r="S121" s="183">
        <v>0</v>
      </c>
      <c r="T121" s="183">
        <v>0</v>
      </c>
      <c r="U121" s="184">
        <v>0</v>
      </c>
      <c r="V121" s="33">
        <f>SUM(Q121:U121)</f>
        <v>0</v>
      </c>
      <c r="W121" s="109"/>
      <c r="X121" s="367">
        <f t="shared" si="11"/>
        <v>0</v>
      </c>
      <c r="Y121" s="70"/>
    </row>
    <row r="122" spans="1:25" x14ac:dyDescent="0.25">
      <c r="A122" s="73"/>
      <c r="B122" s="292" t="s">
        <v>105</v>
      </c>
      <c r="C122" s="179"/>
      <c r="D122" s="5"/>
      <c r="E122" s="107"/>
      <c r="F122" s="13"/>
      <c r="G122" s="307"/>
      <c r="K122" s="82"/>
      <c r="Q122" s="182">
        <v>0</v>
      </c>
      <c r="R122" s="183">
        <v>0</v>
      </c>
      <c r="S122" s="183">
        <v>0</v>
      </c>
      <c r="T122" s="183">
        <v>0</v>
      </c>
      <c r="U122" s="184">
        <v>0</v>
      </c>
      <c r="V122" s="33">
        <f>SUM(Q122:U122)</f>
        <v>0</v>
      </c>
      <c r="X122" s="367">
        <f t="shared" si="11"/>
        <v>0</v>
      </c>
      <c r="Y122" s="70"/>
    </row>
    <row r="123" spans="1:25" x14ac:dyDescent="0.25">
      <c r="A123" s="73"/>
      <c r="B123" s="292" t="s">
        <v>109</v>
      </c>
      <c r="C123" s="181"/>
      <c r="D123" s="5"/>
      <c r="E123" s="107"/>
      <c r="F123" s="13"/>
      <c r="G123" s="307"/>
      <c r="K123" s="82"/>
      <c r="Q123" s="182">
        <v>0</v>
      </c>
      <c r="R123" s="183">
        <v>0</v>
      </c>
      <c r="S123" s="183">
        <v>0</v>
      </c>
      <c r="T123" s="183">
        <v>0</v>
      </c>
      <c r="U123" s="184">
        <v>0</v>
      </c>
      <c r="V123" s="33">
        <f>SUM(Q123:U123)</f>
        <v>0</v>
      </c>
      <c r="X123" s="367">
        <f t="shared" si="11"/>
        <v>0</v>
      </c>
      <c r="Y123" s="70"/>
    </row>
    <row r="124" spans="1:25" x14ac:dyDescent="0.25">
      <c r="A124" s="73"/>
      <c r="B124" s="292" t="s">
        <v>106</v>
      </c>
      <c r="C124" s="179"/>
      <c r="D124" s="107"/>
      <c r="E124" s="107"/>
      <c r="G124" s="307"/>
      <c r="K124" s="82"/>
      <c r="Q124" s="182">
        <v>0</v>
      </c>
      <c r="R124" s="183">
        <v>0</v>
      </c>
      <c r="S124" s="183">
        <v>0</v>
      </c>
      <c r="T124" s="183">
        <v>0</v>
      </c>
      <c r="U124" s="184">
        <v>0</v>
      </c>
      <c r="V124" s="33">
        <f>SUM(Q124:U124)</f>
        <v>0</v>
      </c>
      <c r="X124" s="367">
        <f t="shared" si="11"/>
        <v>0</v>
      </c>
      <c r="Y124" s="70"/>
    </row>
    <row r="125" spans="1:25" x14ac:dyDescent="0.25">
      <c r="A125" s="73"/>
      <c r="B125" s="295"/>
      <c r="C125" s="116" t="s">
        <v>39</v>
      </c>
      <c r="D125" s="116"/>
      <c r="E125" s="112"/>
      <c r="F125" s="106"/>
      <c r="G125" s="255"/>
      <c r="H125" s="59"/>
      <c r="I125" s="59"/>
      <c r="J125" s="59"/>
      <c r="K125" s="60"/>
      <c r="L125" s="59"/>
      <c r="M125" s="59"/>
      <c r="N125" s="59"/>
      <c r="O125" s="59"/>
      <c r="P125" s="59"/>
      <c r="Q125" s="191">
        <f t="shared" ref="Q125:V125" si="14">SUM(Q115:Q124)</f>
        <v>0</v>
      </c>
      <c r="R125" s="195">
        <f>SUM(R115:R124)</f>
        <v>0</v>
      </c>
      <c r="S125" s="195">
        <f>SUM(S115:S124)</f>
        <v>0</v>
      </c>
      <c r="T125" s="195">
        <f>SUM(T115:T124)</f>
        <v>0</v>
      </c>
      <c r="U125" s="205">
        <f>SUM(U115:U124)</f>
        <v>0</v>
      </c>
      <c r="V125" s="33">
        <f t="shared" si="14"/>
        <v>0</v>
      </c>
      <c r="X125" s="367"/>
      <c r="Y125" s="115"/>
    </row>
    <row r="126" spans="1:25" x14ac:dyDescent="0.25">
      <c r="A126" s="73"/>
      <c r="B126" s="297"/>
      <c r="C126" s="170"/>
      <c r="D126" s="170"/>
      <c r="E126" s="169"/>
      <c r="F126" s="171"/>
      <c r="G126" s="311"/>
      <c r="H126" s="172"/>
      <c r="I126" s="172"/>
      <c r="J126" s="172"/>
      <c r="K126" s="173"/>
      <c r="L126" s="172"/>
      <c r="M126" s="172"/>
      <c r="N126" s="172"/>
      <c r="O126" s="172"/>
      <c r="P126" s="172"/>
      <c r="Q126" s="174"/>
      <c r="R126" s="175"/>
      <c r="S126" s="175"/>
      <c r="T126" s="175"/>
      <c r="U126" s="176"/>
      <c r="V126" s="33"/>
      <c r="X126" s="367"/>
      <c r="Y126" s="70"/>
    </row>
    <row r="127" spans="1:25" x14ac:dyDescent="0.25">
      <c r="A127" s="73"/>
      <c r="B127" s="295"/>
      <c r="C127" s="177" t="s">
        <v>72</v>
      </c>
      <c r="D127" s="116"/>
      <c r="E127" s="112"/>
      <c r="F127" s="106"/>
      <c r="G127" s="255"/>
      <c r="H127" s="59"/>
      <c r="I127" s="59"/>
      <c r="J127" s="59"/>
      <c r="K127" s="60"/>
      <c r="L127" s="59"/>
      <c r="M127" s="59"/>
      <c r="N127" s="59"/>
      <c r="O127" s="59"/>
      <c r="P127" s="59"/>
      <c r="Q127" s="191">
        <f>Q112+Q125</f>
        <v>0</v>
      </c>
      <c r="R127" s="191">
        <f>R112+R125</f>
        <v>0</v>
      </c>
      <c r="S127" s="191">
        <f>S112+S125</f>
        <v>0</v>
      </c>
      <c r="T127" s="191">
        <f>T112+T125</f>
        <v>0</v>
      </c>
      <c r="U127" s="191">
        <f>U112+U125</f>
        <v>0</v>
      </c>
      <c r="V127" s="243">
        <f>SUM(V112+V125)</f>
        <v>0</v>
      </c>
      <c r="W127" s="117"/>
      <c r="X127" s="367"/>
      <c r="Y127" s="70"/>
    </row>
    <row r="128" spans="1:25" x14ac:dyDescent="0.25">
      <c r="A128" s="73"/>
      <c r="B128" s="294"/>
      <c r="C128" s="107"/>
      <c r="D128" s="107"/>
      <c r="E128" s="107"/>
      <c r="G128" s="307"/>
      <c r="K128" s="82"/>
      <c r="Q128" s="42"/>
      <c r="R128" s="31"/>
      <c r="S128" s="102"/>
      <c r="T128" s="102"/>
      <c r="U128" s="103"/>
      <c r="V128" s="33"/>
      <c r="W128" s="117"/>
      <c r="X128" s="367"/>
      <c r="Y128" s="70"/>
    </row>
    <row r="129" spans="1:30" x14ac:dyDescent="0.25">
      <c r="A129" s="73"/>
      <c r="B129" s="321" t="s">
        <v>40</v>
      </c>
      <c r="C129" s="160" t="s">
        <v>41</v>
      </c>
      <c r="D129" s="209" t="s">
        <v>104</v>
      </c>
      <c r="E129" s="322">
        <v>0</v>
      </c>
      <c r="F129" s="209"/>
      <c r="G129" s="307"/>
      <c r="K129" s="82"/>
      <c r="Q129" s="42"/>
      <c r="R129" s="31"/>
      <c r="S129" s="102"/>
      <c r="T129" s="102"/>
      <c r="U129" s="103"/>
      <c r="V129" s="33"/>
      <c r="W129" s="327"/>
      <c r="X129" s="367">
        <f t="shared" si="11"/>
        <v>0</v>
      </c>
      <c r="Y129" s="328"/>
    </row>
    <row r="130" spans="1:30" x14ac:dyDescent="0.25">
      <c r="A130" s="73"/>
      <c r="B130" s="278"/>
      <c r="C130" s="160" t="s">
        <v>42</v>
      </c>
      <c r="E130" s="3"/>
      <c r="F130" s="335">
        <v>0</v>
      </c>
      <c r="G130" s="307"/>
      <c r="K130" s="82"/>
      <c r="Q130" s="182">
        <v>0</v>
      </c>
      <c r="R130" s="182">
        <f>E129*F130</f>
        <v>0</v>
      </c>
      <c r="S130" s="183">
        <v>0</v>
      </c>
      <c r="T130" s="183">
        <v>0</v>
      </c>
      <c r="U130" s="184">
        <v>0</v>
      </c>
      <c r="V130" s="33">
        <f>SUM(Q130:U130)</f>
        <v>0</v>
      </c>
      <c r="W130" s="324"/>
      <c r="X130" s="367">
        <f t="shared" si="11"/>
        <v>0</v>
      </c>
      <c r="Y130" s="70"/>
    </row>
    <row r="131" spans="1:30" x14ac:dyDescent="0.25">
      <c r="A131" s="73"/>
      <c r="B131" s="278"/>
      <c r="C131" s="160" t="s">
        <v>43</v>
      </c>
      <c r="E131" s="323"/>
      <c r="F131" s="39">
        <v>0</v>
      </c>
      <c r="G131" s="307"/>
      <c r="K131" s="82"/>
      <c r="Q131" s="182">
        <v>0</v>
      </c>
      <c r="R131" s="183">
        <v>0</v>
      </c>
      <c r="S131" s="183">
        <v>0</v>
      </c>
      <c r="T131" s="183">
        <v>0</v>
      </c>
      <c r="U131" s="184">
        <v>0</v>
      </c>
      <c r="V131" s="33">
        <f>SUM(Q131:U131)</f>
        <v>0</v>
      </c>
      <c r="W131" s="325"/>
      <c r="X131" s="367">
        <f t="shared" si="11"/>
        <v>0</v>
      </c>
      <c r="Y131" s="70"/>
    </row>
    <row r="132" spans="1:30" x14ac:dyDescent="0.25">
      <c r="A132" s="73"/>
      <c r="B132" s="278"/>
      <c r="C132" s="160" t="s">
        <v>44</v>
      </c>
      <c r="E132" s="3"/>
      <c r="F132" s="39">
        <v>0</v>
      </c>
      <c r="G132" s="307"/>
      <c r="K132" s="82"/>
      <c r="Q132" s="182">
        <v>0</v>
      </c>
      <c r="R132" s="183">
        <v>0</v>
      </c>
      <c r="S132" s="183">
        <v>0</v>
      </c>
      <c r="T132" s="183">
        <v>0</v>
      </c>
      <c r="U132" s="184">
        <v>0</v>
      </c>
      <c r="V132" s="33">
        <f>SUM(Q132:U132)</f>
        <v>0</v>
      </c>
      <c r="W132" s="325"/>
      <c r="X132" s="367">
        <f t="shared" si="11"/>
        <v>0</v>
      </c>
      <c r="Y132" s="326"/>
    </row>
    <row r="133" spans="1:30" x14ac:dyDescent="0.25">
      <c r="A133" s="73"/>
      <c r="B133" s="278"/>
      <c r="C133" s="160" t="s">
        <v>45</v>
      </c>
      <c r="E133" s="3"/>
      <c r="F133" s="39">
        <v>0</v>
      </c>
      <c r="G133" s="307"/>
      <c r="K133" s="82"/>
      <c r="Q133" s="182">
        <v>0</v>
      </c>
      <c r="R133" s="183">
        <v>0</v>
      </c>
      <c r="S133" s="183">
        <v>0</v>
      </c>
      <c r="T133" s="183">
        <v>0</v>
      </c>
      <c r="U133" s="184">
        <v>0</v>
      </c>
      <c r="V133" s="33">
        <f>SUM(Q133:U133)</f>
        <v>0</v>
      </c>
      <c r="W133" s="325"/>
      <c r="X133" s="367">
        <f t="shared" si="11"/>
        <v>0</v>
      </c>
      <c r="Y133" s="326"/>
      <c r="Z133" s="325"/>
      <c r="AA133" s="325"/>
      <c r="AB133" s="325"/>
      <c r="AC133" s="325"/>
      <c r="AD133" s="325"/>
    </row>
    <row r="134" spans="1:30" x14ac:dyDescent="0.25">
      <c r="A134" s="73"/>
      <c r="B134" s="278"/>
      <c r="C134" s="160" t="s">
        <v>46</v>
      </c>
      <c r="E134" s="3"/>
      <c r="F134" s="5">
        <v>0</v>
      </c>
      <c r="G134" s="307"/>
      <c r="K134" s="82"/>
      <c r="Q134" s="182">
        <v>0</v>
      </c>
      <c r="R134" s="183">
        <v>0</v>
      </c>
      <c r="S134" s="183">
        <v>0</v>
      </c>
      <c r="T134" s="183">
        <v>0</v>
      </c>
      <c r="U134" s="184">
        <v>0</v>
      </c>
      <c r="V134" s="33">
        <f>SUM(Q134:U134)</f>
        <v>0</v>
      </c>
      <c r="X134" s="367">
        <f t="shared" si="11"/>
        <v>0</v>
      </c>
      <c r="Y134" s="70"/>
    </row>
    <row r="135" spans="1:30" x14ac:dyDescent="0.25">
      <c r="A135" s="73"/>
      <c r="B135" s="277"/>
      <c r="C135" s="55" t="s">
        <v>47</v>
      </c>
      <c r="D135" s="55"/>
      <c r="E135" s="74"/>
      <c r="F135" s="81"/>
      <c r="G135" s="255"/>
      <c r="H135" s="59"/>
      <c r="I135" s="59"/>
      <c r="J135" s="59"/>
      <c r="K135" s="60"/>
      <c r="L135" s="59"/>
      <c r="M135" s="59"/>
      <c r="N135" s="59"/>
      <c r="O135" s="59"/>
      <c r="P135" s="59"/>
      <c r="Q135" s="201">
        <f t="shared" ref="Q135:V135" si="15">SUM(Q130:Q134)</f>
        <v>0</v>
      </c>
      <c r="R135" s="203">
        <f t="shared" si="15"/>
        <v>0</v>
      </c>
      <c r="S135" s="203">
        <f t="shared" si="15"/>
        <v>0</v>
      </c>
      <c r="T135" s="203">
        <f t="shared" si="15"/>
        <v>0</v>
      </c>
      <c r="U135" s="204">
        <f t="shared" si="15"/>
        <v>0</v>
      </c>
      <c r="V135" s="33">
        <f t="shared" si="15"/>
        <v>0</v>
      </c>
      <c r="X135" s="367"/>
      <c r="Y135" s="70"/>
    </row>
    <row r="136" spans="1:30" ht="17.25" customHeight="1" x14ac:dyDescent="0.25">
      <c r="A136" s="73"/>
      <c r="B136" s="278"/>
      <c r="E136" s="3"/>
      <c r="F136" s="39"/>
      <c r="G136" s="307"/>
      <c r="K136" s="82"/>
      <c r="Q136" s="42"/>
      <c r="R136" s="31"/>
      <c r="S136" s="102"/>
      <c r="T136" s="102"/>
      <c r="U136" s="103"/>
      <c r="V136" s="33"/>
      <c r="W136" s="118"/>
      <c r="X136" s="367"/>
      <c r="Y136" s="70"/>
    </row>
    <row r="137" spans="1:30" x14ac:dyDescent="0.25">
      <c r="A137" s="73"/>
      <c r="B137" s="278"/>
      <c r="C137" s="7" t="s">
        <v>48</v>
      </c>
      <c r="E137" s="3"/>
      <c r="F137" s="39"/>
      <c r="G137" s="307"/>
      <c r="K137" s="82"/>
      <c r="Q137" s="42"/>
      <c r="R137" s="31"/>
      <c r="S137" s="102"/>
      <c r="T137" s="102"/>
      <c r="U137" s="103"/>
      <c r="V137" s="33"/>
      <c r="W137" s="40"/>
      <c r="X137" s="367">
        <f t="shared" si="11"/>
        <v>0</v>
      </c>
      <c r="Y137" s="70"/>
    </row>
    <row r="138" spans="1:30" x14ac:dyDescent="0.25">
      <c r="A138" s="73"/>
      <c r="B138" s="298"/>
      <c r="C138" s="7" t="s">
        <v>49</v>
      </c>
      <c r="E138" s="3"/>
      <c r="F138" s="39"/>
      <c r="G138" s="307"/>
      <c r="K138" s="82"/>
      <c r="Q138" s="42"/>
      <c r="R138" s="31"/>
      <c r="S138" s="102"/>
      <c r="T138" s="102"/>
      <c r="U138" s="103"/>
      <c r="V138" s="33"/>
      <c r="X138" s="367">
        <f t="shared" si="11"/>
        <v>0</v>
      </c>
      <c r="Y138" s="70"/>
    </row>
    <row r="139" spans="1:30" ht="16.5" thickBot="1" x14ac:dyDescent="0.3">
      <c r="A139" s="73"/>
      <c r="B139" s="298"/>
      <c r="C139" s="119" t="s">
        <v>74</v>
      </c>
      <c r="D139" s="120" t="s">
        <v>50</v>
      </c>
      <c r="E139" s="120" t="s">
        <v>51</v>
      </c>
      <c r="F139" s="39"/>
      <c r="G139" s="307"/>
      <c r="K139" s="82"/>
      <c r="Q139" s="42"/>
      <c r="R139" s="31"/>
      <c r="S139" s="102"/>
      <c r="T139" s="102"/>
      <c r="U139" s="103"/>
      <c r="V139" s="33"/>
      <c r="X139" s="367">
        <f t="shared" si="11"/>
        <v>0</v>
      </c>
      <c r="Y139" s="70"/>
    </row>
    <row r="140" spans="1:30" ht="16.5" thickBot="1" x14ac:dyDescent="0.3">
      <c r="A140" s="73"/>
      <c r="B140" s="298"/>
      <c r="C140" s="192"/>
      <c r="D140" s="158">
        <v>0</v>
      </c>
      <c r="E140" s="123">
        <v>1</v>
      </c>
      <c r="F140" s="39"/>
      <c r="G140" s="307"/>
      <c r="K140" s="82"/>
      <c r="Q140" s="182">
        <f>D140*E140</f>
        <v>0</v>
      </c>
      <c r="R140" s="182">
        <f>D141*E141</f>
        <v>0</v>
      </c>
      <c r="S140" s="183">
        <v>0</v>
      </c>
      <c r="T140" s="183">
        <v>0</v>
      </c>
      <c r="U140" s="184">
        <v>0</v>
      </c>
      <c r="V140" s="33">
        <f t="shared" ref="V140:V151" si="16">SUM(Q140:U140)</f>
        <v>0</v>
      </c>
      <c r="W140" s="383">
        <f>SUM(Q140:U151)</f>
        <v>0</v>
      </c>
      <c r="X140" s="367">
        <f t="shared" si="11"/>
        <v>0</v>
      </c>
      <c r="Y140" s="70"/>
    </row>
    <row r="141" spans="1:30" ht="16.5" thickBot="1" x14ac:dyDescent="0.3">
      <c r="A141" s="73"/>
      <c r="B141" s="298"/>
      <c r="C141" s="193"/>
      <c r="D141" s="158">
        <v>0</v>
      </c>
      <c r="E141" s="123">
        <v>1</v>
      </c>
      <c r="F141" s="39"/>
      <c r="G141" s="307"/>
      <c r="K141" s="82"/>
      <c r="Q141" s="182">
        <v>0</v>
      </c>
      <c r="R141" s="182">
        <v>0</v>
      </c>
      <c r="S141" s="183">
        <v>0</v>
      </c>
      <c r="T141" s="183">
        <v>0</v>
      </c>
      <c r="U141" s="184">
        <v>0</v>
      </c>
      <c r="V141" s="33">
        <f t="shared" si="16"/>
        <v>0</v>
      </c>
      <c r="W141" s="270"/>
      <c r="X141" s="367">
        <f t="shared" si="11"/>
        <v>0</v>
      </c>
      <c r="Y141" s="70"/>
    </row>
    <row r="142" spans="1:30" ht="16.5" thickBot="1" x14ac:dyDescent="0.3">
      <c r="A142" s="73"/>
      <c r="B142" s="298"/>
      <c r="C142" s="193"/>
      <c r="D142" s="158">
        <v>0</v>
      </c>
      <c r="E142" s="123">
        <v>1</v>
      </c>
      <c r="F142" s="39"/>
      <c r="G142" s="307"/>
      <c r="K142" s="82"/>
      <c r="Q142" s="182">
        <f>D142*E142</f>
        <v>0</v>
      </c>
      <c r="R142" s="183">
        <v>0</v>
      </c>
      <c r="S142" s="183">
        <v>0</v>
      </c>
      <c r="T142" s="183">
        <v>0</v>
      </c>
      <c r="U142" s="184">
        <v>0</v>
      </c>
      <c r="V142" s="33">
        <f t="shared" si="16"/>
        <v>0</v>
      </c>
      <c r="X142" s="367">
        <f t="shared" si="11"/>
        <v>0</v>
      </c>
      <c r="Y142" s="70"/>
    </row>
    <row r="143" spans="1:30" ht="16.5" thickBot="1" x14ac:dyDescent="0.3">
      <c r="A143" s="73"/>
      <c r="B143" s="298"/>
      <c r="C143" s="330"/>
      <c r="D143" s="158">
        <v>0</v>
      </c>
      <c r="E143" s="123">
        <v>1</v>
      </c>
      <c r="F143" s="39"/>
      <c r="G143" s="307"/>
      <c r="K143" s="82"/>
      <c r="Q143" s="182">
        <f t="shared" ref="Q143:Q151" si="17">D143*E143</f>
        <v>0</v>
      </c>
      <c r="R143" s="183">
        <v>0</v>
      </c>
      <c r="S143" s="183">
        <v>0</v>
      </c>
      <c r="T143" s="183">
        <v>0</v>
      </c>
      <c r="U143" s="184">
        <v>0</v>
      </c>
      <c r="V143" s="33">
        <f t="shared" si="16"/>
        <v>0</v>
      </c>
      <c r="X143" s="367">
        <f t="shared" si="11"/>
        <v>0</v>
      </c>
      <c r="Y143" s="70"/>
    </row>
    <row r="144" spans="1:30" ht="16.5" thickBot="1" x14ac:dyDescent="0.3">
      <c r="A144" s="73"/>
      <c r="B144" s="298"/>
      <c r="C144" s="193"/>
      <c r="D144" s="122">
        <v>0</v>
      </c>
      <c r="E144" s="123">
        <v>1</v>
      </c>
      <c r="F144" s="39"/>
      <c r="G144" s="307"/>
      <c r="K144" s="82"/>
      <c r="Q144" s="182">
        <f t="shared" si="17"/>
        <v>0</v>
      </c>
      <c r="R144" s="183">
        <v>0</v>
      </c>
      <c r="S144" s="183">
        <v>0</v>
      </c>
      <c r="T144" s="183">
        <v>0</v>
      </c>
      <c r="U144" s="184">
        <v>0</v>
      </c>
      <c r="V144" s="33">
        <f t="shared" si="16"/>
        <v>0</v>
      </c>
      <c r="X144" s="367">
        <f t="shared" ref="X144:X159" si="18">V144*Y140</f>
        <v>0</v>
      </c>
      <c r="Y144" s="70"/>
    </row>
    <row r="145" spans="1:28" ht="16.5" thickBot="1" x14ac:dyDescent="0.3">
      <c r="A145" s="73"/>
      <c r="B145" s="298"/>
      <c r="C145" s="121"/>
      <c r="D145" s="122"/>
      <c r="E145" s="123"/>
      <c r="F145" s="39"/>
      <c r="G145" s="307"/>
      <c r="K145" s="82"/>
      <c r="Q145" s="182">
        <v>0</v>
      </c>
      <c r="R145" s="183">
        <v>0</v>
      </c>
      <c r="S145" s="183">
        <v>0</v>
      </c>
      <c r="T145" s="183">
        <v>0</v>
      </c>
      <c r="U145" s="184">
        <v>0</v>
      </c>
      <c r="V145" s="33">
        <f t="shared" si="16"/>
        <v>0</v>
      </c>
      <c r="X145" s="367">
        <f t="shared" si="18"/>
        <v>0</v>
      </c>
      <c r="Y145" s="70"/>
    </row>
    <row r="146" spans="1:28" ht="16.5" thickBot="1" x14ac:dyDescent="0.3">
      <c r="A146" s="73"/>
      <c r="B146" s="298"/>
      <c r="C146" s="121"/>
      <c r="D146" s="122"/>
      <c r="E146" s="123"/>
      <c r="F146" s="39"/>
      <c r="G146" s="307"/>
      <c r="K146" s="82"/>
      <c r="Q146" s="182">
        <f t="shared" si="17"/>
        <v>0</v>
      </c>
      <c r="R146" s="183">
        <v>0</v>
      </c>
      <c r="S146" s="183">
        <v>0</v>
      </c>
      <c r="T146" s="183">
        <v>0</v>
      </c>
      <c r="U146" s="184">
        <v>0</v>
      </c>
      <c r="V146" s="33">
        <f t="shared" si="16"/>
        <v>0</v>
      </c>
      <c r="X146" s="367">
        <f t="shared" si="18"/>
        <v>0</v>
      </c>
      <c r="Y146" s="70"/>
    </row>
    <row r="147" spans="1:28" ht="16.5" thickBot="1" x14ac:dyDescent="0.3">
      <c r="A147" s="73"/>
      <c r="B147" s="298"/>
      <c r="C147" s="121"/>
      <c r="D147" s="122"/>
      <c r="E147" s="123"/>
      <c r="F147" s="39"/>
      <c r="G147" s="307"/>
      <c r="K147" s="82"/>
      <c r="Q147" s="182">
        <f t="shared" si="17"/>
        <v>0</v>
      </c>
      <c r="R147" s="183">
        <v>0</v>
      </c>
      <c r="S147" s="183">
        <v>0</v>
      </c>
      <c r="T147" s="183">
        <v>0</v>
      </c>
      <c r="U147" s="184">
        <v>0</v>
      </c>
      <c r="V147" s="33">
        <f t="shared" si="16"/>
        <v>0</v>
      </c>
      <c r="X147" s="367">
        <f t="shared" si="18"/>
        <v>0</v>
      </c>
      <c r="Y147" s="70"/>
    </row>
    <row r="148" spans="1:28" ht="16.5" thickBot="1" x14ac:dyDescent="0.3">
      <c r="A148" s="73"/>
      <c r="B148" s="298"/>
      <c r="C148" s="121"/>
      <c r="D148" s="122"/>
      <c r="E148" s="123"/>
      <c r="F148" s="39"/>
      <c r="G148" s="307"/>
      <c r="K148" s="82"/>
      <c r="Q148" s="182">
        <f t="shared" si="17"/>
        <v>0</v>
      </c>
      <c r="R148" s="183">
        <v>0</v>
      </c>
      <c r="S148" s="183">
        <v>0</v>
      </c>
      <c r="T148" s="183">
        <v>0</v>
      </c>
      <c r="U148" s="184">
        <v>0</v>
      </c>
      <c r="V148" s="33">
        <f t="shared" si="16"/>
        <v>0</v>
      </c>
      <c r="X148" s="367">
        <f t="shared" si="18"/>
        <v>0</v>
      </c>
      <c r="Y148" s="70"/>
    </row>
    <row r="149" spans="1:28" ht="16.5" thickBot="1" x14ac:dyDescent="0.3">
      <c r="A149" s="73"/>
      <c r="B149" s="298"/>
      <c r="C149" s="121"/>
      <c r="D149" s="122"/>
      <c r="E149" s="123"/>
      <c r="F149" s="39"/>
      <c r="G149" s="307"/>
      <c r="K149" s="82"/>
      <c r="Q149" s="182">
        <f t="shared" si="17"/>
        <v>0</v>
      </c>
      <c r="R149" s="183">
        <v>0</v>
      </c>
      <c r="S149" s="183">
        <v>0</v>
      </c>
      <c r="T149" s="183">
        <v>0</v>
      </c>
      <c r="U149" s="184">
        <v>0</v>
      </c>
      <c r="V149" s="33">
        <f t="shared" si="16"/>
        <v>0</v>
      </c>
      <c r="X149" s="367">
        <f t="shared" si="18"/>
        <v>0</v>
      </c>
      <c r="Y149" s="70"/>
    </row>
    <row r="150" spans="1:28" ht="16.5" thickBot="1" x14ac:dyDescent="0.3">
      <c r="A150" s="73"/>
      <c r="B150" s="298"/>
      <c r="C150" s="121"/>
      <c r="D150" s="122"/>
      <c r="E150" s="123"/>
      <c r="F150" s="39"/>
      <c r="G150" s="307"/>
      <c r="K150" s="82"/>
      <c r="Q150" s="182">
        <f t="shared" si="17"/>
        <v>0</v>
      </c>
      <c r="R150" s="183">
        <v>0</v>
      </c>
      <c r="S150" s="183">
        <v>0</v>
      </c>
      <c r="T150" s="183">
        <v>0</v>
      </c>
      <c r="U150" s="184">
        <v>0</v>
      </c>
      <c r="V150" s="33">
        <f t="shared" si="16"/>
        <v>0</v>
      </c>
      <c r="X150" s="367">
        <f t="shared" si="18"/>
        <v>0</v>
      </c>
      <c r="Y150" s="70"/>
    </row>
    <row r="151" spans="1:28" ht="16.5" thickBot="1" x14ac:dyDescent="0.3">
      <c r="A151" s="73"/>
      <c r="B151" s="298"/>
      <c r="C151" s="121"/>
      <c r="D151" s="122"/>
      <c r="E151" s="123"/>
      <c r="F151" s="39"/>
      <c r="G151" s="307"/>
      <c r="K151" s="82"/>
      <c r="Q151" s="182">
        <f t="shared" si="17"/>
        <v>0</v>
      </c>
      <c r="R151" s="183">
        <v>0</v>
      </c>
      <c r="S151" s="183">
        <v>0</v>
      </c>
      <c r="T151" s="183">
        <v>0</v>
      </c>
      <c r="U151" s="184">
        <v>0</v>
      </c>
      <c r="V151" s="33">
        <f t="shared" si="16"/>
        <v>0</v>
      </c>
      <c r="X151" s="367">
        <f t="shared" si="18"/>
        <v>0</v>
      </c>
      <c r="Y151" s="70"/>
    </row>
    <row r="152" spans="1:28" x14ac:dyDescent="0.25">
      <c r="A152" s="73"/>
      <c r="B152" s="298"/>
      <c r="C152" s="161"/>
      <c r="D152" s="162"/>
      <c r="E152" s="163"/>
      <c r="F152" s="39"/>
      <c r="G152" s="307"/>
      <c r="K152" s="82"/>
      <c r="Q152" s="182"/>
      <c r="R152" s="183"/>
      <c r="S152" s="183"/>
      <c r="T152" s="183"/>
      <c r="U152" s="184"/>
      <c r="V152" s="33"/>
      <c r="X152" s="367"/>
      <c r="Y152" s="70"/>
    </row>
    <row r="153" spans="1:28" x14ac:dyDescent="0.25">
      <c r="A153" s="73"/>
      <c r="B153" s="298"/>
      <c r="C153" s="160" t="s">
        <v>52</v>
      </c>
      <c r="D153" s="160"/>
      <c r="E153" s="160"/>
      <c r="F153" s="209"/>
      <c r="G153" s="309"/>
      <c r="H153" s="206"/>
      <c r="I153" s="206"/>
      <c r="J153" s="206"/>
      <c r="K153" s="207"/>
      <c r="L153" s="206"/>
      <c r="M153" s="206"/>
      <c r="N153" s="206"/>
      <c r="O153" s="206"/>
      <c r="P153" s="206"/>
      <c r="Q153" s="182">
        <v>0</v>
      </c>
      <c r="R153" s="183">
        <v>0</v>
      </c>
      <c r="S153" s="183">
        <v>0</v>
      </c>
      <c r="T153" s="183">
        <v>0</v>
      </c>
      <c r="U153" s="187">
        <v>0</v>
      </c>
      <c r="V153" s="33">
        <f t="shared" ref="V153:V169" si="19">SUM(Q153:U153)</f>
        <v>0</v>
      </c>
      <c r="X153" s="367">
        <f t="shared" si="18"/>
        <v>0</v>
      </c>
      <c r="Y153" s="70"/>
    </row>
    <row r="154" spans="1:28" x14ac:dyDescent="0.25">
      <c r="A154" s="73"/>
      <c r="B154" s="298"/>
      <c r="C154" s="160" t="s">
        <v>125</v>
      </c>
      <c r="D154" s="160"/>
      <c r="E154" s="164"/>
      <c r="F154" s="39"/>
      <c r="G154" s="307"/>
      <c r="K154" s="82"/>
      <c r="Q154" s="182">
        <v>0</v>
      </c>
      <c r="R154" s="182">
        <v>0</v>
      </c>
      <c r="S154" s="182">
        <v>0</v>
      </c>
      <c r="T154" s="183">
        <v>0</v>
      </c>
      <c r="U154" s="184">
        <v>0</v>
      </c>
      <c r="V154" s="33">
        <f t="shared" si="19"/>
        <v>0</v>
      </c>
      <c r="W154" s="209"/>
      <c r="X154" s="367">
        <f t="shared" si="18"/>
        <v>0</v>
      </c>
      <c r="Y154" s="6"/>
      <c r="Z154" s="6"/>
      <c r="AA154" s="6"/>
    </row>
    <row r="155" spans="1:28" x14ac:dyDescent="0.25">
      <c r="A155" s="73"/>
      <c r="B155" s="298"/>
      <c r="C155" s="160" t="s">
        <v>53</v>
      </c>
      <c r="D155" s="160"/>
      <c r="E155" s="160"/>
      <c r="F155" s="209"/>
      <c r="G155" s="309"/>
      <c r="H155" s="206"/>
      <c r="I155" s="206"/>
      <c r="J155" s="206"/>
      <c r="K155" s="207"/>
      <c r="L155" s="206"/>
      <c r="M155" s="206"/>
      <c r="N155" s="206"/>
      <c r="O155" s="206"/>
      <c r="P155" s="206"/>
      <c r="Q155" s="182">
        <v>0</v>
      </c>
      <c r="R155" s="385">
        <v>0</v>
      </c>
      <c r="S155" s="385">
        <v>0</v>
      </c>
      <c r="T155" s="183">
        <v>0</v>
      </c>
      <c r="U155" s="184">
        <v>0</v>
      </c>
      <c r="V155" s="33">
        <f t="shared" si="19"/>
        <v>0</v>
      </c>
      <c r="W155" s="179"/>
      <c r="X155" s="367">
        <f t="shared" si="18"/>
        <v>0</v>
      </c>
      <c r="Y155" s="70"/>
    </row>
    <row r="156" spans="1:28" x14ac:dyDescent="0.25">
      <c r="A156" s="73"/>
      <c r="B156" s="298"/>
      <c r="C156" s="160" t="s">
        <v>113</v>
      </c>
      <c r="D156" s="160"/>
      <c r="E156" s="164"/>
      <c r="F156" s="39"/>
      <c r="G156" s="307"/>
      <c r="K156" s="82"/>
      <c r="Q156" s="182">
        <v>0</v>
      </c>
      <c r="R156" s="183">
        <v>0</v>
      </c>
      <c r="S156" s="183">
        <v>0</v>
      </c>
      <c r="T156" s="183">
        <v>0</v>
      </c>
      <c r="U156" s="184">
        <v>0</v>
      </c>
      <c r="V156" s="33">
        <f t="shared" si="19"/>
        <v>0</v>
      </c>
      <c r="X156" s="367">
        <f t="shared" si="18"/>
        <v>0</v>
      </c>
      <c r="Y156" s="70"/>
    </row>
    <row r="157" spans="1:28" x14ac:dyDescent="0.25">
      <c r="A157" s="73"/>
      <c r="B157" s="298"/>
      <c r="C157" s="160" t="s">
        <v>124</v>
      </c>
      <c r="D157" s="160"/>
      <c r="E157" s="164"/>
      <c r="F157" s="39"/>
      <c r="G157" s="307"/>
      <c r="K157" s="82"/>
      <c r="Q157" s="182">
        <v>0</v>
      </c>
      <c r="R157" s="183">
        <v>0</v>
      </c>
      <c r="S157" s="183">
        <v>0</v>
      </c>
      <c r="T157" s="183">
        <v>0</v>
      </c>
      <c r="U157" s="184">
        <v>0</v>
      </c>
      <c r="V157" s="33">
        <f t="shared" si="19"/>
        <v>0</v>
      </c>
      <c r="X157" s="367">
        <f t="shared" si="18"/>
        <v>0</v>
      </c>
      <c r="Y157" s="70"/>
    </row>
    <row r="158" spans="1:28" x14ac:dyDescent="0.25">
      <c r="A158" s="73"/>
      <c r="B158" s="298"/>
      <c r="C158" s="160" t="s">
        <v>124</v>
      </c>
      <c r="D158" s="160"/>
      <c r="E158" s="164"/>
      <c r="F158" s="39"/>
      <c r="G158" s="307"/>
      <c r="K158" s="82"/>
      <c r="Q158" s="182">
        <v>0</v>
      </c>
      <c r="R158" s="183">
        <v>0</v>
      </c>
      <c r="S158" s="183">
        <v>0</v>
      </c>
      <c r="T158" s="183">
        <v>0</v>
      </c>
      <c r="U158" s="184">
        <v>0</v>
      </c>
      <c r="V158" s="33">
        <f t="shared" si="19"/>
        <v>0</v>
      </c>
      <c r="X158" s="367">
        <f t="shared" si="18"/>
        <v>0</v>
      </c>
      <c r="Y158" s="70"/>
    </row>
    <row r="159" spans="1:28" x14ac:dyDescent="0.25">
      <c r="A159" s="73"/>
      <c r="B159" s="298"/>
      <c r="C159" s="160" t="s">
        <v>124</v>
      </c>
      <c r="D159" s="160"/>
      <c r="E159" s="164"/>
      <c r="F159" s="39"/>
      <c r="G159" s="307"/>
      <c r="K159" s="82"/>
      <c r="Q159" s="182">
        <v>0</v>
      </c>
      <c r="R159" s="183">
        <v>0</v>
      </c>
      <c r="S159" s="183">
        <v>0</v>
      </c>
      <c r="T159" s="183">
        <v>0</v>
      </c>
      <c r="U159" s="184">
        <v>0</v>
      </c>
      <c r="V159" s="33">
        <f t="shared" si="19"/>
        <v>0</v>
      </c>
      <c r="X159" s="367">
        <f t="shared" si="18"/>
        <v>0</v>
      </c>
      <c r="Y159" s="70"/>
    </row>
    <row r="160" spans="1:28" x14ac:dyDescent="0.25">
      <c r="A160" s="73"/>
      <c r="B160" s="298"/>
      <c r="C160" s="160" t="s">
        <v>129</v>
      </c>
      <c r="D160" s="164"/>
      <c r="E160" s="164"/>
      <c r="F160" s="209">
        <f>A35</f>
        <v>5266</v>
      </c>
      <c r="G160" s="309">
        <v>0</v>
      </c>
      <c r="H160" s="206"/>
      <c r="I160" s="206">
        <v>0</v>
      </c>
      <c r="J160" s="206"/>
      <c r="K160" s="206">
        <v>0</v>
      </c>
      <c r="L160" s="206"/>
      <c r="M160" s="206">
        <v>0</v>
      </c>
      <c r="N160" s="206"/>
      <c r="O160" s="206">
        <v>0</v>
      </c>
      <c r="P160" s="206"/>
      <c r="Q160" s="182">
        <f>F160*(1+$A$28)*G160</f>
        <v>0</v>
      </c>
      <c r="R160" s="183">
        <f>F160*(1+$A$28)*(1+$A$28)*I160</f>
        <v>0</v>
      </c>
      <c r="S160" s="183">
        <f>F160*(1+$A$28)*(1+$A$28)*(1+$A$28)*K160</f>
        <v>0</v>
      </c>
      <c r="T160" s="183">
        <f>F160*(1+$A$28)*(1+$A$28)*(1+$A$28)*(1+$A$28)*M160</f>
        <v>0</v>
      </c>
      <c r="U160" s="184">
        <f>F160*(1+$A$28)*(1+$A$28)*(1+$A$28)*(1+$A$28)*(1+$A$28)*O160</f>
        <v>0</v>
      </c>
      <c r="V160" s="33">
        <f t="shared" si="19"/>
        <v>0</v>
      </c>
      <c r="W160" s="383">
        <f>V160+V165</f>
        <v>0</v>
      </c>
      <c r="X160" s="367">
        <f>V160*Y156</f>
        <v>0</v>
      </c>
      <c r="Y160" s="70"/>
      <c r="AB160" s="39"/>
    </row>
    <row r="161" spans="1:28" x14ac:dyDescent="0.25">
      <c r="A161" s="73"/>
      <c r="B161" s="298"/>
      <c r="C161" s="160" t="s">
        <v>130</v>
      </c>
      <c r="D161" s="164"/>
      <c r="E161" s="164"/>
      <c r="F161" s="209">
        <f t="shared" ref="F161:F163" si="20">A36</f>
        <v>163</v>
      </c>
      <c r="G161" s="309">
        <v>0</v>
      </c>
      <c r="H161" s="206"/>
      <c r="I161" s="206">
        <v>0</v>
      </c>
      <c r="J161" s="206"/>
      <c r="K161" s="206">
        <v>0</v>
      </c>
      <c r="L161" s="206"/>
      <c r="M161" s="206">
        <v>0</v>
      </c>
      <c r="N161" s="206"/>
      <c r="O161" s="206">
        <v>0</v>
      </c>
      <c r="P161" s="206"/>
      <c r="Q161" s="182">
        <f>F161*(1+$A$28)*G161</f>
        <v>0</v>
      </c>
      <c r="R161" s="183">
        <f t="shared" ref="R161:R163" si="21">F161*(1+$A$28)*(1+$A$28)*I161</f>
        <v>0</v>
      </c>
      <c r="S161" s="183">
        <f t="shared" ref="S161:S163" si="22">F161*(1+$A$28)*(1+$A$28)*(1+$A$28)*K161</f>
        <v>0</v>
      </c>
      <c r="T161" s="183">
        <f t="shared" ref="T161:T163" si="23">F161*(1+$A$28)*(1+$A$28)*(1+$A$28)*(1+$A$28)*M161</f>
        <v>0</v>
      </c>
      <c r="U161" s="184">
        <f t="shared" ref="U161:U163" si="24">F161*(1+$A$28)*(1+$A$28)*(1+$A$28)*(1+$A$28)*(1+$A$28)*O161</f>
        <v>0</v>
      </c>
      <c r="V161" s="33">
        <f t="shared" si="19"/>
        <v>0</v>
      </c>
      <c r="W161" s="383"/>
      <c r="X161" s="367"/>
      <c r="Y161" s="70"/>
      <c r="AB161" s="39"/>
    </row>
    <row r="162" spans="1:28" x14ac:dyDescent="0.25">
      <c r="A162" s="73"/>
      <c r="B162" s="298"/>
      <c r="C162" s="160" t="s">
        <v>131</v>
      </c>
      <c r="D162" s="164"/>
      <c r="E162" s="164"/>
      <c r="F162" s="209">
        <f t="shared" si="20"/>
        <v>38</v>
      </c>
      <c r="G162" s="309">
        <v>0</v>
      </c>
      <c r="H162" s="206"/>
      <c r="I162" s="206">
        <v>0</v>
      </c>
      <c r="J162" s="206"/>
      <c r="K162" s="206">
        <v>0</v>
      </c>
      <c r="L162" s="206"/>
      <c r="M162" s="206">
        <v>0</v>
      </c>
      <c r="N162" s="206"/>
      <c r="O162" s="206">
        <v>0</v>
      </c>
      <c r="P162" s="206"/>
      <c r="Q162" s="182">
        <f t="shared" ref="Q162" si="25">F162*(1+$A$28)*G162</f>
        <v>0</v>
      </c>
      <c r="R162" s="183">
        <f t="shared" si="21"/>
        <v>0</v>
      </c>
      <c r="S162" s="183">
        <f t="shared" si="22"/>
        <v>0</v>
      </c>
      <c r="T162" s="183">
        <f t="shared" si="23"/>
        <v>0</v>
      </c>
      <c r="U162" s="184">
        <f t="shared" si="24"/>
        <v>0</v>
      </c>
      <c r="V162" s="33">
        <f t="shared" si="19"/>
        <v>0</v>
      </c>
      <c r="W162" s="383"/>
      <c r="X162" s="367"/>
      <c r="Y162" s="70"/>
      <c r="AB162" s="39"/>
    </row>
    <row r="163" spans="1:28" x14ac:dyDescent="0.25">
      <c r="A163" s="73"/>
      <c r="B163" s="298"/>
      <c r="C163" s="160" t="s">
        <v>132</v>
      </c>
      <c r="D163" s="164"/>
      <c r="E163" s="164"/>
      <c r="F163" s="209">
        <f t="shared" si="20"/>
        <v>84</v>
      </c>
      <c r="G163" s="309">
        <v>0</v>
      </c>
      <c r="H163" s="206"/>
      <c r="I163" s="206">
        <v>0</v>
      </c>
      <c r="J163" s="206"/>
      <c r="K163" s="206">
        <v>0</v>
      </c>
      <c r="L163" s="206"/>
      <c r="M163" s="206">
        <v>0</v>
      </c>
      <c r="N163" s="206"/>
      <c r="O163" s="206">
        <v>0</v>
      </c>
      <c r="P163" s="206"/>
      <c r="Q163" s="182">
        <f>F163*(1+$A$28)*G163</f>
        <v>0</v>
      </c>
      <c r="R163" s="183">
        <f t="shared" si="21"/>
        <v>0</v>
      </c>
      <c r="S163" s="183">
        <f t="shared" si="22"/>
        <v>0</v>
      </c>
      <c r="T163" s="183">
        <f t="shared" si="23"/>
        <v>0</v>
      </c>
      <c r="U163" s="184">
        <f t="shared" si="24"/>
        <v>0</v>
      </c>
      <c r="V163" s="33">
        <f t="shared" si="19"/>
        <v>0</v>
      </c>
      <c r="W163" s="383"/>
      <c r="X163" s="367"/>
      <c r="Y163" s="70"/>
      <c r="AB163" s="39"/>
    </row>
    <row r="164" spans="1:28" x14ac:dyDescent="0.25">
      <c r="A164" s="73"/>
      <c r="B164" s="298"/>
      <c r="C164" s="160"/>
      <c r="D164" s="164"/>
      <c r="E164" s="164"/>
      <c r="F164" s="209"/>
      <c r="G164" s="309"/>
      <c r="H164" s="206"/>
      <c r="I164" s="206"/>
      <c r="J164" s="206"/>
      <c r="K164" s="206"/>
      <c r="L164" s="206"/>
      <c r="M164" s="206"/>
      <c r="N164" s="206"/>
      <c r="O164" s="206"/>
      <c r="P164" s="206"/>
      <c r="Q164" s="182"/>
      <c r="R164" s="182"/>
      <c r="S164" s="182"/>
      <c r="T164" s="183"/>
      <c r="U164" s="184"/>
      <c r="V164" s="33"/>
      <c r="W164" s="383"/>
      <c r="X164" s="367"/>
      <c r="Y164" s="70"/>
      <c r="AB164" s="39"/>
    </row>
    <row r="165" spans="1:28" x14ac:dyDescent="0.25">
      <c r="A165" s="73"/>
      <c r="B165" s="298"/>
      <c r="C165" s="160" t="s">
        <v>133</v>
      </c>
      <c r="D165" s="164"/>
      <c r="E165" s="164"/>
      <c r="F165" s="240">
        <f>A40</f>
        <v>1549.79</v>
      </c>
      <c r="G165" s="309">
        <v>0</v>
      </c>
      <c r="H165" s="206"/>
      <c r="I165" s="206">
        <v>0</v>
      </c>
      <c r="J165" s="206"/>
      <c r="K165" s="206">
        <v>0</v>
      </c>
      <c r="L165" s="206"/>
      <c r="M165" s="206">
        <v>0</v>
      </c>
      <c r="N165" s="206"/>
      <c r="O165" s="206">
        <v>0</v>
      </c>
      <c r="Q165" s="182">
        <f>F165*(1+$A$28)*G165</f>
        <v>0</v>
      </c>
      <c r="R165" s="182">
        <f>F165*(1+$A$28)*(1+$A$28)*I165</f>
        <v>0</v>
      </c>
      <c r="S165" s="182">
        <f>F165*(1+$A$28)*(1+$A$28)*(1+$A$28)*K165</f>
        <v>0</v>
      </c>
      <c r="T165" s="183">
        <f>F165*(1+$A$28)*(1+$A$28)*(1+$A$28)*(1+$A$28)*M165</f>
        <v>0</v>
      </c>
      <c r="U165" s="184">
        <f>F165*(1+$A$28)*(1+$A$28)*(1+$A$28)*(1+$A$28)*(1+$A$28)*O165</f>
        <v>0</v>
      </c>
      <c r="V165" s="33">
        <f t="shared" si="19"/>
        <v>0</v>
      </c>
      <c r="X165" s="367">
        <f>V165*Y157</f>
        <v>0</v>
      </c>
      <c r="Y165" s="70"/>
    </row>
    <row r="166" spans="1:28" x14ac:dyDescent="0.25">
      <c r="A166" s="73"/>
      <c r="B166" s="298"/>
      <c r="C166" s="160" t="s">
        <v>130</v>
      </c>
      <c r="D166" s="164"/>
      <c r="E166" s="164"/>
      <c r="F166" s="240">
        <f t="shared" ref="F166:F168" si="26">A41</f>
        <v>0</v>
      </c>
      <c r="G166" s="309">
        <v>0</v>
      </c>
      <c r="H166" s="206"/>
      <c r="I166" s="206">
        <v>0</v>
      </c>
      <c r="J166" s="206"/>
      <c r="K166" s="206">
        <v>0</v>
      </c>
      <c r="L166" s="206"/>
      <c r="M166" s="206">
        <v>0</v>
      </c>
      <c r="N166" s="206"/>
      <c r="O166" s="206">
        <v>0</v>
      </c>
      <c r="Q166" s="182">
        <f t="shared" ref="Q166:Q168" si="27">F166*(1+$A$28)*G166</f>
        <v>0</v>
      </c>
      <c r="R166" s="182">
        <f t="shared" ref="R166:R168" si="28">F166*(1+$A$28)*(1+$A$28)*I166</f>
        <v>0</v>
      </c>
      <c r="S166" s="182">
        <f t="shared" ref="S166:S168" si="29">F166*(1+$A$28)*(1+$A$28)*(1+$A$28)*K166</f>
        <v>0</v>
      </c>
      <c r="T166" s="183">
        <f t="shared" ref="T166:T168" si="30">F166*(1+$A$28)*(1+$A$28)*(1+$A$28)*(1+$A$28)*M166</f>
        <v>0</v>
      </c>
      <c r="U166" s="184">
        <f t="shared" ref="U166:U168" si="31">F166*(1+$A$28)*(1+$A$28)*(1+$A$28)*(1+$A$28)*(1+$A$28)*O166</f>
        <v>0</v>
      </c>
      <c r="V166" s="33">
        <f t="shared" si="19"/>
        <v>0</v>
      </c>
      <c r="X166" s="367"/>
      <c r="Y166" s="70"/>
    </row>
    <row r="167" spans="1:28" x14ac:dyDescent="0.25">
      <c r="A167" s="73"/>
      <c r="B167" s="298"/>
      <c r="C167" s="160" t="s">
        <v>131</v>
      </c>
      <c r="D167" s="164"/>
      <c r="E167" s="164"/>
      <c r="F167" s="240">
        <f t="shared" si="26"/>
        <v>10.85</v>
      </c>
      <c r="G167" s="309">
        <v>0</v>
      </c>
      <c r="H167" s="206"/>
      <c r="I167" s="206">
        <v>0</v>
      </c>
      <c r="J167" s="206"/>
      <c r="K167" s="206">
        <v>0</v>
      </c>
      <c r="L167" s="206"/>
      <c r="M167" s="206">
        <v>0</v>
      </c>
      <c r="N167" s="206"/>
      <c r="O167" s="206">
        <v>0</v>
      </c>
      <c r="Q167" s="182">
        <f t="shared" si="27"/>
        <v>0</v>
      </c>
      <c r="R167" s="182">
        <f t="shared" si="28"/>
        <v>0</v>
      </c>
      <c r="S167" s="182">
        <f t="shared" si="29"/>
        <v>0</v>
      </c>
      <c r="T167" s="183">
        <f t="shared" si="30"/>
        <v>0</v>
      </c>
      <c r="U167" s="184">
        <f t="shared" si="31"/>
        <v>0</v>
      </c>
      <c r="V167" s="33">
        <f t="shared" si="19"/>
        <v>0</v>
      </c>
      <c r="X167" s="367"/>
      <c r="Y167" s="70"/>
    </row>
    <row r="168" spans="1:28" x14ac:dyDescent="0.25">
      <c r="A168" s="73"/>
      <c r="B168" s="298"/>
      <c r="C168" s="160" t="s">
        <v>132</v>
      </c>
      <c r="D168" s="164"/>
      <c r="E168" s="164"/>
      <c r="F168" s="240">
        <f t="shared" si="26"/>
        <v>84</v>
      </c>
      <c r="G168" s="309">
        <v>0</v>
      </c>
      <c r="H168" s="206"/>
      <c r="I168" s="206">
        <v>0</v>
      </c>
      <c r="J168" s="206"/>
      <c r="K168" s="206">
        <v>0</v>
      </c>
      <c r="L168" s="206"/>
      <c r="M168" s="206">
        <v>0</v>
      </c>
      <c r="N168" s="206"/>
      <c r="O168" s="206">
        <v>0</v>
      </c>
      <c r="Q168" s="182">
        <f t="shared" si="27"/>
        <v>0</v>
      </c>
      <c r="R168" s="182">
        <f t="shared" si="28"/>
        <v>0</v>
      </c>
      <c r="S168" s="182">
        <f t="shared" si="29"/>
        <v>0</v>
      </c>
      <c r="T168" s="183">
        <f t="shared" si="30"/>
        <v>0</v>
      </c>
      <c r="U168" s="184">
        <f t="shared" si="31"/>
        <v>0</v>
      </c>
      <c r="V168" s="33">
        <f t="shared" si="19"/>
        <v>0</v>
      </c>
      <c r="X168" s="367"/>
      <c r="Y168" s="70"/>
    </row>
    <row r="169" spans="1:28" ht="15" customHeight="1" x14ac:dyDescent="0.25">
      <c r="A169" s="73"/>
      <c r="B169" s="277"/>
      <c r="C169" s="55" t="s">
        <v>54</v>
      </c>
      <c r="D169" s="55"/>
      <c r="E169" s="74"/>
      <c r="F169" s="81"/>
      <c r="G169" s="255"/>
      <c r="H169" s="59"/>
      <c r="I169" s="59"/>
      <c r="J169" s="59"/>
      <c r="K169" s="59"/>
      <c r="L169" s="59"/>
      <c r="M169" s="59"/>
      <c r="N169" s="59"/>
      <c r="O169" s="59"/>
      <c r="P169" s="59"/>
      <c r="Q169" s="191">
        <f>SUM(Q140:Q168)</f>
        <v>0</v>
      </c>
      <c r="R169" s="191">
        <f>SUM(R140:R168)</f>
        <v>0</v>
      </c>
      <c r="S169" s="191">
        <f>SUM(S140:S168)</f>
        <v>0</v>
      </c>
      <c r="T169" s="191">
        <f>SUM(T140:T168)</f>
        <v>0</v>
      </c>
      <c r="U169" s="191">
        <f t="shared" ref="U169" si="32">SUM(U140:U168)</f>
        <v>0</v>
      </c>
      <c r="V169" s="33">
        <f t="shared" si="19"/>
        <v>0</v>
      </c>
      <c r="W169" s="211"/>
      <c r="X169" s="367"/>
      <c r="Y169" s="70"/>
    </row>
    <row r="170" spans="1:28" s="126" customFormat="1" ht="15" customHeight="1" x14ac:dyDescent="0.2">
      <c r="A170" s="73"/>
      <c r="B170" s="278"/>
      <c r="C170" s="3"/>
      <c r="D170" s="3"/>
      <c r="E170" s="3"/>
      <c r="F170" s="39"/>
      <c r="G170" s="307"/>
      <c r="H170" s="6"/>
      <c r="I170" s="6"/>
      <c r="J170" s="6"/>
      <c r="K170" s="6"/>
      <c r="L170" s="6"/>
      <c r="M170" s="6"/>
      <c r="N170" s="6"/>
      <c r="O170" s="6"/>
      <c r="P170" s="6"/>
      <c r="Q170" s="42"/>
      <c r="R170" s="31"/>
      <c r="S170" s="31"/>
      <c r="T170" s="31"/>
      <c r="U170" s="32"/>
      <c r="V170" s="33"/>
      <c r="X170" s="367"/>
      <c r="Y170" s="127"/>
    </row>
    <row r="171" spans="1:28" ht="15" customHeight="1" x14ac:dyDescent="0.25">
      <c r="A171" s="124"/>
      <c r="B171" s="286"/>
      <c r="C171" s="94" t="s">
        <v>55</v>
      </c>
      <c r="D171" s="94"/>
      <c r="E171" s="94"/>
      <c r="F171" s="128"/>
      <c r="G171" s="310"/>
      <c r="H171" s="96"/>
      <c r="I171" s="96"/>
      <c r="J171" s="96"/>
      <c r="K171" s="96"/>
      <c r="L171" s="96"/>
      <c r="M171" s="96"/>
      <c r="N171" s="96"/>
      <c r="O171" s="96"/>
      <c r="P171" s="96"/>
      <c r="Q171" s="98">
        <f>Q88+Q127+Q135+Q169</f>
        <v>0</v>
      </c>
      <c r="R171" s="98">
        <f>R88+R127+R135+R169</f>
        <v>0</v>
      </c>
      <c r="S171" s="98">
        <f>S88+S127+S135+S169</f>
        <v>0</v>
      </c>
      <c r="T171" s="98">
        <f>T88+T127+T135+T169</f>
        <v>0</v>
      </c>
      <c r="U171" s="98">
        <f>U88+U127+U135+U169</f>
        <v>0</v>
      </c>
      <c r="V171" s="33">
        <f>SUM(Q171:U171)</f>
        <v>0</v>
      </c>
      <c r="W171" s="126"/>
      <c r="X171" s="367"/>
      <c r="Y171" s="70"/>
    </row>
    <row r="172" spans="1:28" ht="15" customHeight="1" x14ac:dyDescent="0.25">
      <c r="A172" s="73"/>
      <c r="B172" s="278"/>
      <c r="E172" s="3"/>
      <c r="F172" s="39"/>
      <c r="G172" s="307"/>
      <c r="Q172" s="42"/>
      <c r="R172" s="31"/>
      <c r="S172" s="31"/>
      <c r="T172" s="31"/>
      <c r="U172" s="32"/>
      <c r="V172" s="33"/>
      <c r="W172" s="76"/>
      <c r="X172" s="367"/>
      <c r="Y172" s="70"/>
    </row>
    <row r="173" spans="1:28" ht="15" customHeight="1" x14ac:dyDescent="0.25">
      <c r="A173" s="73"/>
      <c r="B173" s="277"/>
      <c r="C173" s="55" t="s">
        <v>56</v>
      </c>
      <c r="D173" s="55"/>
      <c r="E173" s="74"/>
      <c r="F173" s="81"/>
      <c r="G173" s="255"/>
      <c r="H173" s="59"/>
      <c r="I173" s="59"/>
      <c r="J173" s="59"/>
      <c r="K173" s="59"/>
      <c r="L173" s="59"/>
      <c r="M173" s="59"/>
      <c r="N173" s="59"/>
      <c r="O173" s="59"/>
      <c r="P173" s="59"/>
      <c r="Q173" s="61">
        <f>Q78+Q171</f>
        <v>0</v>
      </c>
      <c r="R173" s="61">
        <f>R78+R171</f>
        <v>0</v>
      </c>
      <c r="S173" s="61">
        <f>S78+S171</f>
        <v>0</v>
      </c>
      <c r="T173" s="61">
        <f>T78+T171</f>
        <v>0</v>
      </c>
      <c r="U173" s="61">
        <f>U78+U171</f>
        <v>0</v>
      </c>
      <c r="V173" s="33">
        <f>SUM(Q173:U173)</f>
        <v>0</v>
      </c>
      <c r="W173" s="241"/>
      <c r="X173" s="367" t="e">
        <f>V173*Y2</f>
        <v>#VALUE!</v>
      </c>
      <c r="Y173" s="70"/>
    </row>
    <row r="174" spans="1:28" ht="15" customHeight="1" x14ac:dyDescent="0.25">
      <c r="A174" s="73"/>
      <c r="B174" s="278"/>
      <c r="E174" s="3"/>
      <c r="G174" s="307"/>
      <c r="Q174" s="42"/>
      <c r="R174" s="31"/>
      <c r="S174" s="31"/>
      <c r="T174" s="31"/>
      <c r="U174" s="32"/>
      <c r="V174" s="33"/>
      <c r="X174" s="367"/>
      <c r="Y174" s="70"/>
    </row>
    <row r="175" spans="1:28" ht="15" customHeight="1" x14ac:dyDescent="0.25">
      <c r="A175" s="73"/>
      <c r="B175" s="299"/>
      <c r="C175" s="130" t="s">
        <v>57</v>
      </c>
      <c r="D175" s="130"/>
      <c r="E175" s="130"/>
      <c r="F175" s="131"/>
      <c r="G175" s="312"/>
      <c r="H175" s="132"/>
      <c r="I175" s="132"/>
      <c r="J175" s="132"/>
      <c r="K175" s="132"/>
      <c r="L175" s="132"/>
      <c r="M175" s="132"/>
      <c r="N175" s="132"/>
      <c r="O175" s="132"/>
      <c r="P175" s="132"/>
      <c r="Q175" s="274">
        <f>Q173-Q50-Q72-Q88-Q135-Q160-Q161-Q162-Q163-Q165-Q166-Q167-Q168</f>
        <v>0</v>
      </c>
      <c r="R175" s="274">
        <f t="shared" ref="R175:U175" si="33">R173-R50-R72-R88-R135-R160-R161-R162-R163-R165-R166-R167-R168</f>
        <v>0</v>
      </c>
      <c r="S175" s="274">
        <f t="shared" si="33"/>
        <v>0</v>
      </c>
      <c r="T175" s="274">
        <f t="shared" si="33"/>
        <v>0</v>
      </c>
      <c r="U175" s="274">
        <f t="shared" si="33"/>
        <v>0</v>
      </c>
      <c r="V175" s="33">
        <f>SUM(Q175:U175)</f>
        <v>0</v>
      </c>
      <c r="W175" s="241"/>
      <c r="X175" s="367" t="e">
        <f>V175*Y2</f>
        <v>#VALUE!</v>
      </c>
      <c r="Y175" s="70"/>
    </row>
    <row r="176" spans="1:28" ht="15" customHeight="1" x14ac:dyDescent="0.25">
      <c r="A176" s="73"/>
      <c r="B176" s="278"/>
      <c r="E176" s="3"/>
      <c r="G176" s="307"/>
      <c r="Q176" s="42"/>
      <c r="R176" s="31"/>
      <c r="S176" s="31"/>
      <c r="T176" s="31"/>
      <c r="U176" s="32"/>
      <c r="V176" s="33"/>
      <c r="X176" s="367"/>
      <c r="Y176" s="70"/>
    </row>
    <row r="177" spans="1:26" ht="15" customHeight="1" x14ac:dyDescent="0.25">
      <c r="A177" s="73"/>
      <c r="B177" s="277"/>
      <c r="C177" s="55" t="s">
        <v>58</v>
      </c>
      <c r="D177" s="55"/>
      <c r="E177" s="74"/>
      <c r="F177" s="133"/>
      <c r="G177" s="313"/>
      <c r="H177" s="134"/>
      <c r="I177" s="134"/>
      <c r="J177" s="134"/>
      <c r="K177" s="134"/>
      <c r="L177" s="59"/>
      <c r="M177" s="59"/>
      <c r="N177" s="59"/>
      <c r="O177" s="59"/>
      <c r="P177" s="59"/>
      <c r="Q177" s="275">
        <f>A2</f>
        <v>0.55500000000000005</v>
      </c>
      <c r="R177" s="319">
        <f>A2</f>
        <v>0.55500000000000005</v>
      </c>
      <c r="S177" s="319">
        <f>A2</f>
        <v>0.55500000000000005</v>
      </c>
      <c r="T177" s="319">
        <f>A2</f>
        <v>0.55500000000000005</v>
      </c>
      <c r="U177" s="320">
        <f>A2</f>
        <v>0.55500000000000005</v>
      </c>
      <c r="V177" s="33"/>
      <c r="X177" s="367"/>
      <c r="Y177" s="70"/>
    </row>
    <row r="178" spans="1:26" ht="19.5" customHeight="1" x14ac:dyDescent="0.25">
      <c r="A178" s="73"/>
      <c r="B178" s="277"/>
      <c r="C178" s="55"/>
      <c r="D178" s="55"/>
      <c r="E178" s="74"/>
      <c r="F178" s="133"/>
      <c r="G178" s="313"/>
      <c r="H178" s="134"/>
      <c r="I178" s="134"/>
      <c r="J178" s="134"/>
      <c r="K178" s="134"/>
      <c r="L178" s="59"/>
      <c r="M178" s="59"/>
      <c r="N178" s="59"/>
      <c r="O178" s="59"/>
      <c r="P178" s="59"/>
      <c r="Q178" s="276">
        <f>ROUND(Q175*Q177,0)</f>
        <v>0</v>
      </c>
      <c r="R178" s="276">
        <f>ROUND(R175*R177,0)</f>
        <v>0</v>
      </c>
      <c r="S178" s="276">
        <f>ROUND(S175*S177,0)</f>
        <v>0</v>
      </c>
      <c r="T178" s="276">
        <f>ROUND(T175*T177,0)</f>
        <v>0</v>
      </c>
      <c r="U178" s="276">
        <f>ROUND(U175*U177,0)</f>
        <v>0</v>
      </c>
      <c r="V178" s="33">
        <f>SUM(Q178:U178)</f>
        <v>0</v>
      </c>
      <c r="W178" s="40"/>
      <c r="X178" s="367" t="e">
        <f>V178*Y2</f>
        <v>#VALUE!</v>
      </c>
      <c r="Y178" s="70"/>
    </row>
    <row r="179" spans="1:26" ht="16.5" customHeight="1" x14ac:dyDescent="0.25">
      <c r="A179" s="73"/>
      <c r="B179" s="278"/>
      <c r="E179" s="3"/>
      <c r="G179" s="307"/>
      <c r="Q179" s="42"/>
      <c r="R179" s="31"/>
      <c r="S179" s="31"/>
      <c r="T179" s="31"/>
      <c r="U179" s="32"/>
      <c r="V179" s="33"/>
      <c r="W179" s="129"/>
      <c r="X179" s="367"/>
      <c r="Y179" s="70"/>
    </row>
    <row r="180" spans="1:26" ht="15" customHeight="1" thickBot="1" x14ac:dyDescent="0.3">
      <c r="A180" s="73"/>
      <c r="B180" s="300"/>
      <c r="C180" s="301" t="s">
        <v>59</v>
      </c>
      <c r="D180" s="301"/>
      <c r="E180" s="302"/>
      <c r="F180" s="303"/>
      <c r="G180" s="314"/>
      <c r="H180" s="304"/>
      <c r="I180" s="304"/>
      <c r="J180" s="304"/>
      <c r="K180" s="304"/>
      <c r="L180" s="304"/>
      <c r="M180" s="304"/>
      <c r="N180" s="304"/>
      <c r="O180" s="304"/>
      <c r="P180" s="304"/>
      <c r="Q180" s="305">
        <f t="shared" ref="Q180:V180" si="34">Q173+Q178</f>
        <v>0</v>
      </c>
      <c r="R180" s="305">
        <f t="shared" si="34"/>
        <v>0</v>
      </c>
      <c r="S180" s="305">
        <f t="shared" si="34"/>
        <v>0</v>
      </c>
      <c r="T180" s="305">
        <f t="shared" si="34"/>
        <v>0</v>
      </c>
      <c r="U180" s="305">
        <f t="shared" si="34"/>
        <v>0</v>
      </c>
      <c r="V180" s="306">
        <f t="shared" si="34"/>
        <v>0</v>
      </c>
      <c r="X180" s="367" t="e">
        <f>V180*Y2</f>
        <v>#VALUE!</v>
      </c>
      <c r="Y180" s="110"/>
      <c r="Z180" s="109"/>
    </row>
    <row r="181" spans="1:26" ht="15" customHeight="1" thickTop="1" x14ac:dyDescent="0.25">
      <c r="A181" s="73"/>
      <c r="E181" s="3"/>
      <c r="Q181" s="76"/>
      <c r="R181" s="76"/>
      <c r="S181" s="39"/>
      <c r="T181" s="39"/>
      <c r="U181" s="39"/>
      <c r="V181" s="200"/>
      <c r="W181" s="241">
        <f>Q180+R180+S180+T180+U180</f>
        <v>0</v>
      </c>
      <c r="X181" s="135"/>
      <c r="Y181" s="70"/>
    </row>
    <row r="182" spans="1:26" ht="15" customHeight="1" x14ac:dyDescent="0.25">
      <c r="A182" s="73"/>
      <c r="C182" s="13"/>
      <c r="D182" s="13"/>
      <c r="E182" s="13"/>
      <c r="Q182" s="39"/>
      <c r="R182" s="39"/>
      <c r="S182" s="39"/>
      <c r="T182" s="39"/>
      <c r="U182" s="39"/>
      <c r="V182" s="125"/>
      <c r="W182" s="242"/>
      <c r="X182" s="70"/>
      <c r="Y182" s="70"/>
    </row>
    <row r="183" spans="1:26" ht="15" customHeight="1" x14ac:dyDescent="0.25">
      <c r="A183" s="73"/>
      <c r="C183" s="13"/>
      <c r="D183" s="13"/>
      <c r="E183" s="13"/>
      <c r="Q183" s="39"/>
      <c r="R183" s="39"/>
      <c r="S183" s="39"/>
      <c r="T183" s="39"/>
      <c r="U183" s="39"/>
      <c r="V183" s="125"/>
      <c r="X183" s="70"/>
      <c r="Y183" s="70"/>
    </row>
    <row r="184" spans="1:26" ht="15" customHeight="1" x14ac:dyDescent="0.25">
      <c r="A184" s="73"/>
      <c r="C184" s="13"/>
      <c r="D184" s="13"/>
      <c r="E184" s="13"/>
      <c r="Q184" s="39"/>
      <c r="R184" s="39"/>
      <c r="S184" s="39"/>
      <c r="T184" s="39"/>
      <c r="U184" s="39"/>
      <c r="V184" s="125"/>
      <c r="X184" s="70"/>
      <c r="Y184" s="70"/>
    </row>
    <row r="185" spans="1:26" ht="15" customHeight="1" x14ac:dyDescent="0.25">
      <c r="A185" s="73"/>
      <c r="B185" s="3"/>
      <c r="E185" s="3"/>
      <c r="Q185" s="39"/>
      <c r="R185" s="39"/>
      <c r="S185" s="39"/>
      <c r="T185" s="39"/>
      <c r="U185" s="39"/>
      <c r="V185" s="125"/>
      <c r="X185" s="70"/>
      <c r="Y185" s="70"/>
    </row>
    <row r="186" spans="1:26" ht="15" customHeight="1" x14ac:dyDescent="0.25">
      <c r="A186" s="73"/>
      <c r="B186" s="4"/>
      <c r="C186" s="4"/>
      <c r="D186" s="4"/>
      <c r="Q186" s="39"/>
      <c r="R186" s="39"/>
      <c r="S186" s="39"/>
      <c r="T186" s="39"/>
      <c r="U186" s="39"/>
      <c r="V186" s="125"/>
      <c r="X186" s="70"/>
      <c r="Y186" s="70"/>
    </row>
    <row r="187" spans="1:26" ht="15" customHeight="1" x14ac:dyDescent="0.25">
      <c r="A187" s="73"/>
      <c r="B187" s="4"/>
      <c r="C187" s="4"/>
      <c r="D187" s="4"/>
      <c r="Q187" s="39"/>
      <c r="R187" s="39"/>
      <c r="S187" s="39"/>
      <c r="T187" s="39"/>
      <c r="U187" s="39"/>
      <c r="V187" s="125"/>
      <c r="X187" s="70"/>
      <c r="Y187" s="70"/>
    </row>
    <row r="188" spans="1:26" ht="15" customHeight="1" x14ac:dyDescent="0.25">
      <c r="A188" s="73"/>
      <c r="B188" s="4"/>
      <c r="C188" s="4"/>
      <c r="D188" s="4"/>
      <c r="Q188" s="39"/>
      <c r="R188" s="39"/>
      <c r="S188" s="39"/>
      <c r="T188" s="39"/>
      <c r="U188" s="39"/>
      <c r="V188" s="125"/>
      <c r="X188" s="70"/>
      <c r="Y188" s="70"/>
    </row>
    <row r="189" spans="1:26" ht="15" customHeight="1" x14ac:dyDescent="0.25">
      <c r="A189" s="73"/>
      <c r="B189" s="4"/>
      <c r="C189" s="4"/>
      <c r="D189" s="4"/>
      <c r="Q189" s="39"/>
      <c r="R189" s="39"/>
      <c r="S189" s="39"/>
      <c r="T189" s="39"/>
      <c r="U189" s="39"/>
      <c r="V189" s="125"/>
      <c r="X189" s="70"/>
      <c r="Y189" s="70"/>
    </row>
    <row r="190" spans="1:26" ht="15" customHeight="1" x14ac:dyDescent="0.25">
      <c r="A190" s="73"/>
      <c r="B190" s="4"/>
      <c r="C190" s="4"/>
      <c r="D190" s="4"/>
      <c r="Q190" s="39"/>
      <c r="R190" s="39"/>
      <c r="S190" s="39"/>
      <c r="T190" s="39"/>
      <c r="U190" s="39"/>
      <c r="V190" s="125"/>
      <c r="X190" s="70"/>
      <c r="Y190" s="70"/>
    </row>
    <row r="191" spans="1:26" ht="15" customHeight="1" x14ac:dyDescent="0.25">
      <c r="A191" s="73"/>
      <c r="B191" s="4"/>
      <c r="C191" s="4"/>
      <c r="D191" s="4"/>
      <c r="Q191" s="39"/>
      <c r="R191" s="39"/>
      <c r="S191" s="39"/>
      <c r="T191" s="39"/>
      <c r="U191" s="39"/>
      <c r="V191" s="125"/>
      <c r="X191" s="70"/>
      <c r="Y191" s="70"/>
    </row>
    <row r="192" spans="1:26" ht="15" customHeight="1" x14ac:dyDescent="0.25">
      <c r="A192" s="73"/>
      <c r="B192" s="4"/>
      <c r="C192" s="4"/>
      <c r="D192" s="4"/>
      <c r="Q192" s="39"/>
      <c r="R192" s="39"/>
      <c r="S192" s="39"/>
      <c r="T192" s="39"/>
      <c r="U192" s="39"/>
      <c r="V192" s="125"/>
      <c r="X192" s="70"/>
      <c r="Y192" s="70"/>
    </row>
    <row r="193" spans="1:25" ht="15" customHeight="1" x14ac:dyDescent="0.25">
      <c r="A193" s="73"/>
      <c r="B193" s="4"/>
      <c r="C193" s="4"/>
      <c r="D193" s="4"/>
      <c r="Q193" s="39"/>
      <c r="R193" s="39"/>
      <c r="S193" s="39"/>
      <c r="T193" s="39"/>
      <c r="U193" s="39"/>
      <c r="V193" s="125"/>
      <c r="X193" s="70"/>
      <c r="Y193" s="70"/>
    </row>
    <row r="194" spans="1:25" ht="15" customHeight="1" x14ac:dyDescent="0.25">
      <c r="A194" s="73"/>
      <c r="B194" s="4"/>
      <c r="C194" s="4"/>
      <c r="D194" s="4"/>
      <c r="Q194" s="39"/>
      <c r="R194" s="39"/>
      <c r="S194" s="39"/>
      <c r="T194" s="39"/>
      <c r="U194" s="39"/>
      <c r="V194" s="125"/>
      <c r="X194" s="70"/>
    </row>
    <row r="195" spans="1:25" ht="15" customHeight="1" x14ac:dyDescent="0.25">
      <c r="A195" s="73"/>
      <c r="B195" s="4"/>
      <c r="C195" s="4"/>
      <c r="D195" s="4"/>
      <c r="Q195" s="39"/>
      <c r="R195" s="39"/>
      <c r="S195" s="39"/>
      <c r="T195" s="39"/>
      <c r="U195" s="39"/>
      <c r="V195" s="125"/>
      <c r="Y195" s="70"/>
    </row>
    <row r="196" spans="1:25" ht="15" customHeight="1" x14ac:dyDescent="0.25">
      <c r="A196" s="73"/>
      <c r="B196" s="4"/>
      <c r="C196" s="4"/>
      <c r="D196" s="4"/>
      <c r="F196" s="136"/>
      <c r="K196" s="137"/>
      <c r="Q196" s="136"/>
      <c r="V196" s="65"/>
      <c r="X196" s="70"/>
      <c r="Y196" s="70"/>
    </row>
    <row r="197" spans="1:25" ht="15" customHeight="1" x14ac:dyDescent="0.25">
      <c r="A197" s="73"/>
      <c r="B197" s="4"/>
      <c r="C197" s="4"/>
      <c r="D197" s="4"/>
      <c r="F197" s="136"/>
      <c r="K197" s="137"/>
      <c r="Q197" s="136"/>
      <c r="V197" s="65"/>
      <c r="X197" s="70"/>
      <c r="Y197" s="70"/>
    </row>
    <row r="198" spans="1:25" ht="15" customHeight="1" x14ac:dyDescent="0.25">
      <c r="A198" s="73"/>
      <c r="B198" s="4"/>
      <c r="C198" s="4"/>
      <c r="D198" s="4"/>
      <c r="F198" s="136"/>
      <c r="K198" s="137"/>
      <c r="Q198" s="136"/>
      <c r="V198" s="65"/>
      <c r="X198" s="70"/>
      <c r="Y198" s="70"/>
    </row>
    <row r="199" spans="1:25" ht="15" customHeight="1" x14ac:dyDescent="0.25">
      <c r="A199" s="73"/>
      <c r="B199" s="4"/>
      <c r="C199" s="4"/>
      <c r="D199" s="4"/>
      <c r="F199" s="136"/>
      <c r="K199" s="137"/>
      <c r="Q199" s="136"/>
      <c r="V199" s="65"/>
      <c r="X199" s="70"/>
      <c r="Y199" s="70"/>
    </row>
    <row r="200" spans="1:25" ht="15" customHeight="1" x14ac:dyDescent="0.25">
      <c r="A200" s="73"/>
      <c r="B200" s="4"/>
      <c r="C200" s="4"/>
      <c r="D200" s="4"/>
      <c r="F200" s="136"/>
      <c r="K200" s="137"/>
      <c r="Q200" s="136"/>
      <c r="V200" s="65"/>
      <c r="X200" s="70"/>
      <c r="Y200" s="70"/>
    </row>
    <row r="201" spans="1:25" ht="15" customHeight="1" x14ac:dyDescent="0.25">
      <c r="A201" s="73"/>
      <c r="B201" s="3"/>
      <c r="F201" s="136"/>
      <c r="K201" s="137"/>
      <c r="Q201" s="136"/>
      <c r="V201" s="65"/>
      <c r="X201" s="70"/>
      <c r="Y201" s="70"/>
    </row>
    <row r="202" spans="1:25" ht="15" customHeight="1" x14ac:dyDescent="0.25">
      <c r="A202" s="126"/>
      <c r="B202" s="3"/>
      <c r="F202" s="136"/>
      <c r="K202" s="137"/>
      <c r="Q202" s="136"/>
      <c r="V202" s="65"/>
      <c r="X202" s="70"/>
      <c r="Y202" s="70"/>
    </row>
    <row r="203" spans="1:25" ht="15" customHeight="1" x14ac:dyDescent="0.25">
      <c r="A203" s="73"/>
      <c r="B203" s="3"/>
      <c r="C203" s="138"/>
      <c r="D203" s="138"/>
      <c r="E203" s="139"/>
      <c r="F203" s="136"/>
      <c r="K203" s="137"/>
      <c r="Q203" s="136"/>
      <c r="V203" s="65"/>
      <c r="X203" s="70"/>
      <c r="Y203" s="70"/>
    </row>
    <row r="204" spans="1:25" ht="15" customHeight="1" x14ac:dyDescent="0.25">
      <c r="A204" s="73"/>
      <c r="B204" s="3"/>
      <c r="C204" s="138"/>
      <c r="D204" s="138"/>
      <c r="E204" s="139"/>
      <c r="F204" s="136"/>
      <c r="K204" s="137"/>
      <c r="Q204" s="136"/>
      <c r="V204" s="65"/>
      <c r="X204" s="70"/>
      <c r="Y204" s="70"/>
    </row>
    <row r="205" spans="1:25" ht="15" customHeight="1" x14ac:dyDescent="0.25">
      <c r="A205" s="73"/>
      <c r="B205" s="3"/>
      <c r="C205" s="138"/>
      <c r="D205" s="138"/>
      <c r="E205" s="139"/>
      <c r="F205" s="136"/>
      <c r="K205" s="137"/>
      <c r="Q205" s="136"/>
      <c r="V205" s="65"/>
      <c r="X205" s="70"/>
      <c r="Y205" s="70"/>
    </row>
    <row r="206" spans="1:25" ht="15" customHeight="1" x14ac:dyDescent="0.25">
      <c r="A206" s="73"/>
      <c r="B206" s="3"/>
      <c r="F206" s="136"/>
      <c r="K206" s="137"/>
      <c r="Q206" s="136"/>
      <c r="V206" s="65"/>
      <c r="X206" s="70"/>
    </row>
    <row r="207" spans="1:25" ht="15" customHeight="1" x14ac:dyDescent="0.25">
      <c r="A207" s="73"/>
      <c r="B207" s="3"/>
      <c r="V207" s="65"/>
      <c r="Y207" s="70"/>
    </row>
    <row r="208" spans="1:25" ht="15" customHeight="1" x14ac:dyDescent="0.25">
      <c r="A208" s="73"/>
      <c r="B208" s="3"/>
      <c r="F208" s="136"/>
      <c r="K208" s="137"/>
      <c r="Q208" s="136"/>
      <c r="V208" s="65"/>
      <c r="X208" s="70"/>
      <c r="Y208" s="70"/>
    </row>
    <row r="209" spans="1:25" ht="15" customHeight="1" x14ac:dyDescent="0.25">
      <c r="A209" s="73"/>
      <c r="B209" s="3"/>
      <c r="F209" s="136"/>
      <c r="K209" s="137"/>
      <c r="Q209" s="136"/>
      <c r="V209" s="65"/>
      <c r="X209" s="70"/>
      <c r="Y209" s="70"/>
    </row>
    <row r="210" spans="1:25" ht="15" customHeight="1" x14ac:dyDescent="0.25">
      <c r="A210" s="73"/>
      <c r="B210" s="3"/>
      <c r="F210" s="136"/>
      <c r="K210" s="137"/>
      <c r="Q210" s="136"/>
      <c r="V210" s="65"/>
      <c r="X210" s="70"/>
      <c r="Y210" s="70"/>
    </row>
    <row r="211" spans="1:25" ht="15" customHeight="1" x14ac:dyDescent="0.25">
      <c r="A211" s="73"/>
      <c r="B211" s="3"/>
      <c r="F211" s="136"/>
      <c r="K211" s="137"/>
      <c r="Q211" s="136"/>
      <c r="V211" s="65"/>
      <c r="X211" s="70"/>
      <c r="Y211" s="70"/>
    </row>
    <row r="212" spans="1:25" ht="15" customHeight="1" x14ac:dyDescent="0.25">
      <c r="A212" s="73"/>
      <c r="B212" s="3"/>
      <c r="F212" s="136"/>
      <c r="K212" s="137"/>
      <c r="Q212" s="136"/>
      <c r="V212" s="65"/>
      <c r="X212" s="70"/>
      <c r="Y212" s="70"/>
    </row>
    <row r="213" spans="1:25" ht="15" customHeight="1" x14ac:dyDescent="0.25">
      <c r="A213" s="73"/>
      <c r="B213" s="3"/>
      <c r="F213" s="136"/>
      <c r="K213" s="137"/>
      <c r="Q213" s="136"/>
      <c r="V213" s="65"/>
      <c r="X213" s="70"/>
      <c r="Y213" s="70"/>
    </row>
    <row r="214" spans="1:25" ht="15" customHeight="1" x14ac:dyDescent="0.25">
      <c r="A214" s="73"/>
      <c r="B214" s="3"/>
      <c r="F214" s="136"/>
      <c r="K214" s="137"/>
      <c r="Q214" s="136"/>
      <c r="V214" s="65"/>
      <c r="X214" s="70"/>
      <c r="Y214" s="70"/>
    </row>
    <row r="215" spans="1:25" ht="15" customHeight="1" x14ac:dyDescent="0.25">
      <c r="A215" s="73"/>
      <c r="B215" s="3"/>
      <c r="F215" s="136"/>
      <c r="K215" s="137"/>
      <c r="Q215" s="136"/>
      <c r="V215" s="65"/>
      <c r="X215" s="70"/>
      <c r="Y215" s="70"/>
    </row>
    <row r="216" spans="1:25" ht="15" customHeight="1" x14ac:dyDescent="0.25">
      <c r="A216" s="73"/>
      <c r="B216" s="3"/>
      <c r="F216" s="136"/>
      <c r="K216" s="137"/>
      <c r="Q216" s="136"/>
      <c r="V216" s="65"/>
      <c r="X216" s="70"/>
      <c r="Y216" s="70"/>
    </row>
    <row r="217" spans="1:25" ht="15" customHeight="1" x14ac:dyDescent="0.25">
      <c r="A217" s="73"/>
      <c r="B217" s="3"/>
      <c r="F217" s="136"/>
      <c r="K217" s="137"/>
      <c r="Q217" s="136"/>
      <c r="V217" s="65"/>
      <c r="X217" s="70"/>
      <c r="Y217" s="70"/>
    </row>
    <row r="218" spans="1:25" ht="15" customHeight="1" x14ac:dyDescent="0.25">
      <c r="A218" s="73"/>
      <c r="B218" s="3"/>
      <c r="F218" s="136"/>
      <c r="K218" s="137"/>
      <c r="Q218" s="136"/>
      <c r="V218" s="65"/>
      <c r="X218" s="70"/>
      <c r="Y218" s="70"/>
    </row>
    <row r="219" spans="1:25" ht="15" customHeight="1" x14ac:dyDescent="0.25">
      <c r="A219" s="73"/>
      <c r="B219" s="3"/>
      <c r="F219" s="136"/>
      <c r="K219" s="137"/>
      <c r="Q219" s="136"/>
      <c r="V219" s="65"/>
      <c r="X219" s="70"/>
      <c r="Y219" s="70"/>
    </row>
    <row r="220" spans="1:25" ht="15" customHeight="1" x14ac:dyDescent="0.25">
      <c r="A220" s="73"/>
      <c r="B220" s="3"/>
      <c r="F220" s="136"/>
      <c r="K220" s="137"/>
      <c r="Q220" s="136"/>
      <c r="V220" s="65"/>
      <c r="X220" s="70"/>
      <c r="Y220" s="70"/>
    </row>
    <row r="221" spans="1:25" ht="15" customHeight="1" x14ac:dyDescent="0.25">
      <c r="A221" s="73"/>
      <c r="B221" s="4"/>
      <c r="C221" s="4"/>
      <c r="D221" s="4"/>
      <c r="Q221" s="140"/>
      <c r="V221" s="65"/>
      <c r="X221" s="70"/>
      <c r="Y221" s="70"/>
    </row>
    <row r="222" spans="1:25" ht="15" customHeight="1" x14ac:dyDescent="0.25">
      <c r="A222" s="73"/>
      <c r="B222" s="4"/>
      <c r="C222" s="4"/>
      <c r="D222" s="4"/>
      <c r="Q222" s="39"/>
      <c r="R222" s="39"/>
      <c r="S222" s="39"/>
      <c r="T222" s="39"/>
      <c r="U222" s="39"/>
      <c r="V222" s="125"/>
      <c r="X222" s="70"/>
      <c r="Y222" s="70"/>
    </row>
    <row r="223" spans="1:25" ht="15" customHeight="1" x14ac:dyDescent="0.25">
      <c r="A223" s="73"/>
      <c r="B223" s="3"/>
      <c r="V223" s="65"/>
      <c r="X223" s="70"/>
      <c r="Y223" s="70"/>
    </row>
    <row r="224" spans="1:25" ht="15" customHeight="1" x14ac:dyDescent="0.25">
      <c r="A224" s="73"/>
      <c r="B224" s="141"/>
      <c r="V224" s="65"/>
      <c r="X224" s="70"/>
      <c r="Y224" s="70"/>
    </row>
    <row r="225" spans="1:25" ht="15" customHeight="1" x14ac:dyDescent="0.25">
      <c r="A225" s="73"/>
      <c r="B225" s="141"/>
      <c r="V225" s="65"/>
      <c r="X225" s="70"/>
      <c r="Y225" s="70"/>
    </row>
    <row r="226" spans="1:25" ht="15" customHeight="1" x14ac:dyDescent="0.25">
      <c r="A226" s="73"/>
      <c r="B226" s="141"/>
      <c r="V226" s="65"/>
      <c r="X226" s="70"/>
      <c r="Y226" s="70"/>
    </row>
    <row r="227" spans="1:25" ht="15" customHeight="1" x14ac:dyDescent="0.25">
      <c r="A227" s="73"/>
      <c r="B227" s="141"/>
      <c r="V227" s="65"/>
      <c r="X227" s="70"/>
      <c r="Y227" s="70"/>
    </row>
    <row r="228" spans="1:25" ht="15" customHeight="1" x14ac:dyDescent="0.25">
      <c r="A228" s="73"/>
      <c r="B228" s="3"/>
      <c r="V228" s="65"/>
      <c r="X228" s="70"/>
    </row>
    <row r="229" spans="1:25" ht="15" customHeight="1" x14ac:dyDescent="0.25">
      <c r="A229" s="73"/>
      <c r="B229" s="4"/>
      <c r="C229" s="4"/>
      <c r="D229" s="4"/>
      <c r="V229" s="65"/>
      <c r="Y229" s="70"/>
    </row>
    <row r="230" spans="1:25" ht="15" customHeight="1" x14ac:dyDescent="0.25">
      <c r="A230" s="73"/>
      <c r="B230" s="4"/>
      <c r="C230" s="4"/>
      <c r="D230" s="4"/>
      <c r="V230" s="65"/>
      <c r="X230" s="70"/>
    </row>
    <row r="231" spans="1:25" ht="15" customHeight="1" x14ac:dyDescent="0.25">
      <c r="A231" s="73"/>
      <c r="B231" s="3"/>
      <c r="F231" s="140"/>
      <c r="K231" s="142"/>
      <c r="Q231" s="39"/>
      <c r="R231" s="39"/>
      <c r="S231" s="39"/>
      <c r="T231" s="39"/>
      <c r="U231" s="39"/>
      <c r="V231" s="125"/>
      <c r="Y231" s="70"/>
    </row>
    <row r="232" spans="1:25" ht="15" customHeight="1" x14ac:dyDescent="0.25">
      <c r="A232" s="73"/>
      <c r="Q232" s="39"/>
      <c r="R232" s="39"/>
      <c r="S232" s="39"/>
      <c r="T232" s="39"/>
      <c r="U232" s="39"/>
      <c r="V232" s="125"/>
      <c r="X232" s="70"/>
      <c r="Y232" s="70"/>
    </row>
    <row r="233" spans="1:25" ht="15" customHeight="1" x14ac:dyDescent="0.25">
      <c r="A233" s="73"/>
      <c r="Q233" s="39"/>
      <c r="R233" s="39"/>
      <c r="S233" s="39"/>
      <c r="T233" s="39"/>
      <c r="U233" s="39"/>
      <c r="V233" s="125"/>
      <c r="X233" s="70"/>
      <c r="Y233" s="70"/>
    </row>
    <row r="234" spans="1:25" ht="15" customHeight="1" x14ac:dyDescent="0.25">
      <c r="A234" s="73"/>
      <c r="B234" s="143"/>
      <c r="C234" s="144"/>
      <c r="D234" s="144"/>
      <c r="E234" s="3"/>
      <c r="K234" s="145"/>
      <c r="Q234" s="39"/>
      <c r="R234" s="39"/>
      <c r="S234" s="39"/>
      <c r="T234" s="39"/>
      <c r="U234" s="39"/>
      <c r="V234" s="125"/>
      <c r="X234" s="70"/>
    </row>
    <row r="235" spans="1:25" ht="15" customHeight="1" x14ac:dyDescent="0.25">
      <c r="A235" s="73"/>
      <c r="E235" s="144"/>
      <c r="Q235" s="39"/>
      <c r="R235" s="39"/>
      <c r="S235" s="39"/>
      <c r="T235" s="39"/>
      <c r="U235" s="39"/>
      <c r="V235" s="125"/>
    </row>
    <row r="236" spans="1:25" ht="15" customHeight="1" x14ac:dyDescent="0.25">
      <c r="A236" s="73"/>
      <c r="Q236" s="39"/>
      <c r="R236" s="39"/>
      <c r="S236" s="39"/>
      <c r="T236" s="39"/>
      <c r="U236" s="39"/>
      <c r="V236" s="125"/>
    </row>
    <row r="237" spans="1:25" ht="15" customHeight="1" x14ac:dyDescent="0.25">
      <c r="A237" s="73"/>
      <c r="Q237" s="39"/>
      <c r="R237" s="39"/>
      <c r="S237" s="39"/>
      <c r="T237" s="39"/>
      <c r="U237" s="39"/>
      <c r="V237" s="125"/>
    </row>
    <row r="238" spans="1:25" ht="15" customHeight="1" x14ac:dyDescent="0.25">
      <c r="A238" s="73"/>
      <c r="Q238" s="39"/>
      <c r="R238" s="39"/>
      <c r="S238" s="39"/>
      <c r="T238" s="39"/>
      <c r="U238" s="39"/>
      <c r="V238" s="125"/>
      <c r="Y238" s="70"/>
    </row>
    <row r="239" spans="1:25" ht="15" customHeight="1" x14ac:dyDescent="0.25">
      <c r="A239" s="73"/>
      <c r="Q239" s="39"/>
      <c r="R239" s="39"/>
      <c r="S239" s="39"/>
      <c r="T239" s="39"/>
      <c r="U239" s="39"/>
      <c r="V239" s="125"/>
      <c r="X239" s="70"/>
    </row>
    <row r="240" spans="1:25" ht="15" customHeight="1" x14ac:dyDescent="0.25">
      <c r="A240" s="73"/>
      <c r="Q240" s="39"/>
      <c r="R240" s="39"/>
      <c r="S240" s="39"/>
      <c r="T240" s="39"/>
      <c r="U240" s="39"/>
      <c r="V240" s="125"/>
      <c r="Y240" s="70"/>
    </row>
    <row r="241" spans="1:25" ht="15" customHeight="1" x14ac:dyDescent="0.25">
      <c r="A241" s="73"/>
      <c r="Q241" s="39"/>
      <c r="R241" s="39"/>
      <c r="S241" s="39"/>
      <c r="T241" s="39"/>
      <c r="U241" s="39"/>
      <c r="V241" s="125"/>
      <c r="X241" s="70"/>
    </row>
    <row r="242" spans="1:25" ht="15" customHeight="1" x14ac:dyDescent="0.25">
      <c r="A242" s="73"/>
      <c r="Q242" s="39"/>
      <c r="R242" s="39"/>
      <c r="S242" s="39"/>
      <c r="T242" s="39"/>
      <c r="U242" s="39"/>
      <c r="V242" s="125"/>
    </row>
    <row r="243" spans="1:25" ht="15" customHeight="1" x14ac:dyDescent="0.25">
      <c r="A243" s="73"/>
      <c r="Q243" s="39"/>
      <c r="R243" s="39"/>
      <c r="S243" s="39"/>
      <c r="T243" s="39"/>
      <c r="U243" s="39"/>
      <c r="V243" s="125"/>
    </row>
    <row r="244" spans="1:25" ht="15" customHeight="1" x14ac:dyDescent="0.25">
      <c r="A244" s="73"/>
      <c r="Q244" s="39"/>
      <c r="R244" s="39"/>
      <c r="S244" s="39"/>
      <c r="T244" s="39"/>
      <c r="U244" s="39"/>
      <c r="V244" s="125"/>
      <c r="Y244" s="70"/>
    </row>
    <row r="245" spans="1:25" ht="15" customHeight="1" x14ac:dyDescent="0.25">
      <c r="A245" s="73"/>
      <c r="Q245" s="39"/>
      <c r="R245" s="39"/>
      <c r="S245" s="39"/>
      <c r="T245" s="39"/>
      <c r="U245" s="39"/>
      <c r="V245" s="125"/>
      <c r="X245" s="70"/>
      <c r="Y245" s="70"/>
    </row>
    <row r="246" spans="1:25" ht="15" customHeight="1" x14ac:dyDescent="0.25">
      <c r="A246" s="73"/>
      <c r="Q246" s="39"/>
      <c r="R246" s="39"/>
      <c r="S246" s="39"/>
      <c r="T246" s="39"/>
      <c r="U246" s="39"/>
      <c r="V246" s="125"/>
      <c r="X246" s="70"/>
      <c r="Y246" s="70"/>
    </row>
    <row r="247" spans="1:25" ht="15" customHeight="1" x14ac:dyDescent="0.25">
      <c r="A247" s="73"/>
      <c r="Q247" s="39"/>
      <c r="R247" s="39"/>
      <c r="S247" s="39"/>
      <c r="T247" s="39"/>
      <c r="U247" s="39"/>
      <c r="V247" s="125"/>
      <c r="X247" s="70"/>
      <c r="Y247" s="70"/>
    </row>
    <row r="248" spans="1:25" ht="15" customHeight="1" x14ac:dyDescent="0.25">
      <c r="A248" s="73"/>
      <c r="Q248" s="39"/>
      <c r="R248" s="39"/>
      <c r="S248" s="39"/>
      <c r="T248" s="39"/>
      <c r="U248" s="39"/>
      <c r="V248" s="125"/>
      <c r="X248" s="70"/>
      <c r="Y248" s="70"/>
    </row>
    <row r="249" spans="1:25" ht="15" customHeight="1" x14ac:dyDescent="0.25">
      <c r="A249" s="73"/>
      <c r="Q249" s="39"/>
      <c r="R249" s="39"/>
      <c r="S249" s="39"/>
      <c r="T249" s="39"/>
      <c r="U249" s="39"/>
      <c r="V249" s="125"/>
      <c r="X249" s="70"/>
      <c r="Y249" s="70"/>
    </row>
    <row r="250" spans="1:25" ht="15" customHeight="1" x14ac:dyDescent="0.25">
      <c r="A250" s="73"/>
      <c r="Q250" s="39"/>
      <c r="R250" s="39"/>
      <c r="S250" s="39"/>
      <c r="T250" s="39"/>
      <c r="U250" s="39"/>
      <c r="V250" s="125"/>
      <c r="X250" s="70"/>
      <c r="Y250" s="70"/>
    </row>
    <row r="251" spans="1:25" ht="15" customHeight="1" x14ac:dyDescent="0.25">
      <c r="A251" s="73"/>
      <c r="Q251" s="39"/>
      <c r="R251" s="39"/>
      <c r="S251" s="39"/>
      <c r="T251" s="39"/>
      <c r="U251" s="39"/>
      <c r="V251" s="125"/>
      <c r="X251" s="70"/>
      <c r="Y251" s="70"/>
    </row>
    <row r="252" spans="1:25" ht="15" customHeight="1" x14ac:dyDescent="0.25">
      <c r="A252" s="73"/>
      <c r="Q252" s="39"/>
      <c r="R252" s="39"/>
      <c r="S252" s="39"/>
      <c r="T252" s="39"/>
      <c r="U252" s="39"/>
      <c r="V252" s="125"/>
      <c r="X252" s="70"/>
      <c r="Y252" s="70"/>
    </row>
    <row r="253" spans="1:25" ht="15" customHeight="1" x14ac:dyDescent="0.25">
      <c r="A253" s="73"/>
      <c r="Q253" s="39"/>
      <c r="R253" s="39"/>
      <c r="S253" s="39"/>
      <c r="T253" s="39"/>
      <c r="U253" s="39"/>
      <c r="V253" s="125"/>
      <c r="X253" s="70"/>
    </row>
    <row r="254" spans="1:25" ht="15" customHeight="1" x14ac:dyDescent="0.25">
      <c r="A254" s="73"/>
      <c r="Q254" s="39"/>
      <c r="R254" s="39"/>
      <c r="S254" s="39"/>
      <c r="T254" s="39"/>
      <c r="U254" s="39"/>
      <c r="V254" s="125"/>
    </row>
    <row r="255" spans="1:25" ht="15" customHeight="1" x14ac:dyDescent="0.25">
      <c r="A255" s="73"/>
      <c r="Q255" s="39"/>
      <c r="R255" s="39"/>
      <c r="S255" s="39"/>
      <c r="T255" s="39"/>
      <c r="U255" s="39"/>
      <c r="V255" s="125"/>
    </row>
    <row r="256" spans="1:25" ht="15" customHeight="1" x14ac:dyDescent="0.25">
      <c r="A256" s="73"/>
      <c r="Q256" s="39"/>
      <c r="R256" s="39"/>
      <c r="S256" s="39"/>
      <c r="T256" s="39"/>
      <c r="U256" s="39"/>
      <c r="V256" s="125"/>
    </row>
    <row r="257" spans="1:22" ht="15" customHeight="1" x14ac:dyDescent="0.25">
      <c r="A257" s="73"/>
      <c r="Q257" s="39"/>
      <c r="R257" s="39"/>
      <c r="S257" s="39"/>
      <c r="T257" s="39"/>
      <c r="U257" s="39"/>
      <c r="V257" s="125"/>
    </row>
    <row r="258" spans="1:22" ht="15" customHeight="1" x14ac:dyDescent="0.25">
      <c r="A258" s="73"/>
      <c r="V258" s="125"/>
    </row>
    <row r="259" spans="1:22" ht="15" customHeight="1" x14ac:dyDescent="0.25">
      <c r="A259" s="73"/>
      <c r="V259" s="125"/>
    </row>
    <row r="260" spans="1:22" ht="15" customHeight="1" x14ac:dyDescent="0.25">
      <c r="A260" s="73"/>
      <c r="V260" s="125"/>
    </row>
    <row r="261" spans="1:22" ht="15" customHeight="1" x14ac:dyDescent="0.25">
      <c r="A261" s="73"/>
      <c r="V261" s="125"/>
    </row>
    <row r="262" spans="1:22" ht="15" customHeight="1" x14ac:dyDescent="0.25">
      <c r="A262" s="73"/>
      <c r="V262" s="125"/>
    </row>
    <row r="263" spans="1:22" ht="15" customHeight="1" x14ac:dyDescent="0.25">
      <c r="A263" s="73"/>
      <c r="V263" s="125"/>
    </row>
    <row r="264" spans="1:22" ht="15" customHeight="1" x14ac:dyDescent="0.25">
      <c r="A264" s="73"/>
      <c r="V264" s="125"/>
    </row>
    <row r="265" spans="1:22" ht="15" customHeight="1" x14ac:dyDescent="0.25">
      <c r="A265" s="73"/>
      <c r="V265" s="125"/>
    </row>
    <row r="266" spans="1:22" ht="15" customHeight="1" x14ac:dyDescent="0.25">
      <c r="A266" s="73"/>
      <c r="V266" s="125"/>
    </row>
    <row r="267" spans="1:22" ht="15" customHeight="1" x14ac:dyDescent="0.25">
      <c r="A267" s="73"/>
      <c r="V267" s="125"/>
    </row>
    <row r="268" spans="1:22" ht="15" customHeight="1" x14ac:dyDescent="0.25">
      <c r="A268" s="73"/>
      <c r="V268" s="125"/>
    </row>
    <row r="269" spans="1:22" ht="15" customHeight="1" x14ac:dyDescent="0.25">
      <c r="A269" s="73"/>
      <c r="V269" s="125"/>
    </row>
    <row r="270" spans="1:22" ht="15" customHeight="1" x14ac:dyDescent="0.25">
      <c r="A270" s="73"/>
      <c r="V270" s="125"/>
    </row>
    <row r="271" spans="1:22" ht="15" customHeight="1" x14ac:dyDescent="0.25">
      <c r="A271" s="73"/>
      <c r="V271" s="65"/>
    </row>
    <row r="272" spans="1:22" ht="15" customHeight="1" x14ac:dyDescent="0.25">
      <c r="A272" s="73"/>
      <c r="V272" s="65"/>
    </row>
    <row r="273" spans="1:22" ht="15" customHeight="1" x14ac:dyDescent="0.25">
      <c r="A273" s="73"/>
      <c r="V273" s="65"/>
    </row>
    <row r="274" spans="1:22" ht="15" customHeight="1" x14ac:dyDescent="0.25">
      <c r="A274" s="73"/>
      <c r="V274" s="65"/>
    </row>
    <row r="275" spans="1:22" ht="15" customHeight="1" x14ac:dyDescent="0.25">
      <c r="A275" s="73"/>
      <c r="V275" s="65"/>
    </row>
    <row r="276" spans="1:22" ht="15" customHeight="1" x14ac:dyDescent="0.25">
      <c r="A276" s="73"/>
      <c r="V276" s="65"/>
    </row>
    <row r="277" spans="1:22" ht="15" customHeight="1" x14ac:dyDescent="0.25">
      <c r="A277" s="73"/>
      <c r="V277" s="65"/>
    </row>
    <row r="278" spans="1:22" ht="15" customHeight="1" x14ac:dyDescent="0.25">
      <c r="A278" s="73"/>
      <c r="V278" s="65"/>
    </row>
    <row r="279" spans="1:22" ht="15" customHeight="1" x14ac:dyDescent="0.25">
      <c r="A279" s="73"/>
      <c r="V279" s="65"/>
    </row>
    <row r="280" spans="1:22" ht="15" customHeight="1" x14ac:dyDescent="0.25">
      <c r="A280" s="73"/>
      <c r="V280" s="65"/>
    </row>
    <row r="281" spans="1:22" ht="15" customHeight="1" x14ac:dyDescent="0.25">
      <c r="A281" s="73"/>
      <c r="V281" s="65"/>
    </row>
    <row r="282" spans="1:22" ht="15" customHeight="1" x14ac:dyDescent="0.25">
      <c r="A282" s="73"/>
      <c r="V282" s="65"/>
    </row>
    <row r="283" spans="1:22" ht="15" customHeight="1" x14ac:dyDescent="0.25">
      <c r="A283" s="73"/>
      <c r="V283" s="65"/>
    </row>
    <row r="284" spans="1:22" ht="15" customHeight="1" x14ac:dyDescent="0.25">
      <c r="A284" s="73"/>
      <c r="V284" s="65"/>
    </row>
    <row r="285" spans="1:22" ht="15" customHeight="1" x14ac:dyDescent="0.25">
      <c r="A285" s="73"/>
      <c r="V285" s="65"/>
    </row>
    <row r="286" spans="1:22" ht="15" customHeight="1" x14ac:dyDescent="0.25">
      <c r="A286" s="73"/>
      <c r="V286" s="65"/>
    </row>
    <row r="287" spans="1:22" ht="15" customHeight="1" x14ac:dyDescent="0.25">
      <c r="A287" s="73"/>
      <c r="V287" s="65"/>
    </row>
    <row r="288" spans="1:22" ht="15" customHeight="1" x14ac:dyDescent="0.25">
      <c r="A288" s="73"/>
      <c r="V288" s="65"/>
    </row>
    <row r="289" spans="1:22" ht="15" customHeight="1" x14ac:dyDescent="0.25">
      <c r="A289" s="73"/>
      <c r="V289" s="65"/>
    </row>
    <row r="290" spans="1:22" ht="15" customHeight="1" x14ac:dyDescent="0.25">
      <c r="A290" s="73"/>
      <c r="V290" s="65"/>
    </row>
    <row r="291" spans="1:22" ht="15" customHeight="1" x14ac:dyDescent="0.25">
      <c r="A291" s="73"/>
      <c r="V291" s="65"/>
    </row>
    <row r="292" spans="1:22" ht="15" customHeight="1" x14ac:dyDescent="0.25">
      <c r="A292" s="73"/>
      <c r="V292" s="65"/>
    </row>
    <row r="293" spans="1:22" ht="15" customHeight="1" x14ac:dyDescent="0.25">
      <c r="A293" s="73"/>
      <c r="V293" s="65"/>
    </row>
    <row r="294" spans="1:22" ht="15" customHeight="1" x14ac:dyDescent="0.25">
      <c r="A294" s="73"/>
      <c r="V294" s="65"/>
    </row>
    <row r="295" spans="1:22" ht="15" customHeight="1" x14ac:dyDescent="0.25">
      <c r="A295" s="73"/>
      <c r="V295" s="65"/>
    </row>
    <row r="296" spans="1:22" ht="15" customHeight="1" x14ac:dyDescent="0.25">
      <c r="A296" s="73"/>
      <c r="V296" s="65"/>
    </row>
    <row r="297" spans="1:22" ht="15" customHeight="1" x14ac:dyDescent="0.25">
      <c r="A297" s="73"/>
      <c r="V297" s="65"/>
    </row>
    <row r="298" spans="1:22" ht="15" customHeight="1" x14ac:dyDescent="0.25">
      <c r="A298" s="73"/>
      <c r="V298" s="65"/>
    </row>
    <row r="299" spans="1:22" ht="15" customHeight="1" x14ac:dyDescent="0.25">
      <c r="A299" s="73"/>
      <c r="V299" s="65"/>
    </row>
    <row r="300" spans="1:22" ht="15" customHeight="1" x14ac:dyDescent="0.25">
      <c r="A300" s="73"/>
      <c r="V300" s="65"/>
    </row>
    <row r="301" spans="1:22" ht="15" customHeight="1" x14ac:dyDescent="0.25">
      <c r="A301" s="73"/>
      <c r="V301" s="65"/>
    </row>
    <row r="302" spans="1:22" ht="15" customHeight="1" x14ac:dyDescent="0.25">
      <c r="A302" s="73"/>
      <c r="V302" s="65"/>
    </row>
    <row r="303" spans="1:22" ht="15" customHeight="1" x14ac:dyDescent="0.25">
      <c r="A303" s="73"/>
      <c r="V303" s="65"/>
    </row>
    <row r="304" spans="1:22" ht="15" customHeight="1" x14ac:dyDescent="0.25">
      <c r="A304" s="73"/>
      <c r="V304" s="65"/>
    </row>
    <row r="305" spans="1:22" ht="15" customHeight="1" x14ac:dyDescent="0.25">
      <c r="A305" s="73"/>
      <c r="V305" s="65"/>
    </row>
    <row r="306" spans="1:22" ht="15" customHeight="1" x14ac:dyDescent="0.25">
      <c r="A306" s="73"/>
      <c r="V306" s="65"/>
    </row>
    <row r="307" spans="1:22" ht="15" customHeight="1" x14ac:dyDescent="0.25">
      <c r="A307" s="73"/>
      <c r="V307" s="65"/>
    </row>
    <row r="308" spans="1:22" ht="15" customHeight="1" x14ac:dyDescent="0.25">
      <c r="A308" s="73"/>
      <c r="V308" s="65"/>
    </row>
    <row r="309" spans="1:22" ht="15" customHeight="1" x14ac:dyDescent="0.25">
      <c r="A309" s="73"/>
      <c r="V309" s="65"/>
    </row>
    <row r="310" spans="1:22" ht="15" customHeight="1" x14ac:dyDescent="0.25">
      <c r="A310" s="73"/>
      <c r="V310" s="65"/>
    </row>
    <row r="311" spans="1:22" ht="15" customHeight="1" x14ac:dyDescent="0.25">
      <c r="A311" s="73"/>
      <c r="V311" s="65"/>
    </row>
    <row r="312" spans="1:22" ht="15" customHeight="1" x14ac:dyDescent="0.25">
      <c r="A312" s="73"/>
      <c r="V312" s="65"/>
    </row>
    <row r="313" spans="1:22" ht="15" customHeight="1" x14ac:dyDescent="0.25">
      <c r="A313" s="73"/>
      <c r="V313" s="65"/>
    </row>
    <row r="314" spans="1:22" ht="15" customHeight="1" x14ac:dyDescent="0.25">
      <c r="A314" s="73"/>
      <c r="V314" s="65"/>
    </row>
    <row r="315" spans="1:22" ht="15" customHeight="1" x14ac:dyDescent="0.25">
      <c r="A315" s="73"/>
      <c r="V315" s="65"/>
    </row>
    <row r="316" spans="1:22" ht="15" customHeight="1" x14ac:dyDescent="0.25">
      <c r="A316" s="73"/>
      <c r="V316" s="65"/>
    </row>
    <row r="317" spans="1:22" ht="15" customHeight="1" x14ac:dyDescent="0.25">
      <c r="A317" s="73"/>
      <c r="V317" s="65"/>
    </row>
    <row r="318" spans="1:22" ht="15" customHeight="1" x14ac:dyDescent="0.25">
      <c r="A318" s="73"/>
      <c r="V318" s="65"/>
    </row>
    <row r="319" spans="1:22" ht="15" customHeight="1" x14ac:dyDescent="0.25">
      <c r="A319" s="73"/>
      <c r="V319" s="65"/>
    </row>
    <row r="320" spans="1:22" ht="15" customHeight="1" x14ac:dyDescent="0.25">
      <c r="A320" s="73"/>
      <c r="V320" s="65"/>
    </row>
    <row r="321" spans="1:22" ht="15" customHeight="1" x14ac:dyDescent="0.25">
      <c r="A321" s="73"/>
      <c r="V321" s="65"/>
    </row>
    <row r="322" spans="1:22" ht="15" customHeight="1" x14ac:dyDescent="0.25">
      <c r="A322" s="73"/>
      <c r="V322" s="65"/>
    </row>
    <row r="323" spans="1:22" ht="15" customHeight="1" x14ac:dyDescent="0.25">
      <c r="A323" s="73"/>
      <c r="V323" s="65"/>
    </row>
    <row r="324" spans="1:22" ht="15" customHeight="1" x14ac:dyDescent="0.25">
      <c r="A324" s="73"/>
      <c r="V324" s="65"/>
    </row>
    <row r="325" spans="1:22" ht="15" customHeight="1" x14ac:dyDescent="0.25">
      <c r="A325" s="73"/>
      <c r="V325" s="65"/>
    </row>
    <row r="326" spans="1:22" ht="15" customHeight="1" x14ac:dyDescent="0.25">
      <c r="A326" s="73"/>
      <c r="V326" s="65"/>
    </row>
    <row r="327" spans="1:22" ht="15" customHeight="1" x14ac:dyDescent="0.25">
      <c r="A327" s="73"/>
      <c r="V327" s="65"/>
    </row>
    <row r="328" spans="1:22" ht="15" customHeight="1" x14ac:dyDescent="0.25">
      <c r="A328" s="73"/>
      <c r="V328" s="65"/>
    </row>
    <row r="329" spans="1:22" ht="15" customHeight="1" x14ac:dyDescent="0.25">
      <c r="A329" s="73"/>
      <c r="V329" s="65"/>
    </row>
    <row r="330" spans="1:22" ht="15" customHeight="1" x14ac:dyDescent="0.25">
      <c r="A330" s="73"/>
      <c r="V330" s="65"/>
    </row>
    <row r="331" spans="1:22" ht="15" customHeight="1" x14ac:dyDescent="0.25">
      <c r="A331" s="73"/>
      <c r="V331" s="65"/>
    </row>
    <row r="332" spans="1:22" ht="15" customHeight="1" x14ac:dyDescent="0.25">
      <c r="A332" s="73"/>
      <c r="V332" s="65"/>
    </row>
    <row r="333" spans="1:22" ht="15" customHeight="1" x14ac:dyDescent="0.25">
      <c r="A333" s="73"/>
      <c r="V333" s="65"/>
    </row>
    <row r="334" spans="1:22" ht="15" customHeight="1" x14ac:dyDescent="0.25">
      <c r="A334" s="73"/>
      <c r="V334" s="65"/>
    </row>
    <row r="335" spans="1:22" ht="15" customHeight="1" x14ac:dyDescent="0.25">
      <c r="A335" s="73"/>
      <c r="V335" s="65"/>
    </row>
    <row r="336" spans="1:22" ht="15" customHeight="1" x14ac:dyDescent="0.25">
      <c r="A336" s="73"/>
      <c r="V336" s="65"/>
    </row>
    <row r="337" spans="1:22" ht="15" customHeight="1" x14ac:dyDescent="0.25">
      <c r="A337" s="73"/>
      <c r="V337" s="65"/>
    </row>
    <row r="338" spans="1:22" ht="15" customHeight="1" x14ac:dyDescent="0.25">
      <c r="A338" s="73"/>
      <c r="V338" s="65"/>
    </row>
    <row r="339" spans="1:22" ht="15" customHeight="1" x14ac:dyDescent="0.25">
      <c r="A339" s="73"/>
      <c r="V339" s="65"/>
    </row>
    <row r="340" spans="1:22" ht="15" customHeight="1" x14ac:dyDescent="0.25">
      <c r="A340" s="73"/>
      <c r="V340" s="65"/>
    </row>
    <row r="341" spans="1:22" ht="15" customHeight="1" x14ac:dyDescent="0.25">
      <c r="A341" s="73"/>
      <c r="V341" s="65"/>
    </row>
    <row r="342" spans="1:22" ht="15" customHeight="1" x14ac:dyDescent="0.25">
      <c r="A342" s="73"/>
      <c r="V342" s="65"/>
    </row>
    <row r="343" spans="1:22" ht="15" customHeight="1" x14ac:dyDescent="0.25">
      <c r="A343" s="73"/>
      <c r="V343" s="65"/>
    </row>
    <row r="344" spans="1:22" ht="15" customHeight="1" x14ac:dyDescent="0.25">
      <c r="A344" s="73"/>
      <c r="V344" s="65"/>
    </row>
    <row r="345" spans="1:22" ht="15" customHeight="1" x14ac:dyDescent="0.25">
      <c r="A345" s="73"/>
      <c r="V345" s="65"/>
    </row>
    <row r="346" spans="1:22" ht="15" customHeight="1" x14ac:dyDescent="0.25">
      <c r="A346" s="73"/>
      <c r="V346" s="65"/>
    </row>
    <row r="347" spans="1:22" ht="15" customHeight="1" x14ac:dyDescent="0.25">
      <c r="A347" s="73"/>
      <c r="V347" s="65"/>
    </row>
    <row r="348" spans="1:22" ht="15" customHeight="1" x14ac:dyDescent="0.25">
      <c r="A348" s="73"/>
      <c r="V348" s="65"/>
    </row>
    <row r="349" spans="1:22" ht="15" customHeight="1" x14ac:dyDescent="0.25">
      <c r="A349" s="73"/>
      <c r="V349" s="65"/>
    </row>
    <row r="350" spans="1:22" ht="15" customHeight="1" x14ac:dyDescent="0.25">
      <c r="A350" s="73"/>
      <c r="V350" s="65"/>
    </row>
    <row r="351" spans="1:22" ht="15" customHeight="1" x14ac:dyDescent="0.25">
      <c r="A351" s="73"/>
      <c r="V351" s="65"/>
    </row>
    <row r="352" spans="1:22" ht="15" customHeight="1" x14ac:dyDescent="0.25">
      <c r="A352" s="73"/>
      <c r="V352" s="65"/>
    </row>
    <row r="353" spans="1:22" ht="15" customHeight="1" x14ac:dyDescent="0.25">
      <c r="A353" s="73"/>
      <c r="V353" s="65"/>
    </row>
    <row r="354" spans="1:22" ht="15" customHeight="1" x14ac:dyDescent="0.25">
      <c r="A354" s="73"/>
      <c r="V354" s="65"/>
    </row>
    <row r="355" spans="1:22" ht="15" customHeight="1" x14ac:dyDescent="0.25">
      <c r="A355" s="73"/>
      <c r="V355" s="65"/>
    </row>
    <row r="356" spans="1:22" ht="15" customHeight="1" x14ac:dyDescent="0.25">
      <c r="A356" s="73"/>
      <c r="V356" s="65"/>
    </row>
    <row r="357" spans="1:22" ht="15" customHeight="1" x14ac:dyDescent="0.25">
      <c r="A357" s="73"/>
      <c r="V357" s="65"/>
    </row>
    <row r="358" spans="1:22" ht="15" customHeight="1" x14ac:dyDescent="0.25">
      <c r="A358" s="73"/>
      <c r="V358" s="65"/>
    </row>
    <row r="359" spans="1:22" ht="15" customHeight="1" x14ac:dyDescent="0.25">
      <c r="A359" s="73"/>
      <c r="V359" s="65"/>
    </row>
    <row r="360" spans="1:22" ht="15" customHeight="1" x14ac:dyDescent="0.25">
      <c r="A360" s="73"/>
      <c r="V360" s="65"/>
    </row>
    <row r="361" spans="1:22" ht="15" customHeight="1" x14ac:dyDescent="0.25">
      <c r="A361" s="73"/>
      <c r="V361" s="65"/>
    </row>
    <row r="362" spans="1:22" ht="15" customHeight="1" x14ac:dyDescent="0.25">
      <c r="A362" s="73"/>
      <c r="V362" s="65"/>
    </row>
    <row r="363" spans="1:22" ht="15" customHeight="1" x14ac:dyDescent="0.25">
      <c r="A363" s="73"/>
      <c r="V363" s="65"/>
    </row>
    <row r="364" spans="1:22" ht="15" customHeight="1" x14ac:dyDescent="0.25">
      <c r="A364" s="73"/>
      <c r="V364" s="65"/>
    </row>
    <row r="365" spans="1:22" ht="15" customHeight="1" x14ac:dyDescent="0.25">
      <c r="A365" s="73"/>
      <c r="V365" s="65"/>
    </row>
    <row r="366" spans="1:22" ht="15" customHeight="1" x14ac:dyDescent="0.25">
      <c r="A366" s="73"/>
      <c r="V366" s="65"/>
    </row>
    <row r="367" spans="1:22" ht="15" customHeight="1" x14ac:dyDescent="0.25">
      <c r="A367" s="73"/>
      <c r="V367" s="65"/>
    </row>
    <row r="368" spans="1:22" ht="15" customHeight="1" x14ac:dyDescent="0.25">
      <c r="A368" s="73"/>
      <c r="V368" s="65"/>
    </row>
    <row r="369" spans="1:22" ht="15" customHeight="1" x14ac:dyDescent="0.25">
      <c r="A369" s="73"/>
      <c r="V369" s="65"/>
    </row>
    <row r="370" spans="1:22" ht="15" customHeight="1" x14ac:dyDescent="0.25">
      <c r="A370" s="73"/>
      <c r="V370" s="65"/>
    </row>
    <row r="371" spans="1:22" ht="15" customHeight="1" x14ac:dyDescent="0.25">
      <c r="A371" s="73"/>
      <c r="V371" s="65"/>
    </row>
    <row r="372" spans="1:22" ht="15" customHeight="1" x14ac:dyDescent="0.25">
      <c r="A372" s="73"/>
      <c r="V372" s="65"/>
    </row>
    <row r="373" spans="1:22" ht="15" customHeight="1" x14ac:dyDescent="0.25">
      <c r="A373" s="73"/>
      <c r="V373" s="65"/>
    </row>
    <row r="374" spans="1:22" ht="15" customHeight="1" x14ac:dyDescent="0.25">
      <c r="A374" s="73"/>
      <c r="V374" s="65"/>
    </row>
    <row r="375" spans="1:22" ht="15" customHeight="1" x14ac:dyDescent="0.25">
      <c r="A375" s="73"/>
      <c r="V375" s="65"/>
    </row>
    <row r="376" spans="1:22" ht="15" customHeight="1" x14ac:dyDescent="0.25">
      <c r="A376" s="73"/>
      <c r="V376" s="65"/>
    </row>
    <row r="377" spans="1:22" ht="15" customHeight="1" x14ac:dyDescent="0.25">
      <c r="A377" s="73"/>
      <c r="V377" s="65"/>
    </row>
    <row r="378" spans="1:22" ht="15" customHeight="1" x14ac:dyDescent="0.25">
      <c r="A378" s="73"/>
      <c r="V378" s="65"/>
    </row>
    <row r="379" spans="1:22" ht="15" customHeight="1" x14ac:dyDescent="0.25">
      <c r="A379" s="73"/>
      <c r="V379" s="65"/>
    </row>
    <row r="380" spans="1:22" ht="15" customHeight="1" x14ac:dyDescent="0.25">
      <c r="A380" s="73"/>
      <c r="V380" s="65"/>
    </row>
    <row r="381" spans="1:22" ht="15" customHeight="1" x14ac:dyDescent="0.25">
      <c r="A381" s="73"/>
      <c r="V381" s="65"/>
    </row>
    <row r="382" spans="1:22" ht="15" customHeight="1" x14ac:dyDescent="0.25">
      <c r="A382" s="73"/>
      <c r="V382" s="65"/>
    </row>
    <row r="383" spans="1:22" ht="15" customHeight="1" x14ac:dyDescent="0.25">
      <c r="A383" s="73"/>
      <c r="V383" s="65"/>
    </row>
    <row r="384" spans="1:22" ht="15" customHeight="1" x14ac:dyDescent="0.25">
      <c r="A384" s="73"/>
      <c r="V384" s="65"/>
    </row>
    <row r="385" spans="1:22" ht="15" customHeight="1" x14ac:dyDescent="0.25">
      <c r="A385" s="73"/>
      <c r="V385" s="65"/>
    </row>
    <row r="386" spans="1:22" ht="15" customHeight="1" x14ac:dyDescent="0.25">
      <c r="A386" s="73"/>
      <c r="V386" s="65"/>
    </row>
    <row r="387" spans="1:22" ht="15" customHeight="1" x14ac:dyDescent="0.25">
      <c r="A387" s="73"/>
      <c r="V387" s="65"/>
    </row>
    <row r="388" spans="1:22" ht="15" customHeight="1" x14ac:dyDescent="0.25">
      <c r="A388" s="73"/>
      <c r="V388" s="65"/>
    </row>
    <row r="389" spans="1:22" ht="15" customHeight="1" x14ac:dyDescent="0.25">
      <c r="A389" s="73"/>
      <c r="V389" s="65"/>
    </row>
    <row r="390" spans="1:22" ht="15" customHeight="1" x14ac:dyDescent="0.25">
      <c r="A390" s="73"/>
      <c r="V390" s="65"/>
    </row>
    <row r="391" spans="1:22" ht="15" customHeight="1" x14ac:dyDescent="0.25">
      <c r="A391" s="73"/>
      <c r="V391" s="65"/>
    </row>
    <row r="392" spans="1:22" ht="15" customHeight="1" x14ac:dyDescent="0.25">
      <c r="A392" s="73"/>
      <c r="V392" s="65"/>
    </row>
    <row r="393" spans="1:22" ht="15" customHeight="1" x14ac:dyDescent="0.25">
      <c r="A393" s="73"/>
      <c r="V393" s="65"/>
    </row>
    <row r="394" spans="1:22" ht="15" customHeight="1" x14ac:dyDescent="0.25">
      <c r="A394" s="73"/>
      <c r="V394" s="65"/>
    </row>
    <row r="395" spans="1:22" ht="15" customHeight="1" x14ac:dyDescent="0.25">
      <c r="A395" s="73"/>
      <c r="V395" s="65"/>
    </row>
    <row r="396" spans="1:22" ht="15" customHeight="1" x14ac:dyDescent="0.25">
      <c r="A396" s="73"/>
      <c r="V396" s="65"/>
    </row>
    <row r="397" spans="1:22" ht="15" customHeight="1" x14ac:dyDescent="0.25">
      <c r="A397" s="73"/>
      <c r="V397" s="65"/>
    </row>
    <row r="398" spans="1:22" ht="15" customHeight="1" x14ac:dyDescent="0.25">
      <c r="A398" s="73"/>
      <c r="V398" s="65"/>
    </row>
    <row r="399" spans="1:22" ht="15" customHeight="1" x14ac:dyDescent="0.25">
      <c r="A399" s="73"/>
      <c r="V399" s="65"/>
    </row>
    <row r="400" spans="1:22" ht="15" customHeight="1" x14ac:dyDescent="0.25">
      <c r="A400" s="73"/>
      <c r="V400" s="65"/>
    </row>
    <row r="401" spans="1:22" ht="15" customHeight="1" x14ac:dyDescent="0.25">
      <c r="A401" s="73"/>
      <c r="V401" s="65"/>
    </row>
    <row r="402" spans="1:22" ht="15" customHeight="1" x14ac:dyDescent="0.25">
      <c r="A402" s="73"/>
      <c r="V402" s="65"/>
    </row>
    <row r="403" spans="1:22" ht="15" customHeight="1" x14ac:dyDescent="0.25">
      <c r="A403" s="73"/>
      <c r="V403" s="65"/>
    </row>
    <row r="404" spans="1:22" ht="15" customHeight="1" x14ac:dyDescent="0.25">
      <c r="A404" s="73"/>
      <c r="V404" s="65"/>
    </row>
    <row r="405" spans="1:22" ht="15" customHeight="1" x14ac:dyDescent="0.25">
      <c r="A405" s="73"/>
      <c r="V405" s="65"/>
    </row>
    <row r="406" spans="1:22" ht="15" customHeight="1" x14ac:dyDescent="0.25">
      <c r="A406" s="73"/>
      <c r="V406" s="65"/>
    </row>
    <row r="407" spans="1:22" ht="15" customHeight="1" x14ac:dyDescent="0.25">
      <c r="A407" s="73"/>
      <c r="V407" s="65"/>
    </row>
    <row r="408" spans="1:22" ht="15" customHeight="1" x14ac:dyDescent="0.25">
      <c r="A408" s="73"/>
      <c r="V408" s="65"/>
    </row>
    <row r="409" spans="1:22" ht="15" customHeight="1" x14ac:dyDescent="0.25">
      <c r="A409" s="73"/>
      <c r="V409" s="65"/>
    </row>
    <row r="410" spans="1:22" ht="15" customHeight="1" x14ac:dyDescent="0.25">
      <c r="A410" s="73"/>
      <c r="V410" s="65"/>
    </row>
    <row r="411" spans="1:22" ht="15" customHeight="1" x14ac:dyDescent="0.25">
      <c r="A411" s="73"/>
      <c r="V411" s="65"/>
    </row>
    <row r="412" spans="1:22" ht="15" customHeight="1" x14ac:dyDescent="0.25">
      <c r="A412" s="73"/>
      <c r="V412" s="65"/>
    </row>
    <row r="413" spans="1:22" ht="15" customHeight="1" x14ac:dyDescent="0.25">
      <c r="A413" s="73"/>
      <c r="V413" s="65"/>
    </row>
    <row r="414" spans="1:22" ht="15" customHeight="1" x14ac:dyDescent="0.25">
      <c r="A414" s="73"/>
      <c r="V414" s="65"/>
    </row>
    <row r="415" spans="1:22" ht="15" customHeight="1" x14ac:dyDescent="0.25">
      <c r="A415" s="73"/>
      <c r="V415" s="65"/>
    </row>
    <row r="416" spans="1:22" ht="15" customHeight="1" x14ac:dyDescent="0.25">
      <c r="A416" s="73"/>
      <c r="V416" s="65"/>
    </row>
    <row r="417" spans="1:22" ht="15" customHeight="1" x14ac:dyDescent="0.25">
      <c r="A417" s="73"/>
      <c r="V417" s="65"/>
    </row>
    <row r="418" spans="1:22" ht="15" customHeight="1" x14ac:dyDescent="0.25">
      <c r="A418" s="73"/>
      <c r="V418" s="65"/>
    </row>
    <row r="419" spans="1:22" ht="15" customHeight="1" x14ac:dyDescent="0.25">
      <c r="A419" s="73"/>
      <c r="V419" s="65"/>
    </row>
    <row r="420" spans="1:22" ht="15" customHeight="1" x14ac:dyDescent="0.25">
      <c r="A420" s="73"/>
      <c r="V420" s="65"/>
    </row>
    <row r="421" spans="1:22" ht="15" customHeight="1" x14ac:dyDescent="0.25">
      <c r="A421" s="73"/>
      <c r="V421" s="65"/>
    </row>
    <row r="422" spans="1:22" ht="15" customHeight="1" x14ac:dyDescent="0.25">
      <c r="A422" s="73"/>
      <c r="V422" s="65"/>
    </row>
    <row r="423" spans="1:22" ht="15" customHeight="1" x14ac:dyDescent="0.25">
      <c r="A423" s="73"/>
      <c r="V423" s="65"/>
    </row>
    <row r="424" spans="1:22" ht="15" customHeight="1" x14ac:dyDescent="0.25">
      <c r="A424" s="73"/>
      <c r="V424" s="65"/>
    </row>
    <row r="425" spans="1:22" ht="15" customHeight="1" x14ac:dyDescent="0.25">
      <c r="A425" s="73"/>
      <c r="V425" s="65"/>
    </row>
    <row r="426" spans="1:22" ht="15" customHeight="1" x14ac:dyDescent="0.25">
      <c r="A426" s="73"/>
      <c r="V426" s="65"/>
    </row>
    <row r="427" spans="1:22" ht="15" customHeight="1" x14ac:dyDescent="0.25">
      <c r="A427" s="73"/>
      <c r="V427" s="65"/>
    </row>
    <row r="428" spans="1:22" ht="15" customHeight="1" x14ac:dyDescent="0.25">
      <c r="A428" s="73"/>
      <c r="V428" s="65"/>
    </row>
    <row r="429" spans="1:22" ht="15" customHeight="1" x14ac:dyDescent="0.25">
      <c r="A429" s="73"/>
      <c r="V429" s="65"/>
    </row>
    <row r="430" spans="1:22" ht="15" customHeight="1" x14ac:dyDescent="0.25">
      <c r="A430" s="73"/>
      <c r="V430" s="65"/>
    </row>
    <row r="431" spans="1:22" ht="15" customHeight="1" x14ac:dyDescent="0.25">
      <c r="A431" s="73"/>
      <c r="V431" s="65"/>
    </row>
    <row r="432" spans="1:22" ht="15" customHeight="1" x14ac:dyDescent="0.25">
      <c r="A432" s="73"/>
      <c r="V432" s="65"/>
    </row>
    <row r="433" spans="1:22" ht="15" customHeight="1" x14ac:dyDescent="0.25">
      <c r="A433" s="73"/>
      <c r="V433" s="65"/>
    </row>
    <row r="434" spans="1:22" ht="15" customHeight="1" x14ac:dyDescent="0.25">
      <c r="A434" s="73"/>
      <c r="V434" s="65"/>
    </row>
    <row r="435" spans="1:22" ht="15" customHeight="1" x14ac:dyDescent="0.25">
      <c r="A435" s="73"/>
      <c r="V435" s="65"/>
    </row>
    <row r="436" spans="1:22" ht="15" customHeight="1" x14ac:dyDescent="0.25">
      <c r="A436" s="73"/>
      <c r="V436" s="65"/>
    </row>
    <row r="437" spans="1:22" ht="15" customHeight="1" x14ac:dyDescent="0.25">
      <c r="A437" s="73"/>
      <c r="V437" s="65"/>
    </row>
    <row r="438" spans="1:22" ht="15" customHeight="1" x14ac:dyDescent="0.25">
      <c r="A438" s="73"/>
      <c r="V438" s="65"/>
    </row>
    <row r="439" spans="1:22" ht="15" customHeight="1" x14ac:dyDescent="0.25">
      <c r="A439" s="73"/>
      <c r="V439" s="65"/>
    </row>
    <row r="440" spans="1:22" ht="15" customHeight="1" x14ac:dyDescent="0.25">
      <c r="A440" s="73"/>
      <c r="V440" s="65"/>
    </row>
    <row r="441" spans="1:22" ht="15" customHeight="1" x14ac:dyDescent="0.25">
      <c r="A441" s="73"/>
      <c r="V441" s="65"/>
    </row>
    <row r="442" spans="1:22" ht="15" customHeight="1" x14ac:dyDescent="0.25">
      <c r="A442" s="73"/>
      <c r="V442" s="65"/>
    </row>
    <row r="443" spans="1:22" ht="15" customHeight="1" x14ac:dyDescent="0.25">
      <c r="A443" s="73"/>
      <c r="V443" s="65"/>
    </row>
    <row r="444" spans="1:22" ht="15" customHeight="1" x14ac:dyDescent="0.25">
      <c r="A444" s="73"/>
      <c r="V444" s="65"/>
    </row>
    <row r="445" spans="1:22" ht="15" customHeight="1" x14ac:dyDescent="0.25">
      <c r="A445" s="73"/>
      <c r="V445" s="65"/>
    </row>
    <row r="446" spans="1:22" ht="15" customHeight="1" x14ac:dyDescent="0.25">
      <c r="A446" s="73"/>
      <c r="V446" s="65"/>
    </row>
    <row r="447" spans="1:22" ht="15" customHeight="1" x14ac:dyDescent="0.25">
      <c r="A447" s="73"/>
      <c r="V447" s="65"/>
    </row>
    <row r="448" spans="1:22" ht="15" customHeight="1" x14ac:dyDescent="0.25">
      <c r="A448" s="73"/>
      <c r="V448" s="65"/>
    </row>
    <row r="449" spans="1:22" ht="15" customHeight="1" x14ac:dyDescent="0.25">
      <c r="A449" s="73"/>
      <c r="V449" s="65"/>
    </row>
    <row r="450" spans="1:22" ht="15" customHeight="1" x14ac:dyDescent="0.25">
      <c r="A450" s="73"/>
      <c r="V450" s="65"/>
    </row>
    <row r="451" spans="1:22" ht="15" customHeight="1" x14ac:dyDescent="0.25">
      <c r="A451" s="73"/>
      <c r="V451" s="65"/>
    </row>
    <row r="452" spans="1:22" ht="15" customHeight="1" x14ac:dyDescent="0.25">
      <c r="A452" s="73"/>
      <c r="V452" s="65"/>
    </row>
    <row r="453" spans="1:22" ht="15" customHeight="1" x14ac:dyDescent="0.25">
      <c r="A453" s="73"/>
      <c r="V453" s="65"/>
    </row>
    <row r="454" spans="1:22" ht="15" customHeight="1" x14ac:dyDescent="0.25">
      <c r="A454" s="73"/>
      <c r="V454" s="65"/>
    </row>
    <row r="455" spans="1:22" ht="15" customHeight="1" x14ac:dyDescent="0.25">
      <c r="A455" s="73"/>
      <c r="V455" s="65"/>
    </row>
    <row r="456" spans="1:22" ht="15" customHeight="1" x14ac:dyDescent="0.25">
      <c r="A456" s="73"/>
      <c r="V456" s="65"/>
    </row>
    <row r="457" spans="1:22" ht="15" customHeight="1" x14ac:dyDescent="0.25">
      <c r="A457" s="73"/>
      <c r="V457" s="65"/>
    </row>
    <row r="458" spans="1:22" ht="15" customHeight="1" x14ac:dyDescent="0.25">
      <c r="A458" s="73"/>
      <c r="V458" s="65"/>
    </row>
    <row r="459" spans="1:22" ht="15" customHeight="1" x14ac:dyDescent="0.25">
      <c r="A459" s="73"/>
      <c r="V459" s="65"/>
    </row>
    <row r="460" spans="1:22" ht="15" customHeight="1" x14ac:dyDescent="0.25">
      <c r="A460" s="73"/>
      <c r="V460" s="65"/>
    </row>
    <row r="461" spans="1:22" ht="15" customHeight="1" x14ac:dyDescent="0.25">
      <c r="A461" s="73"/>
      <c r="V461" s="65"/>
    </row>
    <row r="462" spans="1:22" ht="15" customHeight="1" x14ac:dyDescent="0.25">
      <c r="A462" s="73"/>
      <c r="V462" s="65"/>
    </row>
    <row r="463" spans="1:22" ht="15" customHeight="1" x14ac:dyDescent="0.25">
      <c r="A463" s="73"/>
      <c r="V463" s="65"/>
    </row>
    <row r="464" spans="1:22" ht="15" customHeight="1" x14ac:dyDescent="0.25">
      <c r="A464" s="73"/>
      <c r="V464" s="65"/>
    </row>
    <row r="465" spans="1:22" ht="15" customHeight="1" x14ac:dyDescent="0.25">
      <c r="A465" s="73"/>
      <c r="V465" s="65"/>
    </row>
    <row r="466" spans="1:22" ht="15" customHeight="1" x14ac:dyDescent="0.25">
      <c r="A466" s="73"/>
      <c r="V466" s="65"/>
    </row>
    <row r="467" spans="1:22" ht="15" customHeight="1" x14ac:dyDescent="0.25">
      <c r="A467" s="73"/>
      <c r="V467" s="65"/>
    </row>
    <row r="468" spans="1:22" ht="15" customHeight="1" x14ac:dyDescent="0.25">
      <c r="A468" s="73"/>
      <c r="V468" s="65"/>
    </row>
    <row r="469" spans="1:22" ht="15" customHeight="1" x14ac:dyDescent="0.25">
      <c r="A469" s="73"/>
      <c r="V469" s="65"/>
    </row>
    <row r="470" spans="1:22" ht="15" customHeight="1" x14ac:dyDescent="0.25">
      <c r="A470" s="73"/>
      <c r="V470" s="65"/>
    </row>
    <row r="471" spans="1:22" ht="15" customHeight="1" x14ac:dyDescent="0.25">
      <c r="A471" s="73"/>
      <c r="V471" s="65"/>
    </row>
    <row r="472" spans="1:22" ht="15" customHeight="1" x14ac:dyDescent="0.25">
      <c r="A472" s="73"/>
      <c r="V472" s="65"/>
    </row>
    <row r="473" spans="1:22" ht="15" customHeight="1" x14ac:dyDescent="0.25">
      <c r="A473" s="73"/>
      <c r="V473" s="65"/>
    </row>
    <row r="474" spans="1:22" ht="15" customHeight="1" x14ac:dyDescent="0.25">
      <c r="A474" s="73"/>
      <c r="V474" s="65"/>
    </row>
    <row r="475" spans="1:22" ht="15" customHeight="1" x14ac:dyDescent="0.25">
      <c r="A475" s="73"/>
      <c r="V475" s="65"/>
    </row>
    <row r="476" spans="1:22" ht="15" customHeight="1" x14ac:dyDescent="0.25">
      <c r="A476" s="73"/>
      <c r="V476" s="65"/>
    </row>
    <row r="477" spans="1:22" ht="15" customHeight="1" x14ac:dyDescent="0.25">
      <c r="A477" s="73"/>
      <c r="V477" s="65"/>
    </row>
    <row r="478" spans="1:22" ht="15" customHeight="1" x14ac:dyDescent="0.25">
      <c r="A478" s="73"/>
      <c r="V478" s="65"/>
    </row>
    <row r="479" spans="1:22" ht="15" customHeight="1" x14ac:dyDescent="0.25">
      <c r="A479" s="73"/>
      <c r="V479" s="65"/>
    </row>
    <row r="480" spans="1:22" ht="15" customHeight="1" x14ac:dyDescent="0.25">
      <c r="A480" s="73"/>
      <c r="V480" s="65"/>
    </row>
    <row r="481" spans="1:22" ht="15" customHeight="1" x14ac:dyDescent="0.25">
      <c r="A481" s="73"/>
      <c r="V481" s="65"/>
    </row>
    <row r="482" spans="1:22" ht="15" customHeight="1" x14ac:dyDescent="0.25">
      <c r="A482" s="73"/>
      <c r="V482" s="65"/>
    </row>
    <row r="483" spans="1:22" ht="15" customHeight="1" x14ac:dyDescent="0.25">
      <c r="A483" s="73"/>
      <c r="V483" s="65"/>
    </row>
    <row r="484" spans="1:22" ht="15" customHeight="1" x14ac:dyDescent="0.25">
      <c r="A484" s="73"/>
      <c r="V484" s="65"/>
    </row>
    <row r="485" spans="1:22" ht="15" customHeight="1" x14ac:dyDescent="0.25">
      <c r="A485" s="73"/>
      <c r="V485" s="65"/>
    </row>
    <row r="486" spans="1:22" ht="15" customHeight="1" x14ac:dyDescent="0.25">
      <c r="A486" s="73"/>
      <c r="V486" s="65"/>
    </row>
    <row r="487" spans="1:22" ht="15" customHeight="1" x14ac:dyDescent="0.25">
      <c r="A487" s="73"/>
      <c r="V487" s="65"/>
    </row>
    <row r="488" spans="1:22" ht="15" customHeight="1" x14ac:dyDescent="0.25">
      <c r="A488" s="73"/>
      <c r="V488" s="65"/>
    </row>
    <row r="489" spans="1:22" ht="15" customHeight="1" x14ac:dyDescent="0.25">
      <c r="A489" s="73"/>
      <c r="V489" s="65"/>
    </row>
    <row r="490" spans="1:22" ht="15" customHeight="1" x14ac:dyDescent="0.25">
      <c r="A490" s="73"/>
      <c r="V490" s="65"/>
    </row>
    <row r="491" spans="1:22" ht="15" customHeight="1" x14ac:dyDescent="0.25">
      <c r="A491" s="73"/>
      <c r="V491" s="65"/>
    </row>
    <row r="492" spans="1:22" ht="15" customHeight="1" x14ac:dyDescent="0.25">
      <c r="A492" s="73"/>
      <c r="V492" s="65"/>
    </row>
    <row r="493" spans="1:22" ht="15" customHeight="1" x14ac:dyDescent="0.25">
      <c r="A493" s="73"/>
      <c r="V493" s="65"/>
    </row>
    <row r="494" spans="1:22" ht="15" customHeight="1" x14ac:dyDescent="0.25">
      <c r="A494" s="73"/>
      <c r="V494" s="65"/>
    </row>
    <row r="495" spans="1:22" ht="15" customHeight="1" x14ac:dyDescent="0.25">
      <c r="A495" s="73"/>
      <c r="V495" s="65"/>
    </row>
    <row r="496" spans="1:22" ht="15" customHeight="1" x14ac:dyDescent="0.25">
      <c r="A496" s="73"/>
      <c r="V496" s="65"/>
    </row>
    <row r="497" spans="1:22" ht="15" customHeight="1" x14ac:dyDescent="0.25">
      <c r="A497" s="73"/>
      <c r="V497" s="65"/>
    </row>
    <row r="498" spans="1:22" ht="15" customHeight="1" x14ac:dyDescent="0.25">
      <c r="A498" s="73"/>
      <c r="V498" s="65"/>
    </row>
    <row r="499" spans="1:22" ht="15" customHeight="1" x14ac:dyDescent="0.25">
      <c r="A499" s="73"/>
      <c r="V499" s="65"/>
    </row>
    <row r="500" spans="1:22" ht="15" customHeight="1" x14ac:dyDescent="0.25">
      <c r="A500" s="73"/>
      <c r="V500" s="65"/>
    </row>
    <row r="501" spans="1:22" ht="15" customHeight="1" x14ac:dyDescent="0.25">
      <c r="A501" s="73"/>
      <c r="V501" s="65"/>
    </row>
    <row r="502" spans="1:22" ht="15" customHeight="1" x14ac:dyDescent="0.25">
      <c r="A502" s="73"/>
      <c r="V502" s="65"/>
    </row>
    <row r="503" spans="1:22" ht="15" customHeight="1" x14ac:dyDescent="0.25">
      <c r="A503" s="73"/>
      <c r="V503" s="65"/>
    </row>
    <row r="504" spans="1:22" ht="15" customHeight="1" x14ac:dyDescent="0.25">
      <c r="A504" s="73"/>
      <c r="V504" s="65"/>
    </row>
    <row r="505" spans="1:22" ht="15" customHeight="1" x14ac:dyDescent="0.25">
      <c r="A505" s="73"/>
      <c r="V505" s="65"/>
    </row>
    <row r="506" spans="1:22" ht="15" customHeight="1" x14ac:dyDescent="0.25">
      <c r="A506" s="73"/>
      <c r="V506" s="65"/>
    </row>
    <row r="507" spans="1:22" ht="15" customHeight="1" x14ac:dyDescent="0.25">
      <c r="A507" s="73"/>
      <c r="V507" s="65"/>
    </row>
    <row r="508" spans="1:22" ht="15" customHeight="1" x14ac:dyDescent="0.25">
      <c r="A508" s="73"/>
      <c r="V508" s="65"/>
    </row>
    <row r="509" spans="1:22" ht="15" customHeight="1" x14ac:dyDescent="0.25">
      <c r="A509" s="73"/>
      <c r="V509" s="65"/>
    </row>
    <row r="510" spans="1:22" ht="15" customHeight="1" x14ac:dyDescent="0.25">
      <c r="A510" s="73"/>
      <c r="V510" s="65"/>
    </row>
    <row r="511" spans="1:22" ht="15" customHeight="1" x14ac:dyDescent="0.25">
      <c r="A511" s="73"/>
      <c r="V511" s="65"/>
    </row>
    <row r="512" spans="1:22" ht="15" customHeight="1" x14ac:dyDescent="0.25">
      <c r="A512" s="73"/>
      <c r="V512" s="65"/>
    </row>
    <row r="513" spans="1:22" ht="15" customHeight="1" x14ac:dyDescent="0.25">
      <c r="A513" s="73"/>
      <c r="V513" s="65"/>
    </row>
    <row r="514" spans="1:22" ht="15" customHeight="1" x14ac:dyDescent="0.25">
      <c r="A514" s="73"/>
      <c r="V514" s="65"/>
    </row>
    <row r="515" spans="1:22" ht="15" customHeight="1" x14ac:dyDescent="0.25">
      <c r="A515" s="73"/>
      <c r="V515" s="65"/>
    </row>
    <row r="516" spans="1:22" ht="15" customHeight="1" x14ac:dyDescent="0.25">
      <c r="A516" s="73"/>
      <c r="V516" s="65"/>
    </row>
    <row r="517" spans="1:22" ht="15" customHeight="1" x14ac:dyDescent="0.25">
      <c r="A517" s="73"/>
      <c r="V517" s="65"/>
    </row>
    <row r="518" spans="1:22" ht="15" customHeight="1" x14ac:dyDescent="0.25">
      <c r="A518" s="73"/>
      <c r="V518" s="65"/>
    </row>
    <row r="519" spans="1:22" ht="15" customHeight="1" x14ac:dyDescent="0.25">
      <c r="A519" s="73"/>
      <c r="V519" s="65"/>
    </row>
    <row r="520" spans="1:22" ht="15" customHeight="1" x14ac:dyDescent="0.25">
      <c r="A520" s="73"/>
      <c r="V520" s="65"/>
    </row>
    <row r="521" spans="1:22" ht="15" customHeight="1" x14ac:dyDescent="0.25">
      <c r="A521" s="73"/>
      <c r="V521" s="65"/>
    </row>
    <row r="522" spans="1:22" ht="15" customHeight="1" x14ac:dyDescent="0.25">
      <c r="A522" s="73"/>
      <c r="V522" s="65"/>
    </row>
    <row r="523" spans="1:22" ht="15" customHeight="1" x14ac:dyDescent="0.25">
      <c r="A523" s="73"/>
      <c r="V523" s="65"/>
    </row>
    <row r="524" spans="1:22" ht="15" customHeight="1" x14ac:dyDescent="0.25">
      <c r="A524" s="73"/>
      <c r="V524" s="65"/>
    </row>
    <row r="525" spans="1:22" ht="15" customHeight="1" x14ac:dyDescent="0.25">
      <c r="A525" s="73"/>
      <c r="V525" s="65"/>
    </row>
    <row r="526" spans="1:22" ht="15" customHeight="1" x14ac:dyDescent="0.25">
      <c r="A526" s="73"/>
      <c r="V526" s="65"/>
    </row>
    <row r="527" spans="1:22" ht="15" customHeight="1" x14ac:dyDescent="0.25">
      <c r="A527" s="73"/>
      <c r="V527" s="65"/>
    </row>
    <row r="528" spans="1:22" ht="15" customHeight="1" x14ac:dyDescent="0.25">
      <c r="A528" s="73"/>
      <c r="V528" s="65"/>
    </row>
    <row r="529" spans="1:22" ht="15" customHeight="1" x14ac:dyDescent="0.25">
      <c r="A529" s="73"/>
      <c r="V529" s="65"/>
    </row>
    <row r="530" spans="1:22" ht="15" customHeight="1" x14ac:dyDescent="0.25">
      <c r="A530" s="73"/>
      <c r="V530" s="65"/>
    </row>
    <row r="531" spans="1:22" ht="15" customHeight="1" x14ac:dyDescent="0.25">
      <c r="A531" s="73"/>
      <c r="V531" s="65"/>
    </row>
    <row r="532" spans="1:22" ht="15" customHeight="1" x14ac:dyDescent="0.25">
      <c r="A532" s="73"/>
      <c r="V532" s="65"/>
    </row>
    <row r="533" spans="1:22" ht="15" customHeight="1" x14ac:dyDescent="0.25">
      <c r="A533" s="73"/>
      <c r="V533" s="65"/>
    </row>
    <row r="534" spans="1:22" ht="15" customHeight="1" x14ac:dyDescent="0.25">
      <c r="A534" s="73"/>
      <c r="V534" s="65"/>
    </row>
    <row r="535" spans="1:22" ht="15" customHeight="1" x14ac:dyDescent="0.25">
      <c r="A535" s="73"/>
      <c r="V535" s="65"/>
    </row>
    <row r="536" spans="1:22" ht="15" customHeight="1" x14ac:dyDescent="0.25">
      <c r="A536" s="73"/>
      <c r="V536" s="65"/>
    </row>
    <row r="537" spans="1:22" ht="15" customHeight="1" x14ac:dyDescent="0.25">
      <c r="A537" s="73"/>
      <c r="V537" s="65"/>
    </row>
    <row r="538" spans="1:22" ht="15" customHeight="1" x14ac:dyDescent="0.25">
      <c r="A538" s="73"/>
      <c r="V538" s="65"/>
    </row>
    <row r="539" spans="1:22" ht="15" customHeight="1" x14ac:dyDescent="0.25">
      <c r="A539" s="73"/>
      <c r="V539" s="65"/>
    </row>
    <row r="540" spans="1:22" ht="15" customHeight="1" x14ac:dyDescent="0.25">
      <c r="A540" s="73"/>
      <c r="V540" s="65"/>
    </row>
    <row r="541" spans="1:22" ht="15" customHeight="1" x14ac:dyDescent="0.25">
      <c r="A541" s="73"/>
      <c r="V541" s="65"/>
    </row>
    <row r="542" spans="1:22" ht="15" customHeight="1" x14ac:dyDescent="0.25">
      <c r="A542" s="73"/>
      <c r="V542" s="65"/>
    </row>
    <row r="543" spans="1:22" ht="15" customHeight="1" x14ac:dyDescent="0.25">
      <c r="A543" s="73"/>
      <c r="V543" s="65"/>
    </row>
    <row r="544" spans="1:22" ht="15" customHeight="1" x14ac:dyDescent="0.25">
      <c r="A544" s="73"/>
      <c r="V544" s="65"/>
    </row>
    <row r="545" spans="1:28" ht="15" customHeight="1" x14ac:dyDescent="0.25">
      <c r="A545" s="73"/>
      <c r="V545" s="65"/>
    </row>
    <row r="546" spans="1:28" ht="15" customHeight="1" x14ac:dyDescent="0.25">
      <c r="A546" s="73"/>
      <c r="V546" s="65"/>
    </row>
    <row r="547" spans="1:28" ht="15" customHeight="1" x14ac:dyDescent="0.25">
      <c r="A547" s="73"/>
      <c r="V547" s="65"/>
    </row>
    <row r="548" spans="1:28" ht="15" customHeight="1" x14ac:dyDescent="0.25">
      <c r="A548" s="73"/>
      <c r="V548" s="65"/>
      <c r="AB548" s="5">
        <v>7</v>
      </c>
    </row>
    <row r="549" spans="1:28" x14ac:dyDescent="0.25">
      <c r="A549" s="73"/>
    </row>
    <row r="550" spans="1:28" x14ac:dyDescent="0.25">
      <c r="A550" s="73"/>
    </row>
    <row r="551" spans="1:28" x14ac:dyDescent="0.25">
      <c r="A551" s="73"/>
    </row>
    <row r="552" spans="1:28" x14ac:dyDescent="0.25">
      <c r="A552" s="73"/>
    </row>
    <row r="553" spans="1:28" x14ac:dyDescent="0.25">
      <c r="A553" s="73"/>
    </row>
    <row r="554" spans="1:28" x14ac:dyDescent="0.25">
      <c r="A554" s="73"/>
    </row>
    <row r="555" spans="1:28" x14ac:dyDescent="0.25">
      <c r="A555" s="73"/>
    </row>
    <row r="556" spans="1:28" x14ac:dyDescent="0.25">
      <c r="A556" s="73"/>
    </row>
    <row r="557" spans="1:28" x14ac:dyDescent="0.25">
      <c r="A557" s="73"/>
    </row>
    <row r="558" spans="1:28" x14ac:dyDescent="0.25">
      <c r="A558" s="73"/>
    </row>
    <row r="559" spans="1:28" x14ac:dyDescent="0.25">
      <c r="A559" s="73"/>
    </row>
    <row r="560" spans="1:28" x14ac:dyDescent="0.25">
      <c r="A560" s="73"/>
    </row>
    <row r="561" spans="1:1" x14ac:dyDescent="0.25">
      <c r="A561" s="73"/>
    </row>
    <row r="562" spans="1:1" x14ac:dyDescent="0.25">
      <c r="A562" s="73"/>
    </row>
    <row r="563" spans="1:1" x14ac:dyDescent="0.25">
      <c r="A563" s="73"/>
    </row>
    <row r="564" spans="1:1" x14ac:dyDescent="0.25">
      <c r="A564" s="73"/>
    </row>
    <row r="565" spans="1:1" x14ac:dyDescent="0.25">
      <c r="A565" s="73"/>
    </row>
    <row r="566" spans="1:1" x14ac:dyDescent="0.25">
      <c r="A566" s="73"/>
    </row>
    <row r="567" spans="1:1" x14ac:dyDescent="0.25">
      <c r="A567" s="73"/>
    </row>
    <row r="568" spans="1:1" x14ac:dyDescent="0.25">
      <c r="A568" s="73"/>
    </row>
    <row r="569" spans="1:1" x14ac:dyDescent="0.25">
      <c r="A569" s="73"/>
    </row>
    <row r="570" spans="1:1" x14ac:dyDescent="0.25">
      <c r="A570" s="73"/>
    </row>
    <row r="571" spans="1:1" x14ac:dyDescent="0.25">
      <c r="A571" s="73"/>
    </row>
    <row r="572" spans="1:1" x14ac:dyDescent="0.25">
      <c r="A572" s="73"/>
    </row>
    <row r="573" spans="1:1" x14ac:dyDescent="0.25">
      <c r="A573" s="73"/>
    </row>
    <row r="574" spans="1:1" x14ac:dyDescent="0.25">
      <c r="A574" s="73"/>
    </row>
    <row r="575" spans="1:1" x14ac:dyDescent="0.25">
      <c r="A575" s="73"/>
    </row>
    <row r="576" spans="1:1" x14ac:dyDescent="0.25">
      <c r="A576" s="73"/>
    </row>
    <row r="577" spans="1:1" x14ac:dyDescent="0.25">
      <c r="A577" s="73"/>
    </row>
    <row r="578" spans="1:1" x14ac:dyDescent="0.25">
      <c r="A578" s="73"/>
    </row>
  </sheetData>
  <mergeCells count="5">
    <mergeCell ref="G7:H7"/>
    <mergeCell ref="I7:J7"/>
    <mergeCell ref="K7:L7"/>
    <mergeCell ref="M7:N7"/>
    <mergeCell ref="O7:P7"/>
  </mergeCells>
  <pageMargins left="0.25" right="0.25" top="0.25" bottom="0.5" header="0.51180555555555496" footer="0.25"/>
  <pageSetup scale="39" firstPageNumber="0" orientation="portrait" horizontalDpi="300" verticalDpi="300" r:id="rId1"/>
  <headerFooter>
    <oddFooter>&amp;L&amp;6&amp;F&amp;C&amp;6Page &amp;P of &amp;N&amp;R&amp;6Rev. &amp;D</oddFooter>
  </headerFooter>
  <legacyDrawing r:id="rId2"/>
</worksheet>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4" baseType="variant">
      <vt:variant>
        <vt:lpstr>Worksheets</vt:lpstr>
      </vt:variant>
      <vt:variant>
        <vt:i4>3</vt:i4>
      </vt:variant>
      <vt:variant>
        <vt:lpstr>Named Ranges</vt:lpstr>
      </vt:variant>
      <vt:variant>
        <vt:i4>21</vt:i4>
      </vt:variant>
    </vt:vector>
  </HeadingPairs>
  <TitlesOfParts>
    <vt:vector size="24" baseType="lpstr">
      <vt:lpstr>FY2021</vt:lpstr>
      <vt:lpstr>SAGE format</vt:lpstr>
      <vt:lpstr>Cost Share Budget</vt:lpstr>
      <vt:lpstr>'Cost Share Budget'!FB</vt:lpstr>
      <vt:lpstr>'FY2021'!FB</vt:lpstr>
      <vt:lpstr>'Cost Share Budget'!GF</vt:lpstr>
      <vt:lpstr>'FY2021'!GF</vt:lpstr>
      <vt:lpstr>'Cost Share Budget'!OF</vt:lpstr>
      <vt:lpstr>'FY2021'!OF</vt:lpstr>
      <vt:lpstr>'Cost Share Budget'!OH</vt:lpstr>
      <vt:lpstr>'FY2021'!OH</vt:lpstr>
      <vt:lpstr>'Cost Share Budget'!OI</vt:lpstr>
      <vt:lpstr>'FY2021'!OI</vt:lpstr>
      <vt:lpstr>'Cost Share Budget'!Print_Area</vt:lpstr>
      <vt:lpstr>'FY2021'!Print_Area</vt:lpstr>
      <vt:lpstr>'SAGE format'!Print_Area</vt:lpstr>
      <vt:lpstr>'Cost Share Budget'!Print_Titles</vt:lpstr>
      <vt:lpstr>'FY2021'!Print_Titles</vt:lpstr>
      <vt:lpstr>'Cost Share Budget'!Print_Titles_0</vt:lpstr>
      <vt:lpstr>'FY2021'!Print_Titles_0</vt:lpstr>
      <vt:lpstr>'Cost Share Budget'!RB</vt:lpstr>
      <vt:lpstr>'FY2021'!RB</vt:lpstr>
      <vt:lpstr>'Cost Share Budget'!SI</vt:lpstr>
      <vt:lpstr>'FY2021'!SI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Tessa Francis</dc:creator>
  <dc:description/>
  <cp:lastModifiedBy>Elizabeth Elmstrom</cp:lastModifiedBy>
  <cp:revision>2</cp:revision>
  <cp:lastPrinted>2019-07-15T20:28:22Z</cp:lastPrinted>
  <dcterms:created xsi:type="dcterms:W3CDTF">2018-07-30T16:06:28Z</dcterms:created>
  <dcterms:modified xsi:type="dcterms:W3CDTF">2021-10-28T19:20:02Z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