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Elmstrom\OneDrive - UW\Documents\GitHub\padilla_bay\documents\"/>
    </mc:Choice>
  </mc:AlternateContent>
  <xr:revisionPtr revIDLastSave="0" documentId="13_ncr:1_{C590C0C3-A82C-4331-980B-2DF9A91F2A72}" xr6:coauthVersionLast="47" xr6:coauthVersionMax="47" xr10:uidLastSave="{00000000-0000-0000-0000-000000000000}"/>
  <bookViews>
    <workbookView xWindow="4530" yWindow="3195" windowWidth="17895" windowHeight="12345" xr2:uid="{00000000-000D-0000-FFFF-FFFF00000000}"/>
  </bookViews>
  <sheets>
    <sheet name="PAYPERIOD BREAKOUT" sheetId="2" r:id="rId1"/>
    <sheet name="BN 62-2584 UPDATED_18FEB2022" sheetId="1" r:id="rId2"/>
  </sheets>
  <definedNames>
    <definedName name="CS">#REF!</definedName>
    <definedName name="DHHS">#REF!</definedName>
    <definedName name="FB">#REF!</definedName>
    <definedName name="GF">#REF!</definedName>
    <definedName name="NMFSCS">#REF!</definedName>
    <definedName name="OF">#REF!</definedName>
    <definedName name="OH">#REF!</definedName>
    <definedName name="OI">#REF!</definedName>
    <definedName name="RB">#REF!</definedName>
    <definedName name="SGNMFS">#REF!</definedName>
    <definedName name="S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14" i="2"/>
  <c r="G4" i="2"/>
  <c r="F18" i="2"/>
  <c r="C3" i="2"/>
  <c r="C4" i="2"/>
  <c r="C5" i="2"/>
  <c r="C6" i="2"/>
  <c r="C7" i="2"/>
  <c r="C2" i="2"/>
  <c r="C8" i="2"/>
  <c r="F4" i="2"/>
  <c r="B39" i="1"/>
  <c r="B55" i="1"/>
  <c r="F16" i="2"/>
  <c r="F15" i="2"/>
  <c r="F14" i="2"/>
  <c r="C13" i="2"/>
  <c r="F6" i="2" l="1"/>
  <c r="C11" i="2"/>
  <c r="C10" i="2"/>
  <c r="C12" i="2"/>
  <c r="C9" i="2"/>
  <c r="B38" i="1"/>
  <c r="B27" i="1" l="1"/>
  <c r="B46" i="1"/>
  <c r="B40" i="1"/>
  <c r="B47" i="1" s="1"/>
  <c r="B41" i="1"/>
  <c r="B48" i="1" s="1"/>
  <c r="B45" i="1"/>
  <c r="F10" i="2" l="1"/>
  <c r="B66" i="1"/>
  <c r="B60" i="1"/>
  <c r="B70" i="1" s="1"/>
  <c r="B28" i="1"/>
  <c r="B1" i="1"/>
  <c r="F12" i="2" l="1"/>
  <c r="F21" i="2" s="1"/>
  <c r="F25" i="2" s="1"/>
  <c r="B3" i="1"/>
  <c r="B7" i="1" s="1"/>
  <c r="B72" i="1" s="1"/>
</calcChain>
</file>

<file path=xl/sharedStrings.xml><?xml version="1.0" encoding="utf-8"?>
<sst xmlns="http://schemas.openxmlformats.org/spreadsheetml/2006/main" count="95" uniqueCount="92">
  <si>
    <t>Tuition: 1623.75</t>
  </si>
  <si>
    <t>UW base rates will increase by 3%.  SAFS typically increases 3% on that</t>
  </si>
  <si>
    <t xml:space="preserve">GSRA Salary Increases Anticipated: July 1, 2022 </t>
  </si>
  <si>
    <t>2585/month or 1292.50/paycheck</t>
  </si>
  <si>
    <t>Liz' Current Salary</t>
  </si>
  <si>
    <t>Winter 2022 (5506)</t>
  </si>
  <si>
    <t>Fall 2021 (5505)</t>
  </si>
  <si>
    <t>Tuition Quarters Expensed in YR2</t>
  </si>
  <si>
    <t>YR2 AWARD: 9/1/2021 - 8/31/2022</t>
  </si>
  <si>
    <t>YR1 AWARD: 9/1/2020 - 8/31/2021</t>
  </si>
  <si>
    <t>Received</t>
  </si>
  <si>
    <t>Encumbrances to date: January 11th</t>
  </si>
  <si>
    <t xml:space="preserve">Based on the balance projected after receiving YR2 funding </t>
  </si>
  <si>
    <t>Inflate the AY 2021-22 tuition rates by 5% to estimate what the tuition rates will be for AY 2022-23</t>
  </si>
  <si>
    <t>Inflate the AY 2022-23 tuition rates by 5% to estimate what the tuition rates will be for AY 2023-24</t>
  </si>
  <si>
    <t>Fall 2022</t>
  </si>
  <si>
    <t>Winter 2023</t>
  </si>
  <si>
    <t>Spring 2023</t>
  </si>
  <si>
    <t>Fall 2023</t>
  </si>
  <si>
    <t>Winter 2024</t>
  </si>
  <si>
    <t>Spring 2024</t>
  </si>
  <si>
    <t>Fall 2021</t>
  </si>
  <si>
    <t>Winter 2022</t>
  </si>
  <si>
    <t>Summer 2022 (2 credit course)</t>
  </si>
  <si>
    <t>Spring 2022</t>
  </si>
  <si>
    <t>AY 2022-23 Tuition Rates</t>
  </si>
  <si>
    <t>AY 2023-24 Tuition Rates</t>
  </si>
  <si>
    <t>Summer 2023 (2 credits)</t>
  </si>
  <si>
    <t>Summer 2024 (2 credits)</t>
  </si>
  <si>
    <t>Future Support</t>
  </si>
  <si>
    <t>Summer 2022 Quarter Cost</t>
  </si>
  <si>
    <t>For future years inflate again by 3% for each additional year</t>
  </si>
  <si>
    <t>Salary Rate: July 1, 2022</t>
  </si>
  <si>
    <t>Salary Rate: July 1, 2023</t>
  </si>
  <si>
    <t>Anticipate 3% increase on the current 2585 beginning July 1st / showing in the July 25th pay period</t>
  </si>
  <si>
    <t>OTHER INFO / DATA</t>
  </si>
  <si>
    <t>Salary Rate: July 1, 2021</t>
  </si>
  <si>
    <t>AY 2021-22 Tuition Rates (current)</t>
  </si>
  <si>
    <t>3 months salary: 2662.55/mo</t>
  </si>
  <si>
    <t>3 months of benefits: 1725.33 (21.6%: note, this rate changes July 1st - unknown)</t>
  </si>
  <si>
    <t>Tuition: 5780.25</t>
  </si>
  <si>
    <t>TOTAL AWARD: 9/1/2020 - 8/31/2022</t>
  </si>
  <si>
    <t>Spent to date: February 3, 2022</t>
  </si>
  <si>
    <t>Cleared encumbrances</t>
  </si>
  <si>
    <t xml:space="preserve">Transferred Salary and Benefits </t>
  </si>
  <si>
    <t>Transferred Tuition</t>
  </si>
  <si>
    <t>Balance to date after transfer of winter qrt 2022 charged expenses and cleared encumbrances</t>
  </si>
  <si>
    <t>Fall 2022 Quarter Cost</t>
  </si>
  <si>
    <t>Total Cost for Summer 2022 and Fall 2022 quarters</t>
  </si>
  <si>
    <t>Award Balance after expensing Summer 2022 and Fall 2022 quarters</t>
  </si>
  <si>
    <t>you could support another summer quarter (2022) + academic quarter (Fall 2022). A quarter includes:  3 months salary, benefits, tuition</t>
  </si>
  <si>
    <t>JUNE 16-30</t>
  </si>
  <si>
    <t>JULY 1-15</t>
  </si>
  <si>
    <t>JULY 16-31</t>
  </si>
  <si>
    <t>AUG 1-15</t>
  </si>
  <si>
    <t>AUG 16-31</t>
  </si>
  <si>
    <t>SEPT 1-15</t>
  </si>
  <si>
    <t>SEPT 16-30</t>
  </si>
  <si>
    <t>CURRENT SALARY</t>
  </si>
  <si>
    <t>SALARY RATE JULY 1ST</t>
  </si>
  <si>
    <t>SUMMER QTR 2022</t>
  </si>
  <si>
    <t>OCT 1-15</t>
  </si>
  <si>
    <t>OCT 16-31</t>
  </si>
  <si>
    <t>NOV 1-15</t>
  </si>
  <si>
    <t>NOV 16-30</t>
  </si>
  <si>
    <t>DEC 1-15</t>
  </si>
  <si>
    <t>DEC 16-31</t>
  </si>
  <si>
    <t>JAN 1-15</t>
  </si>
  <si>
    <t>JAN 16-31</t>
  </si>
  <si>
    <t>FEB 1-15</t>
  </si>
  <si>
    <t>FEB 16-28</t>
  </si>
  <si>
    <t>MAR 1-15</t>
  </si>
  <si>
    <t>PAY PERIODS: 18</t>
  </si>
  <si>
    <t>TOTAL SALARY</t>
  </si>
  <si>
    <t>FALL 2022 TUITION</t>
  </si>
  <si>
    <t>WINTER 2023 TUITION</t>
  </si>
  <si>
    <t>SUMMER 2022 TUITION</t>
  </si>
  <si>
    <t>TOTAL TUITION</t>
  </si>
  <si>
    <t>BENEFIT RATE</t>
  </si>
  <si>
    <t>SALARY + BENEFITS</t>
  </si>
  <si>
    <t>TOTAL BENEFITS</t>
  </si>
  <si>
    <t>TOTAL COST FOR 3 QRTS</t>
  </si>
  <si>
    <t>TOTAL AVAILABLE FUNDING</t>
  </si>
  <si>
    <t>DIFFERENCE REMAINING</t>
  </si>
  <si>
    <t>3 months salary: 7,948.875 (1 Pay Period June 2022 at 1292.50 and 5 Pay Periods at 1331.275)</t>
  </si>
  <si>
    <t>3 months of benefits: 1716.957 (21.6%: note, this rate changes July 1st - unknown)</t>
  </si>
  <si>
    <t>WINTER 2023 Quarter Cost</t>
  </si>
  <si>
    <t>Tuition: 5781.30</t>
  </si>
  <si>
    <t>FALL or WINTER QRT 2023</t>
  </si>
  <si>
    <t>SPRING QRT 2022</t>
  </si>
  <si>
    <t>SUMMER- WINTER SALARY</t>
  </si>
  <si>
    <t>LIZ EDITED THIS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</si>
</sst>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i/>
      <sz val="12"/>
      <color rgb="FFFF0000"/>
      <name val="Calibri"/>
      <family val="2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indent="3"/>
    </xf>
    <xf numFmtId="0" fontId="0" fillId="3" borderId="0" xfId="0" applyFill="1"/>
    <xf numFmtId="2" fontId="0" fillId="3" borderId="0" xfId="0" applyNumberFormat="1" applyFill="1"/>
    <xf numFmtId="2" fontId="0" fillId="0" borderId="0" xfId="0" applyNumberFormat="1" applyAlignment="1">
      <alignment horizontal="left" indent="2"/>
    </xf>
    <xf numFmtId="0" fontId="3" fillId="0" borderId="0" xfId="0" applyFont="1"/>
    <xf numFmtId="4" fontId="3" fillId="0" borderId="0" xfId="0" applyNumberFormat="1" applyFont="1"/>
    <xf numFmtId="0" fontId="0" fillId="0" borderId="0" xfId="0" applyFill="1" applyAlignment="1">
      <alignment horizontal="left" indent="3"/>
    </xf>
    <xf numFmtId="2" fontId="0" fillId="0" borderId="0" xfId="0" applyNumberFormat="1" applyFill="1"/>
    <xf numFmtId="0" fontId="4" fillId="0" borderId="0" xfId="0" applyFont="1"/>
    <xf numFmtId="4" fontId="4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Fill="1" applyAlignment="1">
      <alignment horizontal="left" indent="1"/>
    </xf>
    <xf numFmtId="4" fontId="3" fillId="0" borderId="0" xfId="0" applyNumberFormat="1" applyFont="1" applyFill="1"/>
    <xf numFmtId="0" fontId="0" fillId="4" borderId="0" xfId="0" applyFill="1"/>
    <xf numFmtId="4" fontId="0" fillId="4" borderId="0" xfId="0" applyNumberFormat="1" applyFill="1"/>
    <xf numFmtId="0" fontId="4" fillId="2" borderId="0" xfId="0" applyFont="1" applyFill="1" applyAlignment="1">
      <alignment horizontal="left"/>
    </xf>
    <xf numFmtId="4" fontId="4" fillId="2" borderId="0" xfId="0" applyNumberFormat="1" applyFont="1" applyFill="1"/>
    <xf numFmtId="0" fontId="4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4" sqref="C14:C19"/>
    </sheetView>
  </sheetViews>
  <sheetFormatPr defaultRowHeight="15.75" x14ac:dyDescent="0.25"/>
  <cols>
    <col min="1" max="1" width="20.625" bestFit="1" customWidth="1"/>
    <col min="2" max="2" width="14.25" bestFit="1" customWidth="1"/>
    <col min="5" max="5" width="24.125" bestFit="1" customWidth="1"/>
  </cols>
  <sheetData>
    <row r="1" spans="1:8" x14ac:dyDescent="0.25">
      <c r="A1" s="4" t="s">
        <v>72</v>
      </c>
      <c r="B1" s="4"/>
      <c r="H1" s="39" t="s">
        <v>91</v>
      </c>
    </row>
    <row r="2" spans="1:8" x14ac:dyDescent="0.25">
      <c r="B2" s="32" t="s">
        <v>57</v>
      </c>
      <c r="C2" s="32">
        <f>F$2/2</f>
        <v>1292.5</v>
      </c>
      <c r="E2" s="4" t="s">
        <v>58</v>
      </c>
      <c r="F2">
        <v>2585</v>
      </c>
    </row>
    <row r="3" spans="1:8" x14ac:dyDescent="0.25">
      <c r="B3" s="32" t="s">
        <v>61</v>
      </c>
      <c r="C3" s="32">
        <f t="shared" ref="C3:C7" si="0">F$2/2</f>
        <v>1292.5</v>
      </c>
      <c r="E3" s="4" t="s">
        <v>90</v>
      </c>
      <c r="F3">
        <v>2778</v>
      </c>
      <c r="G3">
        <v>2985</v>
      </c>
    </row>
    <row r="4" spans="1:8" x14ac:dyDescent="0.25">
      <c r="A4" s="35" t="s">
        <v>89</v>
      </c>
      <c r="B4" s="32" t="s">
        <v>62</v>
      </c>
      <c r="C4" s="32">
        <f t="shared" si="0"/>
        <v>1292.5</v>
      </c>
      <c r="E4" s="4" t="s">
        <v>59</v>
      </c>
      <c r="F4">
        <f>F3*1.03</f>
        <v>2861.34</v>
      </c>
      <c r="G4">
        <f>G3*1.03</f>
        <v>3074.55</v>
      </c>
    </row>
    <row r="5" spans="1:8" x14ac:dyDescent="0.25">
      <c r="B5" s="32" t="s">
        <v>63</v>
      </c>
      <c r="C5" s="32">
        <f t="shared" si="0"/>
        <v>1292.5</v>
      </c>
    </row>
    <row r="6" spans="1:8" x14ac:dyDescent="0.25">
      <c r="B6" s="32" t="s">
        <v>64</v>
      </c>
      <c r="C6" s="32">
        <f t="shared" si="0"/>
        <v>1292.5</v>
      </c>
      <c r="E6" s="4" t="s">
        <v>73</v>
      </c>
      <c r="F6" s="37">
        <f>SUM(C2:C19)</f>
        <v>25521.000000000007</v>
      </c>
    </row>
    <row r="7" spans="1:8" x14ac:dyDescent="0.25">
      <c r="B7" s="32" t="s">
        <v>65</v>
      </c>
      <c r="C7" s="32">
        <f t="shared" si="0"/>
        <v>1292.5</v>
      </c>
      <c r="G7">
        <v>1.216</v>
      </c>
    </row>
    <row r="8" spans="1:8" x14ac:dyDescent="0.25">
      <c r="B8" s="31" t="s">
        <v>51</v>
      </c>
      <c r="C8" s="31">
        <f>F3/2</f>
        <v>1389</v>
      </c>
      <c r="E8" s="4" t="s">
        <v>78</v>
      </c>
      <c r="F8">
        <v>0.216</v>
      </c>
    </row>
    <row r="9" spans="1:8" x14ac:dyDescent="0.25">
      <c r="B9" s="31" t="s">
        <v>52</v>
      </c>
      <c r="C9" s="31">
        <f>F4/2</f>
        <v>1430.67</v>
      </c>
    </row>
    <row r="10" spans="1:8" x14ac:dyDescent="0.25">
      <c r="A10" s="34" t="s">
        <v>60</v>
      </c>
      <c r="B10" s="31" t="s">
        <v>53</v>
      </c>
      <c r="C10" s="31">
        <f>F4/2</f>
        <v>1430.67</v>
      </c>
      <c r="E10" s="4" t="s">
        <v>80</v>
      </c>
      <c r="F10">
        <f>F6*F8</f>
        <v>5512.5360000000019</v>
      </c>
    </row>
    <row r="11" spans="1:8" x14ac:dyDescent="0.25">
      <c r="B11" s="31" t="s">
        <v>54</v>
      </c>
      <c r="C11" s="31">
        <f>F4/2</f>
        <v>1430.67</v>
      </c>
    </row>
    <row r="12" spans="1:8" x14ac:dyDescent="0.25">
      <c r="B12" s="31" t="s">
        <v>55</v>
      </c>
      <c r="C12" s="31">
        <f>F4/2</f>
        <v>1430.67</v>
      </c>
      <c r="E12" s="4" t="s">
        <v>79</v>
      </c>
      <c r="F12" s="4">
        <f>F6+F10</f>
        <v>31033.536000000007</v>
      </c>
    </row>
    <row r="13" spans="1:8" x14ac:dyDescent="0.25">
      <c r="B13" s="31" t="s">
        <v>56</v>
      </c>
      <c r="C13" s="31">
        <f>F4/2</f>
        <v>1430.67</v>
      </c>
    </row>
    <row r="14" spans="1:8" x14ac:dyDescent="0.25">
      <c r="B14" s="33" t="s">
        <v>66</v>
      </c>
      <c r="C14" s="33">
        <f>G$4/2</f>
        <v>1537.2750000000001</v>
      </c>
      <c r="E14" s="4" t="s">
        <v>76</v>
      </c>
      <c r="F14">
        <f>1623.75</f>
        <v>1623.75</v>
      </c>
    </row>
    <row r="15" spans="1:8" x14ac:dyDescent="0.25">
      <c r="B15" s="33" t="s">
        <v>67</v>
      </c>
      <c r="C15" s="33">
        <f t="shared" ref="C15:C19" si="1">G$4/2</f>
        <v>1537.2750000000001</v>
      </c>
      <c r="E15" s="4" t="s">
        <v>74</v>
      </c>
      <c r="F15">
        <f>5505*1.05</f>
        <v>5780.25</v>
      </c>
    </row>
    <row r="16" spans="1:8" x14ac:dyDescent="0.25">
      <c r="A16" s="36" t="s">
        <v>88</v>
      </c>
      <c r="B16" s="33" t="s">
        <v>68</v>
      </c>
      <c r="C16" s="33">
        <f t="shared" si="1"/>
        <v>1537.2750000000001</v>
      </c>
      <c r="E16" s="4" t="s">
        <v>75</v>
      </c>
      <c r="F16">
        <f>5506*1.05</f>
        <v>5781.3</v>
      </c>
    </row>
    <row r="17" spans="2:6" x14ac:dyDescent="0.25">
      <c r="B17" s="33" t="s">
        <v>69</v>
      </c>
      <c r="C17" s="33">
        <f t="shared" si="1"/>
        <v>1537.2750000000001</v>
      </c>
    </row>
    <row r="18" spans="2:6" x14ac:dyDescent="0.25">
      <c r="B18" s="33" t="s">
        <v>70</v>
      </c>
      <c r="C18" s="33">
        <f t="shared" si="1"/>
        <v>1537.2750000000001</v>
      </c>
      <c r="E18" s="4" t="s">
        <v>77</v>
      </c>
      <c r="F18" s="4">
        <f>SUM(F14:F16)</f>
        <v>13185.3</v>
      </c>
    </row>
    <row r="19" spans="2:6" x14ac:dyDescent="0.25">
      <c r="B19" s="33" t="s">
        <v>71</v>
      </c>
      <c r="C19" s="33">
        <f t="shared" si="1"/>
        <v>1537.2750000000001</v>
      </c>
    </row>
    <row r="21" spans="2:6" x14ac:dyDescent="0.25">
      <c r="E21" s="4" t="s">
        <v>81</v>
      </c>
      <c r="F21" s="4">
        <f>F12+F18</f>
        <v>44218.83600000001</v>
      </c>
    </row>
    <row r="23" spans="2:6" x14ac:dyDescent="0.25">
      <c r="E23" s="38" t="s">
        <v>82</v>
      </c>
      <c r="F23" s="38">
        <v>44486.02</v>
      </c>
    </row>
    <row r="25" spans="2:6" x14ac:dyDescent="0.25">
      <c r="E25" s="38" t="s">
        <v>83</v>
      </c>
      <c r="F25" s="38">
        <f>F23-F21</f>
        <v>267.18399999998655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opLeftCell="A58" workbookViewId="0">
      <selection activeCell="B7" sqref="B7"/>
    </sheetView>
  </sheetViews>
  <sheetFormatPr defaultRowHeight="15.75" x14ac:dyDescent="0.25"/>
  <cols>
    <col min="1" max="1" width="116.375" bestFit="1" customWidth="1"/>
    <col min="2" max="2" width="10.375" bestFit="1" customWidth="1"/>
    <col min="3" max="3" width="22.375" bestFit="1" customWidth="1"/>
  </cols>
  <sheetData>
    <row r="1" spans="1:3" x14ac:dyDescent="0.25">
      <c r="A1" s="4" t="s">
        <v>9</v>
      </c>
      <c r="B1" s="5">
        <f>56000</f>
        <v>56000</v>
      </c>
      <c r="C1" s="11" t="s">
        <v>10</v>
      </c>
    </row>
    <row r="2" spans="1:3" x14ac:dyDescent="0.25">
      <c r="A2" s="4" t="s">
        <v>8</v>
      </c>
      <c r="B2" s="5">
        <v>55836</v>
      </c>
      <c r="C2" s="11" t="s">
        <v>10</v>
      </c>
    </row>
    <row r="3" spans="1:3" x14ac:dyDescent="0.25">
      <c r="A3" s="4" t="s">
        <v>41</v>
      </c>
      <c r="B3" s="6">
        <f>B1+B2</f>
        <v>111836</v>
      </c>
    </row>
    <row r="5" spans="1:3" x14ac:dyDescent="0.25">
      <c r="A5" t="s">
        <v>42</v>
      </c>
      <c r="B5" s="1">
        <v>75999.34</v>
      </c>
    </row>
    <row r="6" spans="1:3" hidden="1" x14ac:dyDescent="0.25">
      <c r="A6" t="s">
        <v>11</v>
      </c>
      <c r="B6" s="1">
        <v>0</v>
      </c>
    </row>
    <row r="7" spans="1:3" x14ac:dyDescent="0.25">
      <c r="A7" s="26" t="s">
        <v>46</v>
      </c>
      <c r="B7" s="27">
        <f>SUM(B3-B5)+B9+B10</f>
        <v>44486.020000000004</v>
      </c>
    </row>
    <row r="8" spans="1:3" x14ac:dyDescent="0.25">
      <c r="A8" s="23" t="s">
        <v>43</v>
      </c>
      <c r="B8" s="17">
        <v>6286.72</v>
      </c>
    </row>
    <row r="9" spans="1:3" x14ac:dyDescent="0.25">
      <c r="A9" s="23" t="s">
        <v>44</v>
      </c>
      <c r="B9" s="18">
        <v>3143.36</v>
      </c>
    </row>
    <row r="10" spans="1:3" x14ac:dyDescent="0.25">
      <c r="A10" s="24" t="s">
        <v>45</v>
      </c>
      <c r="B10" s="25">
        <v>5506</v>
      </c>
    </row>
    <row r="13" spans="1:3" x14ac:dyDescent="0.25">
      <c r="A13" s="4" t="s">
        <v>35</v>
      </c>
    </row>
    <row r="14" spans="1:3" x14ac:dyDescent="0.25">
      <c r="A14" t="s">
        <v>7</v>
      </c>
    </row>
    <row r="15" spans="1:3" x14ac:dyDescent="0.25">
      <c r="A15" s="3" t="s">
        <v>6</v>
      </c>
      <c r="C15" s="17"/>
    </row>
    <row r="16" spans="1:3" x14ac:dyDescent="0.25">
      <c r="A16" s="3" t="s">
        <v>5</v>
      </c>
    </row>
    <row r="18" spans="1:2" x14ac:dyDescent="0.25">
      <c r="A18" t="s">
        <v>4</v>
      </c>
    </row>
    <row r="19" spans="1:2" x14ac:dyDescent="0.25">
      <c r="A19" s="3" t="s">
        <v>3</v>
      </c>
    </row>
    <row r="21" spans="1:2" x14ac:dyDescent="0.25">
      <c r="A21" t="s">
        <v>2</v>
      </c>
    </row>
    <row r="22" spans="1:2" x14ac:dyDescent="0.25">
      <c r="A22" s="3" t="s">
        <v>1</v>
      </c>
    </row>
    <row r="23" spans="1:2" x14ac:dyDescent="0.25">
      <c r="A23" s="3" t="s">
        <v>34</v>
      </c>
    </row>
    <row r="24" spans="1:2" x14ac:dyDescent="0.25">
      <c r="A24" s="3" t="s">
        <v>31</v>
      </c>
    </row>
    <row r="26" spans="1:2" s="7" customFormat="1" x14ac:dyDescent="0.25">
      <c r="A26" s="8" t="s">
        <v>36</v>
      </c>
      <c r="B26" s="16">
        <v>2585</v>
      </c>
    </row>
    <row r="27" spans="1:2" x14ac:dyDescent="0.25">
      <c r="A27" s="8" t="s">
        <v>32</v>
      </c>
      <c r="B27" s="9">
        <f>B26*1.03</f>
        <v>2662.55</v>
      </c>
    </row>
    <row r="28" spans="1:2" x14ac:dyDescent="0.25">
      <c r="A28" s="8" t="s">
        <v>33</v>
      </c>
      <c r="B28" s="9">
        <f>B27*1.03</f>
        <v>2742.4265</v>
      </c>
    </row>
    <row r="30" spans="1:2" x14ac:dyDescent="0.25">
      <c r="A30" s="4" t="s">
        <v>37</v>
      </c>
    </row>
    <row r="31" spans="1:2" x14ac:dyDescent="0.25">
      <c r="A31" s="8" t="s">
        <v>21</v>
      </c>
      <c r="B31">
        <v>5505</v>
      </c>
    </row>
    <row r="32" spans="1:2" x14ac:dyDescent="0.25">
      <c r="A32" s="8" t="s">
        <v>22</v>
      </c>
      <c r="B32">
        <v>5506</v>
      </c>
    </row>
    <row r="33" spans="1:2" x14ac:dyDescent="0.25">
      <c r="A33" s="8" t="s">
        <v>24</v>
      </c>
      <c r="B33">
        <v>5506</v>
      </c>
    </row>
    <row r="34" spans="1:2" x14ac:dyDescent="0.25">
      <c r="A34" s="13" t="s">
        <v>23</v>
      </c>
      <c r="B34" s="14">
        <v>1623.75</v>
      </c>
    </row>
    <row r="36" spans="1:2" x14ac:dyDescent="0.25">
      <c r="A36" s="10" t="s">
        <v>25</v>
      </c>
    </row>
    <row r="37" spans="1:2" x14ac:dyDescent="0.25">
      <c r="A37" s="3" t="s">
        <v>13</v>
      </c>
    </row>
    <row r="38" spans="1:2" x14ac:dyDescent="0.25">
      <c r="A38" s="13" t="s">
        <v>15</v>
      </c>
      <c r="B38" s="15">
        <f>B31*1.05</f>
        <v>5780.25</v>
      </c>
    </row>
    <row r="39" spans="1:2" x14ac:dyDescent="0.25">
      <c r="A39" s="8" t="s">
        <v>16</v>
      </c>
      <c r="B39" s="9">
        <f>B32*1.05</f>
        <v>5781.3</v>
      </c>
    </row>
    <row r="40" spans="1:2" x14ac:dyDescent="0.25">
      <c r="A40" s="8" t="s">
        <v>17</v>
      </c>
      <c r="B40" s="9">
        <f t="shared" ref="B40:B41" si="0">B33*1.05</f>
        <v>5781.3</v>
      </c>
    </row>
    <row r="41" spans="1:2" x14ac:dyDescent="0.25">
      <c r="A41" s="8" t="s">
        <v>27</v>
      </c>
      <c r="B41" s="9">
        <f t="shared" si="0"/>
        <v>1704.9375</v>
      </c>
    </row>
    <row r="42" spans="1:2" x14ac:dyDescent="0.25">
      <c r="A42" s="3"/>
    </row>
    <row r="43" spans="1:2" x14ac:dyDescent="0.25">
      <c r="A43" s="10" t="s">
        <v>26</v>
      </c>
    </row>
    <row r="44" spans="1:2" x14ac:dyDescent="0.25">
      <c r="A44" s="3" t="s">
        <v>14</v>
      </c>
    </row>
    <row r="45" spans="1:2" x14ac:dyDescent="0.25">
      <c r="A45" s="19" t="s">
        <v>18</v>
      </c>
      <c r="B45" s="20">
        <f>B38*1.05</f>
        <v>6069.2624999999998</v>
      </c>
    </row>
    <row r="46" spans="1:2" x14ac:dyDescent="0.25">
      <c r="A46" s="8" t="s">
        <v>19</v>
      </c>
      <c r="B46" s="9">
        <f t="shared" ref="B46:B48" si="1">B39*1.05</f>
        <v>6070.3650000000007</v>
      </c>
    </row>
    <row r="47" spans="1:2" x14ac:dyDescent="0.25">
      <c r="A47" s="8" t="s">
        <v>20</v>
      </c>
      <c r="B47" s="9">
        <f t="shared" si="1"/>
        <v>6070.3650000000007</v>
      </c>
    </row>
    <row r="48" spans="1:2" x14ac:dyDescent="0.25">
      <c r="A48" s="8" t="s">
        <v>28</v>
      </c>
      <c r="B48" s="9">
        <f t="shared" si="1"/>
        <v>1790.184375</v>
      </c>
    </row>
    <row r="49" spans="1:2" x14ac:dyDescent="0.25">
      <c r="A49" s="2"/>
    </row>
    <row r="50" spans="1:2" x14ac:dyDescent="0.25">
      <c r="A50" s="3"/>
    </row>
    <row r="51" spans="1:2" x14ac:dyDescent="0.25">
      <c r="A51" s="12" t="s">
        <v>29</v>
      </c>
      <c r="B51" s="12"/>
    </row>
    <row r="52" spans="1:2" x14ac:dyDescent="0.25">
      <c r="A52" s="3" t="s">
        <v>12</v>
      </c>
    </row>
    <row r="53" spans="1:2" x14ac:dyDescent="0.25">
      <c r="A53" s="3" t="s">
        <v>50</v>
      </c>
    </row>
    <row r="55" spans="1:2" x14ac:dyDescent="0.25">
      <c r="A55" s="2" t="s">
        <v>30</v>
      </c>
      <c r="B55" s="1">
        <f>SUM((1292.5*1)+(1331.275*5))*1.216+1623.75</f>
        <v>11289.582</v>
      </c>
    </row>
    <row r="56" spans="1:2" x14ac:dyDescent="0.25">
      <c r="A56" s="3" t="s">
        <v>84</v>
      </c>
      <c r="B56" s="1"/>
    </row>
    <row r="57" spans="1:2" x14ac:dyDescent="0.25">
      <c r="A57" s="3" t="s">
        <v>85</v>
      </c>
      <c r="B57" s="1"/>
    </row>
    <row r="58" spans="1:2" x14ac:dyDescent="0.25">
      <c r="A58" s="3" t="s">
        <v>0</v>
      </c>
      <c r="B58" s="1"/>
    </row>
    <row r="59" spans="1:2" x14ac:dyDescent="0.25">
      <c r="A59" s="3"/>
      <c r="B59" s="1"/>
    </row>
    <row r="60" spans="1:2" x14ac:dyDescent="0.25">
      <c r="A60" s="21" t="s">
        <v>47</v>
      </c>
      <c r="B60" s="22">
        <f>SUM(B27/2*6)*1.216+(B38)</f>
        <v>15493.232400000001</v>
      </c>
    </row>
    <row r="61" spans="1:2" x14ac:dyDescent="0.25">
      <c r="A61" s="3" t="s">
        <v>38</v>
      </c>
      <c r="B61" s="1"/>
    </row>
    <row r="62" spans="1:2" x14ac:dyDescent="0.25">
      <c r="A62" s="3" t="s">
        <v>39</v>
      </c>
      <c r="B62" s="1"/>
    </row>
    <row r="63" spans="1:2" x14ac:dyDescent="0.25">
      <c r="A63" s="3" t="s">
        <v>40</v>
      </c>
      <c r="B63" s="1"/>
    </row>
    <row r="64" spans="1:2" x14ac:dyDescent="0.25">
      <c r="A64" s="3"/>
      <c r="B64" s="1"/>
    </row>
    <row r="65" spans="1:2" x14ac:dyDescent="0.25">
      <c r="A65" s="21" t="s">
        <v>86</v>
      </c>
      <c r="B65" s="1"/>
    </row>
    <row r="66" spans="1:2" x14ac:dyDescent="0.25">
      <c r="A66" s="3" t="s">
        <v>38</v>
      </c>
      <c r="B66" s="1">
        <f>B27*3*1.216+B39</f>
        <v>15494.2824</v>
      </c>
    </row>
    <row r="67" spans="1:2" x14ac:dyDescent="0.25">
      <c r="A67" s="3" t="s">
        <v>39</v>
      </c>
      <c r="B67" s="1"/>
    </row>
    <row r="68" spans="1:2" x14ac:dyDescent="0.25">
      <c r="A68" s="3" t="s">
        <v>87</v>
      </c>
      <c r="B68" s="1"/>
    </row>
    <row r="69" spans="1:2" x14ac:dyDescent="0.25">
      <c r="B69" s="1"/>
    </row>
    <row r="70" spans="1:2" x14ac:dyDescent="0.25">
      <c r="A70" s="28" t="s">
        <v>48</v>
      </c>
      <c r="B70" s="29">
        <f>B55+B60+B66</f>
        <v>42277.096799999999</v>
      </c>
    </row>
    <row r="71" spans="1:2" x14ac:dyDescent="0.25">
      <c r="A71" s="21"/>
      <c r="B71" s="22"/>
    </row>
    <row r="72" spans="1:2" x14ac:dyDescent="0.25">
      <c r="A72" s="30" t="s">
        <v>49</v>
      </c>
      <c r="B72" s="29">
        <f>B7-B70</f>
        <v>2208.9232000000047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PAYPERIOD BREAKOUT</vt:lpstr>
      <vt:lpstr>BN 62-2584 UPDATED_18FEB2022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Elizabeth Elmstrom</cp:lastModifiedBy>
  <dcterms:created xsi:type="dcterms:W3CDTF">2022-01-04T02:45:23Z</dcterms:created>
  <dcterms:modified xsi:type="dcterms:W3CDTF">2022-03-23T20:03:12Z</dcterms:modified>
</cp:coreProperties>
</file>