
<file path=[Content_Types].xml><?xml version="1.0" encoding="utf-8"?>
<Types xmlns="http://schemas.openxmlformats.org/package/2006/content-types"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ranta/Geology19Dec2025/Postdoc2_Hel/Renlund project/Manuscript_v1/Geology_submission/"/>
    </mc:Choice>
  </mc:AlternateContent>
  <xr:revisionPtr revIDLastSave="0" documentId="8_{A64928F3-11ED-5E4E-9F54-CF42AAB38BE8}" xr6:coauthVersionLast="47" xr6:coauthVersionMax="47" xr10:uidLastSave="{00000000-0000-0000-0000-000000000000}"/>
  <bookViews>
    <workbookView xWindow="-8200" yWindow="-27500" windowWidth="47240" windowHeight="26720" xr2:uid="{373B0D24-4C24-9F44-A91A-275F0C471D64}"/>
  </bookViews>
  <sheets>
    <sheet name="Info" sheetId="11" r:id="rId1"/>
    <sheet name="1. FI LA-ICP-MS data" sheetId="7" r:id="rId2"/>
    <sheet name="2. fsp EPMA" sheetId="8" r:id="rId3"/>
    <sheet name="3. Fluid exsolution models" sheetId="5" r:id="rId4"/>
    <sheet name="4. Partition coefficients" sheetId="6" r:id="rId5"/>
    <sheet name="5. Halogen fluxes" sheetId="10" r:id="rId6"/>
  </sheets>
  <externalReferences>
    <externalReference r:id="rId7"/>
  </externalReferences>
  <definedNames>
    <definedName name="_24_04_05_Na50000_reducted_3" localSheetId="1">'1. FI LA-ICP-MS data'!$A$10:$AR$54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0" l="1"/>
  <c r="D6" i="10"/>
  <c r="F6" i="10" s="1"/>
  <c r="F8" i="10"/>
  <c r="J8" i="10" s="1"/>
  <c r="K8" i="10" s="1"/>
  <c r="M8" i="10" s="1"/>
  <c r="C8" i="10" s="1"/>
  <c r="F7" i="10"/>
  <c r="C12" i="10"/>
  <c r="D12" i="10" s="1"/>
  <c r="E12" i="10" s="1"/>
  <c r="H23" i="10" s="1"/>
  <c r="I23" i="10" s="1"/>
  <c r="J19" i="10"/>
  <c r="K19" i="10" s="1"/>
  <c r="L19" i="10" s="1"/>
  <c r="J18" i="10"/>
  <c r="K18" i="10" s="1"/>
  <c r="L18" i="10" s="1"/>
  <c r="K3" i="6"/>
  <c r="M3" i="6"/>
  <c r="L3" i="6"/>
  <c r="D19" i="10"/>
  <c r="G19" i="10" s="1"/>
  <c r="D18" i="10"/>
  <c r="D17" i="10" s="1"/>
  <c r="G17" i="10" s="1"/>
  <c r="J17" i="10"/>
  <c r="G69" i="10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J7" i="10"/>
  <c r="K7" i="10" s="1"/>
  <c r="M7" i="10" s="1"/>
  <c r="C7" i="10" s="1"/>
  <c r="G6" i="10"/>
  <c r="D73" i="8"/>
  <c r="E73" i="8"/>
  <c r="E74" i="8" s="1"/>
  <c r="G73" i="8"/>
  <c r="G74" i="8" s="1"/>
  <c r="H73" i="8"/>
  <c r="I73" i="8"/>
  <c r="J73" i="8"/>
  <c r="K73" i="8"/>
  <c r="L73" i="8"/>
  <c r="M73" i="8"/>
  <c r="N73" i="8"/>
  <c r="O73" i="8"/>
  <c r="O74" i="8" s="1"/>
  <c r="P73" i="8"/>
  <c r="P74" i="8" s="1"/>
  <c r="Q73" i="8"/>
  <c r="C73" i="8"/>
  <c r="D72" i="8"/>
  <c r="E72" i="8"/>
  <c r="G72" i="8"/>
  <c r="H72" i="8"/>
  <c r="I72" i="8"/>
  <c r="J72" i="8"/>
  <c r="K72" i="8"/>
  <c r="L72" i="8"/>
  <c r="M72" i="8"/>
  <c r="N72" i="8"/>
  <c r="O72" i="8"/>
  <c r="P72" i="8"/>
  <c r="Q72" i="8"/>
  <c r="C72" i="8"/>
  <c r="G18" i="10" l="1"/>
  <c r="M18" i="10" s="1"/>
  <c r="N18" i="10" s="1"/>
  <c r="H64" i="10"/>
  <c r="I64" i="10" s="1"/>
  <c r="H50" i="10"/>
  <c r="I50" i="10" s="1"/>
  <c r="H32" i="10"/>
  <c r="I32" i="10" s="1"/>
  <c r="J6" i="10"/>
  <c r="K6" i="10" s="1"/>
  <c r="M6" i="10" s="1"/>
  <c r="C6" i="10" s="1"/>
  <c r="K17" i="10"/>
  <c r="L17" i="10" s="1"/>
  <c r="H67" i="10"/>
  <c r="I67" i="10" s="1"/>
  <c r="H59" i="10"/>
  <c r="I59" i="10" s="1"/>
  <c r="H51" i="10"/>
  <c r="I51" i="10" s="1"/>
  <c r="H43" i="10"/>
  <c r="I43" i="10" s="1"/>
  <c r="H35" i="10"/>
  <c r="I35" i="10" s="1"/>
  <c r="H27" i="10"/>
  <c r="I27" i="10" s="1"/>
  <c r="H63" i="10"/>
  <c r="I63" i="10" s="1"/>
  <c r="H62" i="10"/>
  <c r="I62" i="10" s="1"/>
  <c r="H54" i="10"/>
  <c r="I54" i="10" s="1"/>
  <c r="H46" i="10"/>
  <c r="I46" i="10" s="1"/>
  <c r="H38" i="10"/>
  <c r="I38" i="10" s="1"/>
  <c r="H30" i="10"/>
  <c r="I30" i="10" s="1"/>
  <c r="H65" i="10"/>
  <c r="I65" i="10" s="1"/>
  <c r="H57" i="10"/>
  <c r="I57" i="10" s="1"/>
  <c r="H49" i="10"/>
  <c r="I49" i="10" s="1"/>
  <c r="H41" i="10"/>
  <c r="I41" i="10" s="1"/>
  <c r="H33" i="10"/>
  <c r="I33" i="10" s="1"/>
  <c r="H25" i="10"/>
  <c r="I25" i="10" s="1"/>
  <c r="H68" i="10"/>
  <c r="I68" i="10" s="1"/>
  <c r="H60" i="10"/>
  <c r="I60" i="10" s="1"/>
  <c r="H52" i="10"/>
  <c r="I52" i="10" s="1"/>
  <c r="H44" i="10"/>
  <c r="I44" i="10" s="1"/>
  <c r="H36" i="10"/>
  <c r="I36" i="10" s="1"/>
  <c r="H28" i="10"/>
  <c r="I28" i="10" s="1"/>
  <c r="H39" i="10"/>
  <c r="I39" i="10" s="1"/>
  <c r="H37" i="10"/>
  <c r="I37" i="10" s="1"/>
  <c r="H47" i="10"/>
  <c r="I47" i="10" s="1"/>
  <c r="H66" i="10"/>
  <c r="I66" i="10" s="1"/>
  <c r="H69" i="10"/>
  <c r="I69" i="10" s="1"/>
  <c r="H58" i="10"/>
  <c r="I58" i="10" s="1"/>
  <c r="H31" i="10"/>
  <c r="I31" i="10" s="1"/>
  <c r="H26" i="10"/>
  <c r="I26" i="10" s="1"/>
  <c r="H45" i="10"/>
  <c r="I45" i="10" s="1"/>
  <c r="H55" i="10"/>
  <c r="I55" i="10" s="1"/>
  <c r="H40" i="10"/>
  <c r="I40" i="10" s="1"/>
  <c r="H48" i="10"/>
  <c r="I48" i="10" s="1"/>
  <c r="H29" i="10"/>
  <c r="I29" i="10" s="1"/>
  <c r="H34" i="10"/>
  <c r="I34" i="10" s="1"/>
  <c r="H53" i="10"/>
  <c r="I53" i="10" s="1"/>
  <c r="H56" i="10"/>
  <c r="I56" i="10" s="1"/>
  <c r="M19" i="10"/>
  <c r="N19" i="10" s="1"/>
  <c r="H24" i="10"/>
  <c r="I24" i="10" s="1"/>
  <c r="H42" i="10"/>
  <c r="I42" i="10" s="1"/>
  <c r="H61" i="10"/>
  <c r="I61" i="10" s="1"/>
  <c r="M74" i="8"/>
  <c r="D74" i="8"/>
  <c r="K74" i="8"/>
  <c r="N74" i="8"/>
  <c r="C74" i="8"/>
  <c r="J74" i="8"/>
  <c r="H74" i="8"/>
  <c r="Q74" i="8"/>
  <c r="I74" i="8"/>
  <c r="L74" i="8"/>
  <c r="M17" i="10" l="1"/>
  <c r="N17" i="10" s="1"/>
  <c r="C17" i="10" s="1"/>
  <c r="O18" i="10"/>
  <c r="C18" i="10"/>
  <c r="C47" i="10" s="1"/>
  <c r="O19" i="10"/>
  <c r="C19" i="10"/>
  <c r="C63" i="10"/>
  <c r="C52" i="10"/>
  <c r="C43" i="10" l="1"/>
  <c r="C60" i="10"/>
  <c r="C68" i="10"/>
  <c r="C67" i="10"/>
  <c r="C24" i="10"/>
  <c r="B26" i="10"/>
  <c r="B24" i="10"/>
  <c r="B23" i="10"/>
  <c r="B25" i="10"/>
  <c r="B28" i="10"/>
  <c r="C32" i="10"/>
  <c r="C40" i="10"/>
  <c r="C65" i="10"/>
  <c r="C56" i="10"/>
  <c r="C51" i="10"/>
  <c r="C53" i="10"/>
  <c r="C44" i="10"/>
  <c r="C61" i="10"/>
  <c r="C30" i="10"/>
  <c r="C25" i="10"/>
  <c r="C35" i="10"/>
  <c r="C42" i="10"/>
  <c r="C50" i="10"/>
  <c r="C58" i="10"/>
  <c r="C28" i="10"/>
  <c r="C54" i="10"/>
  <c r="C59" i="10"/>
  <c r="C37" i="10"/>
  <c r="C23" i="10"/>
  <c r="C38" i="10"/>
  <c r="C41" i="10"/>
  <c r="C29" i="10"/>
  <c r="C66" i="10"/>
  <c r="C46" i="10"/>
  <c r="C33" i="10"/>
  <c r="C49" i="10"/>
  <c r="C45" i="10"/>
  <c r="C31" i="10"/>
  <c r="C69" i="10"/>
  <c r="C39" i="10"/>
  <c r="C27" i="10"/>
  <c r="C36" i="10"/>
  <c r="C62" i="10"/>
  <c r="C48" i="10"/>
  <c r="C26" i="10"/>
  <c r="C55" i="10"/>
  <c r="C57" i="10"/>
  <c r="C64" i="10"/>
  <c r="C34" i="10"/>
  <c r="O17" i="10"/>
  <c r="D66" i="10"/>
  <c r="D58" i="10"/>
  <c r="D50" i="10"/>
  <c r="D42" i="10"/>
  <c r="D34" i="10"/>
  <c r="D26" i="10"/>
  <c r="D69" i="10"/>
  <c r="D61" i="10"/>
  <c r="D53" i="10"/>
  <c r="D45" i="10"/>
  <c r="D37" i="10"/>
  <c r="D29" i="10"/>
  <c r="D64" i="10"/>
  <c r="D56" i="10"/>
  <c r="D48" i="10"/>
  <c r="D40" i="10"/>
  <c r="D32" i="10"/>
  <c r="D24" i="10"/>
  <c r="D62" i="10"/>
  <c r="D67" i="10"/>
  <c r="D59" i="10"/>
  <c r="D51" i="10"/>
  <c r="D43" i="10"/>
  <c r="D35" i="10"/>
  <c r="D27" i="10"/>
  <c r="D41" i="10"/>
  <c r="D31" i="10"/>
  <c r="D57" i="10"/>
  <c r="D30" i="10"/>
  <c r="D68" i="10"/>
  <c r="D60" i="10"/>
  <c r="D33" i="10"/>
  <c r="D23" i="10"/>
  <c r="D55" i="10"/>
  <c r="D49" i="10"/>
  <c r="D65" i="10"/>
  <c r="D52" i="10"/>
  <c r="D25" i="10"/>
  <c r="D46" i="10"/>
  <c r="D38" i="10"/>
  <c r="D28" i="10"/>
  <c r="D54" i="10"/>
  <c r="D44" i="10"/>
  <c r="D36" i="10"/>
  <c r="D63" i="10"/>
  <c r="D47" i="10"/>
  <c r="D39" i="10"/>
  <c r="D136" i="5"/>
  <c r="E135" i="5"/>
  <c r="C135" i="5"/>
  <c r="C136" i="5" s="1"/>
  <c r="B60" i="5" s="1"/>
  <c r="B100" i="5" s="1"/>
  <c r="D100" i="5"/>
  <c r="E100" i="5" s="1"/>
  <c r="M101" i="5"/>
  <c r="M102" i="5" s="1"/>
  <c r="H101" i="5"/>
  <c r="I101" i="5" s="1"/>
  <c r="J101" i="5" s="1"/>
  <c r="C101" i="5"/>
  <c r="C102" i="5" s="1"/>
  <c r="N100" i="5"/>
  <c r="O100" i="5" s="1"/>
  <c r="I100" i="5"/>
  <c r="J100" i="5" s="1"/>
  <c r="G60" i="5" l="1"/>
  <c r="G100" i="5" s="1"/>
  <c r="B68" i="10"/>
  <c r="B60" i="10"/>
  <c r="B52" i="10"/>
  <c r="B44" i="10"/>
  <c r="B36" i="10"/>
  <c r="B63" i="10"/>
  <c r="B55" i="10"/>
  <c r="B47" i="10"/>
  <c r="B39" i="10"/>
  <c r="B31" i="10"/>
  <c r="B64" i="10"/>
  <c r="B66" i="10"/>
  <c r="B58" i="10"/>
  <c r="B50" i="10"/>
  <c r="B42" i="10"/>
  <c r="B34" i="10"/>
  <c r="B69" i="10"/>
  <c r="B61" i="10"/>
  <c r="B53" i="10"/>
  <c r="B45" i="10"/>
  <c r="B37" i="10"/>
  <c r="B29" i="10"/>
  <c r="B67" i="10"/>
  <c r="B57" i="10"/>
  <c r="B40" i="10"/>
  <c r="B30" i="10"/>
  <c r="B65" i="10"/>
  <c r="B43" i="10"/>
  <c r="B54" i="10"/>
  <c r="B35" i="10"/>
  <c r="B46" i="10"/>
  <c r="B49" i="10"/>
  <c r="B32" i="10"/>
  <c r="B62" i="10"/>
  <c r="B38" i="10"/>
  <c r="B59" i="10"/>
  <c r="B41" i="10"/>
  <c r="B27" i="10"/>
  <c r="B48" i="10"/>
  <c r="B51" i="10"/>
  <c r="B33" i="10"/>
  <c r="B56" i="10"/>
  <c r="H135" i="5"/>
  <c r="G136" i="5"/>
  <c r="G135" i="5"/>
  <c r="E136" i="5"/>
  <c r="H102" i="5"/>
  <c r="D101" i="5"/>
  <c r="E101" i="5" s="1"/>
  <c r="C103" i="5"/>
  <c r="D102" i="5"/>
  <c r="E102" i="5" s="1"/>
  <c r="N102" i="5"/>
  <c r="O102" i="5" s="1"/>
  <c r="M103" i="5"/>
  <c r="N101" i="5"/>
  <c r="O101" i="5" s="1"/>
  <c r="N60" i="5"/>
  <c r="O60" i="5" s="1"/>
  <c r="M61" i="5"/>
  <c r="M62" i="5" s="1"/>
  <c r="I60" i="5"/>
  <c r="J60" i="5" s="1"/>
  <c r="K60" i="5" s="1"/>
  <c r="C61" i="5"/>
  <c r="C62" i="5" s="1"/>
  <c r="D62" i="5" s="1"/>
  <c r="E62" i="5" s="1"/>
  <c r="H61" i="5"/>
  <c r="H62" i="5" s="1"/>
  <c r="D60" i="5"/>
  <c r="E60" i="5" l="1"/>
  <c r="F60" i="5" s="1"/>
  <c r="H63" i="5"/>
  <c r="I63" i="5" s="1"/>
  <c r="J63" i="5" s="1"/>
  <c r="I62" i="5"/>
  <c r="J62" i="5" s="1"/>
  <c r="I61" i="5"/>
  <c r="J61" i="5" s="1"/>
  <c r="L60" i="5"/>
  <c r="L100" i="5" s="1"/>
  <c r="H136" i="5"/>
  <c r="H103" i="5"/>
  <c r="I102" i="5"/>
  <c r="J102" i="5" s="1"/>
  <c r="G61" i="5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M63" i="5"/>
  <c r="N62" i="5"/>
  <c r="O62" i="5" s="1"/>
  <c r="C104" i="5"/>
  <c r="D103" i="5"/>
  <c r="E103" i="5" s="1"/>
  <c r="N103" i="5"/>
  <c r="O103" i="5" s="1"/>
  <c r="M104" i="5"/>
  <c r="D61" i="5"/>
  <c r="E61" i="5" s="1"/>
  <c r="C63" i="5"/>
  <c r="N61" i="5"/>
  <c r="Q60" i="5" l="1"/>
  <c r="H64" i="5"/>
  <c r="P100" i="5"/>
  <c r="P60" i="5"/>
  <c r="L61" i="5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K63" i="5"/>
  <c r="K62" i="5"/>
  <c r="H104" i="5"/>
  <c r="I103" i="5"/>
  <c r="J103" i="5" s="1"/>
  <c r="K61" i="5"/>
  <c r="K100" i="5"/>
  <c r="G101" i="5"/>
  <c r="O61" i="5"/>
  <c r="M64" i="5"/>
  <c r="N63" i="5"/>
  <c r="O63" i="5" s="1"/>
  <c r="P63" i="5" s="1"/>
  <c r="M105" i="5"/>
  <c r="N104" i="5"/>
  <c r="O104" i="5" s="1"/>
  <c r="C105" i="5"/>
  <c r="D104" i="5"/>
  <c r="E104" i="5" s="1"/>
  <c r="C64" i="5"/>
  <c r="D63" i="5"/>
  <c r="E63" i="5" s="1"/>
  <c r="I64" i="5"/>
  <c r="J64" i="5" s="1"/>
  <c r="K64" i="5" s="1"/>
  <c r="H65" i="5"/>
  <c r="L101" i="5" l="1"/>
  <c r="P62" i="5"/>
  <c r="P61" i="5"/>
  <c r="G102" i="5"/>
  <c r="K101" i="5"/>
  <c r="H105" i="5"/>
  <c r="I104" i="5"/>
  <c r="J104" i="5" s="1"/>
  <c r="L102" i="5"/>
  <c r="P101" i="5"/>
  <c r="M65" i="5"/>
  <c r="N64" i="5"/>
  <c r="O64" i="5" s="1"/>
  <c r="P64" i="5" s="1"/>
  <c r="M106" i="5"/>
  <c r="N105" i="5"/>
  <c r="O105" i="5" s="1"/>
  <c r="D105" i="5"/>
  <c r="E105" i="5" s="1"/>
  <c r="C106" i="5"/>
  <c r="C65" i="5"/>
  <c r="D64" i="5"/>
  <c r="E64" i="5" s="1"/>
  <c r="I65" i="5"/>
  <c r="J65" i="5" s="1"/>
  <c r="K65" i="5" s="1"/>
  <c r="H66" i="5"/>
  <c r="L103" i="5" l="1"/>
  <c r="P102" i="5"/>
  <c r="H106" i="5"/>
  <c r="I105" i="5"/>
  <c r="J105" i="5" s="1"/>
  <c r="G103" i="5"/>
  <c r="K102" i="5"/>
  <c r="M66" i="5"/>
  <c r="N65" i="5"/>
  <c r="O65" i="5" s="1"/>
  <c r="P65" i="5" s="1"/>
  <c r="D106" i="5"/>
  <c r="E106" i="5" s="1"/>
  <c r="C107" i="5"/>
  <c r="M107" i="5"/>
  <c r="N106" i="5"/>
  <c r="O106" i="5" s="1"/>
  <c r="D65" i="5"/>
  <c r="E65" i="5" s="1"/>
  <c r="C66" i="5"/>
  <c r="I66" i="5"/>
  <c r="J66" i="5" s="1"/>
  <c r="K66" i="5" s="1"/>
  <c r="H67" i="5"/>
  <c r="G104" i="5" l="1"/>
  <c r="K103" i="5"/>
  <c r="H107" i="5"/>
  <c r="I106" i="5"/>
  <c r="J106" i="5" s="1"/>
  <c r="L104" i="5"/>
  <c r="P103" i="5"/>
  <c r="N66" i="5"/>
  <c r="O66" i="5" s="1"/>
  <c r="P66" i="5" s="1"/>
  <c r="M67" i="5"/>
  <c r="N107" i="5"/>
  <c r="O107" i="5" s="1"/>
  <c r="M108" i="5"/>
  <c r="C108" i="5"/>
  <c r="D107" i="5"/>
  <c r="E107" i="5" s="1"/>
  <c r="C67" i="5"/>
  <c r="D66" i="5"/>
  <c r="E66" i="5" s="1"/>
  <c r="H68" i="5"/>
  <c r="I67" i="5"/>
  <c r="J67" i="5" s="1"/>
  <c r="K67" i="5" s="1"/>
  <c r="L105" i="5" l="1"/>
  <c r="P104" i="5"/>
  <c r="I107" i="5"/>
  <c r="J107" i="5" s="1"/>
  <c r="H108" i="5"/>
  <c r="G105" i="5"/>
  <c r="K104" i="5"/>
  <c r="N67" i="5"/>
  <c r="O67" i="5" s="1"/>
  <c r="P67" i="5" s="1"/>
  <c r="M68" i="5"/>
  <c r="D108" i="5"/>
  <c r="E108" i="5" s="1"/>
  <c r="C109" i="5"/>
  <c r="N108" i="5"/>
  <c r="O108" i="5" s="1"/>
  <c r="M109" i="5"/>
  <c r="D67" i="5"/>
  <c r="E67" i="5" s="1"/>
  <c r="C68" i="5"/>
  <c r="I68" i="5"/>
  <c r="J68" i="5" s="1"/>
  <c r="K68" i="5" s="1"/>
  <c r="H69" i="5"/>
  <c r="I108" i="5" l="1"/>
  <c r="J108" i="5" s="1"/>
  <c r="H109" i="5"/>
  <c r="G106" i="5"/>
  <c r="K105" i="5"/>
  <c r="L106" i="5"/>
  <c r="P105" i="5"/>
  <c r="N68" i="5"/>
  <c r="O68" i="5" s="1"/>
  <c r="P68" i="5" s="1"/>
  <c r="M69" i="5"/>
  <c r="D109" i="5"/>
  <c r="E109" i="5" s="1"/>
  <c r="C110" i="5"/>
  <c r="N109" i="5"/>
  <c r="O109" i="5" s="1"/>
  <c r="M110" i="5"/>
  <c r="C69" i="5"/>
  <c r="D68" i="5"/>
  <c r="E68" i="5" s="1"/>
  <c r="I69" i="5"/>
  <c r="J69" i="5" s="1"/>
  <c r="K69" i="5" s="1"/>
  <c r="H70" i="5"/>
  <c r="G107" i="5" l="1"/>
  <c r="K106" i="5"/>
  <c r="L107" i="5"/>
  <c r="P106" i="5"/>
  <c r="H110" i="5"/>
  <c r="I109" i="5"/>
  <c r="J109" i="5" s="1"/>
  <c r="M70" i="5"/>
  <c r="N69" i="5"/>
  <c r="O69" i="5" s="1"/>
  <c r="P69" i="5" s="1"/>
  <c r="M111" i="5"/>
  <c r="N110" i="5"/>
  <c r="O110" i="5" s="1"/>
  <c r="D110" i="5"/>
  <c r="E110" i="5" s="1"/>
  <c r="C111" i="5"/>
  <c r="D69" i="5"/>
  <c r="E69" i="5" s="1"/>
  <c r="C70" i="5"/>
  <c r="H71" i="5"/>
  <c r="I70" i="5"/>
  <c r="J70" i="5" s="1"/>
  <c r="K70" i="5" s="1"/>
  <c r="H111" i="5" l="1"/>
  <c r="I110" i="5"/>
  <c r="J110" i="5" s="1"/>
  <c r="L108" i="5"/>
  <c r="P107" i="5"/>
  <c r="G108" i="5"/>
  <c r="K107" i="5"/>
  <c r="N70" i="5"/>
  <c r="O70" i="5" s="1"/>
  <c r="P70" i="5" s="1"/>
  <c r="M71" i="5"/>
  <c r="C112" i="5"/>
  <c r="D111" i="5"/>
  <c r="E111" i="5" s="1"/>
  <c r="M112" i="5"/>
  <c r="N111" i="5"/>
  <c r="O111" i="5" s="1"/>
  <c r="D70" i="5"/>
  <c r="E70" i="5" s="1"/>
  <c r="C71" i="5"/>
  <c r="I71" i="5"/>
  <c r="J71" i="5" s="1"/>
  <c r="K71" i="5" s="1"/>
  <c r="H72" i="5"/>
  <c r="H73" i="5" s="1"/>
  <c r="I73" i="5" l="1"/>
  <c r="J73" i="5" s="1"/>
  <c r="K73" i="5" s="1"/>
  <c r="H74" i="5"/>
  <c r="L109" i="5"/>
  <c r="P108" i="5"/>
  <c r="G109" i="5"/>
  <c r="K108" i="5"/>
  <c r="I111" i="5"/>
  <c r="J111" i="5" s="1"/>
  <c r="H112" i="5"/>
  <c r="M72" i="5"/>
  <c r="M73" i="5" s="1"/>
  <c r="N71" i="5"/>
  <c r="O71" i="5" s="1"/>
  <c r="P71" i="5" s="1"/>
  <c r="N112" i="5"/>
  <c r="O112" i="5" s="1"/>
  <c r="M113" i="5"/>
  <c r="C113" i="5"/>
  <c r="D112" i="5"/>
  <c r="E112" i="5" s="1"/>
  <c r="D71" i="5"/>
  <c r="E71" i="5" s="1"/>
  <c r="C72" i="5"/>
  <c r="C73" i="5" s="1"/>
  <c r="I72" i="5"/>
  <c r="J72" i="5" s="1"/>
  <c r="K72" i="5" s="1"/>
  <c r="N73" i="5" l="1"/>
  <c r="O73" i="5" s="1"/>
  <c r="P73" i="5" s="1"/>
  <c r="M74" i="5"/>
  <c r="H75" i="5"/>
  <c r="I74" i="5"/>
  <c r="J74" i="5" s="1"/>
  <c r="K74" i="5" s="1"/>
  <c r="D73" i="5"/>
  <c r="E73" i="5" s="1"/>
  <c r="C74" i="5"/>
  <c r="G110" i="5"/>
  <c r="K109" i="5"/>
  <c r="H113" i="5"/>
  <c r="I112" i="5"/>
  <c r="J112" i="5" s="1"/>
  <c r="L110" i="5"/>
  <c r="P109" i="5"/>
  <c r="N72" i="5"/>
  <c r="O72" i="5" s="1"/>
  <c r="P72" i="5" s="1"/>
  <c r="C114" i="5"/>
  <c r="D113" i="5"/>
  <c r="E113" i="5" s="1"/>
  <c r="M114" i="5"/>
  <c r="N113" i="5"/>
  <c r="O113" i="5" s="1"/>
  <c r="D72" i="5"/>
  <c r="E72" i="5" s="1"/>
  <c r="D74" i="5" l="1"/>
  <c r="E74" i="5" s="1"/>
  <c r="C75" i="5"/>
  <c r="N74" i="5"/>
  <c r="O74" i="5" s="1"/>
  <c r="P74" i="5" s="1"/>
  <c r="M75" i="5"/>
  <c r="H76" i="5"/>
  <c r="I75" i="5"/>
  <c r="J75" i="5" s="1"/>
  <c r="K75" i="5" s="1"/>
  <c r="G111" i="5"/>
  <c r="K110" i="5"/>
  <c r="H114" i="5"/>
  <c r="I113" i="5"/>
  <c r="J113" i="5" s="1"/>
  <c r="L111" i="5"/>
  <c r="P110" i="5"/>
  <c r="M115" i="5"/>
  <c r="N114" i="5"/>
  <c r="O114" i="5" s="1"/>
  <c r="C115" i="5"/>
  <c r="D114" i="5"/>
  <c r="E114" i="5" s="1"/>
  <c r="N75" i="5" l="1"/>
  <c r="O75" i="5" s="1"/>
  <c r="P75" i="5" s="1"/>
  <c r="M76" i="5"/>
  <c r="D75" i="5"/>
  <c r="E75" i="5" s="1"/>
  <c r="C76" i="5"/>
  <c r="I76" i="5"/>
  <c r="J76" i="5" s="1"/>
  <c r="K76" i="5" s="1"/>
  <c r="H77" i="5"/>
  <c r="H115" i="5"/>
  <c r="I114" i="5"/>
  <c r="J114" i="5" s="1"/>
  <c r="G112" i="5"/>
  <c r="K111" i="5"/>
  <c r="L112" i="5"/>
  <c r="P111" i="5"/>
  <c r="D115" i="5"/>
  <c r="E115" i="5" s="1"/>
  <c r="C116" i="5"/>
  <c r="M116" i="5"/>
  <c r="N115" i="5"/>
  <c r="O115" i="5" s="1"/>
  <c r="I77" i="5" l="1"/>
  <c r="J77" i="5" s="1"/>
  <c r="K77" i="5" s="1"/>
  <c r="H78" i="5"/>
  <c r="M77" i="5"/>
  <c r="N76" i="5"/>
  <c r="O76" i="5" s="1"/>
  <c r="P76" i="5" s="1"/>
  <c r="D76" i="5"/>
  <c r="E76" i="5" s="1"/>
  <c r="C77" i="5"/>
  <c r="L113" i="5"/>
  <c r="P112" i="5"/>
  <c r="G113" i="5"/>
  <c r="K112" i="5"/>
  <c r="H116" i="5"/>
  <c r="I115" i="5"/>
  <c r="J115" i="5" s="1"/>
  <c r="N116" i="5"/>
  <c r="O116" i="5" s="1"/>
  <c r="M117" i="5"/>
  <c r="C117" i="5"/>
  <c r="D116" i="5"/>
  <c r="E116" i="5" s="1"/>
  <c r="H79" i="5" l="1"/>
  <c r="I78" i="5"/>
  <c r="J78" i="5" s="1"/>
  <c r="K78" i="5" s="1"/>
  <c r="D77" i="5"/>
  <c r="E77" i="5" s="1"/>
  <c r="C78" i="5"/>
  <c r="N77" i="5"/>
  <c r="O77" i="5" s="1"/>
  <c r="P77" i="5" s="1"/>
  <c r="M78" i="5"/>
  <c r="G114" i="5"/>
  <c r="K113" i="5"/>
  <c r="L114" i="5"/>
  <c r="P113" i="5"/>
  <c r="I116" i="5"/>
  <c r="J116" i="5" s="1"/>
  <c r="H117" i="5"/>
  <c r="D117" i="5"/>
  <c r="E117" i="5" s="1"/>
  <c r="C118" i="5"/>
  <c r="N117" i="5"/>
  <c r="O117" i="5" s="1"/>
  <c r="M118" i="5"/>
  <c r="M79" i="5" l="1"/>
  <c r="N78" i="5"/>
  <c r="O78" i="5" s="1"/>
  <c r="P78" i="5" s="1"/>
  <c r="D78" i="5"/>
  <c r="E78" i="5" s="1"/>
  <c r="C79" i="5"/>
  <c r="I79" i="5"/>
  <c r="J79" i="5" s="1"/>
  <c r="K79" i="5" s="1"/>
  <c r="H80" i="5"/>
  <c r="I117" i="5"/>
  <c r="J117" i="5" s="1"/>
  <c r="H118" i="5"/>
  <c r="L115" i="5"/>
  <c r="P114" i="5"/>
  <c r="G115" i="5"/>
  <c r="K114" i="5"/>
  <c r="D118" i="5"/>
  <c r="E118" i="5" s="1"/>
  <c r="C119" i="5"/>
  <c r="M119" i="5"/>
  <c r="N118" i="5"/>
  <c r="O118" i="5" s="1"/>
  <c r="D79" i="5" l="1"/>
  <c r="E79" i="5" s="1"/>
  <c r="C80" i="5"/>
  <c r="I80" i="5"/>
  <c r="J80" i="5" s="1"/>
  <c r="K80" i="5" s="1"/>
  <c r="H81" i="5"/>
  <c r="N79" i="5"/>
  <c r="O79" i="5" s="1"/>
  <c r="P79" i="5" s="1"/>
  <c r="M80" i="5"/>
  <c r="G116" i="5"/>
  <c r="K115" i="5"/>
  <c r="L116" i="5"/>
  <c r="P115" i="5"/>
  <c r="H119" i="5"/>
  <c r="I118" i="5"/>
  <c r="J118" i="5" s="1"/>
  <c r="N119" i="5"/>
  <c r="O119" i="5" s="1"/>
  <c r="M120" i="5"/>
  <c r="C120" i="5"/>
  <c r="D119" i="5"/>
  <c r="E119" i="5" s="1"/>
  <c r="N80" i="5" l="1"/>
  <c r="O80" i="5" s="1"/>
  <c r="P80" i="5" s="1"/>
  <c r="M81" i="5"/>
  <c r="I81" i="5"/>
  <c r="J81" i="5" s="1"/>
  <c r="K81" i="5" s="1"/>
  <c r="H82" i="5"/>
  <c r="D80" i="5"/>
  <c r="E80" i="5" s="1"/>
  <c r="C81" i="5"/>
  <c r="I119" i="5"/>
  <c r="J119" i="5" s="1"/>
  <c r="H120" i="5"/>
  <c r="L117" i="5"/>
  <c r="P116" i="5"/>
  <c r="G117" i="5"/>
  <c r="K116" i="5"/>
  <c r="C121" i="5"/>
  <c r="D120" i="5"/>
  <c r="E120" i="5" s="1"/>
  <c r="N120" i="5"/>
  <c r="O120" i="5" s="1"/>
  <c r="M121" i="5"/>
  <c r="D81" i="5" l="1"/>
  <c r="E81" i="5" s="1"/>
  <c r="C82" i="5"/>
  <c r="I82" i="5"/>
  <c r="J82" i="5" s="1"/>
  <c r="K82" i="5" s="1"/>
  <c r="H83" i="5"/>
  <c r="N81" i="5"/>
  <c r="O81" i="5" s="1"/>
  <c r="P81" i="5" s="1"/>
  <c r="M82" i="5"/>
  <c r="H121" i="5"/>
  <c r="I120" i="5"/>
  <c r="J120" i="5" s="1"/>
  <c r="L118" i="5"/>
  <c r="P117" i="5"/>
  <c r="G118" i="5"/>
  <c r="K117" i="5"/>
  <c r="N121" i="5"/>
  <c r="O121" i="5" s="1"/>
  <c r="M122" i="5"/>
  <c r="C122" i="5"/>
  <c r="D121" i="5"/>
  <c r="E121" i="5" s="1"/>
  <c r="H84" i="5" l="1"/>
  <c r="I83" i="5"/>
  <c r="J83" i="5" s="1"/>
  <c r="K83" i="5" s="1"/>
  <c r="D82" i="5"/>
  <c r="E82" i="5" s="1"/>
  <c r="C83" i="5"/>
  <c r="N82" i="5"/>
  <c r="O82" i="5" s="1"/>
  <c r="P82" i="5" s="1"/>
  <c r="M83" i="5"/>
  <c r="L119" i="5"/>
  <c r="P118" i="5"/>
  <c r="G119" i="5"/>
  <c r="K118" i="5"/>
  <c r="I121" i="5"/>
  <c r="J121" i="5" s="1"/>
  <c r="H122" i="5"/>
  <c r="C123" i="5"/>
  <c r="D122" i="5"/>
  <c r="E122" i="5" s="1"/>
  <c r="M123" i="5"/>
  <c r="N122" i="5"/>
  <c r="O122" i="5" s="1"/>
  <c r="D83" i="5" l="1"/>
  <c r="E83" i="5" s="1"/>
  <c r="C84" i="5"/>
  <c r="M84" i="5"/>
  <c r="N83" i="5"/>
  <c r="O83" i="5" s="1"/>
  <c r="P83" i="5" s="1"/>
  <c r="I84" i="5"/>
  <c r="J84" i="5" s="1"/>
  <c r="K84" i="5" s="1"/>
  <c r="H85" i="5"/>
  <c r="G120" i="5"/>
  <c r="K119" i="5"/>
  <c r="L120" i="5"/>
  <c r="P119" i="5"/>
  <c r="I122" i="5"/>
  <c r="J122" i="5" s="1"/>
  <c r="H123" i="5"/>
  <c r="D123" i="5"/>
  <c r="E123" i="5" s="1"/>
  <c r="C124" i="5"/>
  <c r="N123" i="5"/>
  <c r="O123" i="5" s="1"/>
  <c r="M124" i="5"/>
  <c r="N84" i="5" l="1"/>
  <c r="O84" i="5" s="1"/>
  <c r="P84" i="5" s="1"/>
  <c r="M85" i="5"/>
  <c r="D84" i="5"/>
  <c r="E84" i="5" s="1"/>
  <c r="C85" i="5"/>
  <c r="I85" i="5"/>
  <c r="J85" i="5" s="1"/>
  <c r="K85" i="5" s="1"/>
  <c r="H86" i="5"/>
  <c r="L121" i="5"/>
  <c r="P120" i="5"/>
  <c r="H124" i="5"/>
  <c r="I123" i="5"/>
  <c r="J123" i="5" s="1"/>
  <c r="G121" i="5"/>
  <c r="K120" i="5"/>
  <c r="M125" i="5"/>
  <c r="N124" i="5"/>
  <c r="O124" i="5" s="1"/>
  <c r="D124" i="5"/>
  <c r="E124" i="5" s="1"/>
  <c r="C125" i="5"/>
  <c r="I86" i="5" l="1"/>
  <c r="J86" i="5" s="1"/>
  <c r="K86" i="5" s="1"/>
  <c r="H87" i="5"/>
  <c r="C86" i="5"/>
  <c r="D85" i="5"/>
  <c r="E85" i="5" s="1"/>
  <c r="M86" i="5"/>
  <c r="N85" i="5"/>
  <c r="O85" i="5" s="1"/>
  <c r="P85" i="5" s="1"/>
  <c r="I124" i="5"/>
  <c r="J124" i="5" s="1"/>
  <c r="H125" i="5"/>
  <c r="G122" i="5"/>
  <c r="K121" i="5"/>
  <c r="L122" i="5"/>
  <c r="P121" i="5"/>
  <c r="C126" i="5"/>
  <c r="D125" i="5"/>
  <c r="E125" i="5" s="1"/>
  <c r="N125" i="5"/>
  <c r="O125" i="5" s="1"/>
  <c r="M126" i="5"/>
  <c r="N86" i="5" l="1"/>
  <c r="O86" i="5" s="1"/>
  <c r="P86" i="5" s="1"/>
  <c r="M87" i="5"/>
  <c r="I87" i="5"/>
  <c r="J87" i="5" s="1"/>
  <c r="K87" i="5" s="1"/>
  <c r="H88" i="5"/>
  <c r="C87" i="5"/>
  <c r="D86" i="5"/>
  <c r="E86" i="5" s="1"/>
  <c r="L123" i="5"/>
  <c r="P122" i="5"/>
  <c r="G123" i="5"/>
  <c r="K122" i="5"/>
  <c r="H126" i="5"/>
  <c r="I125" i="5"/>
  <c r="J125" i="5" s="1"/>
  <c r="M127" i="5"/>
  <c r="N126" i="5"/>
  <c r="O126" i="5" s="1"/>
  <c r="C127" i="5"/>
  <c r="D126" i="5"/>
  <c r="E126" i="5" s="1"/>
  <c r="D87" i="5" l="1"/>
  <c r="E87" i="5" s="1"/>
  <c r="C88" i="5"/>
  <c r="I88" i="5"/>
  <c r="J88" i="5" s="1"/>
  <c r="K88" i="5" s="1"/>
  <c r="H89" i="5"/>
  <c r="M88" i="5"/>
  <c r="N87" i="5"/>
  <c r="O87" i="5" s="1"/>
  <c r="P87" i="5" s="1"/>
  <c r="I126" i="5"/>
  <c r="J126" i="5" s="1"/>
  <c r="H127" i="5"/>
  <c r="L124" i="5"/>
  <c r="P123" i="5"/>
  <c r="G124" i="5"/>
  <c r="K123" i="5"/>
  <c r="M128" i="5"/>
  <c r="N127" i="5"/>
  <c r="O127" i="5" s="1"/>
  <c r="D127" i="5"/>
  <c r="E127" i="5" s="1"/>
  <c r="C128" i="5"/>
  <c r="M89" i="5" l="1"/>
  <c r="N88" i="5"/>
  <c r="O88" i="5" s="1"/>
  <c r="P88" i="5" s="1"/>
  <c r="I89" i="5"/>
  <c r="J89" i="5" s="1"/>
  <c r="K89" i="5" s="1"/>
  <c r="H90" i="5"/>
  <c r="D88" i="5"/>
  <c r="E88" i="5" s="1"/>
  <c r="C89" i="5"/>
  <c r="L125" i="5"/>
  <c r="P124" i="5"/>
  <c r="I127" i="5"/>
  <c r="J127" i="5" s="1"/>
  <c r="H128" i="5"/>
  <c r="G125" i="5"/>
  <c r="K124" i="5"/>
  <c r="D128" i="5"/>
  <c r="E128" i="5" s="1"/>
  <c r="C129" i="5"/>
  <c r="M129" i="5"/>
  <c r="N128" i="5"/>
  <c r="O128" i="5" s="1"/>
  <c r="D89" i="5" l="1"/>
  <c r="E89" i="5" s="1"/>
  <c r="C90" i="5"/>
  <c r="H91" i="5"/>
  <c r="I90" i="5"/>
  <c r="J90" i="5" s="1"/>
  <c r="K90" i="5" s="1"/>
  <c r="M90" i="5"/>
  <c r="N89" i="5"/>
  <c r="O89" i="5" s="1"/>
  <c r="P89" i="5" s="1"/>
  <c r="I128" i="5"/>
  <c r="J128" i="5" s="1"/>
  <c r="H129" i="5"/>
  <c r="L126" i="5"/>
  <c r="P125" i="5"/>
  <c r="G126" i="5"/>
  <c r="K125" i="5"/>
  <c r="N129" i="5"/>
  <c r="O129" i="5" s="1"/>
  <c r="M130" i="5"/>
  <c r="C130" i="5"/>
  <c r="D129" i="5"/>
  <c r="E129" i="5" s="1"/>
  <c r="N90" i="5" l="1"/>
  <c r="O90" i="5" s="1"/>
  <c r="P90" i="5" s="1"/>
  <c r="M91" i="5"/>
  <c r="H92" i="5"/>
  <c r="I92" i="5" s="1"/>
  <c r="J92" i="5" s="1"/>
  <c r="K92" i="5" s="1"/>
  <c r="I91" i="5"/>
  <c r="J91" i="5" s="1"/>
  <c r="K91" i="5" s="1"/>
  <c r="C91" i="5"/>
  <c r="D90" i="5"/>
  <c r="E90" i="5" s="1"/>
  <c r="L127" i="5"/>
  <c r="P126" i="5"/>
  <c r="H130" i="5"/>
  <c r="I129" i="5"/>
  <c r="J129" i="5" s="1"/>
  <c r="G127" i="5"/>
  <c r="K126" i="5"/>
  <c r="M131" i="5"/>
  <c r="N130" i="5"/>
  <c r="O130" i="5" s="1"/>
  <c r="D130" i="5"/>
  <c r="E130" i="5" s="1"/>
  <c r="C131" i="5"/>
  <c r="C92" i="5" l="1"/>
  <c r="D92" i="5" s="1"/>
  <c r="E92" i="5" s="1"/>
  <c r="D91" i="5"/>
  <c r="E91" i="5" s="1"/>
  <c r="N91" i="5"/>
  <c r="O91" i="5" s="1"/>
  <c r="P91" i="5" s="1"/>
  <c r="M92" i="5"/>
  <c r="N92" i="5" s="1"/>
  <c r="O92" i="5" s="1"/>
  <c r="P92" i="5" s="1"/>
  <c r="G128" i="5"/>
  <c r="K127" i="5"/>
  <c r="H131" i="5"/>
  <c r="I130" i="5"/>
  <c r="J130" i="5" s="1"/>
  <c r="L128" i="5"/>
  <c r="P127" i="5"/>
  <c r="C132" i="5"/>
  <c r="D132" i="5" s="1"/>
  <c r="E132" i="5" s="1"/>
  <c r="D131" i="5"/>
  <c r="E131" i="5" s="1"/>
  <c r="M132" i="5"/>
  <c r="N132" i="5" s="1"/>
  <c r="O132" i="5" s="1"/>
  <c r="N131" i="5"/>
  <c r="O131" i="5" s="1"/>
  <c r="L129" i="5" l="1"/>
  <c r="P128" i="5"/>
  <c r="I131" i="5"/>
  <c r="J131" i="5" s="1"/>
  <c r="H132" i="5"/>
  <c r="I132" i="5" s="1"/>
  <c r="J132" i="5" s="1"/>
  <c r="G129" i="5"/>
  <c r="K128" i="5"/>
  <c r="G130" i="5" l="1"/>
  <c r="K129" i="5"/>
  <c r="L130" i="5"/>
  <c r="P129" i="5"/>
  <c r="L131" i="5" l="1"/>
  <c r="P130" i="5"/>
  <c r="G131" i="5"/>
  <c r="K130" i="5"/>
  <c r="G132" i="5" l="1"/>
  <c r="K132" i="5" s="1"/>
  <c r="K131" i="5"/>
  <c r="L132" i="5"/>
  <c r="P132" i="5" s="1"/>
  <c r="P131" i="5"/>
  <c r="H54" i="5" l="1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D35" i="5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C35" i="5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B35" i="5"/>
  <c r="B36" i="5" s="1"/>
  <c r="H34" i="5"/>
  <c r="J34" i="5" s="1"/>
  <c r="L34" i="5" s="1"/>
  <c r="G34" i="5"/>
  <c r="I34" i="5" s="1"/>
  <c r="K34" i="5" s="1"/>
  <c r="H8" i="5"/>
  <c r="L13" i="6"/>
  <c r="M13" i="6" s="1"/>
  <c r="K13" i="6"/>
  <c r="L12" i="6"/>
  <c r="M12" i="6" s="1"/>
  <c r="K12" i="6"/>
  <c r="L11" i="6"/>
  <c r="M11" i="6" s="1"/>
  <c r="K11" i="6"/>
  <c r="L9" i="6"/>
  <c r="M9" i="6" s="1"/>
  <c r="K9" i="6"/>
  <c r="L8" i="6"/>
  <c r="M8" i="6" s="1"/>
  <c r="K8" i="6"/>
  <c r="L7" i="6"/>
  <c r="M7" i="6" s="1"/>
  <c r="K7" i="6"/>
  <c r="L4" i="6"/>
  <c r="M4" i="6" s="1"/>
  <c r="L5" i="6"/>
  <c r="M5" i="6" s="1"/>
  <c r="K4" i="6"/>
  <c r="K5" i="6"/>
  <c r="J35" i="5" l="1"/>
  <c r="L35" i="5" s="1"/>
  <c r="J36" i="5"/>
  <c r="L36" i="5" s="1"/>
  <c r="I35" i="5"/>
  <c r="K35" i="5" s="1"/>
  <c r="B37" i="5"/>
  <c r="B38" i="5" s="1"/>
  <c r="B39" i="5" s="1"/>
  <c r="B40" i="5" s="1"/>
  <c r="I40" i="5" s="1"/>
  <c r="K40" i="5" s="1"/>
  <c r="I36" i="5"/>
  <c r="K36" i="5" s="1"/>
  <c r="J37" i="5"/>
  <c r="L37" i="5" s="1"/>
  <c r="J40" i="5" l="1"/>
  <c r="L40" i="5" s="1"/>
  <c r="B41" i="5"/>
  <c r="J38" i="5"/>
  <c r="L38" i="5" s="1"/>
  <c r="I37" i="5"/>
  <c r="K37" i="5" s="1"/>
  <c r="J39" i="5"/>
  <c r="L39" i="5" s="1"/>
  <c r="I38" i="5"/>
  <c r="K38" i="5" s="1"/>
  <c r="I39" i="5"/>
  <c r="K39" i="5" s="1"/>
  <c r="I41" i="5" l="1"/>
  <c r="K41" i="5" s="1"/>
  <c r="B42" i="5"/>
  <c r="J41" i="5"/>
  <c r="L41" i="5" s="1"/>
  <c r="B43" i="5" l="1"/>
  <c r="J42" i="5"/>
  <c r="L42" i="5" s="1"/>
  <c r="I42" i="5"/>
  <c r="K42" i="5" s="1"/>
  <c r="J43" i="5" l="1"/>
  <c r="L43" i="5" s="1"/>
  <c r="I43" i="5"/>
  <c r="K43" i="5" s="1"/>
  <c r="B44" i="5"/>
  <c r="I44" i="5" l="1"/>
  <c r="K44" i="5" s="1"/>
  <c r="B45" i="5"/>
  <c r="J44" i="5"/>
  <c r="L44" i="5" s="1"/>
  <c r="B46" i="5" l="1"/>
  <c r="J45" i="5"/>
  <c r="L45" i="5" s="1"/>
  <c r="I45" i="5"/>
  <c r="K45" i="5" s="1"/>
  <c r="B47" i="5" l="1"/>
  <c r="I46" i="5"/>
  <c r="K46" i="5" s="1"/>
  <c r="J46" i="5"/>
  <c r="L46" i="5" s="1"/>
  <c r="B48" i="5" l="1"/>
  <c r="I47" i="5"/>
  <c r="K47" i="5" s="1"/>
  <c r="J47" i="5"/>
  <c r="L47" i="5" s="1"/>
  <c r="J48" i="5" l="1"/>
  <c r="L48" i="5" s="1"/>
  <c r="B49" i="5"/>
  <c r="I48" i="5"/>
  <c r="K48" i="5" s="1"/>
  <c r="I49" i="5" l="1"/>
  <c r="K49" i="5" s="1"/>
  <c r="B50" i="5"/>
  <c r="J49" i="5"/>
  <c r="L49" i="5" s="1"/>
  <c r="B51" i="5" l="1"/>
  <c r="I50" i="5"/>
  <c r="K50" i="5" s="1"/>
  <c r="J50" i="5"/>
  <c r="L50" i="5" s="1"/>
  <c r="I51" i="5" l="1"/>
  <c r="K51" i="5" s="1"/>
  <c r="B52" i="5"/>
  <c r="J51" i="5"/>
  <c r="L51" i="5" s="1"/>
  <c r="I52" i="5" l="1"/>
  <c r="K52" i="5" s="1"/>
  <c r="B53" i="5"/>
  <c r="J52" i="5"/>
  <c r="L52" i="5" s="1"/>
  <c r="B54" i="5" l="1"/>
  <c r="I53" i="5"/>
  <c r="K53" i="5" s="1"/>
  <c r="J53" i="5"/>
  <c r="L53" i="5" s="1"/>
  <c r="I54" i="5" l="1"/>
  <c r="K54" i="5" s="1"/>
  <c r="J54" i="5"/>
  <c r="L54" i="5" s="1"/>
  <c r="J8" i="5" l="1"/>
  <c r="L8" i="5" s="1"/>
  <c r="B9" i="5"/>
  <c r="B10" i="5" s="1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D9" i="5"/>
  <c r="D10" i="5" s="1"/>
  <c r="G8" i="5"/>
  <c r="I8" i="5" s="1"/>
  <c r="K8" i="5" s="1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H9" i="5"/>
  <c r="G9" i="5"/>
  <c r="B11" i="5" l="1"/>
  <c r="I11" i="5" s="1"/>
  <c r="K11" i="5" s="1"/>
  <c r="I10" i="5"/>
  <c r="K10" i="5" s="1"/>
  <c r="I9" i="5"/>
  <c r="K9" i="5" s="1"/>
  <c r="J10" i="5"/>
  <c r="L10" i="5" s="1"/>
  <c r="J9" i="5"/>
  <c r="L9" i="5" s="1"/>
  <c r="D11" i="5"/>
  <c r="B12" i="5"/>
  <c r="D12" i="5" l="1"/>
  <c r="J11" i="5"/>
  <c r="L11" i="5" s="1"/>
  <c r="B13" i="5"/>
  <c r="I12" i="5"/>
  <c r="K12" i="5" s="1"/>
  <c r="D13" i="5" l="1"/>
  <c r="J12" i="5"/>
  <c r="L12" i="5" s="1"/>
  <c r="I13" i="5"/>
  <c r="K13" i="5" s="1"/>
  <c r="B14" i="5"/>
  <c r="D14" i="5" l="1"/>
  <c r="J13" i="5"/>
  <c r="L13" i="5" s="1"/>
  <c r="I14" i="5"/>
  <c r="K14" i="5" s="1"/>
  <c r="B15" i="5"/>
  <c r="D15" i="5" l="1"/>
  <c r="J14" i="5"/>
  <c r="L14" i="5" s="1"/>
  <c r="I15" i="5"/>
  <c r="K15" i="5" s="1"/>
  <c r="B16" i="5"/>
  <c r="D16" i="5" l="1"/>
  <c r="J15" i="5"/>
  <c r="L15" i="5" s="1"/>
  <c r="B17" i="5"/>
  <c r="I16" i="5"/>
  <c r="K16" i="5" s="1"/>
  <c r="D17" i="5" l="1"/>
  <c r="J16" i="5"/>
  <c r="L16" i="5" s="1"/>
  <c r="B18" i="5"/>
  <c r="I17" i="5"/>
  <c r="K17" i="5" s="1"/>
  <c r="D18" i="5" l="1"/>
  <c r="J17" i="5"/>
  <c r="L17" i="5" s="1"/>
  <c r="B19" i="5"/>
  <c r="I18" i="5"/>
  <c r="K18" i="5" s="1"/>
  <c r="D19" i="5" l="1"/>
  <c r="J18" i="5"/>
  <c r="L18" i="5" s="1"/>
  <c r="I19" i="5"/>
  <c r="K19" i="5" s="1"/>
  <c r="B20" i="5"/>
  <c r="D20" i="5" l="1"/>
  <c r="J19" i="5"/>
  <c r="L19" i="5" s="1"/>
  <c r="I20" i="5"/>
  <c r="K20" i="5" s="1"/>
  <c r="B21" i="5"/>
  <c r="D21" i="5" l="1"/>
  <c r="J20" i="5"/>
  <c r="L20" i="5" s="1"/>
  <c r="B22" i="5"/>
  <c r="I21" i="5"/>
  <c r="K21" i="5" s="1"/>
  <c r="D22" i="5" l="1"/>
  <c r="J21" i="5"/>
  <c r="L21" i="5" s="1"/>
  <c r="I22" i="5"/>
  <c r="K22" i="5" s="1"/>
  <c r="B23" i="5"/>
  <c r="D23" i="5" l="1"/>
  <c r="J22" i="5"/>
  <c r="L22" i="5" s="1"/>
  <c r="I23" i="5"/>
  <c r="K23" i="5" s="1"/>
  <c r="B24" i="5"/>
  <c r="D24" i="5" l="1"/>
  <c r="J23" i="5"/>
  <c r="L23" i="5" s="1"/>
  <c r="B25" i="5"/>
  <c r="I24" i="5"/>
  <c r="K24" i="5" s="1"/>
  <c r="D25" i="5" l="1"/>
  <c r="J24" i="5"/>
  <c r="L24" i="5" s="1"/>
  <c r="B26" i="5"/>
  <c r="I25" i="5"/>
  <c r="K25" i="5" s="1"/>
  <c r="D26" i="5" l="1"/>
  <c r="J25" i="5"/>
  <c r="L25" i="5" s="1"/>
  <c r="B27" i="5"/>
  <c r="I26" i="5"/>
  <c r="K26" i="5" s="1"/>
  <c r="D27" i="5" l="1"/>
  <c r="J26" i="5"/>
  <c r="L26" i="5" s="1"/>
  <c r="I27" i="5"/>
  <c r="K27" i="5" s="1"/>
  <c r="B28" i="5"/>
  <c r="D28" i="5" l="1"/>
  <c r="J27" i="5"/>
  <c r="L27" i="5" s="1"/>
  <c r="I28" i="5"/>
  <c r="K28" i="5" s="1"/>
  <c r="J28" i="5" l="1"/>
  <c r="L28" i="5" s="1"/>
  <c r="R60" i="5" l="1"/>
  <c r="T60" i="5" s="1"/>
  <c r="S60" i="5"/>
  <c r="B61" i="5"/>
  <c r="F61" i="5" l="1"/>
  <c r="B62" i="5"/>
  <c r="B63" i="5"/>
  <c r="Q61" i="5"/>
  <c r="S61" i="5" s="1"/>
  <c r="R61" i="5"/>
  <c r="T61" i="5" s="1"/>
  <c r="F63" i="5" l="1"/>
  <c r="F62" i="5"/>
  <c r="B64" i="5"/>
  <c r="B65" i="5" l="1"/>
  <c r="Q62" i="5"/>
  <c r="S62" i="5" s="1"/>
  <c r="R62" i="5"/>
  <c r="T62" i="5" s="1"/>
  <c r="Q63" i="5"/>
  <c r="S63" i="5" s="1"/>
  <c r="R63" i="5"/>
  <c r="T63" i="5" s="1"/>
  <c r="F64" i="5"/>
  <c r="Q64" i="5" s="1"/>
  <c r="S64" i="5" s="1"/>
  <c r="R64" i="5"/>
  <c r="T64" i="5" s="1"/>
  <c r="F65" i="5"/>
  <c r="B66" i="5"/>
  <c r="R65" i="5" l="1"/>
  <c r="T65" i="5" s="1"/>
  <c r="Q65" i="5"/>
  <c r="S65" i="5" s="1"/>
  <c r="F66" i="5"/>
  <c r="B67" i="5"/>
  <c r="F67" i="5" l="1"/>
  <c r="B68" i="5"/>
  <c r="R66" i="5"/>
  <c r="T66" i="5" s="1"/>
  <c r="Q66" i="5"/>
  <c r="S66" i="5" s="1"/>
  <c r="B69" i="5" l="1"/>
  <c r="F68" i="5"/>
  <c r="Q67" i="5"/>
  <c r="S67" i="5" s="1"/>
  <c r="R67" i="5"/>
  <c r="T67" i="5" s="1"/>
  <c r="Q68" i="5" l="1"/>
  <c r="S68" i="5" s="1"/>
  <c r="R68" i="5"/>
  <c r="T68" i="5" s="1"/>
  <c r="F69" i="5"/>
  <c r="B70" i="5"/>
  <c r="F70" i="5" l="1"/>
  <c r="B71" i="5"/>
  <c r="Q69" i="5"/>
  <c r="S69" i="5" s="1"/>
  <c r="R69" i="5"/>
  <c r="T69" i="5" s="1"/>
  <c r="F71" i="5" l="1"/>
  <c r="B72" i="5"/>
  <c r="B73" i="5" s="1"/>
  <c r="R70" i="5"/>
  <c r="T70" i="5" s="1"/>
  <c r="Q70" i="5"/>
  <c r="S70" i="5" s="1"/>
  <c r="B74" i="5" l="1"/>
  <c r="F73" i="5"/>
  <c r="F72" i="5"/>
  <c r="R71" i="5"/>
  <c r="T71" i="5" s="1"/>
  <c r="Q71" i="5"/>
  <c r="S71" i="5" s="1"/>
  <c r="B75" i="5" l="1"/>
  <c r="F74" i="5"/>
  <c r="R72" i="5"/>
  <c r="T72" i="5" s="1"/>
  <c r="Q72" i="5"/>
  <c r="S72" i="5" s="1"/>
  <c r="B76" i="5" l="1"/>
  <c r="F75" i="5"/>
  <c r="R73" i="5"/>
  <c r="T73" i="5" s="1"/>
  <c r="Q73" i="5"/>
  <c r="S73" i="5" s="1"/>
  <c r="B77" i="5" l="1"/>
  <c r="F76" i="5"/>
  <c r="Q74" i="5"/>
  <c r="S74" i="5" s="1"/>
  <c r="R74" i="5"/>
  <c r="T74" i="5" s="1"/>
  <c r="B78" i="5" l="1"/>
  <c r="F77" i="5"/>
  <c r="Q75" i="5"/>
  <c r="S75" i="5" s="1"/>
  <c r="R75" i="5"/>
  <c r="T75" i="5" s="1"/>
  <c r="B79" i="5" l="1"/>
  <c r="F78" i="5"/>
  <c r="Q76" i="5"/>
  <c r="S76" i="5" s="1"/>
  <c r="R76" i="5"/>
  <c r="T76" i="5" s="1"/>
  <c r="B80" i="5" l="1"/>
  <c r="F79" i="5"/>
  <c r="Q77" i="5"/>
  <c r="S77" i="5" s="1"/>
  <c r="R77" i="5"/>
  <c r="T77" i="5" s="1"/>
  <c r="B81" i="5" l="1"/>
  <c r="F80" i="5"/>
  <c r="Q78" i="5"/>
  <c r="S78" i="5" s="1"/>
  <c r="R78" i="5"/>
  <c r="T78" i="5" s="1"/>
  <c r="B82" i="5" l="1"/>
  <c r="F81" i="5"/>
  <c r="R79" i="5"/>
  <c r="T79" i="5" s="1"/>
  <c r="Q79" i="5"/>
  <c r="S79" i="5" s="1"/>
  <c r="B83" i="5" l="1"/>
  <c r="F82" i="5"/>
  <c r="R80" i="5"/>
  <c r="T80" i="5" s="1"/>
  <c r="Q80" i="5"/>
  <c r="S80" i="5" s="1"/>
  <c r="B84" i="5" l="1"/>
  <c r="F83" i="5"/>
  <c r="R81" i="5"/>
  <c r="T81" i="5" s="1"/>
  <c r="Q81" i="5"/>
  <c r="S81" i="5" s="1"/>
  <c r="B85" i="5" l="1"/>
  <c r="F84" i="5"/>
  <c r="Q82" i="5"/>
  <c r="S82" i="5" s="1"/>
  <c r="R82" i="5"/>
  <c r="T82" i="5" s="1"/>
  <c r="B86" i="5" l="1"/>
  <c r="F85" i="5"/>
  <c r="Q83" i="5"/>
  <c r="S83" i="5" s="1"/>
  <c r="R83" i="5"/>
  <c r="T83" i="5" s="1"/>
  <c r="B87" i="5" l="1"/>
  <c r="F86" i="5"/>
  <c r="Q84" i="5"/>
  <c r="S84" i="5" s="1"/>
  <c r="R84" i="5"/>
  <c r="T84" i="5" s="1"/>
  <c r="B88" i="5" l="1"/>
  <c r="F87" i="5"/>
  <c r="R85" i="5"/>
  <c r="T85" i="5" s="1"/>
  <c r="Q85" i="5"/>
  <c r="S85" i="5" s="1"/>
  <c r="B89" i="5" l="1"/>
  <c r="F88" i="5"/>
  <c r="Q86" i="5"/>
  <c r="S86" i="5" s="1"/>
  <c r="R86" i="5"/>
  <c r="T86" i="5" s="1"/>
  <c r="B90" i="5" l="1"/>
  <c r="F89" i="5"/>
  <c r="Q87" i="5"/>
  <c r="S87" i="5" s="1"/>
  <c r="R87" i="5"/>
  <c r="T87" i="5" s="1"/>
  <c r="B91" i="5" l="1"/>
  <c r="F90" i="5"/>
  <c r="R88" i="5"/>
  <c r="T88" i="5" s="1"/>
  <c r="Q88" i="5"/>
  <c r="S88" i="5" s="1"/>
  <c r="B92" i="5" l="1"/>
  <c r="F91" i="5"/>
  <c r="R89" i="5"/>
  <c r="T89" i="5" s="1"/>
  <c r="Q89" i="5"/>
  <c r="S89" i="5" s="1"/>
  <c r="F92" i="5" l="1"/>
  <c r="Q90" i="5"/>
  <c r="S90" i="5" s="1"/>
  <c r="R90" i="5"/>
  <c r="T90" i="5" s="1"/>
  <c r="Q91" i="5" l="1"/>
  <c r="S91" i="5" s="1"/>
  <c r="R91" i="5"/>
  <c r="T91" i="5" s="1"/>
  <c r="R92" i="5" l="1"/>
  <c r="T92" i="5" s="1"/>
  <c r="Q92" i="5"/>
  <c r="S92" i="5" s="1"/>
  <c r="F100" i="5" l="1"/>
  <c r="B101" i="5"/>
  <c r="R100" i="5" l="1"/>
  <c r="T100" i="5" s="1"/>
  <c r="Q100" i="5"/>
  <c r="S100" i="5" s="1"/>
  <c r="F101" i="5"/>
  <c r="B102" i="5"/>
  <c r="B103" i="5" l="1"/>
  <c r="F102" i="5"/>
  <c r="Q101" i="5"/>
  <c r="S101" i="5" s="1"/>
  <c r="R101" i="5"/>
  <c r="T101" i="5" s="1"/>
  <c r="R102" i="5" l="1"/>
  <c r="T102" i="5" s="1"/>
  <c r="Q102" i="5"/>
  <c r="S102" i="5" s="1"/>
  <c r="F103" i="5"/>
  <c r="B104" i="5"/>
  <c r="F104" i="5" l="1"/>
  <c r="B105" i="5"/>
  <c r="Q103" i="5"/>
  <c r="S103" i="5" s="1"/>
  <c r="R103" i="5"/>
  <c r="T103" i="5" s="1"/>
  <c r="F105" i="5" l="1"/>
  <c r="B106" i="5"/>
  <c r="R104" i="5"/>
  <c r="T104" i="5" s="1"/>
  <c r="Q104" i="5"/>
  <c r="S104" i="5" s="1"/>
  <c r="F106" i="5" l="1"/>
  <c r="B107" i="5"/>
  <c r="Q105" i="5"/>
  <c r="S105" i="5" s="1"/>
  <c r="R105" i="5"/>
  <c r="T105" i="5" s="1"/>
  <c r="R106" i="5" l="1"/>
  <c r="T106" i="5" s="1"/>
  <c r="Q106" i="5"/>
  <c r="S106" i="5" s="1"/>
  <c r="F107" i="5"/>
  <c r="B108" i="5"/>
  <c r="Q107" i="5" l="1"/>
  <c r="S107" i="5" s="1"/>
  <c r="R107" i="5"/>
  <c r="T107" i="5" s="1"/>
  <c r="F108" i="5"/>
  <c r="B109" i="5"/>
  <c r="F109" i="5" l="1"/>
  <c r="B110" i="5"/>
  <c r="R108" i="5"/>
  <c r="T108" i="5" s="1"/>
  <c r="Q108" i="5"/>
  <c r="S108" i="5" s="1"/>
  <c r="F110" i="5" l="1"/>
  <c r="B111" i="5"/>
  <c r="Q109" i="5"/>
  <c r="S109" i="5" s="1"/>
  <c r="R109" i="5"/>
  <c r="T109" i="5" s="1"/>
  <c r="F111" i="5" l="1"/>
  <c r="B112" i="5"/>
  <c r="R110" i="5"/>
  <c r="T110" i="5" s="1"/>
  <c r="Q110" i="5"/>
  <c r="S110" i="5" s="1"/>
  <c r="F112" i="5" l="1"/>
  <c r="B113" i="5"/>
  <c r="Q111" i="5"/>
  <c r="S111" i="5" s="1"/>
  <c r="R111" i="5"/>
  <c r="T111" i="5" s="1"/>
  <c r="F113" i="5" l="1"/>
  <c r="B114" i="5"/>
  <c r="Q112" i="5"/>
  <c r="S112" i="5" s="1"/>
  <c r="R112" i="5"/>
  <c r="T112" i="5" s="1"/>
  <c r="B115" i="5" l="1"/>
  <c r="F114" i="5"/>
  <c r="R113" i="5"/>
  <c r="T113" i="5" s="1"/>
  <c r="Q113" i="5"/>
  <c r="S113" i="5" s="1"/>
  <c r="R114" i="5" l="1"/>
  <c r="T114" i="5" s="1"/>
  <c r="Q114" i="5"/>
  <c r="S114" i="5" s="1"/>
  <c r="F115" i="5"/>
  <c r="B116" i="5"/>
  <c r="F116" i="5" l="1"/>
  <c r="B117" i="5"/>
  <c r="Q115" i="5"/>
  <c r="S115" i="5" s="1"/>
  <c r="R115" i="5"/>
  <c r="T115" i="5" s="1"/>
  <c r="B118" i="5" l="1"/>
  <c r="F117" i="5"/>
  <c r="Q116" i="5"/>
  <c r="S116" i="5" s="1"/>
  <c r="R116" i="5"/>
  <c r="T116" i="5" s="1"/>
  <c r="R117" i="5" l="1"/>
  <c r="T117" i="5" s="1"/>
  <c r="Q117" i="5"/>
  <c r="S117" i="5" s="1"/>
  <c r="F118" i="5"/>
  <c r="B119" i="5"/>
  <c r="Q118" i="5" l="1"/>
  <c r="S118" i="5" s="1"/>
  <c r="R118" i="5"/>
  <c r="T118" i="5" s="1"/>
  <c r="B120" i="5"/>
  <c r="F119" i="5"/>
  <c r="R119" i="5" l="1"/>
  <c r="T119" i="5" s="1"/>
  <c r="Q119" i="5"/>
  <c r="S119" i="5" s="1"/>
  <c r="F120" i="5"/>
  <c r="B121" i="5"/>
  <c r="F121" i="5" l="1"/>
  <c r="B122" i="5"/>
  <c r="Q120" i="5"/>
  <c r="S120" i="5" s="1"/>
  <c r="R120" i="5"/>
  <c r="T120" i="5" s="1"/>
  <c r="F122" i="5" l="1"/>
  <c r="B123" i="5"/>
  <c r="Q121" i="5"/>
  <c r="S121" i="5" s="1"/>
  <c r="R121" i="5"/>
  <c r="T121" i="5" s="1"/>
  <c r="B124" i="5" l="1"/>
  <c r="F123" i="5"/>
  <c r="R122" i="5"/>
  <c r="T122" i="5" s="1"/>
  <c r="Q122" i="5"/>
  <c r="S122" i="5" s="1"/>
  <c r="Q123" i="5" l="1"/>
  <c r="S123" i="5" s="1"/>
  <c r="R123" i="5"/>
  <c r="T123" i="5" s="1"/>
  <c r="F124" i="5"/>
  <c r="B125" i="5"/>
  <c r="F125" i="5" l="1"/>
  <c r="B126" i="5"/>
  <c r="Q124" i="5"/>
  <c r="S124" i="5" s="1"/>
  <c r="R124" i="5"/>
  <c r="T124" i="5" s="1"/>
  <c r="F126" i="5" l="1"/>
  <c r="B127" i="5"/>
  <c r="Q125" i="5"/>
  <c r="S125" i="5" s="1"/>
  <c r="R125" i="5"/>
  <c r="T125" i="5" s="1"/>
  <c r="B128" i="5" l="1"/>
  <c r="F127" i="5"/>
  <c r="R126" i="5"/>
  <c r="T126" i="5" s="1"/>
  <c r="Q126" i="5"/>
  <c r="S126" i="5" s="1"/>
  <c r="R127" i="5" l="1"/>
  <c r="T127" i="5" s="1"/>
  <c r="Q127" i="5"/>
  <c r="S127" i="5" s="1"/>
  <c r="F128" i="5"/>
  <c r="B129" i="5"/>
  <c r="F129" i="5" l="1"/>
  <c r="B130" i="5"/>
  <c r="Q128" i="5"/>
  <c r="S128" i="5" s="1"/>
  <c r="R128" i="5"/>
  <c r="T128" i="5" s="1"/>
  <c r="Q129" i="5" l="1"/>
  <c r="S129" i="5" s="1"/>
  <c r="R129" i="5"/>
  <c r="T129" i="5" s="1"/>
  <c r="F130" i="5"/>
  <c r="B131" i="5"/>
  <c r="B132" i="5" l="1"/>
  <c r="F131" i="5"/>
  <c r="Q130" i="5"/>
  <c r="S130" i="5" s="1"/>
  <c r="R130" i="5"/>
  <c r="T130" i="5" s="1"/>
  <c r="F132" i="5" l="1"/>
  <c r="R131" i="5"/>
  <c r="T131" i="5" s="1"/>
  <c r="Q131" i="5"/>
  <c r="S131" i="5" s="1"/>
  <c r="R132" i="5"/>
  <c r="T132" i="5" s="1"/>
  <c r="Q132" i="5"/>
  <c r="S13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53CE8F-90AB-A448-80CF-47191BBE057C}" name="24-04-05_Na50000_reducted111" type="6" refreshedVersion="8" background="1" saveData="1">
    <textPr sourceFile="/Users/ejranta/Geology20Jul2024/Postdoc2_Hel/Renlund project/Laser_pysillsfiles_May2025/50000ppm_Na_reductions/24-04-05_Na50000_reducted.csv" thousands=" 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<sst xmlns="http://schemas.openxmlformats.org/spreadsheetml/2006/main" count="854" uniqueCount="374">
  <si>
    <t>Br</t>
  </si>
  <si>
    <t>I</t>
  </si>
  <si>
    <t>Cl</t>
  </si>
  <si>
    <t>F</t>
  </si>
  <si>
    <t xml:space="preserve">I D(fluid-melt) </t>
  </si>
  <si>
    <t xml:space="preserve">Cl D(fluid-melt) </t>
  </si>
  <si>
    <t xml:space="preserve">Br D(fluid-melt) </t>
  </si>
  <si>
    <t>Br/Cl x 10^-3</t>
  </si>
  <si>
    <t>I/Cl  x 10^-6</t>
  </si>
  <si>
    <t>molar</t>
  </si>
  <si>
    <t>Initial melt halogen ratios</t>
  </si>
  <si>
    <t>F (residual F of Cl in the melt)</t>
  </si>
  <si>
    <t>Cl/I</t>
  </si>
  <si>
    <t>Cl/Br</t>
  </si>
  <si>
    <t>Flipped molar ratios</t>
  </si>
  <si>
    <t>x 10^3</t>
  </si>
  <si>
    <t>x10^6</t>
  </si>
  <si>
    <t>Cl/I  fluid</t>
  </si>
  <si>
    <t>Cl/Br fluid</t>
  </si>
  <si>
    <t>Fluid halogen ratios</t>
  </si>
  <si>
    <t>Rhyolite MI averages</t>
  </si>
  <si>
    <t>reference</t>
  </si>
  <si>
    <t>Ranta et al. 2024 (IMIC)</t>
  </si>
  <si>
    <t>Rift</t>
  </si>
  <si>
    <t>Propagating rift</t>
  </si>
  <si>
    <t>Off-rift</t>
  </si>
  <si>
    <t>Si8</t>
  </si>
  <si>
    <t>Ti8</t>
  </si>
  <si>
    <t>Al8</t>
  </si>
  <si>
    <t>Fe8</t>
  </si>
  <si>
    <t>Mg8</t>
  </si>
  <si>
    <t>Mn8</t>
  </si>
  <si>
    <t>Ca8</t>
  </si>
  <si>
    <t>Na8</t>
  </si>
  <si>
    <t>K8</t>
  </si>
  <si>
    <t>P8</t>
  </si>
  <si>
    <t>1SD</t>
  </si>
  <si>
    <t>Molar composition (calculated based on 8 oxygens)</t>
  </si>
  <si>
    <t>AlkEx</t>
  </si>
  <si>
    <t>Al-(Na+K)</t>
  </si>
  <si>
    <t>If positive, AlkEx = 0</t>
  </si>
  <si>
    <t>(Na+K)-Al</t>
  </si>
  <si>
    <t>If positive, AlEx = 0</t>
  </si>
  <si>
    <t>AlEx</t>
  </si>
  <si>
    <t>D(f-m)I / D(f-m)Br</t>
  </si>
  <si>
    <t>Chlorine</t>
  </si>
  <si>
    <t>Bromine</t>
  </si>
  <si>
    <t>Iodine</t>
  </si>
  <si>
    <t>C0</t>
  </si>
  <si>
    <t>Cliq/C0</t>
  </si>
  <si>
    <t>D(liq-melt)</t>
  </si>
  <si>
    <t>D(melt-liq)</t>
  </si>
  <si>
    <t>wt.%</t>
  </si>
  <si>
    <t>Cliq I</t>
  </si>
  <si>
    <t>Cliq Br</t>
  </si>
  <si>
    <t>Cliq Cl</t>
  </si>
  <si>
    <t>Br/Cl x 1000</t>
  </si>
  <si>
    <t>I/Cl x 10^6</t>
  </si>
  <si>
    <t>weight ratio</t>
  </si>
  <si>
    <t>Basalt concentration</t>
  </si>
  <si>
    <t>min</t>
  </si>
  <si>
    <t>max</t>
  </si>
  <si>
    <t>average of Weston (2013) and Waters (2021)</t>
  </si>
  <si>
    <t>Br/Cl x 1000 mass</t>
  </si>
  <si>
    <t>I/Cl x 10^6 mass</t>
  </si>
  <si>
    <t>Sample</t>
  </si>
  <si>
    <t>Type</t>
  </si>
  <si>
    <t>FIA</t>
  </si>
  <si>
    <t>Li7</t>
  </si>
  <si>
    <t>B11</t>
  </si>
  <si>
    <t>Na23</t>
  </si>
  <si>
    <t>Mg24</t>
  </si>
  <si>
    <t>Mg25</t>
  </si>
  <si>
    <t>Al27</t>
  </si>
  <si>
    <t>Si29</t>
  </si>
  <si>
    <t>P31</t>
  </si>
  <si>
    <t>S34</t>
  </si>
  <si>
    <t>Cl35</t>
  </si>
  <si>
    <t>K39</t>
  </si>
  <si>
    <t>Ca44</t>
  </si>
  <si>
    <t>Ti47</t>
  </si>
  <si>
    <t>Ti49</t>
  </si>
  <si>
    <t>Mn55</t>
  </si>
  <si>
    <t>Fe56</t>
  </si>
  <si>
    <t>Fe57</t>
  </si>
  <si>
    <t>Co59</t>
  </si>
  <si>
    <t>Ni60</t>
  </si>
  <si>
    <t>Cu65</t>
  </si>
  <si>
    <t>Zn66</t>
  </si>
  <si>
    <t>As75</t>
  </si>
  <si>
    <t>Br81</t>
  </si>
  <si>
    <t>Rb85</t>
  </si>
  <si>
    <t>Sr88</t>
  </si>
  <si>
    <t>Mo95</t>
  </si>
  <si>
    <t>Ag107</t>
  </si>
  <si>
    <t>Sn118</t>
  </si>
  <si>
    <t>Sb121</t>
  </si>
  <si>
    <t>I127</t>
  </si>
  <si>
    <t>Cs133</t>
  </si>
  <si>
    <t>Ba137</t>
  </si>
  <si>
    <t>W182</t>
  </si>
  <si>
    <t>Au197</t>
  </si>
  <si>
    <t>Tl205</t>
  </si>
  <si>
    <t>Pb208</t>
  </si>
  <si>
    <t>Br/Cl (x10^3 molar)</t>
  </si>
  <si>
    <t>I/Cl (x10^6 molar)</t>
  </si>
  <si>
    <t>5New5_Loc1_Subloc3</t>
  </si>
  <si>
    <t>Brine</t>
  </si>
  <si>
    <t>5New5Loc1_FIA-A</t>
  </si>
  <si>
    <t>5New5_Loc1_SublocX</t>
  </si>
  <si>
    <t>5New5Loc1_FIA-X</t>
  </si>
  <si>
    <t>5New5_Loc1_SublocXX</t>
  </si>
  <si>
    <t>5ANew5Loc1-ChipC_FIA-A</t>
  </si>
  <si>
    <t>5ANew5Loc1-ChipC_FIA-C</t>
  </si>
  <si>
    <t>5ANew2Loc3</t>
  </si>
  <si>
    <t>5ANew2Loc3-_FIA-X</t>
  </si>
  <si>
    <t>5A2Loc1</t>
  </si>
  <si>
    <t>5A2Loc1_FIA-3</t>
  </si>
  <si>
    <t>5A2Loc1_FIA-6</t>
  </si>
  <si>
    <t>5A2Loc1_FIA-9</t>
  </si>
  <si>
    <t>5A2Loc1_FIA-8</t>
  </si>
  <si>
    <t>5A2Loc1_FIA-10</t>
  </si>
  <si>
    <t>5A2Loc1_FIA-betw3and6</t>
  </si>
  <si>
    <t>5A4Loc1</t>
  </si>
  <si>
    <t>5A2Loc1-ChipC_FIA-X</t>
  </si>
  <si>
    <t>5A1</t>
  </si>
  <si>
    <t>5A1-ChipD_FIA-2</t>
  </si>
  <si>
    <t>5A1-ChipA_FIA-1</t>
  </si>
  <si>
    <t>5A1-ChipA_FIA-2</t>
  </si>
  <si>
    <t>5A1-ChipB_FIA-4</t>
  </si>
  <si>
    <t>5A1-ChipB_FIA-5</t>
  </si>
  <si>
    <t>5A1-ChipB_FIA-6</t>
  </si>
  <si>
    <t>5A1-ChipB_FIA-7</t>
  </si>
  <si>
    <t>Average</t>
  </si>
  <si>
    <t>5New5Loc1_FIA-D</t>
  </si>
  <si>
    <t>5New5_Loc1_Subloc1</t>
  </si>
  <si>
    <t>Vapor</t>
  </si>
  <si>
    <t>Quartz</t>
  </si>
  <si>
    <t>Sample information</t>
  </si>
  <si>
    <t>Phase 1 quartz</t>
  </si>
  <si>
    <t>Point ID</t>
  </si>
  <si>
    <t>24_04_04_b13</t>
  </si>
  <si>
    <t>24_04_04_b14</t>
  </si>
  <si>
    <t>24_04_04_b18</t>
  </si>
  <si>
    <t>24_04_04_b19</t>
  </si>
  <si>
    <t>24_04_04_b20</t>
  </si>
  <si>
    <t>24_04_05_b13</t>
  </si>
  <si>
    <t>24_04_05_b14</t>
  </si>
  <si>
    <t>24_04_05_b15</t>
  </si>
  <si>
    <t>24_04_05_b17</t>
  </si>
  <si>
    <t>24_04_05_b28</t>
  </si>
  <si>
    <t>24_04_08_b12</t>
  </si>
  <si>
    <t>24_04_08_b13</t>
  </si>
  <si>
    <t>24_04_08_b14</t>
  </si>
  <si>
    <t>24_04_08_b26</t>
  </si>
  <si>
    <t>24_04_08_b27</t>
  </si>
  <si>
    <t>24_04_08_b28</t>
  </si>
  <si>
    <t>24_04_08_b29</t>
  </si>
  <si>
    <t>24_04_08_b30</t>
  </si>
  <si>
    <t>24_04_08_b37</t>
  </si>
  <si>
    <t>24_04_08_b38</t>
  </si>
  <si>
    <t>24_04_08_b39</t>
  </si>
  <si>
    <t>24_04_08_b40</t>
  </si>
  <si>
    <t>24_04_08_b45</t>
  </si>
  <si>
    <t>24_04_08_b47</t>
  </si>
  <si>
    <t>24_04_09_b17</t>
  </si>
  <si>
    <t>24_04_09_b29</t>
  </si>
  <si>
    <t>24_04_09_b40</t>
  </si>
  <si>
    <t>24_04_09_b42</t>
  </si>
  <si>
    <t>24_04_09_b43</t>
  </si>
  <si>
    <t>24_04_09_b44</t>
  </si>
  <si>
    <t>24_04_09_b48</t>
  </si>
  <si>
    <t>24_04_09_b49</t>
  </si>
  <si>
    <t>24_04_10_b08</t>
  </si>
  <si>
    <t>24_04_10_b15</t>
  </si>
  <si>
    <t>24_04_10_b17</t>
  </si>
  <si>
    <t>24_04_10_b18</t>
  </si>
  <si>
    <t>24_04_10_b19</t>
  </si>
  <si>
    <t>24_04_10_b20</t>
  </si>
  <si>
    <t>24_04_10_b21</t>
  </si>
  <si>
    <t>24_04_10_b27</t>
  </si>
  <si>
    <t>24_04_10_b29</t>
  </si>
  <si>
    <t>24_04_10_b33</t>
  </si>
  <si>
    <t>24_04_10_b34</t>
  </si>
  <si>
    <t>24_04_10_b36</t>
  </si>
  <si>
    <t>24_04_10_b40</t>
  </si>
  <si>
    <t>24_04_10_b46</t>
  </si>
  <si>
    <t>24_04_10_b47</t>
  </si>
  <si>
    <t>24_04_10_b48</t>
  </si>
  <si>
    <t>24_04_04_b08</t>
  </si>
  <si>
    <t>24_04_04_b09</t>
  </si>
  <si>
    <t>24_04_09_b06</t>
  </si>
  <si>
    <t>24_04_09_b07</t>
  </si>
  <si>
    <t>24_04_09_b08</t>
  </si>
  <si>
    <t>24_04_09_b09</t>
  </si>
  <si>
    <t>24_04_09_b10</t>
  </si>
  <si>
    <t>24_04_09_b11</t>
  </si>
  <si>
    <t>24_04_09_b12</t>
  </si>
  <si>
    <t>24_04_09_b13</t>
  </si>
  <si>
    <t>24_04_04_b13_incl2</t>
  </si>
  <si>
    <t>24_04_08_b45_incl2</t>
  </si>
  <si>
    <t>24_04_10_b36_incl2</t>
  </si>
  <si>
    <t>Halogen molar ratios and propagated SDs</t>
  </si>
  <si>
    <t>5ANew5Loc1_Subloc6</t>
  </si>
  <si>
    <t>5ANew5Loc1_Subloc5</t>
  </si>
  <si>
    <t>An</t>
  </si>
  <si>
    <t>Kfs</t>
  </si>
  <si>
    <t>Ab</t>
  </si>
  <si>
    <t>Ba</t>
  </si>
  <si>
    <t>Plag gr4 1</t>
  </si>
  <si>
    <t>Plag gr4 2</t>
  </si>
  <si>
    <t>Plag gr4 3</t>
  </si>
  <si>
    <t>Plag gr5 1</t>
  </si>
  <si>
    <t>Plag gr5 2</t>
  </si>
  <si>
    <t>Plag gr5 3</t>
  </si>
  <si>
    <t>TiO2</t>
  </si>
  <si>
    <t>Al2O3</t>
  </si>
  <si>
    <t>FeO</t>
  </si>
  <si>
    <t>MgO</t>
  </si>
  <si>
    <t>CaO</t>
  </si>
  <si>
    <t>Na2O</t>
  </si>
  <si>
    <t>K2O</t>
  </si>
  <si>
    <t>BaO</t>
  </si>
  <si>
    <t>SrO</t>
  </si>
  <si>
    <t>Total</t>
  </si>
  <si>
    <t>1RSD (%)</t>
  </si>
  <si>
    <t>SiO2 (wt%)</t>
  </si>
  <si>
    <t>Sample point</t>
  </si>
  <si>
    <t>5A3</t>
  </si>
  <si>
    <t>5A3-fsp1 pt1</t>
  </si>
  <si>
    <t>5A3-fsp1 pt2</t>
  </si>
  <si>
    <t>5A3-fsp1 pt3</t>
  </si>
  <si>
    <t>5A3-fsp2 pt1</t>
  </si>
  <si>
    <t>5A3-fsp2 pt2</t>
  </si>
  <si>
    <t>5A3-fsp2 pt3</t>
  </si>
  <si>
    <t>5A3-fsp3 pt1</t>
  </si>
  <si>
    <t>5A3-fsp3 pt2</t>
  </si>
  <si>
    <t>5A3-fsp3 pt3</t>
  </si>
  <si>
    <t>5A3-fsp4 pt1</t>
  </si>
  <si>
    <t>5A3-fsp4 pt2</t>
  </si>
  <si>
    <t>5A3-fsp5 pt1</t>
  </si>
  <si>
    <t>5A3-fsp5 pt2</t>
  </si>
  <si>
    <t>5A3-fsp6 pt1</t>
  </si>
  <si>
    <t>5A3-fsp7 pt1</t>
  </si>
  <si>
    <t>5A3-fsp8 pt1</t>
  </si>
  <si>
    <t>5A3-fsp9 pt1</t>
  </si>
  <si>
    <t>5A3-fsp10 pt1</t>
  </si>
  <si>
    <t>5A3-fsp10 pt2</t>
  </si>
  <si>
    <t>5A3-fsp11 pt1</t>
  </si>
  <si>
    <t>5A3-fsp11 pt2</t>
  </si>
  <si>
    <t>5A3-fsp12 pt1</t>
  </si>
  <si>
    <t>5A3-fsp13 pt1</t>
  </si>
  <si>
    <t>5A3-fsp14 pt1</t>
  </si>
  <si>
    <t>5A3-fsp14 pt2</t>
  </si>
  <si>
    <t>5A3-fsp15 pt1</t>
  </si>
  <si>
    <t>5A3-fsp15 pt2</t>
  </si>
  <si>
    <t>5A3-fsp15 pt3</t>
  </si>
  <si>
    <t>5A3-fsp16 pt1</t>
  </si>
  <si>
    <t>5A3-fsp16 pt2</t>
  </si>
  <si>
    <t>5A3-fsp16 pt3</t>
  </si>
  <si>
    <t>5A3-fsp17</t>
  </si>
  <si>
    <t>5A3-fsp18</t>
  </si>
  <si>
    <t>5A3-fsp20</t>
  </si>
  <si>
    <t>5A3-fsp19</t>
  </si>
  <si>
    <t>5A3-fsp21</t>
  </si>
  <si>
    <t>5A3-fsp22</t>
  </si>
  <si>
    <t>5A3-fsp23</t>
  </si>
  <si>
    <t>5A3-fsp24 pt1</t>
  </si>
  <si>
    <t>5A3-fsp24 pt2</t>
  </si>
  <si>
    <t>5A3-fsp24 pt3</t>
  </si>
  <si>
    <t>5A3-fsp25 pt1</t>
  </si>
  <si>
    <t>5A3-fsp25 pt2</t>
  </si>
  <si>
    <t>5A3-fsp25 pt3</t>
  </si>
  <si>
    <t>5A3-fsp26 pt1</t>
  </si>
  <si>
    <t>5A3-fsp26 pt2</t>
  </si>
  <si>
    <t>5A3-fsp26 pt3</t>
  </si>
  <si>
    <t>5A3-fsp27 pt1</t>
  </si>
  <si>
    <t>5A3-fsp27 pt2</t>
  </si>
  <si>
    <t>5A3-fsp27 pt3</t>
  </si>
  <si>
    <t>5A3-fsp28</t>
  </si>
  <si>
    <t>5A3-fsp29</t>
  </si>
  <si>
    <t>5A3-fsp30</t>
  </si>
  <si>
    <t>5A3-fsp31</t>
  </si>
  <si>
    <t>5A3-fsp32</t>
  </si>
  <si>
    <t>5A3-fsp33</t>
  </si>
  <si>
    <t>5A3-fsp34</t>
  </si>
  <si>
    <t>5A3-fsp35darker</t>
  </si>
  <si>
    <t>5A3-fsp36darker</t>
  </si>
  <si>
    <t>Analysis point</t>
  </si>
  <si>
    <t>Reference material</t>
  </si>
  <si>
    <t>Astimex plagioclase</t>
  </si>
  <si>
    <t>EPMA reference standard analyses</t>
  </si>
  <si>
    <t>Supplemetary tables S3: Fractional and equilibrium fluid exsolution models.</t>
  </si>
  <si>
    <t>Reference</t>
  </si>
  <si>
    <t>V km3/yr</t>
  </si>
  <si>
    <t>V m3/yr</t>
  </si>
  <si>
    <t>Mass /  yr (kg/yr)</t>
  </si>
  <si>
    <t>Basalt</t>
  </si>
  <si>
    <t>Archaean ocean crust generation rate vs modern</t>
  </si>
  <si>
    <t>Cl (kg/yr)</t>
  </si>
  <si>
    <t>avg</t>
  </si>
  <si>
    <t>Bickle1986</t>
  </si>
  <si>
    <t>Herzberg2010</t>
  </si>
  <si>
    <t>Water (kg)</t>
  </si>
  <si>
    <t>NaCl (kg)</t>
  </si>
  <si>
    <t>Cl (kg)</t>
  </si>
  <si>
    <t>Mass of oceans (kg)</t>
  </si>
  <si>
    <t>Salinity</t>
  </si>
  <si>
    <t>Years</t>
  </si>
  <si>
    <t>Ga</t>
  </si>
  <si>
    <t>Geological age</t>
  </si>
  <si>
    <t xml:space="preserve">Cl modern oceans (kg) </t>
  </si>
  <si>
    <t>Iceland brine generation</t>
  </si>
  <si>
    <t>Brine (kg/yr)</t>
  </si>
  <si>
    <t>NaCleq (%)</t>
  </si>
  <si>
    <t>ppm Cl / kg magma produced</t>
  </si>
  <si>
    <t>Ranta2021</t>
  </si>
  <si>
    <t>Supplementary Table S4: Fluid-melt partition coefficients</t>
  </si>
  <si>
    <t>Quartz compositions (ppm), corrected to 100% SiO2.</t>
  </si>
  <si>
    <t>1 standard deviation: fluid inclusions (ppm)</t>
  </si>
  <si>
    <t>Limit of quantification: fluid inclusions (ppm)</t>
  </si>
  <si>
    <t>Standard deviation: quartz (ppm)</t>
  </si>
  <si>
    <t>Limit of quantification: quartz (ppm)</t>
  </si>
  <si>
    <t>D(f-m) are calculated using Eqs. 3–5 of Miranda et al. (2025) and average composition of Icelandic silicic melt inclusions (IMIC database, Ranta et al. 2024)</t>
  </si>
  <si>
    <r>
      <t>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(Cl)</t>
    </r>
  </si>
  <si>
    <r>
      <t>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(Br)</t>
    </r>
  </si>
  <si>
    <r>
      <t>D</t>
    </r>
    <r>
      <rPr>
        <vertAlign val="subscript"/>
        <sz val="12"/>
        <color rgb="FF000000"/>
        <rFont val="Aptos Narrow"/>
        <scheme val="minor"/>
      </rPr>
      <t>f-m</t>
    </r>
    <r>
      <rPr>
        <sz val="12"/>
        <color rgb="FF000000"/>
        <rFont val="Aptos Narrow"/>
        <family val="2"/>
        <scheme val="minor"/>
      </rPr>
      <t>(I)</t>
    </r>
  </si>
  <si>
    <r>
      <t>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(I) / 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(Cl)</t>
    </r>
  </si>
  <si>
    <r>
      <t>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(Br) / D</t>
    </r>
    <r>
      <rPr>
        <vertAlign val="subscript"/>
        <sz val="12"/>
        <color theme="1"/>
        <rFont val="Aptos Narrow (Body)"/>
      </rPr>
      <t>f-m</t>
    </r>
    <r>
      <rPr>
        <sz val="12"/>
        <color theme="1"/>
        <rFont val="Aptos Narrow"/>
        <family val="2"/>
        <scheme val="minor"/>
      </rPr>
      <t>(Cl)</t>
    </r>
  </si>
  <si>
    <r>
      <t>NaCl</t>
    </r>
    <r>
      <rPr>
        <vertAlign val="subscript"/>
        <sz val="12"/>
        <color theme="1"/>
        <rFont val="Aptos Narrow (Body)"/>
      </rPr>
      <t>eq</t>
    </r>
    <r>
      <rPr>
        <sz val="12"/>
        <color theme="1"/>
        <rFont val="Aptos Narrow"/>
        <family val="2"/>
        <scheme val="minor"/>
      </rPr>
      <t xml:space="preserve"> wt%</t>
    </r>
  </si>
  <si>
    <t>AlEx and AlkEx are variables calculated based on the molar melt composition for Miranda et al. (2025) Eqs. 3-4</t>
  </si>
  <si>
    <t>F ( fraction of original Cl in vapor phase)</t>
  </si>
  <si>
    <t>2. Using D(f-m) after Miranda et al. (2025) assuming  NaCleq = 5 wt% (Table S4)</t>
  </si>
  <si>
    <t>1. Using D(f-m) after Miranda et al. (2025) assuming  NaCleq = 2 wt% (Table S4)</t>
  </si>
  <si>
    <t>Fractional degassing of halogens (see Aiuppa 2009 Eq.1)</t>
  </si>
  <si>
    <t>Batch equilibrium equation of Shaw (1970)</t>
  </si>
  <si>
    <t>Halogen ratios</t>
  </si>
  <si>
    <t>3. Equilibrium degassing NaCl = 2 wt%</t>
  </si>
  <si>
    <t>4. Equilibrium degassing NaCl = 5 wt%</t>
  </si>
  <si>
    <t>Initial undegassed melt halogen compositions</t>
  </si>
  <si>
    <t>molar ratio</t>
  </si>
  <si>
    <t>Evolved melt concentration (after 5% melt remaining after fractional crystallisation); Note that only the chosen basaltic melt halogen composition matters for the degassing models, because halogen proportions remain the same during fractional crystallisation.</t>
  </si>
  <si>
    <r>
      <t>m</t>
    </r>
    <r>
      <rPr>
        <vertAlign val="subscript"/>
        <sz val="12"/>
        <color theme="1"/>
        <rFont val="Aptos Narrow (Body)"/>
      </rPr>
      <t>Iceland</t>
    </r>
    <r>
      <rPr>
        <sz val="12"/>
        <color theme="1"/>
        <rFont val="Aptos Narrow"/>
        <family val="2"/>
        <scheme val="minor"/>
      </rPr>
      <t xml:space="preserve"> (kg)</t>
    </r>
  </si>
  <si>
    <t>Thordardson2007</t>
  </si>
  <si>
    <r>
      <t>F</t>
    </r>
    <r>
      <rPr>
        <vertAlign val="subscript"/>
        <sz val="12"/>
        <color theme="1"/>
        <rFont val="Aptos Narrow (Body)"/>
      </rPr>
      <t>Cl</t>
    </r>
    <r>
      <rPr>
        <sz val="12"/>
        <color theme="1"/>
        <rFont val="Aptos Narrow"/>
        <family val="2"/>
        <scheme val="minor"/>
      </rPr>
      <t xml:space="preserve"> kg Cl brine / kg overall magma produced</t>
    </r>
  </si>
  <si>
    <r>
      <t>B</t>
    </r>
    <r>
      <rPr>
        <vertAlign val="subscript"/>
        <sz val="12"/>
        <color theme="1"/>
        <rFont val="Aptos Narrow (Body)"/>
      </rPr>
      <t>Cl</t>
    </r>
    <r>
      <rPr>
        <sz val="12"/>
        <color theme="1"/>
        <rFont val="Aptos Narrow"/>
        <family val="2"/>
        <scheme val="minor"/>
      </rPr>
      <t xml:space="preserve"> avg (kg/yr)</t>
    </r>
  </si>
  <si>
    <r>
      <t>Cl</t>
    </r>
    <r>
      <rPr>
        <vertAlign val="subscript"/>
        <sz val="12"/>
        <color theme="1"/>
        <rFont val="Aptos Narrow (Body)"/>
      </rPr>
      <t>tot</t>
    </r>
    <r>
      <rPr>
        <sz val="12"/>
        <color theme="1"/>
        <rFont val="Aptos Narrow"/>
        <family val="2"/>
        <scheme val="minor"/>
      </rPr>
      <t xml:space="preserve"> avg (kg)</t>
    </r>
  </si>
  <si>
    <r>
      <t>Cl</t>
    </r>
    <r>
      <rPr>
        <vertAlign val="subscript"/>
        <sz val="12"/>
        <color theme="1"/>
        <rFont val="Aptos Narrow (Body)"/>
      </rPr>
      <t>tot</t>
    </r>
    <r>
      <rPr>
        <sz val="12"/>
        <color theme="1"/>
        <rFont val="Aptos Narrow"/>
        <family val="2"/>
        <scheme val="minor"/>
      </rPr>
      <t xml:space="preserve"> min (kg)</t>
    </r>
  </si>
  <si>
    <r>
      <t>Cl</t>
    </r>
    <r>
      <rPr>
        <vertAlign val="subscript"/>
        <sz val="12"/>
        <color theme="1"/>
        <rFont val="Aptos Narrow (Body)"/>
      </rPr>
      <t>tot</t>
    </r>
    <r>
      <rPr>
        <sz val="12"/>
        <color theme="1"/>
        <rFont val="Aptos Narrow"/>
        <family val="2"/>
        <scheme val="minor"/>
      </rPr>
      <t xml:space="preserve"> max (kg)</t>
    </r>
  </si>
  <si>
    <r>
      <t>A</t>
    </r>
    <r>
      <rPr>
        <vertAlign val="subscript"/>
        <sz val="12"/>
        <color theme="1"/>
        <rFont val="Aptos Narrow (Body)"/>
      </rPr>
      <t>modern</t>
    </r>
    <r>
      <rPr>
        <sz val="12"/>
        <color theme="1"/>
        <rFont val="Aptos Narrow"/>
        <family val="2"/>
        <scheme val="minor"/>
      </rPr>
      <t xml:space="preserve"> (km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 / yr)</t>
    </r>
  </si>
  <si>
    <r>
      <t>D</t>
    </r>
    <r>
      <rPr>
        <vertAlign val="subscript"/>
        <sz val="12"/>
        <color theme="1"/>
        <rFont val="Aptos Narrow (Body)"/>
      </rPr>
      <t>crust</t>
    </r>
    <r>
      <rPr>
        <sz val="12"/>
        <color theme="1"/>
        <rFont val="Aptos Narrow"/>
        <family val="2"/>
        <scheme val="minor"/>
      </rPr>
      <t xml:space="preserve"> thickness (km) </t>
    </r>
  </si>
  <si>
    <r>
      <t>X</t>
    </r>
    <r>
      <rPr>
        <vertAlign val="subscript"/>
        <sz val="12"/>
        <color theme="1"/>
        <rFont val="Aptos Narrow (Body)"/>
      </rPr>
      <t>spreading</t>
    </r>
    <r>
      <rPr>
        <sz val="12"/>
        <color theme="1"/>
        <rFont val="Aptos Narrow"/>
        <family val="2"/>
        <scheme val="minor"/>
      </rPr>
      <t xml:space="preserve"> (spreading rate factor, Archaean vs. modern)</t>
    </r>
  </si>
  <si>
    <r>
      <t>ρ density kg/m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)</t>
    </r>
  </si>
  <si>
    <r>
      <t>A (km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/yr)</t>
    </r>
  </si>
  <si>
    <r>
      <t>kg Cl brine / km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 xml:space="preserve">  magma produced</t>
    </r>
  </si>
  <si>
    <t>Modern oceanic crustal generation</t>
  </si>
  <si>
    <t>Ref.</t>
  </si>
  <si>
    <t>Kendrick2020</t>
  </si>
  <si>
    <t>Modern ocean</t>
  </si>
  <si>
    <t>Marty2018</t>
  </si>
  <si>
    <t>Cl min Archaean oceans</t>
  </si>
  <si>
    <t>Archaean Cl production rate</t>
  </si>
  <si>
    <t>Archaean Cl influx to oceans</t>
  </si>
  <si>
    <r>
      <t>Cl</t>
    </r>
    <r>
      <rPr>
        <vertAlign val="subscript"/>
        <sz val="12"/>
        <color theme="1"/>
        <rFont val="Aptos Narrow (Body)"/>
      </rPr>
      <t>tot</t>
    </r>
    <r>
      <rPr>
        <sz val="12"/>
        <color theme="1"/>
        <rFont val="Aptos Narrow"/>
        <family val="2"/>
        <scheme val="minor"/>
      </rPr>
      <t xml:space="preserve"> / yr [Cl-in-brine (kg/yr) produced by Archaean magmatism</t>
    </r>
  </si>
  <si>
    <t>Magma, brine and Cl production rate in Iceland</t>
  </si>
  <si>
    <t>BSE image of a miarolitic cavity in sample 5A3 with the adjacent alteration rim. Numbers correspond to sample labels (fspXX)</t>
  </si>
  <si>
    <r>
      <t>FI element concentrations corrected to an arbitrary value of 50,000 ppm Na. Quartz trace elements were corrected to 100% SiO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.</t>
    </r>
  </si>
  <si>
    <r>
      <t xml:space="preserve">The reported values indicate elemental abundances, with the isotope used for data reduction indicated in the label. Data reduced using the </t>
    </r>
    <r>
      <rPr>
        <vertAlign val="superscript"/>
        <sz val="12"/>
        <color theme="1"/>
        <rFont val="Aptos Narrow"/>
      </rPr>
      <t>24</t>
    </r>
    <r>
      <rPr>
        <sz val="12"/>
        <color theme="1"/>
        <rFont val="Aptos Narrow"/>
        <family val="2"/>
      </rPr>
      <t xml:space="preserve">Mg, </t>
    </r>
    <r>
      <rPr>
        <vertAlign val="superscript"/>
        <sz val="12"/>
        <color theme="1"/>
        <rFont val="Aptos Narrow"/>
      </rPr>
      <t>47</t>
    </r>
    <r>
      <rPr>
        <sz val="12"/>
        <color theme="1"/>
        <rFont val="Aptos Narrow"/>
        <family val="2"/>
      </rPr>
      <t xml:space="preserve">Ti and </t>
    </r>
    <r>
      <rPr>
        <vertAlign val="superscript"/>
        <sz val="12"/>
        <color theme="1"/>
        <rFont val="Aptos Narrow"/>
      </rPr>
      <t>56</t>
    </r>
    <r>
      <rPr>
        <sz val="12"/>
        <color theme="1"/>
        <rFont val="Aptos Narrow"/>
        <family val="2"/>
      </rPr>
      <t>Fe signals are used in the plots.</t>
    </r>
  </si>
  <si>
    <r>
      <t>Intrusive km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/yr (5x extrusive)</t>
    </r>
  </si>
  <si>
    <r>
      <t>V</t>
    </r>
    <r>
      <rPr>
        <vertAlign val="subscript"/>
        <sz val="12"/>
        <color theme="1"/>
        <rFont val="Aptos Narrow (Body)"/>
      </rPr>
      <t>E</t>
    </r>
    <r>
      <rPr>
        <sz val="12"/>
        <color theme="1"/>
        <rFont val="Aptos Narrow"/>
        <family val="2"/>
        <scheme val="minor"/>
      </rPr>
      <t xml:space="preserve"> (eruptive rate) km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/yr</t>
    </r>
  </si>
  <si>
    <r>
      <t>intrusive + extrusive (km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/yr)</t>
    </r>
  </si>
  <si>
    <t>Supplementary table S2: EPMA feldspar analyses</t>
  </si>
  <si>
    <t>Supplementary table S1. LA-ICP-MS data of fluid inclusions</t>
  </si>
  <si>
    <t>Supplementary table S5. Magmatic fluid halogen fluxes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</si>
</sst>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4"/>
      <color theme="1"/>
      <name val="Aptos Narrow"/>
      <family val="2"/>
      <scheme val="minor"/>
    </font>
    <font>
      <vertAlign val="superscript"/>
      <sz val="12"/>
      <color theme="1"/>
      <name val="Aptos Narrow"/>
    </font>
    <font>
      <vertAlign val="subscript"/>
      <sz val="12"/>
      <color theme="1"/>
      <name val="Aptos Narrow (Body)"/>
    </font>
    <font>
      <sz val="12"/>
      <color rgb="FF000000"/>
      <name val="Aptos Narrow"/>
      <family val="2"/>
      <scheme val="minor"/>
    </font>
    <font>
      <vertAlign val="subscript"/>
      <sz val="12"/>
      <color rgb="FF000000"/>
      <name val="Aptos Narrow"/>
      <scheme val="minor"/>
    </font>
    <font>
      <vertAlign val="superscript"/>
      <sz val="12"/>
      <color theme="1"/>
      <name val="Aptos Narrow (Body)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DC9E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1" fontId="0" fillId="0" borderId="0" xfId="0" applyNumberFormat="1"/>
    <xf numFmtId="11" fontId="0" fillId="0" borderId="0" xfId="0" applyNumberFormat="1"/>
    <xf numFmtId="0" fontId="0" fillId="2" borderId="0" xfId="0" applyFill="1"/>
    <xf numFmtId="165" fontId="0" fillId="2" borderId="0" xfId="0" applyNumberFormat="1" applyFill="1"/>
    <xf numFmtId="2" fontId="0" fillId="3" borderId="0" xfId="0" applyNumberFormat="1" applyFill="1"/>
    <xf numFmtId="0" fontId="0" fillId="4" borderId="0" xfId="0" applyFill="1"/>
    <xf numFmtId="0" fontId="0" fillId="5" borderId="0" xfId="0" applyFill="1"/>
    <xf numFmtId="2" fontId="0" fillId="5" borderId="0" xfId="0" applyNumberFormat="1" applyFill="1"/>
    <xf numFmtId="164" fontId="0" fillId="5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0" borderId="1" xfId="0" applyBorder="1"/>
    <xf numFmtId="0" fontId="0" fillId="7" borderId="1" xfId="0" applyFill="1" applyBorder="1"/>
    <xf numFmtId="0" fontId="0" fillId="5" borderId="1" xfId="0" applyFill="1" applyBorder="1"/>
    <xf numFmtId="1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6" fontId="0" fillId="7" borderId="0" xfId="0" applyNumberFormat="1" applyFill="1"/>
    <xf numFmtId="164" fontId="0" fillId="7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1" fontId="0" fillId="4" borderId="0" xfId="0" applyNumberFormat="1" applyFill="1"/>
    <xf numFmtId="11" fontId="0" fillId="5" borderId="0" xfId="0" applyNumberFormat="1" applyFill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1" fontId="3" fillId="6" borderId="0" xfId="0" applyNumberFormat="1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2" fontId="3" fillId="7" borderId="0" xfId="0" applyNumberFormat="1" applyFont="1" applyFill="1"/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4" xfId="0" applyBorder="1"/>
    <xf numFmtId="165" fontId="4" fillId="0" borderId="4" xfId="0" applyNumberFormat="1" applyFont="1" applyBorder="1" applyAlignment="1">
      <alignment horizontal="center"/>
    </xf>
    <xf numFmtId="0" fontId="4" fillId="7" borderId="4" xfId="0" applyFont="1" applyFill="1" applyBorder="1"/>
    <xf numFmtId="0" fontId="4" fillId="10" borderId="4" xfId="0" applyFont="1" applyFill="1" applyBorder="1"/>
    <xf numFmtId="0" fontId="4" fillId="0" borderId="1" xfId="0" applyFont="1" applyBorder="1"/>
    <xf numFmtId="0" fontId="4" fillId="7" borderId="1" xfId="0" applyFont="1" applyFill="1" applyBorder="1"/>
    <xf numFmtId="0" fontId="4" fillId="9" borderId="1" xfId="0" applyFont="1" applyFill="1" applyBorder="1"/>
    <xf numFmtId="0" fontId="4" fillId="10" borderId="5" xfId="0" applyFont="1" applyFill="1" applyBorder="1"/>
    <xf numFmtId="0" fontId="4" fillId="10" borderId="1" xfId="0" applyFont="1" applyFill="1" applyBorder="1"/>
    <xf numFmtId="0" fontId="4" fillId="7" borderId="5" xfId="0" applyFont="1" applyFill="1" applyBorder="1"/>
    <xf numFmtId="0" fontId="0" fillId="9" borderId="4" xfId="0" applyFill="1" applyBorder="1"/>
    <xf numFmtId="0" fontId="0" fillId="9" borderId="2" xfId="0" applyFill="1" applyBorder="1"/>
    <xf numFmtId="0" fontId="4" fillId="9" borderId="5" xfId="0" applyFont="1" applyFill="1" applyBorder="1"/>
    <xf numFmtId="0" fontId="4" fillId="9" borderId="3" xfId="0" applyFont="1" applyFill="1" applyBorder="1"/>
    <xf numFmtId="0" fontId="0" fillId="7" borderId="4" xfId="0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0" fillId="11" borderId="0" xfId="0" applyFill="1"/>
    <xf numFmtId="0" fontId="4" fillId="11" borderId="1" xfId="0" applyFont="1" applyFill="1" applyBorder="1"/>
    <xf numFmtId="0" fontId="0" fillId="11" borderId="2" xfId="0" applyFill="1" applyBorder="1"/>
    <xf numFmtId="0" fontId="4" fillId="11" borderId="3" xfId="0" applyFont="1" applyFill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8" borderId="2" xfId="0" applyFill="1" applyBorder="1"/>
    <xf numFmtId="0" fontId="0" fillId="7" borderId="2" xfId="0" applyFill="1" applyBorder="1"/>
    <xf numFmtId="0" fontId="4" fillId="7" borderId="3" xfId="0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6" borderId="6" xfId="0" applyFill="1" applyBorder="1"/>
    <xf numFmtId="0" fontId="0" fillId="7" borderId="6" xfId="0" applyFill="1" applyBorder="1"/>
    <xf numFmtId="0" fontId="0" fillId="5" borderId="6" xfId="0" applyFill="1" applyBorder="1"/>
    <xf numFmtId="0" fontId="0" fillId="5" borderId="4" xfId="0" applyFill="1" applyBorder="1"/>
    <xf numFmtId="0" fontId="0" fillId="5" borderId="8" xfId="0" applyFill="1" applyBorder="1"/>
    <xf numFmtId="164" fontId="0" fillId="5" borderId="4" xfId="0" applyNumberFormat="1" applyFill="1" applyBorder="1"/>
    <xf numFmtId="2" fontId="0" fillId="5" borderId="4" xfId="0" applyNumberFormat="1" applyFill="1" applyBorder="1"/>
    <xf numFmtId="0" fontId="0" fillId="7" borderId="8" xfId="0" applyFill="1" applyBorder="1"/>
    <xf numFmtId="0" fontId="3" fillId="7" borderId="4" xfId="0" applyFont="1" applyFill="1" applyBorder="1"/>
    <xf numFmtId="0" fontId="0" fillId="6" borderId="8" xfId="0" applyFill="1" applyBorder="1"/>
    <xf numFmtId="1" fontId="3" fillId="6" borderId="4" xfId="0" applyNumberFormat="1" applyFon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7" borderId="5" xfId="0" applyFill="1" applyBorder="1"/>
    <xf numFmtId="2" fontId="0" fillId="7" borderId="1" xfId="0" applyNumberFormat="1" applyFill="1" applyBorder="1"/>
    <xf numFmtId="2" fontId="0" fillId="5" borderId="5" xfId="0" applyNumberFormat="1" applyFill="1" applyBorder="1"/>
    <xf numFmtId="2" fontId="0" fillId="5" borderId="1" xfId="0" applyNumberFormat="1" applyFill="1" applyBorder="1"/>
    <xf numFmtId="164" fontId="0" fillId="5" borderId="5" xfId="0" applyNumberFormat="1" applyFill="1" applyBorder="1"/>
    <xf numFmtId="164" fontId="0" fillId="5" borderId="1" xfId="0" applyNumberFormat="1" applyFill="1" applyBorder="1"/>
    <xf numFmtId="164" fontId="0" fillId="5" borderId="3" xfId="0" applyNumberFormat="1" applyFill="1" applyBorder="1"/>
    <xf numFmtId="0" fontId="0" fillId="0" borderId="7" xfId="0" applyBorder="1"/>
    <xf numFmtId="0" fontId="0" fillId="3" borderId="7" xfId="0" applyFill="1" applyBorder="1"/>
    <xf numFmtId="0" fontId="0" fillId="4" borderId="7" xfId="0" applyFill="1" applyBorder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7" borderId="7" xfId="0" applyFill="1" applyBorder="1"/>
    <xf numFmtId="0" fontId="0" fillId="5" borderId="7" xfId="0" applyFill="1" applyBorder="1"/>
    <xf numFmtId="166" fontId="0" fillId="7" borderId="1" xfId="0" applyNumberFormat="1" applyFill="1" applyBorder="1"/>
    <xf numFmtId="164" fontId="0" fillId="7" borderId="1" xfId="0" applyNumberFormat="1" applyFill="1" applyBorder="1"/>
    <xf numFmtId="11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1" fontId="0" fillId="5" borderId="1" xfId="0" applyNumberFormat="1" applyFill="1" applyBorder="1"/>
    <xf numFmtId="165" fontId="0" fillId="5" borderId="1" xfId="0" applyNumberFormat="1" applyFill="1" applyBorder="1"/>
    <xf numFmtId="165" fontId="0" fillId="2" borderId="1" xfId="0" applyNumberFormat="1" applyFill="1" applyBorder="1"/>
    <xf numFmtId="2" fontId="0" fillId="3" borderId="1" xfId="0" applyNumberFormat="1" applyFill="1" applyBorder="1"/>
    <xf numFmtId="10" fontId="0" fillId="0" borderId="0" xfId="0" applyNumberFormat="1"/>
    <xf numFmtId="0" fontId="0" fillId="0" borderId="0" xfId="0" quotePrefix="1"/>
    <xf numFmtId="0" fontId="8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13" borderId="8" xfId="0" applyFont="1" applyFill="1" applyBorder="1"/>
    <xf numFmtId="0" fontId="0" fillId="15" borderId="7" xfId="0" applyFill="1" applyBorder="1"/>
    <xf numFmtId="0" fontId="0" fillId="15" borderId="0" xfId="0" applyFill="1"/>
    <xf numFmtId="0" fontId="0" fillId="15" borderId="1" xfId="0" applyFill="1" applyBorder="1"/>
    <xf numFmtId="2" fontId="0" fillId="4" borderId="0" xfId="0" applyNumberFormat="1" applyFill="1"/>
    <xf numFmtId="2" fontId="0" fillId="0" borderId="0" xfId="0" applyNumberFormat="1"/>
    <xf numFmtId="2" fontId="0" fillId="4" borderId="1" xfId="0" applyNumberFormat="1" applyFill="1" applyBorder="1"/>
    <xf numFmtId="2" fontId="0" fillId="0" borderId="1" xfId="0" applyNumberFormat="1" applyBorder="1"/>
    <xf numFmtId="1" fontId="0" fillId="0" borderId="1" xfId="0" applyNumberFormat="1" applyBorder="1"/>
    <xf numFmtId="2" fontId="0" fillId="15" borderId="0" xfId="0" applyNumberFormat="1" applyFill="1"/>
    <xf numFmtId="2" fontId="0" fillId="15" borderId="1" xfId="0" applyNumberFormat="1" applyFill="1" applyBorder="1"/>
    <xf numFmtId="0" fontId="0" fillId="14" borderId="0" xfId="0" applyFill="1" applyAlignment="1">
      <alignment vertical="center"/>
    </xf>
    <xf numFmtId="0" fontId="0" fillId="12" borderId="6" xfId="0" applyFill="1" applyBorder="1"/>
    <xf numFmtId="0" fontId="0" fillId="16" borderId="0" xfId="0" applyFill="1"/>
    <xf numFmtId="0" fontId="0" fillId="16" borderId="1" xfId="0" applyFill="1" applyBorder="1"/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17" borderId="0" xfId="0" applyFill="1"/>
    <xf numFmtId="0" fontId="0" fillId="17" borderId="1" xfId="0" applyFill="1" applyBorder="1"/>
    <xf numFmtId="10" fontId="0" fillId="17" borderId="0" xfId="0" applyNumberFormat="1" applyFill="1"/>
    <xf numFmtId="1" fontId="0" fillId="17" borderId="0" xfId="0" applyNumberFormat="1" applyFill="1"/>
    <xf numFmtId="0" fontId="0" fillId="17" borderId="1" xfId="0" quotePrefix="1" applyFill="1" applyBorder="1"/>
    <xf numFmtId="10" fontId="0" fillId="17" borderId="1" xfId="0" applyNumberFormat="1" applyFill="1" applyBorder="1"/>
    <xf numFmtId="1" fontId="0" fillId="17" borderId="1" xfId="0" applyNumberFormat="1" applyFill="1" applyBorder="1"/>
    <xf numFmtId="164" fontId="0" fillId="17" borderId="0" xfId="0" applyNumberFormat="1" applyFill="1"/>
    <xf numFmtId="164" fontId="0" fillId="17" borderId="1" xfId="0" applyNumberFormat="1" applyFill="1" applyBorder="1"/>
    <xf numFmtId="2" fontId="0" fillId="17" borderId="0" xfId="0" applyNumberFormat="1" applyFill="1"/>
    <xf numFmtId="2" fontId="0" fillId="17" borderId="1" xfId="0" applyNumberFormat="1" applyFill="1" applyBorder="1"/>
    <xf numFmtId="0" fontId="0" fillId="17" borderId="6" xfId="0" applyFill="1" applyBorder="1"/>
    <xf numFmtId="0" fontId="0" fillId="14" borderId="0" xfId="0" applyFill="1"/>
    <xf numFmtId="0" fontId="0" fillId="1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DC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baseline="0"/>
              <a:t>Archaean oceanic crust production</a:t>
            </a:r>
          </a:p>
          <a:p>
            <a:pPr>
              <a:defRPr/>
            </a:pPr>
            <a:r>
              <a:rPr lang="en-GB" baseline="0"/>
              <a:t>Cl lost by fluid exsolution at the same kg/km</a:t>
            </a:r>
            <a:r>
              <a:rPr lang="en-GB" baseline="30000"/>
              <a:t>3</a:t>
            </a:r>
            <a:r>
              <a:rPr lang="en-GB" baseline="0"/>
              <a:t> rate as estimated for Iceland in Ranta2021 (high, average and minimum estimates)</a:t>
            </a:r>
          </a:p>
        </c:rich>
      </c:tx>
      <c:layout>
        <c:manualLayout>
          <c:xMode val="edge"/>
          <c:yMode val="edge"/>
          <c:x val="0.12445711307175129"/>
          <c:y val="0.63787285158276752"/>
        </c:manualLayout>
      </c:layout>
      <c:overlay val="1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Cl modern oceans</c:v>
          </c:tx>
          <c:spPr>
            <a:ln w="60325" cap="flat" cmpd="sng" algn="ctr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5.7769741364867906E-8"/>
                  <c:y val="-2.07039371226320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4846F9B-4498-6445-90D2-79D38863DB52}" type="CELLRANGE">
                      <a:rPr lang="en-US"/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46594184897832"/>
                      <c:h val="8.20289988798681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4DD-3C4D-AAF8-8234F7AF60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DD-3C4D-AAF8-8234F7AF60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DD-3C4D-AAF8-8234F7AF60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DD-3C4D-AAF8-8234F7AF60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DD-3C4D-AAF8-8234F7AF60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DD-3C4D-AAF8-8234F7AF60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DD-3C4D-AAF8-8234F7AF60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4DD-3C4D-AAF8-8234F7AF60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4DD-3C4D-AAF8-8234F7AF60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4DD-3C4D-AAF8-8234F7AF60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4DD-3C4D-AAF8-8234F7AF603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4DD-3C4D-AAF8-8234F7AF603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DD-3C4D-AAF8-8234F7AF60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DD-3C4D-AAF8-8234F7AF60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4DD-3C4D-AAF8-8234F7AF603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4DD-3C4D-AAF8-8234F7AF603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4DD-3C4D-AAF8-8234F7AF603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4DD-3C4D-AAF8-8234F7AF603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4DD-3C4D-AAF8-8234F7AF603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4DD-3C4D-AAF8-8234F7AF603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4DD-3C4D-AAF8-8234F7AF603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4DD-3C4D-AAF8-8234F7AF603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4DD-3C4D-AAF8-8234F7AF603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4DD-3C4D-AAF8-8234F7AF603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4DD-3C4D-AAF8-8234F7AF603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4DD-3C4D-AAF8-8234F7AF603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4DD-3C4D-AAF8-8234F7AF603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4DD-3C4D-AAF8-8234F7AF603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4DD-3C4D-AAF8-8234F7AF603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4DD-3C4D-AAF8-8234F7AF603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4DD-3C4D-AAF8-8234F7AF603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4DD-3C4D-AAF8-8234F7AF603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4DD-3C4D-AAF8-8234F7AF603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4DD-3C4D-AAF8-8234F7AF603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4DD-3C4D-AAF8-8234F7AF603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4DD-3C4D-AAF8-8234F7AF603E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4DD-3C4D-AAF8-8234F7AF603E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4DD-3C4D-AAF8-8234F7AF603E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4DD-3C4D-AAF8-8234F7AF603E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4DD-3C4D-AAF8-8234F7AF603E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4DD-3C4D-AAF8-8234F7AF603E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4DD-3C4D-AAF8-8234F7AF603E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4DD-3C4D-AAF8-8234F7AF603E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4DD-3C4D-AAF8-8234F7AF603E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4DD-3C4D-AAF8-8234F7AF603E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4DD-3C4D-AAF8-8234F7AF603E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4DD-3C4D-AAF8-8234F7AF6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[1]Sheet1!$N$41:$N$87</c:f>
              <c:numCache>
                <c:formatCode>General</c:formatCode>
                <c:ptCount val="47"/>
                <c:pt idx="0">
                  <c:v>4.55</c:v>
                </c:pt>
                <c:pt idx="1">
                  <c:v>4.5</c:v>
                </c:pt>
                <c:pt idx="2">
                  <c:v>4.45</c:v>
                </c:pt>
                <c:pt idx="3">
                  <c:v>4.3999999999999995</c:v>
                </c:pt>
                <c:pt idx="4">
                  <c:v>4.3499999999999996</c:v>
                </c:pt>
                <c:pt idx="5">
                  <c:v>4.3</c:v>
                </c:pt>
                <c:pt idx="6">
                  <c:v>4.25</c:v>
                </c:pt>
                <c:pt idx="7">
                  <c:v>4.2</c:v>
                </c:pt>
                <c:pt idx="8">
                  <c:v>4.1499999999999995</c:v>
                </c:pt>
                <c:pt idx="9">
                  <c:v>4.0999999999999996</c:v>
                </c:pt>
                <c:pt idx="10">
                  <c:v>4.05</c:v>
                </c:pt>
                <c:pt idx="11">
                  <c:v>4</c:v>
                </c:pt>
                <c:pt idx="12">
                  <c:v>3.9499999999999997</c:v>
                </c:pt>
                <c:pt idx="13">
                  <c:v>3.9</c:v>
                </c:pt>
                <c:pt idx="14">
                  <c:v>3.8499999999999996</c:v>
                </c:pt>
                <c:pt idx="15">
                  <c:v>3.8</c:v>
                </c:pt>
                <c:pt idx="16">
                  <c:v>3.75</c:v>
                </c:pt>
                <c:pt idx="17">
                  <c:v>3.6999999999999997</c:v>
                </c:pt>
                <c:pt idx="18">
                  <c:v>3.65</c:v>
                </c:pt>
                <c:pt idx="19">
                  <c:v>3.5999999999999996</c:v>
                </c:pt>
                <c:pt idx="20">
                  <c:v>3.55</c:v>
                </c:pt>
                <c:pt idx="21">
                  <c:v>3.5</c:v>
                </c:pt>
                <c:pt idx="22">
                  <c:v>3.4499999999999997</c:v>
                </c:pt>
                <c:pt idx="23">
                  <c:v>3.4</c:v>
                </c:pt>
                <c:pt idx="24">
                  <c:v>3.3499999999999996</c:v>
                </c:pt>
                <c:pt idx="25">
                  <c:v>3.3</c:v>
                </c:pt>
                <c:pt idx="26">
                  <c:v>3.25</c:v>
                </c:pt>
                <c:pt idx="27">
                  <c:v>3.1999999999999997</c:v>
                </c:pt>
                <c:pt idx="28">
                  <c:v>3.15</c:v>
                </c:pt>
                <c:pt idx="29">
                  <c:v>3.0999999999999996</c:v>
                </c:pt>
                <c:pt idx="30">
                  <c:v>3.05</c:v>
                </c:pt>
                <c:pt idx="31">
                  <c:v>3</c:v>
                </c:pt>
                <c:pt idx="32">
                  <c:v>2.9499999999999997</c:v>
                </c:pt>
                <c:pt idx="33">
                  <c:v>2.9</c:v>
                </c:pt>
                <c:pt idx="34">
                  <c:v>2.8499999999999996</c:v>
                </c:pt>
                <c:pt idx="35">
                  <c:v>2.8</c:v>
                </c:pt>
                <c:pt idx="36">
                  <c:v>2.75</c:v>
                </c:pt>
                <c:pt idx="37">
                  <c:v>2.6999999999999997</c:v>
                </c:pt>
                <c:pt idx="38">
                  <c:v>2.65</c:v>
                </c:pt>
                <c:pt idx="39">
                  <c:v>2.5999999999999996</c:v>
                </c:pt>
                <c:pt idx="40">
                  <c:v>2.5499999999999998</c:v>
                </c:pt>
                <c:pt idx="41">
                  <c:v>2.5</c:v>
                </c:pt>
              </c:numCache>
            </c:numRef>
          </c:xVal>
          <c:yVal>
            <c:numRef>
              <c:f>[1]Sheet1!$O$41:$O$87</c:f>
              <c:numCache>
                <c:formatCode>General</c:formatCode>
                <c:ptCount val="47"/>
                <c:pt idx="0">
                  <c:v>2.9087796130946507E+19</c:v>
                </c:pt>
                <c:pt idx="1">
                  <c:v>2.9087796130946507E+19</c:v>
                </c:pt>
                <c:pt idx="2">
                  <c:v>2.9087796130946507E+19</c:v>
                </c:pt>
                <c:pt idx="3">
                  <c:v>2.9087796130946507E+19</c:v>
                </c:pt>
                <c:pt idx="4">
                  <c:v>2.9087796130946507E+19</c:v>
                </c:pt>
                <c:pt idx="5">
                  <c:v>2.9087796130946507E+19</c:v>
                </c:pt>
                <c:pt idx="6">
                  <c:v>2.9087796130946507E+19</c:v>
                </c:pt>
                <c:pt idx="7">
                  <c:v>2.9087796130946507E+19</c:v>
                </c:pt>
                <c:pt idx="8">
                  <c:v>2.9087796130946507E+19</c:v>
                </c:pt>
                <c:pt idx="9">
                  <c:v>2.9087796130946507E+19</c:v>
                </c:pt>
                <c:pt idx="10">
                  <c:v>2.9087796130946507E+19</c:v>
                </c:pt>
                <c:pt idx="11">
                  <c:v>2.9087796130946507E+19</c:v>
                </c:pt>
                <c:pt idx="12">
                  <c:v>2.9087796130946507E+19</c:v>
                </c:pt>
                <c:pt idx="13">
                  <c:v>2.9087796130946507E+19</c:v>
                </c:pt>
                <c:pt idx="14">
                  <c:v>2.9087796130946507E+19</c:v>
                </c:pt>
                <c:pt idx="15">
                  <c:v>2.9087796130946507E+19</c:v>
                </c:pt>
                <c:pt idx="16">
                  <c:v>2.9087796130946507E+19</c:v>
                </c:pt>
                <c:pt idx="17">
                  <c:v>2.9087796130946507E+19</c:v>
                </c:pt>
                <c:pt idx="18">
                  <c:v>2.9087796130946507E+19</c:v>
                </c:pt>
                <c:pt idx="19">
                  <c:v>2.9087796130946507E+19</c:v>
                </c:pt>
                <c:pt idx="20">
                  <c:v>2.9087796130946507E+19</c:v>
                </c:pt>
                <c:pt idx="21">
                  <c:v>2.9087796130946507E+19</c:v>
                </c:pt>
                <c:pt idx="22">
                  <c:v>2.9087796130946507E+19</c:v>
                </c:pt>
                <c:pt idx="23">
                  <c:v>2.9087796130946507E+19</c:v>
                </c:pt>
                <c:pt idx="24">
                  <c:v>2.9087796130946507E+19</c:v>
                </c:pt>
                <c:pt idx="25">
                  <c:v>2.9087796130946507E+19</c:v>
                </c:pt>
                <c:pt idx="26">
                  <c:v>2.9087796130946507E+19</c:v>
                </c:pt>
                <c:pt idx="27">
                  <c:v>2.9087796130946507E+19</c:v>
                </c:pt>
                <c:pt idx="28">
                  <c:v>2.9087796130946507E+19</c:v>
                </c:pt>
                <c:pt idx="29">
                  <c:v>2.9087796130946507E+19</c:v>
                </c:pt>
                <c:pt idx="30">
                  <c:v>2.9087796130946507E+19</c:v>
                </c:pt>
                <c:pt idx="31">
                  <c:v>2.9087796130946507E+19</c:v>
                </c:pt>
                <c:pt idx="32">
                  <c:v>2.9087796130946507E+19</c:v>
                </c:pt>
                <c:pt idx="33">
                  <c:v>2.9087796130946507E+19</c:v>
                </c:pt>
                <c:pt idx="34">
                  <c:v>2.9087796130946507E+19</c:v>
                </c:pt>
                <c:pt idx="35">
                  <c:v>2.9087796130946507E+19</c:v>
                </c:pt>
                <c:pt idx="36">
                  <c:v>2.9087796130946507E+19</c:v>
                </c:pt>
                <c:pt idx="37">
                  <c:v>2.9087796130946507E+19</c:v>
                </c:pt>
                <c:pt idx="38">
                  <c:v>2.9087796130946507E+19</c:v>
                </c:pt>
                <c:pt idx="39">
                  <c:v>2.9087796130946507E+19</c:v>
                </c:pt>
                <c:pt idx="40">
                  <c:v>2.9087796130946507E+19</c:v>
                </c:pt>
                <c:pt idx="41">
                  <c:v>2.9087796130946507E+19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[1]Sheet1!$O$40</c15:f>
                <c15:dlblRangeCache>
                  <c:ptCount val="1"/>
                  <c:pt idx="0">
                    <c:v>Cl modern oceans (kg)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F-C4DD-3C4D-AAF8-8234F7AF603E}"/>
            </c:ext>
          </c:extLst>
        </c:ser>
        <c:ser>
          <c:idx val="4"/>
          <c:order val="1"/>
          <c:spPr>
            <a:ln w="25400" cap="flat" cmpd="sng" algn="ctr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2">
                  <a:lumMod val="75000"/>
                </a:schemeClr>
              </a:solidFill>
              <a:ln w="34925" cap="flat" cmpd="dbl" algn="ctr">
                <a:noFill/>
                <a:round/>
              </a:ln>
              <a:effectLst/>
            </c:spPr>
          </c:marker>
          <c:xVal>
            <c:numRef>
              <c:f>[1]Sheet1!$N$41:$N$87</c:f>
              <c:numCache>
                <c:formatCode>General</c:formatCode>
                <c:ptCount val="47"/>
                <c:pt idx="0">
                  <c:v>4.55</c:v>
                </c:pt>
                <c:pt idx="1">
                  <c:v>4.5</c:v>
                </c:pt>
                <c:pt idx="2">
                  <c:v>4.45</c:v>
                </c:pt>
                <c:pt idx="3">
                  <c:v>4.3999999999999995</c:v>
                </c:pt>
                <c:pt idx="4">
                  <c:v>4.3499999999999996</c:v>
                </c:pt>
                <c:pt idx="5">
                  <c:v>4.3</c:v>
                </c:pt>
                <c:pt idx="6">
                  <c:v>4.25</c:v>
                </c:pt>
                <c:pt idx="7">
                  <c:v>4.2</c:v>
                </c:pt>
                <c:pt idx="8">
                  <c:v>4.1499999999999995</c:v>
                </c:pt>
                <c:pt idx="9">
                  <c:v>4.0999999999999996</c:v>
                </c:pt>
                <c:pt idx="10">
                  <c:v>4.05</c:v>
                </c:pt>
                <c:pt idx="11">
                  <c:v>4</c:v>
                </c:pt>
                <c:pt idx="12">
                  <c:v>3.9499999999999997</c:v>
                </c:pt>
                <c:pt idx="13">
                  <c:v>3.9</c:v>
                </c:pt>
                <c:pt idx="14">
                  <c:v>3.8499999999999996</c:v>
                </c:pt>
                <c:pt idx="15">
                  <c:v>3.8</c:v>
                </c:pt>
                <c:pt idx="16">
                  <c:v>3.75</c:v>
                </c:pt>
                <c:pt idx="17">
                  <c:v>3.6999999999999997</c:v>
                </c:pt>
                <c:pt idx="18">
                  <c:v>3.65</c:v>
                </c:pt>
                <c:pt idx="19">
                  <c:v>3.5999999999999996</c:v>
                </c:pt>
                <c:pt idx="20">
                  <c:v>3.55</c:v>
                </c:pt>
                <c:pt idx="21">
                  <c:v>3.5</c:v>
                </c:pt>
                <c:pt idx="22">
                  <c:v>3.4499999999999997</c:v>
                </c:pt>
                <c:pt idx="23">
                  <c:v>3.4</c:v>
                </c:pt>
                <c:pt idx="24">
                  <c:v>3.3499999999999996</c:v>
                </c:pt>
                <c:pt idx="25">
                  <c:v>3.3</c:v>
                </c:pt>
                <c:pt idx="26">
                  <c:v>3.25</c:v>
                </c:pt>
                <c:pt idx="27">
                  <c:v>3.1999999999999997</c:v>
                </c:pt>
                <c:pt idx="28">
                  <c:v>3.15</c:v>
                </c:pt>
                <c:pt idx="29">
                  <c:v>3.0999999999999996</c:v>
                </c:pt>
                <c:pt idx="30">
                  <c:v>3.05</c:v>
                </c:pt>
                <c:pt idx="31">
                  <c:v>3</c:v>
                </c:pt>
                <c:pt idx="32">
                  <c:v>2.9499999999999997</c:v>
                </c:pt>
                <c:pt idx="33">
                  <c:v>2.9</c:v>
                </c:pt>
                <c:pt idx="34">
                  <c:v>2.8499999999999996</c:v>
                </c:pt>
                <c:pt idx="35">
                  <c:v>2.8</c:v>
                </c:pt>
                <c:pt idx="36">
                  <c:v>2.75</c:v>
                </c:pt>
                <c:pt idx="37">
                  <c:v>2.6999999999999997</c:v>
                </c:pt>
                <c:pt idx="38">
                  <c:v>2.65</c:v>
                </c:pt>
                <c:pt idx="39">
                  <c:v>2.5999999999999996</c:v>
                </c:pt>
                <c:pt idx="40">
                  <c:v>2.5499999999999998</c:v>
                </c:pt>
                <c:pt idx="41">
                  <c:v>2.5</c:v>
                </c:pt>
              </c:numCache>
            </c:numRef>
          </c:xVal>
          <c:yVal>
            <c:numRef>
              <c:f>[1]Sheet1!$I$41:$I$87</c:f>
              <c:numCache>
                <c:formatCode>General</c:formatCode>
                <c:ptCount val="47"/>
                <c:pt idx="0">
                  <c:v>0</c:v>
                </c:pt>
                <c:pt idx="1">
                  <c:v>5.7606057573766938E+17</c:v>
                </c:pt>
                <c:pt idx="2">
                  <c:v>1.1521211514753388E+18</c:v>
                </c:pt>
                <c:pt idx="3">
                  <c:v>1.7281817272130081E+18</c:v>
                </c:pt>
                <c:pt idx="4">
                  <c:v>2.3042423029506775E+18</c:v>
                </c:pt>
                <c:pt idx="5">
                  <c:v>2.8803028786883466E+18</c:v>
                </c:pt>
                <c:pt idx="6">
                  <c:v>3.4563634544260163E+18</c:v>
                </c:pt>
                <c:pt idx="7">
                  <c:v>4.0324240301636854E+18</c:v>
                </c:pt>
                <c:pt idx="8">
                  <c:v>4.608484605901355E+18</c:v>
                </c:pt>
                <c:pt idx="9">
                  <c:v>5.1845451816390246E+18</c:v>
                </c:pt>
                <c:pt idx="10">
                  <c:v>5.7606057573766932E+18</c:v>
                </c:pt>
                <c:pt idx="11">
                  <c:v>6.3366663331143629E+18</c:v>
                </c:pt>
                <c:pt idx="12">
                  <c:v>6.9127269088520325E+18</c:v>
                </c:pt>
                <c:pt idx="13">
                  <c:v>7.4887874845897021E+18</c:v>
                </c:pt>
                <c:pt idx="14">
                  <c:v>8.0648480603273708E+18</c:v>
                </c:pt>
                <c:pt idx="15">
                  <c:v>8.6409086360650404E+18</c:v>
                </c:pt>
                <c:pt idx="16">
                  <c:v>9.21696921180271E+18</c:v>
                </c:pt>
                <c:pt idx="17">
                  <c:v>9.7930297875403796E+18</c:v>
                </c:pt>
                <c:pt idx="18">
                  <c:v>1.0369090363278049E+19</c:v>
                </c:pt>
                <c:pt idx="19">
                  <c:v>1.0945150939015719E+19</c:v>
                </c:pt>
                <c:pt idx="20">
                  <c:v>1.1521211514753386E+19</c:v>
                </c:pt>
                <c:pt idx="21">
                  <c:v>1.2097272090491056E+19</c:v>
                </c:pt>
                <c:pt idx="22">
                  <c:v>1.2673332666228726E+19</c:v>
                </c:pt>
                <c:pt idx="23">
                  <c:v>1.3249393241966395E+19</c:v>
                </c:pt>
                <c:pt idx="24">
                  <c:v>1.3825453817704065E+19</c:v>
                </c:pt>
                <c:pt idx="25">
                  <c:v>1.4401514393441735E+19</c:v>
                </c:pt>
                <c:pt idx="26">
                  <c:v>1.4977574969179404E+19</c:v>
                </c:pt>
                <c:pt idx="27">
                  <c:v>1.5553635544917074E+19</c:v>
                </c:pt>
                <c:pt idx="28">
                  <c:v>1.6129696120654742E+19</c:v>
                </c:pt>
                <c:pt idx="29">
                  <c:v>1.6705756696392411E+19</c:v>
                </c:pt>
                <c:pt idx="30">
                  <c:v>1.7281817272130081E+19</c:v>
                </c:pt>
                <c:pt idx="31">
                  <c:v>1.785787784786775E+19</c:v>
                </c:pt>
                <c:pt idx="32">
                  <c:v>1.843393842360542E+19</c:v>
                </c:pt>
                <c:pt idx="33">
                  <c:v>1.9009998999343088E+19</c:v>
                </c:pt>
                <c:pt idx="34">
                  <c:v>1.9586059575080759E+19</c:v>
                </c:pt>
                <c:pt idx="35">
                  <c:v>2.0162120150818427E+19</c:v>
                </c:pt>
                <c:pt idx="36">
                  <c:v>2.0738180726556099E+19</c:v>
                </c:pt>
                <c:pt idx="37">
                  <c:v>2.1314241302293766E+19</c:v>
                </c:pt>
                <c:pt idx="38">
                  <c:v>2.1890301878031438E+19</c:v>
                </c:pt>
                <c:pt idx="39">
                  <c:v>2.2466362453769105E+19</c:v>
                </c:pt>
                <c:pt idx="40">
                  <c:v>2.3042423029506773E+19</c:v>
                </c:pt>
                <c:pt idx="41">
                  <c:v>2.3042423041027985E+19</c:v>
                </c:pt>
                <c:pt idx="45">
                  <c:v>0</c:v>
                </c:pt>
                <c:pt idx="46">
                  <c:v>5.1475E-2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4DD-3C4D-AAF8-8234F7AF603E}"/>
            </c:ext>
          </c:extLst>
        </c:ser>
        <c:ser>
          <c:idx val="5"/>
          <c:order val="2"/>
          <c:spPr>
            <a:ln w="25400" cap="flat" cmpd="sng" algn="ctr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34925" cap="flat" cmpd="dbl" algn="ctr">
                <a:noFill/>
                <a:round/>
              </a:ln>
              <a:effectLst/>
            </c:spPr>
          </c:marker>
          <c:xVal>
            <c:numRef>
              <c:f>[1]Sheet1!$N$41:$N$87</c:f>
              <c:numCache>
                <c:formatCode>General</c:formatCode>
                <c:ptCount val="47"/>
                <c:pt idx="0">
                  <c:v>4.55</c:v>
                </c:pt>
                <c:pt idx="1">
                  <c:v>4.5</c:v>
                </c:pt>
                <c:pt idx="2">
                  <c:v>4.45</c:v>
                </c:pt>
                <c:pt idx="3">
                  <c:v>4.3999999999999995</c:v>
                </c:pt>
                <c:pt idx="4">
                  <c:v>4.3499999999999996</c:v>
                </c:pt>
                <c:pt idx="5">
                  <c:v>4.3</c:v>
                </c:pt>
                <c:pt idx="6">
                  <c:v>4.25</c:v>
                </c:pt>
                <c:pt idx="7">
                  <c:v>4.2</c:v>
                </c:pt>
                <c:pt idx="8">
                  <c:v>4.1499999999999995</c:v>
                </c:pt>
                <c:pt idx="9">
                  <c:v>4.0999999999999996</c:v>
                </c:pt>
                <c:pt idx="10">
                  <c:v>4.05</c:v>
                </c:pt>
                <c:pt idx="11">
                  <c:v>4</c:v>
                </c:pt>
                <c:pt idx="12">
                  <c:v>3.9499999999999997</c:v>
                </c:pt>
                <c:pt idx="13">
                  <c:v>3.9</c:v>
                </c:pt>
                <c:pt idx="14">
                  <c:v>3.8499999999999996</c:v>
                </c:pt>
                <c:pt idx="15">
                  <c:v>3.8</c:v>
                </c:pt>
                <c:pt idx="16">
                  <c:v>3.75</c:v>
                </c:pt>
                <c:pt idx="17">
                  <c:v>3.6999999999999997</c:v>
                </c:pt>
                <c:pt idx="18">
                  <c:v>3.65</c:v>
                </c:pt>
                <c:pt idx="19">
                  <c:v>3.5999999999999996</c:v>
                </c:pt>
                <c:pt idx="20">
                  <c:v>3.55</c:v>
                </c:pt>
                <c:pt idx="21">
                  <c:v>3.5</c:v>
                </c:pt>
                <c:pt idx="22">
                  <c:v>3.4499999999999997</c:v>
                </c:pt>
                <c:pt idx="23">
                  <c:v>3.4</c:v>
                </c:pt>
                <c:pt idx="24">
                  <c:v>3.3499999999999996</c:v>
                </c:pt>
                <c:pt idx="25">
                  <c:v>3.3</c:v>
                </c:pt>
                <c:pt idx="26">
                  <c:v>3.25</c:v>
                </c:pt>
                <c:pt idx="27">
                  <c:v>3.1999999999999997</c:v>
                </c:pt>
                <c:pt idx="28">
                  <c:v>3.15</c:v>
                </c:pt>
                <c:pt idx="29">
                  <c:v>3.0999999999999996</c:v>
                </c:pt>
                <c:pt idx="30">
                  <c:v>3.05</c:v>
                </c:pt>
                <c:pt idx="31">
                  <c:v>3</c:v>
                </c:pt>
                <c:pt idx="32">
                  <c:v>2.9499999999999997</c:v>
                </c:pt>
                <c:pt idx="33">
                  <c:v>2.9</c:v>
                </c:pt>
                <c:pt idx="34">
                  <c:v>2.8499999999999996</c:v>
                </c:pt>
                <c:pt idx="35">
                  <c:v>2.8</c:v>
                </c:pt>
                <c:pt idx="36">
                  <c:v>2.75</c:v>
                </c:pt>
                <c:pt idx="37">
                  <c:v>2.6999999999999997</c:v>
                </c:pt>
                <c:pt idx="38">
                  <c:v>2.65</c:v>
                </c:pt>
                <c:pt idx="39">
                  <c:v>2.5999999999999996</c:v>
                </c:pt>
                <c:pt idx="40">
                  <c:v>2.5499999999999998</c:v>
                </c:pt>
                <c:pt idx="41">
                  <c:v>2.5</c:v>
                </c:pt>
              </c:numCache>
            </c:numRef>
          </c:xVal>
          <c:yVal>
            <c:numRef>
              <c:f>[1]Sheet1!$J$41:$J$87</c:f>
              <c:numCache>
                <c:formatCode>General</c:formatCode>
                <c:ptCount val="47"/>
                <c:pt idx="0">
                  <c:v>0</c:v>
                </c:pt>
                <c:pt idx="1">
                  <c:v>2.6557844043554336E+17</c:v>
                </c:pt>
                <c:pt idx="2">
                  <c:v>5.3115688087108672E+17</c:v>
                </c:pt>
                <c:pt idx="3">
                  <c:v>7.9673532130663002E+17</c:v>
                </c:pt>
                <c:pt idx="4">
                  <c:v>1.0623137617421734E+18</c:v>
                </c:pt>
                <c:pt idx="5">
                  <c:v>1.3278922021777167E+18</c:v>
                </c:pt>
                <c:pt idx="6">
                  <c:v>1.59347064261326E+18</c:v>
                </c:pt>
                <c:pt idx="7">
                  <c:v>1.8590490830488033E+18</c:v>
                </c:pt>
                <c:pt idx="8">
                  <c:v>2.1246275234843469E+18</c:v>
                </c:pt>
                <c:pt idx="9">
                  <c:v>2.3902059639198899E+18</c:v>
                </c:pt>
                <c:pt idx="10">
                  <c:v>2.6557844043554335E+18</c:v>
                </c:pt>
                <c:pt idx="11">
                  <c:v>2.921362844790977E+18</c:v>
                </c:pt>
                <c:pt idx="12">
                  <c:v>3.1869412852265201E+18</c:v>
                </c:pt>
                <c:pt idx="13">
                  <c:v>3.4525197256620636E+18</c:v>
                </c:pt>
                <c:pt idx="14">
                  <c:v>3.7180981660976067E+18</c:v>
                </c:pt>
                <c:pt idx="15">
                  <c:v>3.9836766065331502E+18</c:v>
                </c:pt>
                <c:pt idx="16">
                  <c:v>4.2492550469686938E+18</c:v>
                </c:pt>
                <c:pt idx="17">
                  <c:v>4.5148334874042368E+18</c:v>
                </c:pt>
                <c:pt idx="18">
                  <c:v>4.7804119278397798E+18</c:v>
                </c:pt>
                <c:pt idx="19">
                  <c:v>5.0459903682753239E+18</c:v>
                </c:pt>
                <c:pt idx="20">
                  <c:v>5.3115688087108669E+18</c:v>
                </c:pt>
                <c:pt idx="21">
                  <c:v>5.57714724914641E+18</c:v>
                </c:pt>
                <c:pt idx="22">
                  <c:v>5.842725689581954E+18</c:v>
                </c:pt>
                <c:pt idx="23">
                  <c:v>6.1083041300174971E+18</c:v>
                </c:pt>
                <c:pt idx="24">
                  <c:v>6.3738825704530401E+18</c:v>
                </c:pt>
                <c:pt idx="25">
                  <c:v>6.6394610108885832E+18</c:v>
                </c:pt>
                <c:pt idx="26">
                  <c:v>6.9050394513241272E+18</c:v>
                </c:pt>
                <c:pt idx="27">
                  <c:v>7.1706178917596703E+18</c:v>
                </c:pt>
                <c:pt idx="28">
                  <c:v>7.4361963321952133E+18</c:v>
                </c:pt>
                <c:pt idx="29">
                  <c:v>7.7017747726307574E+18</c:v>
                </c:pt>
                <c:pt idx="30">
                  <c:v>7.9673532130663004E+18</c:v>
                </c:pt>
                <c:pt idx="31">
                  <c:v>8.2329316535018435E+18</c:v>
                </c:pt>
                <c:pt idx="32">
                  <c:v>8.4985100939373875E+18</c:v>
                </c:pt>
                <c:pt idx="33">
                  <c:v>8.7640885343729306E+18</c:v>
                </c:pt>
                <c:pt idx="34">
                  <c:v>9.0296669748084736E+18</c:v>
                </c:pt>
                <c:pt idx="35">
                  <c:v>9.2952454152440177E+18</c:v>
                </c:pt>
                <c:pt idx="36">
                  <c:v>9.5608238556795597E+18</c:v>
                </c:pt>
                <c:pt idx="37">
                  <c:v>9.8264022961151037E+18</c:v>
                </c:pt>
                <c:pt idx="38">
                  <c:v>1.0091980736550648E+19</c:v>
                </c:pt>
                <c:pt idx="39">
                  <c:v>1.035755917698619E+19</c:v>
                </c:pt>
                <c:pt idx="40">
                  <c:v>1.0623137617421734E+19</c:v>
                </c:pt>
                <c:pt idx="41">
                  <c:v>1.0623137622733302E+19</c:v>
                </c:pt>
                <c:pt idx="45">
                  <c:v>0</c:v>
                </c:pt>
                <c:pt idx="46">
                  <c:v>0.25737500000000002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4DD-3C4D-AAF8-8234F7AF603E}"/>
            </c:ext>
          </c:extLst>
        </c:ser>
        <c:ser>
          <c:idx val="6"/>
          <c:order val="3"/>
          <c:spPr>
            <a:ln w="25400" cap="flat" cmpd="sng" algn="ctr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2">
                  <a:lumMod val="50000"/>
                </a:schemeClr>
              </a:solidFill>
              <a:ln w="34925" cap="flat" cmpd="dbl" algn="ctr">
                <a:noFill/>
                <a:round/>
              </a:ln>
              <a:effectLst/>
            </c:spPr>
          </c:marker>
          <c:dPt>
            <c:idx val="16"/>
            <c:marker>
              <c:symbol val="square"/>
              <c:size val="9"/>
              <c:spPr>
                <a:solidFill>
                  <a:schemeClr val="accent2">
                    <a:lumMod val="50000"/>
                  </a:schemeClr>
                </a:solidFill>
                <a:ln w="34925" cap="flat" cmpd="dbl" algn="ctr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C4DD-3C4D-AAF8-8234F7AF603E}"/>
              </c:ext>
            </c:extLst>
          </c:dPt>
          <c:dPt>
            <c:idx val="17"/>
            <c:marker>
              <c:symbol val="square"/>
              <c:size val="9"/>
              <c:spPr>
                <a:solidFill>
                  <a:schemeClr val="accent2">
                    <a:lumMod val="50000"/>
                  </a:schemeClr>
                </a:solidFill>
                <a:ln w="34925" cap="flat" cmpd="dbl" algn="ctr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C4DD-3C4D-AAF8-8234F7AF603E}"/>
              </c:ext>
            </c:extLst>
          </c:dPt>
          <c:xVal>
            <c:numRef>
              <c:f>[1]Sheet1!$N$41:$N$87</c:f>
              <c:numCache>
                <c:formatCode>General</c:formatCode>
                <c:ptCount val="47"/>
                <c:pt idx="0">
                  <c:v>4.55</c:v>
                </c:pt>
                <c:pt idx="1">
                  <c:v>4.5</c:v>
                </c:pt>
                <c:pt idx="2">
                  <c:v>4.45</c:v>
                </c:pt>
                <c:pt idx="3">
                  <c:v>4.3999999999999995</c:v>
                </c:pt>
                <c:pt idx="4">
                  <c:v>4.3499999999999996</c:v>
                </c:pt>
                <c:pt idx="5">
                  <c:v>4.3</c:v>
                </c:pt>
                <c:pt idx="6">
                  <c:v>4.25</c:v>
                </c:pt>
                <c:pt idx="7">
                  <c:v>4.2</c:v>
                </c:pt>
                <c:pt idx="8">
                  <c:v>4.1499999999999995</c:v>
                </c:pt>
                <c:pt idx="9">
                  <c:v>4.0999999999999996</c:v>
                </c:pt>
                <c:pt idx="10">
                  <c:v>4.05</c:v>
                </c:pt>
                <c:pt idx="11">
                  <c:v>4</c:v>
                </c:pt>
                <c:pt idx="12">
                  <c:v>3.9499999999999997</c:v>
                </c:pt>
                <c:pt idx="13">
                  <c:v>3.9</c:v>
                </c:pt>
                <c:pt idx="14">
                  <c:v>3.8499999999999996</c:v>
                </c:pt>
                <c:pt idx="15">
                  <c:v>3.8</c:v>
                </c:pt>
                <c:pt idx="16">
                  <c:v>3.75</c:v>
                </c:pt>
                <c:pt idx="17">
                  <c:v>3.6999999999999997</c:v>
                </c:pt>
                <c:pt idx="18">
                  <c:v>3.65</c:v>
                </c:pt>
                <c:pt idx="19">
                  <c:v>3.5999999999999996</c:v>
                </c:pt>
                <c:pt idx="20">
                  <c:v>3.55</c:v>
                </c:pt>
                <c:pt idx="21">
                  <c:v>3.5</c:v>
                </c:pt>
                <c:pt idx="22">
                  <c:v>3.4499999999999997</c:v>
                </c:pt>
                <c:pt idx="23">
                  <c:v>3.4</c:v>
                </c:pt>
                <c:pt idx="24">
                  <c:v>3.3499999999999996</c:v>
                </c:pt>
                <c:pt idx="25">
                  <c:v>3.3</c:v>
                </c:pt>
                <c:pt idx="26">
                  <c:v>3.25</c:v>
                </c:pt>
                <c:pt idx="27">
                  <c:v>3.1999999999999997</c:v>
                </c:pt>
                <c:pt idx="28">
                  <c:v>3.15</c:v>
                </c:pt>
                <c:pt idx="29">
                  <c:v>3.0999999999999996</c:v>
                </c:pt>
                <c:pt idx="30">
                  <c:v>3.05</c:v>
                </c:pt>
                <c:pt idx="31">
                  <c:v>3</c:v>
                </c:pt>
                <c:pt idx="32">
                  <c:v>2.9499999999999997</c:v>
                </c:pt>
                <c:pt idx="33">
                  <c:v>2.9</c:v>
                </c:pt>
                <c:pt idx="34">
                  <c:v>2.8499999999999996</c:v>
                </c:pt>
                <c:pt idx="35">
                  <c:v>2.8</c:v>
                </c:pt>
                <c:pt idx="36">
                  <c:v>2.75</c:v>
                </c:pt>
                <c:pt idx="37">
                  <c:v>2.6999999999999997</c:v>
                </c:pt>
                <c:pt idx="38">
                  <c:v>2.65</c:v>
                </c:pt>
                <c:pt idx="39">
                  <c:v>2.5999999999999996</c:v>
                </c:pt>
                <c:pt idx="40">
                  <c:v>2.5499999999999998</c:v>
                </c:pt>
                <c:pt idx="41">
                  <c:v>2.5</c:v>
                </c:pt>
              </c:numCache>
            </c:numRef>
          </c:xVal>
          <c:yVal>
            <c:numRef>
              <c:f>[1]Sheet1!$K$41:$K$87</c:f>
              <c:numCache>
                <c:formatCode>General</c:formatCode>
                <c:ptCount val="47"/>
                <c:pt idx="0">
                  <c:v>0</c:v>
                </c:pt>
                <c:pt idx="1">
                  <c:v>9.8068549041601165E+17</c:v>
                </c:pt>
                <c:pt idx="2">
                  <c:v>1.9613709808320233E+18</c:v>
                </c:pt>
                <c:pt idx="3">
                  <c:v>2.9420564712480348E+18</c:v>
                </c:pt>
                <c:pt idx="4">
                  <c:v>3.9227419616640466E+18</c:v>
                </c:pt>
                <c:pt idx="5">
                  <c:v>4.9034274520800584E+18</c:v>
                </c:pt>
                <c:pt idx="6">
                  <c:v>5.8841129424960696E+18</c:v>
                </c:pt>
                <c:pt idx="7">
                  <c:v>6.8647984329120809E+18</c:v>
                </c:pt>
                <c:pt idx="8">
                  <c:v>7.8454839233280932E+18</c:v>
                </c:pt>
                <c:pt idx="9">
                  <c:v>8.8261694137441044E+18</c:v>
                </c:pt>
                <c:pt idx="10">
                  <c:v>9.8068549041601167E+18</c:v>
                </c:pt>
                <c:pt idx="11">
                  <c:v>1.0787540394576128E+19</c:v>
                </c:pt>
                <c:pt idx="12">
                  <c:v>1.1768225884992139E+19</c:v>
                </c:pt>
                <c:pt idx="13">
                  <c:v>1.2748911375408151E+19</c:v>
                </c:pt>
                <c:pt idx="14">
                  <c:v>1.3729596865824162E+19</c:v>
                </c:pt>
                <c:pt idx="15">
                  <c:v>1.4710282356240175E+19</c:v>
                </c:pt>
                <c:pt idx="16">
                  <c:v>1.5690967846656186E+19</c:v>
                </c:pt>
                <c:pt idx="17">
                  <c:v>1.6671653337072198E+19</c:v>
                </c:pt>
                <c:pt idx="18">
                  <c:v>1.7652338827488209E+19</c:v>
                </c:pt>
                <c:pt idx="19">
                  <c:v>1.863302431790422E+19</c:v>
                </c:pt>
                <c:pt idx="20">
                  <c:v>1.9613709808320233E+19</c:v>
                </c:pt>
                <c:pt idx="21">
                  <c:v>2.0594395298736243E+19</c:v>
                </c:pt>
                <c:pt idx="22">
                  <c:v>2.1575080789152256E+19</c:v>
                </c:pt>
                <c:pt idx="23">
                  <c:v>2.2555766279568265E+19</c:v>
                </c:pt>
                <c:pt idx="24">
                  <c:v>2.3536451769984279E+19</c:v>
                </c:pt>
                <c:pt idx="25">
                  <c:v>2.4517137260400292E+19</c:v>
                </c:pt>
                <c:pt idx="26">
                  <c:v>2.5497822750816301E+19</c:v>
                </c:pt>
                <c:pt idx="27">
                  <c:v>2.6478508241232314E+19</c:v>
                </c:pt>
                <c:pt idx="28">
                  <c:v>2.7459193731648324E+19</c:v>
                </c:pt>
                <c:pt idx="29">
                  <c:v>2.8439879222064337E+19</c:v>
                </c:pt>
                <c:pt idx="30">
                  <c:v>2.942056471248035E+19</c:v>
                </c:pt>
                <c:pt idx="31">
                  <c:v>3.0401250202896359E+19</c:v>
                </c:pt>
                <c:pt idx="32">
                  <c:v>3.1381935693312373E+19</c:v>
                </c:pt>
                <c:pt idx="33">
                  <c:v>3.2362621183728382E+19</c:v>
                </c:pt>
                <c:pt idx="34">
                  <c:v>3.3343306674144395E+19</c:v>
                </c:pt>
                <c:pt idx="35">
                  <c:v>3.4323992164560409E+19</c:v>
                </c:pt>
                <c:pt idx="36">
                  <c:v>3.5304677654976418E+19</c:v>
                </c:pt>
                <c:pt idx="37">
                  <c:v>3.6285363145392431E+19</c:v>
                </c:pt>
                <c:pt idx="38">
                  <c:v>3.726604863580844E+19</c:v>
                </c:pt>
                <c:pt idx="39">
                  <c:v>3.824673412622445E+19</c:v>
                </c:pt>
                <c:pt idx="40">
                  <c:v>3.9227419616640467E+19</c:v>
                </c:pt>
                <c:pt idx="41">
                  <c:v>3.9227419636254171E+19</c:v>
                </c:pt>
                <c:pt idx="44">
                  <c:v>0</c:v>
                </c:pt>
                <c:pt idx="45">
                  <c:v>0</c:v>
                </c:pt>
                <c:pt idx="46">
                  <c:v>0.30885000000000001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4DD-3C4D-AAF8-8234F7AF603E}"/>
            </c:ext>
          </c:extLst>
        </c:ser>
        <c:ser>
          <c:idx val="0"/>
          <c:order val="4"/>
          <c:tx>
            <c:v>Cl min Archaean ocean</c:v>
          </c:tx>
          <c:spPr>
            <a:ln w="25400" cap="flat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[1]Sheet1!$N$42:$N$87</c:f>
              <c:numCache>
                <c:formatCode>General</c:formatCode>
                <c:ptCount val="46"/>
                <c:pt idx="0">
                  <c:v>4.5</c:v>
                </c:pt>
                <c:pt idx="1">
                  <c:v>4.45</c:v>
                </c:pt>
                <c:pt idx="2">
                  <c:v>4.3999999999999995</c:v>
                </c:pt>
                <c:pt idx="3">
                  <c:v>4.3499999999999996</c:v>
                </c:pt>
                <c:pt idx="4">
                  <c:v>4.3</c:v>
                </c:pt>
                <c:pt idx="5">
                  <c:v>4.25</c:v>
                </c:pt>
                <c:pt idx="6">
                  <c:v>4.2</c:v>
                </c:pt>
                <c:pt idx="7">
                  <c:v>4.1499999999999995</c:v>
                </c:pt>
                <c:pt idx="8">
                  <c:v>4.0999999999999996</c:v>
                </c:pt>
                <c:pt idx="9">
                  <c:v>4.05</c:v>
                </c:pt>
                <c:pt idx="10">
                  <c:v>4</c:v>
                </c:pt>
                <c:pt idx="11">
                  <c:v>3.9499999999999997</c:v>
                </c:pt>
                <c:pt idx="12">
                  <c:v>3.9</c:v>
                </c:pt>
                <c:pt idx="13">
                  <c:v>3.8499999999999996</c:v>
                </c:pt>
                <c:pt idx="14">
                  <c:v>3.8</c:v>
                </c:pt>
                <c:pt idx="15">
                  <c:v>3.75</c:v>
                </c:pt>
                <c:pt idx="16">
                  <c:v>3.6999999999999997</c:v>
                </c:pt>
                <c:pt idx="17">
                  <c:v>3.65</c:v>
                </c:pt>
                <c:pt idx="18">
                  <c:v>3.5999999999999996</c:v>
                </c:pt>
                <c:pt idx="19">
                  <c:v>3.55</c:v>
                </c:pt>
                <c:pt idx="20">
                  <c:v>3.5</c:v>
                </c:pt>
                <c:pt idx="21">
                  <c:v>3.4499999999999997</c:v>
                </c:pt>
                <c:pt idx="22">
                  <c:v>3.4</c:v>
                </c:pt>
                <c:pt idx="23">
                  <c:v>3.3499999999999996</c:v>
                </c:pt>
                <c:pt idx="24">
                  <c:v>3.3</c:v>
                </c:pt>
                <c:pt idx="25">
                  <c:v>3.25</c:v>
                </c:pt>
                <c:pt idx="26">
                  <c:v>3.1999999999999997</c:v>
                </c:pt>
                <c:pt idx="27">
                  <c:v>3.15</c:v>
                </c:pt>
                <c:pt idx="28">
                  <c:v>3.0999999999999996</c:v>
                </c:pt>
                <c:pt idx="29">
                  <c:v>3.05</c:v>
                </c:pt>
                <c:pt idx="30">
                  <c:v>3</c:v>
                </c:pt>
                <c:pt idx="31">
                  <c:v>2.9499999999999997</c:v>
                </c:pt>
                <c:pt idx="32">
                  <c:v>2.9</c:v>
                </c:pt>
                <c:pt idx="33">
                  <c:v>2.8499999999999996</c:v>
                </c:pt>
                <c:pt idx="34">
                  <c:v>2.8</c:v>
                </c:pt>
                <c:pt idx="35">
                  <c:v>2.75</c:v>
                </c:pt>
                <c:pt idx="36">
                  <c:v>2.6999999999999997</c:v>
                </c:pt>
                <c:pt idx="37">
                  <c:v>2.65</c:v>
                </c:pt>
                <c:pt idx="38">
                  <c:v>2.5999999999999996</c:v>
                </c:pt>
                <c:pt idx="39">
                  <c:v>2.5499999999999998</c:v>
                </c:pt>
                <c:pt idx="40">
                  <c:v>2.5</c:v>
                </c:pt>
              </c:numCache>
            </c:numRef>
          </c:xVal>
          <c:yVal>
            <c:numRef>
              <c:f>[1]Sheet1!$P$42:$P$87</c:f>
              <c:numCache>
                <c:formatCode>General</c:formatCode>
                <c:ptCount val="46"/>
                <c:pt idx="0">
                  <c:v>1.4543898065473253E+19</c:v>
                </c:pt>
                <c:pt idx="1">
                  <c:v>1.4543898065473253E+19</c:v>
                </c:pt>
                <c:pt idx="2">
                  <c:v>1.4543898065473253E+19</c:v>
                </c:pt>
                <c:pt idx="3">
                  <c:v>1.4543898065473253E+19</c:v>
                </c:pt>
                <c:pt idx="4">
                  <c:v>1.4543898065473253E+19</c:v>
                </c:pt>
                <c:pt idx="5">
                  <c:v>1.4543898065473253E+19</c:v>
                </c:pt>
                <c:pt idx="6">
                  <c:v>1.4543898065473253E+19</c:v>
                </c:pt>
                <c:pt idx="7">
                  <c:v>1.4543898065473253E+19</c:v>
                </c:pt>
                <c:pt idx="8">
                  <c:v>1.4543898065473253E+19</c:v>
                </c:pt>
                <c:pt idx="9">
                  <c:v>1.4543898065473253E+19</c:v>
                </c:pt>
                <c:pt idx="10">
                  <c:v>1.4543898065473253E+19</c:v>
                </c:pt>
                <c:pt idx="11">
                  <c:v>1.4543898065473253E+19</c:v>
                </c:pt>
                <c:pt idx="12">
                  <c:v>1.4543898065473253E+19</c:v>
                </c:pt>
                <c:pt idx="13">
                  <c:v>1.4543898065473253E+19</c:v>
                </c:pt>
                <c:pt idx="14">
                  <c:v>1.4543898065473253E+19</c:v>
                </c:pt>
                <c:pt idx="15">
                  <c:v>1.4543898065473253E+19</c:v>
                </c:pt>
                <c:pt idx="16">
                  <c:v>1.4543898065473253E+19</c:v>
                </c:pt>
                <c:pt idx="17">
                  <c:v>1.4543898065473253E+19</c:v>
                </c:pt>
                <c:pt idx="18">
                  <c:v>1.4543898065473253E+19</c:v>
                </c:pt>
                <c:pt idx="19">
                  <c:v>1.4543898065473253E+19</c:v>
                </c:pt>
                <c:pt idx="20">
                  <c:v>1.4543898065473253E+19</c:v>
                </c:pt>
                <c:pt idx="21">
                  <c:v>1.4543898065473253E+19</c:v>
                </c:pt>
                <c:pt idx="22">
                  <c:v>1.4543898065473253E+19</c:v>
                </c:pt>
                <c:pt idx="23">
                  <c:v>1.4543898065473253E+19</c:v>
                </c:pt>
                <c:pt idx="24">
                  <c:v>1.4543898065473253E+19</c:v>
                </c:pt>
                <c:pt idx="25">
                  <c:v>1.4543898065473253E+19</c:v>
                </c:pt>
                <c:pt idx="26">
                  <c:v>1.4543898065473253E+19</c:v>
                </c:pt>
                <c:pt idx="27">
                  <c:v>1.4543898065473253E+19</c:v>
                </c:pt>
                <c:pt idx="28">
                  <c:v>1.4543898065473253E+19</c:v>
                </c:pt>
                <c:pt idx="29">
                  <c:v>1.4543898065473253E+19</c:v>
                </c:pt>
                <c:pt idx="30">
                  <c:v>1.4543898065473253E+19</c:v>
                </c:pt>
                <c:pt idx="31">
                  <c:v>1.4543898065473253E+19</c:v>
                </c:pt>
                <c:pt idx="32">
                  <c:v>1.4543898065473253E+19</c:v>
                </c:pt>
                <c:pt idx="33">
                  <c:v>1.4543898065473253E+19</c:v>
                </c:pt>
                <c:pt idx="34">
                  <c:v>1.4543898065473253E+19</c:v>
                </c:pt>
                <c:pt idx="35">
                  <c:v>1.4543898065473253E+19</c:v>
                </c:pt>
                <c:pt idx="36">
                  <c:v>1.4543898065473253E+19</c:v>
                </c:pt>
                <c:pt idx="37">
                  <c:v>1.4543898065473253E+19</c:v>
                </c:pt>
                <c:pt idx="38">
                  <c:v>1.4543898065473253E+19</c:v>
                </c:pt>
                <c:pt idx="39">
                  <c:v>1.4543898065473253E+19</c:v>
                </c:pt>
                <c:pt idx="40">
                  <c:v>1.4543898065473253E+19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4DD-3C4D-AAF8-8234F7AF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64272"/>
        <c:axId val="1531150608"/>
      </c:scatterChart>
      <c:valAx>
        <c:axId val="1531164272"/>
        <c:scaling>
          <c:orientation val="maxMin"/>
          <c:max val="4.5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(Ga)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531150608"/>
        <c:crosses val="autoZero"/>
        <c:crossBetween val="midCat"/>
      </c:valAx>
      <c:valAx>
        <c:axId val="1531150608"/>
        <c:scaling>
          <c:logBase val="10"/>
          <c:orientation val="minMax"/>
          <c:min val="1E+1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5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Chlorine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5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531164272"/>
        <c:crossesAt val="2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1</xdr:row>
      <xdr:rowOff>190500</xdr:rowOff>
    </xdr:from>
    <xdr:to>
      <xdr:col>9</xdr:col>
      <xdr:colOff>736600</xdr:colOff>
      <xdr:row>20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05B46C-983A-3365-F829-4F129EEEA9CD}"/>
            </a:ext>
          </a:extLst>
        </xdr:cNvPr>
        <xdr:cNvSpPr txBox="1"/>
      </xdr:nvSpPr>
      <xdr:spPr>
        <a:xfrm>
          <a:off x="1143000" y="393700"/>
          <a:ext cx="7023100" cy="370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 baseline="0"/>
            <a:t>Supplementary Tables accompanying</a:t>
          </a:r>
        </a:p>
        <a:p>
          <a:endParaRPr lang="en-GB" sz="1100" baseline="0"/>
        </a:p>
        <a:p>
          <a:r>
            <a:rPr lang="en-GB" sz="1400" b="0" baseline="0"/>
            <a:t>Magmatic Degassing as the Primary Source of Salt in Archaean Oceans</a:t>
          </a:r>
        </a:p>
        <a:p>
          <a:r>
            <a:rPr lang="en-GB" sz="1100" b="0" baseline="0"/>
            <a:t> </a:t>
          </a:r>
        </a:p>
        <a:p>
          <a:r>
            <a:rPr lang="en-GB" sz="1100" baseline="0"/>
            <a:t>Eemu Ranta</a:t>
          </a:r>
          <a:r>
            <a:rPr lang="en-GB" sz="1100" baseline="30000"/>
            <a:t>1*</a:t>
          </a:r>
          <a:r>
            <a:rPr lang="en-GB" sz="1100" baseline="0"/>
            <a:t>, Tobias Fusswinkel</a:t>
          </a:r>
          <a:r>
            <a:rPr lang="en-GB" sz="1100" baseline="30000"/>
            <a:t>2</a:t>
          </a:r>
          <a:r>
            <a:rPr lang="en-GB" sz="1100" baseline="0"/>
            <a:t>, Christoph Beier</a:t>
          </a:r>
          <a:r>
            <a:rPr lang="en-GB" sz="1100" baseline="30000"/>
            <a:t>1</a:t>
          </a:r>
          <a:r>
            <a:rPr lang="en-GB" sz="1100" baseline="0"/>
            <a:t>, Enikő Bali</a:t>
          </a:r>
          <a:r>
            <a:rPr lang="en-GB" sz="1100" baseline="30000"/>
            <a:t>3</a:t>
          </a:r>
        </a:p>
        <a:p>
          <a:endParaRPr lang="en-GB" sz="1100" baseline="30000"/>
        </a:p>
        <a:p>
          <a:r>
            <a:rPr lang="en-FI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 of Geosciences and Geography, University of Helsinki, Gustaf Hällströmin katu 2, 00560 Helsinki, Finland</a:t>
          </a:r>
          <a:endParaRPr lang="en-FI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FI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Institute of Applied Mineralogy and Economic Geology, RWTH Aachen University, Wüllnerstraße 2, 52062 Aachen, Germany</a:t>
          </a:r>
          <a:endParaRPr lang="en-FI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FI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Institute of Earth Sciences, University of Iceland, Sturlugata 7, 102 Reykjavík, Iceland</a:t>
          </a:r>
          <a:endParaRPr lang="en-FI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</a:t>
          </a:r>
          <a:endParaRPr lang="en-FI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aseline="0"/>
        </a:p>
        <a:p>
          <a:r>
            <a:rPr lang="en-GB" sz="1100" baseline="0"/>
            <a:t>Content:</a:t>
          </a:r>
        </a:p>
        <a:p>
          <a:endParaRPr lang="en-GB" sz="1100" baseline="0"/>
        </a:p>
        <a:p>
          <a:r>
            <a:rPr lang="en-GB" sz="1100" baseline="0"/>
            <a:t>Table S1: LA-ICP-MS data of fluid inclusions</a:t>
          </a:r>
        </a:p>
        <a:p>
          <a:r>
            <a:rPr lang="en-GB" sz="1100" baseline="0"/>
            <a:t>Table S2: EPMA feldspar analyses</a:t>
          </a:r>
        </a:p>
        <a:p>
          <a:r>
            <a:rPr lang="en-GB" sz="1100" baseline="0"/>
            <a:t>Table S3: Fractional and equilibrium fluid exsolution models</a:t>
          </a:r>
        </a:p>
        <a:p>
          <a:r>
            <a:rPr lang="en-GB" sz="1100" baseline="0"/>
            <a:t>Table S4: Fluid-melt partition coefficients</a:t>
          </a:r>
        </a:p>
        <a:p>
          <a:r>
            <a:rPr lang="en-GB" sz="1100" baseline="0"/>
            <a:t>Table S5: Magmatic fluid halogen fluxes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594183</xdr:colOff>
      <xdr:row>3</xdr:row>
      <xdr:rowOff>194812</xdr:rowOff>
    </xdr:from>
    <xdr:to>
      <xdr:col>29</xdr:col>
      <xdr:colOff>416383</xdr:colOff>
      <xdr:row>42</xdr:row>
      <xdr:rowOff>48671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FD0E7-6A9A-EDD8-6301-2691C436A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9416" y="844579"/>
          <a:ext cx="9745920" cy="7916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1062566</xdr:colOff>
      <xdr:row>44</xdr:row>
      <xdr:rowOff>63501</xdr:rowOff>
    </xdr:from>
    <xdr:to>
      <xdr:col>13</xdr:col>
      <xdr:colOff>2082800</xdr:colOff>
      <xdr:row>58</xdr:row>
      <xdr:rowOff>16933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8D0CA1-B3F5-2943-A200-4AF2048F6A85}"/>
            </a:ext>
          </a:extLst>
        </xdr:cNvPr>
        <xdr:cNvSpPr txBox="1"/>
      </xdr:nvSpPr>
      <xdr:spPr>
        <a:xfrm>
          <a:off x="18419233" y="9495368"/>
          <a:ext cx="7539567" cy="27982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Herzberg, C., Condie, K., &amp; Korenaga, J. (2010). Thermal history of the Earth and its petrological expression. </a:t>
          </a:r>
          <a:r>
            <a:rPr lang="en-GB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Earth and Planetary Science Letters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en-GB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292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(1-2), 79-88.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Kendrick, M. A., Danyushevsky, L. V., Falloon, T. J., Woodhead, J. D., Arculus, R. J., &amp; Ireland, T. (2020). SW Pacific arc and backarc lavas and the role of slab-bend serpentinites in the global halogen cycle. </a:t>
          </a:r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Earth and Planetary Science Letters</a:t>
          </a:r>
          <a:r>
            <a:rPr lang="en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FI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530</a:t>
          </a:r>
          <a:r>
            <a:rPr lang="en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115921.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/>
            <a:t>Ranta, E., Halldórsson, S. A., Barnes, J. D., Jónasson, K., &amp; Stefánsson, A. (2021). Chlorine isotope ratios record magmatic brine assimilation during rhyolite genesis. Geochem. Perspect. Lett. 16, 35–39.</a:t>
          </a:r>
        </a:p>
        <a:p>
          <a:endParaRPr lang="en-GB" sz="1100"/>
        </a:p>
        <a:p>
          <a:r>
            <a:rPr lang="en-GB" sz="1100"/>
            <a:t>Schilling, J. G., Unni, C. K., &amp; Bender, M. L. (1978). Origin of chlorine and bromine in the oceans. Nature, 273(5664), 631-636.</a:t>
          </a:r>
        </a:p>
        <a:p>
          <a:endParaRPr lang="en-GB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Thordarson, T., &amp; Larsen, G. (2007). Volcanism in Iceland in historical time: Volcano types, eruption styles and eruptive history. Journal of Geodynamics, 43(1), 118-152.</a:t>
          </a:r>
        </a:p>
      </xdr:txBody>
    </xdr:sp>
    <xdr:clientData/>
  </xdr:twoCellAnchor>
  <xdr:twoCellAnchor>
    <xdr:from>
      <xdr:col>10</xdr:col>
      <xdr:colOff>249767</xdr:colOff>
      <xdr:row>21</xdr:row>
      <xdr:rowOff>118534</xdr:rowOff>
    </xdr:from>
    <xdr:to>
      <xdr:col>14</xdr:col>
      <xdr:colOff>355600</xdr:colOff>
      <xdr:row>43</xdr:row>
      <xdr:rowOff>169334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5D18FA-1B2A-1846-891A-A0E195989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jranta/Desktop/Postdoc2_Hel/Renlund%20project/kendrick_fluxes.xlsx" TargetMode="External"/><Relationship Id="rId1" Type="http://schemas.openxmlformats.org/officeDocument/2006/relationships/externalLinkPath" Target="/Users/ejranta/Desktop/Postdoc2_Hel/Renlund%20project/kendrick_flu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0">
          <cell r="O40" t="str">
            <v xml:space="preserve">Cl modern oceans (kg) </v>
          </cell>
        </row>
        <row r="41">
          <cell r="I41">
            <v>0</v>
          </cell>
          <cell r="J41">
            <v>0</v>
          </cell>
          <cell r="K41">
            <v>0</v>
          </cell>
          <cell r="N41">
            <v>4.55</v>
          </cell>
          <cell r="O41">
            <v>2.9087796130946507E+19</v>
          </cell>
        </row>
        <row r="42">
          <cell r="I42">
            <v>5.7606057573766938E+17</v>
          </cell>
          <cell r="J42">
            <v>2.6557844043554336E+17</v>
          </cell>
          <cell r="K42">
            <v>9.8068549041601165E+17</v>
          </cell>
          <cell r="N42">
            <v>4.5</v>
          </cell>
          <cell r="O42">
            <v>2.9087796130946507E+19</v>
          </cell>
          <cell r="P42">
            <v>1.4543898065473253E+19</v>
          </cell>
        </row>
        <row r="43">
          <cell r="I43">
            <v>1.1521211514753388E+18</v>
          </cell>
          <cell r="J43">
            <v>5.3115688087108672E+17</v>
          </cell>
          <cell r="K43">
            <v>1.9613709808320233E+18</v>
          </cell>
          <cell r="N43">
            <v>4.45</v>
          </cell>
          <cell r="O43">
            <v>2.9087796130946507E+19</v>
          </cell>
          <cell r="P43">
            <v>1.4543898065473253E+19</v>
          </cell>
        </row>
        <row r="44">
          <cell r="I44">
            <v>1.7281817272130081E+18</v>
          </cell>
          <cell r="J44">
            <v>7.9673532130663002E+17</v>
          </cell>
          <cell r="K44">
            <v>2.9420564712480348E+18</v>
          </cell>
          <cell r="N44">
            <v>4.3999999999999995</v>
          </cell>
          <cell r="O44">
            <v>2.9087796130946507E+19</v>
          </cell>
          <cell r="P44">
            <v>1.4543898065473253E+19</v>
          </cell>
        </row>
        <row r="45">
          <cell r="I45">
            <v>2.3042423029506775E+18</v>
          </cell>
          <cell r="J45">
            <v>1.0623137617421734E+18</v>
          </cell>
          <cell r="K45">
            <v>3.9227419616640466E+18</v>
          </cell>
          <cell r="N45">
            <v>4.3499999999999996</v>
          </cell>
          <cell r="O45">
            <v>2.9087796130946507E+19</v>
          </cell>
          <cell r="P45">
            <v>1.4543898065473253E+19</v>
          </cell>
        </row>
        <row r="46">
          <cell r="I46">
            <v>2.8803028786883466E+18</v>
          </cell>
          <cell r="J46">
            <v>1.3278922021777167E+18</v>
          </cell>
          <cell r="K46">
            <v>4.9034274520800584E+18</v>
          </cell>
          <cell r="N46">
            <v>4.3</v>
          </cell>
          <cell r="O46">
            <v>2.9087796130946507E+19</v>
          </cell>
          <cell r="P46">
            <v>1.4543898065473253E+19</v>
          </cell>
        </row>
        <row r="47">
          <cell r="I47">
            <v>3.4563634544260163E+18</v>
          </cell>
          <cell r="J47">
            <v>1.59347064261326E+18</v>
          </cell>
          <cell r="K47">
            <v>5.8841129424960696E+18</v>
          </cell>
          <cell r="N47">
            <v>4.25</v>
          </cell>
          <cell r="O47">
            <v>2.9087796130946507E+19</v>
          </cell>
          <cell r="P47">
            <v>1.4543898065473253E+19</v>
          </cell>
        </row>
        <row r="48">
          <cell r="I48">
            <v>4.0324240301636854E+18</v>
          </cell>
          <cell r="J48">
            <v>1.8590490830488033E+18</v>
          </cell>
          <cell r="K48">
            <v>6.8647984329120809E+18</v>
          </cell>
          <cell r="N48">
            <v>4.2</v>
          </cell>
          <cell r="O48">
            <v>2.9087796130946507E+19</v>
          </cell>
          <cell r="P48">
            <v>1.4543898065473253E+19</v>
          </cell>
        </row>
        <row r="49">
          <cell r="I49">
            <v>4.608484605901355E+18</v>
          </cell>
          <cell r="J49">
            <v>2.1246275234843469E+18</v>
          </cell>
          <cell r="K49">
            <v>7.8454839233280932E+18</v>
          </cell>
          <cell r="N49">
            <v>4.1499999999999995</v>
          </cell>
          <cell r="O49">
            <v>2.9087796130946507E+19</v>
          </cell>
          <cell r="P49">
            <v>1.4543898065473253E+19</v>
          </cell>
        </row>
        <row r="50">
          <cell r="I50">
            <v>5.1845451816390246E+18</v>
          </cell>
          <cell r="J50">
            <v>2.3902059639198899E+18</v>
          </cell>
          <cell r="K50">
            <v>8.8261694137441044E+18</v>
          </cell>
          <cell r="N50">
            <v>4.0999999999999996</v>
          </cell>
          <cell r="O50">
            <v>2.9087796130946507E+19</v>
          </cell>
          <cell r="P50">
            <v>1.4543898065473253E+19</v>
          </cell>
        </row>
        <row r="51">
          <cell r="I51">
            <v>5.7606057573766932E+18</v>
          </cell>
          <cell r="J51">
            <v>2.6557844043554335E+18</v>
          </cell>
          <cell r="K51">
            <v>9.8068549041601167E+18</v>
          </cell>
          <cell r="N51">
            <v>4.05</v>
          </cell>
          <cell r="O51">
            <v>2.9087796130946507E+19</v>
          </cell>
          <cell r="P51">
            <v>1.4543898065473253E+19</v>
          </cell>
        </row>
        <row r="52">
          <cell r="I52">
            <v>6.3366663331143629E+18</v>
          </cell>
          <cell r="J52">
            <v>2.921362844790977E+18</v>
          </cell>
          <cell r="K52">
            <v>1.0787540394576128E+19</v>
          </cell>
          <cell r="N52">
            <v>4</v>
          </cell>
          <cell r="O52">
            <v>2.9087796130946507E+19</v>
          </cell>
          <cell r="P52">
            <v>1.4543898065473253E+19</v>
          </cell>
        </row>
        <row r="53">
          <cell r="I53">
            <v>6.9127269088520325E+18</v>
          </cell>
          <cell r="J53">
            <v>3.1869412852265201E+18</v>
          </cell>
          <cell r="K53">
            <v>1.1768225884992139E+19</v>
          </cell>
          <cell r="N53">
            <v>3.9499999999999997</v>
          </cell>
          <cell r="O53">
            <v>2.9087796130946507E+19</v>
          </cell>
          <cell r="P53">
            <v>1.4543898065473253E+19</v>
          </cell>
        </row>
        <row r="54">
          <cell r="I54">
            <v>7.4887874845897021E+18</v>
          </cell>
          <cell r="J54">
            <v>3.4525197256620636E+18</v>
          </cell>
          <cell r="K54">
            <v>1.2748911375408151E+19</v>
          </cell>
          <cell r="N54">
            <v>3.9</v>
          </cell>
          <cell r="O54">
            <v>2.9087796130946507E+19</v>
          </cell>
          <cell r="P54">
            <v>1.4543898065473253E+19</v>
          </cell>
        </row>
        <row r="55">
          <cell r="I55">
            <v>8.0648480603273708E+18</v>
          </cell>
          <cell r="J55">
            <v>3.7180981660976067E+18</v>
          </cell>
          <cell r="K55">
            <v>1.3729596865824162E+19</v>
          </cell>
          <cell r="N55">
            <v>3.8499999999999996</v>
          </cell>
          <cell r="O55">
            <v>2.9087796130946507E+19</v>
          </cell>
          <cell r="P55">
            <v>1.4543898065473253E+19</v>
          </cell>
        </row>
        <row r="56">
          <cell r="I56">
            <v>8.6409086360650404E+18</v>
          </cell>
          <cell r="J56">
            <v>3.9836766065331502E+18</v>
          </cell>
          <cell r="K56">
            <v>1.4710282356240175E+19</v>
          </cell>
          <cell r="N56">
            <v>3.8</v>
          </cell>
          <cell r="O56">
            <v>2.9087796130946507E+19</v>
          </cell>
          <cell r="P56">
            <v>1.4543898065473253E+19</v>
          </cell>
        </row>
        <row r="57">
          <cell r="I57">
            <v>9.21696921180271E+18</v>
          </cell>
          <cell r="J57">
            <v>4.2492550469686938E+18</v>
          </cell>
          <cell r="K57">
            <v>1.5690967846656186E+19</v>
          </cell>
          <cell r="N57">
            <v>3.75</v>
          </cell>
          <cell r="O57">
            <v>2.9087796130946507E+19</v>
          </cell>
          <cell r="P57">
            <v>1.4543898065473253E+19</v>
          </cell>
        </row>
        <row r="58">
          <cell r="I58">
            <v>9.7930297875403796E+18</v>
          </cell>
          <cell r="J58">
            <v>4.5148334874042368E+18</v>
          </cell>
          <cell r="K58">
            <v>1.6671653337072198E+19</v>
          </cell>
          <cell r="N58">
            <v>3.6999999999999997</v>
          </cell>
          <cell r="O58">
            <v>2.9087796130946507E+19</v>
          </cell>
          <cell r="P58">
            <v>1.4543898065473253E+19</v>
          </cell>
        </row>
        <row r="59">
          <cell r="I59">
            <v>1.0369090363278049E+19</v>
          </cell>
          <cell r="J59">
            <v>4.7804119278397798E+18</v>
          </cell>
          <cell r="K59">
            <v>1.7652338827488209E+19</v>
          </cell>
          <cell r="N59">
            <v>3.65</v>
          </cell>
          <cell r="O59">
            <v>2.9087796130946507E+19</v>
          </cell>
          <cell r="P59">
            <v>1.4543898065473253E+19</v>
          </cell>
        </row>
        <row r="60">
          <cell r="I60">
            <v>1.0945150939015719E+19</v>
          </cell>
          <cell r="J60">
            <v>5.0459903682753239E+18</v>
          </cell>
          <cell r="K60">
            <v>1.863302431790422E+19</v>
          </cell>
          <cell r="N60">
            <v>3.5999999999999996</v>
          </cell>
          <cell r="O60">
            <v>2.9087796130946507E+19</v>
          </cell>
          <cell r="P60">
            <v>1.4543898065473253E+19</v>
          </cell>
        </row>
        <row r="61">
          <cell r="I61">
            <v>1.1521211514753386E+19</v>
          </cell>
          <cell r="J61">
            <v>5.3115688087108669E+18</v>
          </cell>
          <cell r="K61">
            <v>1.9613709808320233E+19</v>
          </cell>
          <cell r="N61">
            <v>3.55</v>
          </cell>
          <cell r="O61">
            <v>2.9087796130946507E+19</v>
          </cell>
          <cell r="P61">
            <v>1.4543898065473253E+19</v>
          </cell>
        </row>
        <row r="62">
          <cell r="I62">
            <v>1.2097272090491056E+19</v>
          </cell>
          <cell r="J62">
            <v>5.57714724914641E+18</v>
          </cell>
          <cell r="K62">
            <v>2.0594395298736243E+19</v>
          </cell>
          <cell r="N62">
            <v>3.5</v>
          </cell>
          <cell r="O62">
            <v>2.9087796130946507E+19</v>
          </cell>
          <cell r="P62">
            <v>1.4543898065473253E+19</v>
          </cell>
        </row>
        <row r="63">
          <cell r="I63">
            <v>1.2673332666228726E+19</v>
          </cell>
          <cell r="J63">
            <v>5.842725689581954E+18</v>
          </cell>
          <cell r="K63">
            <v>2.1575080789152256E+19</v>
          </cell>
          <cell r="N63">
            <v>3.4499999999999997</v>
          </cell>
          <cell r="O63">
            <v>2.9087796130946507E+19</v>
          </cell>
          <cell r="P63">
            <v>1.4543898065473253E+19</v>
          </cell>
        </row>
        <row r="64">
          <cell r="I64">
            <v>1.3249393241966395E+19</v>
          </cell>
          <cell r="J64">
            <v>6.1083041300174971E+18</v>
          </cell>
          <cell r="K64">
            <v>2.2555766279568265E+19</v>
          </cell>
          <cell r="N64">
            <v>3.4</v>
          </cell>
          <cell r="O64">
            <v>2.9087796130946507E+19</v>
          </cell>
          <cell r="P64">
            <v>1.4543898065473253E+19</v>
          </cell>
        </row>
        <row r="65">
          <cell r="I65">
            <v>1.3825453817704065E+19</v>
          </cell>
          <cell r="J65">
            <v>6.3738825704530401E+18</v>
          </cell>
          <cell r="K65">
            <v>2.3536451769984279E+19</v>
          </cell>
          <cell r="N65">
            <v>3.3499999999999996</v>
          </cell>
          <cell r="O65">
            <v>2.9087796130946507E+19</v>
          </cell>
          <cell r="P65">
            <v>1.4543898065473253E+19</v>
          </cell>
        </row>
        <row r="66">
          <cell r="I66">
            <v>1.4401514393441735E+19</v>
          </cell>
          <cell r="J66">
            <v>6.6394610108885832E+18</v>
          </cell>
          <cell r="K66">
            <v>2.4517137260400292E+19</v>
          </cell>
          <cell r="N66">
            <v>3.3</v>
          </cell>
          <cell r="O66">
            <v>2.9087796130946507E+19</v>
          </cell>
          <cell r="P66">
            <v>1.4543898065473253E+19</v>
          </cell>
        </row>
        <row r="67">
          <cell r="I67">
            <v>1.4977574969179404E+19</v>
          </cell>
          <cell r="J67">
            <v>6.9050394513241272E+18</v>
          </cell>
          <cell r="K67">
            <v>2.5497822750816301E+19</v>
          </cell>
          <cell r="N67">
            <v>3.25</v>
          </cell>
          <cell r="O67">
            <v>2.9087796130946507E+19</v>
          </cell>
          <cell r="P67">
            <v>1.4543898065473253E+19</v>
          </cell>
        </row>
        <row r="68">
          <cell r="I68">
            <v>1.5553635544917074E+19</v>
          </cell>
          <cell r="J68">
            <v>7.1706178917596703E+18</v>
          </cell>
          <cell r="K68">
            <v>2.6478508241232314E+19</v>
          </cell>
          <cell r="N68">
            <v>3.1999999999999997</v>
          </cell>
          <cell r="O68">
            <v>2.9087796130946507E+19</v>
          </cell>
          <cell r="P68">
            <v>1.4543898065473253E+19</v>
          </cell>
        </row>
        <row r="69">
          <cell r="I69">
            <v>1.6129696120654742E+19</v>
          </cell>
          <cell r="J69">
            <v>7.4361963321952133E+18</v>
          </cell>
          <cell r="K69">
            <v>2.7459193731648324E+19</v>
          </cell>
          <cell r="N69">
            <v>3.15</v>
          </cell>
          <cell r="O69">
            <v>2.9087796130946507E+19</v>
          </cell>
          <cell r="P69">
            <v>1.4543898065473253E+19</v>
          </cell>
        </row>
        <row r="70">
          <cell r="I70">
            <v>1.6705756696392411E+19</v>
          </cell>
          <cell r="J70">
            <v>7.7017747726307574E+18</v>
          </cell>
          <cell r="K70">
            <v>2.8439879222064337E+19</v>
          </cell>
          <cell r="N70">
            <v>3.0999999999999996</v>
          </cell>
          <cell r="O70">
            <v>2.9087796130946507E+19</v>
          </cell>
          <cell r="P70">
            <v>1.4543898065473253E+19</v>
          </cell>
        </row>
        <row r="71">
          <cell r="I71">
            <v>1.7281817272130081E+19</v>
          </cell>
          <cell r="J71">
            <v>7.9673532130663004E+18</v>
          </cell>
          <cell r="K71">
            <v>2.942056471248035E+19</v>
          </cell>
          <cell r="N71">
            <v>3.05</v>
          </cell>
          <cell r="O71">
            <v>2.9087796130946507E+19</v>
          </cell>
          <cell r="P71">
            <v>1.4543898065473253E+19</v>
          </cell>
        </row>
        <row r="72">
          <cell r="I72">
            <v>1.785787784786775E+19</v>
          </cell>
          <cell r="J72">
            <v>8.2329316535018435E+18</v>
          </cell>
          <cell r="K72">
            <v>3.0401250202896359E+19</v>
          </cell>
          <cell r="N72">
            <v>3</v>
          </cell>
          <cell r="O72">
            <v>2.9087796130946507E+19</v>
          </cell>
          <cell r="P72">
            <v>1.4543898065473253E+19</v>
          </cell>
        </row>
        <row r="73">
          <cell r="I73">
            <v>1.843393842360542E+19</v>
          </cell>
          <cell r="J73">
            <v>8.4985100939373875E+18</v>
          </cell>
          <cell r="K73">
            <v>3.1381935693312373E+19</v>
          </cell>
          <cell r="N73">
            <v>2.9499999999999997</v>
          </cell>
          <cell r="O73">
            <v>2.9087796130946507E+19</v>
          </cell>
          <cell r="P73">
            <v>1.4543898065473253E+19</v>
          </cell>
        </row>
        <row r="74">
          <cell r="I74">
            <v>1.9009998999343088E+19</v>
          </cell>
          <cell r="J74">
            <v>8.7640885343729306E+18</v>
          </cell>
          <cell r="K74">
            <v>3.2362621183728382E+19</v>
          </cell>
          <cell r="N74">
            <v>2.9</v>
          </cell>
          <cell r="O74">
            <v>2.9087796130946507E+19</v>
          </cell>
          <cell r="P74">
            <v>1.4543898065473253E+19</v>
          </cell>
        </row>
        <row r="75">
          <cell r="I75">
            <v>1.9586059575080759E+19</v>
          </cell>
          <cell r="J75">
            <v>9.0296669748084736E+18</v>
          </cell>
          <cell r="K75">
            <v>3.3343306674144395E+19</v>
          </cell>
          <cell r="N75">
            <v>2.8499999999999996</v>
          </cell>
          <cell r="O75">
            <v>2.9087796130946507E+19</v>
          </cell>
          <cell r="P75">
            <v>1.4543898065473253E+19</v>
          </cell>
        </row>
        <row r="76">
          <cell r="I76">
            <v>2.0162120150818427E+19</v>
          </cell>
          <cell r="J76">
            <v>9.2952454152440177E+18</v>
          </cell>
          <cell r="K76">
            <v>3.4323992164560409E+19</v>
          </cell>
          <cell r="N76">
            <v>2.8</v>
          </cell>
          <cell r="O76">
            <v>2.9087796130946507E+19</v>
          </cell>
          <cell r="P76">
            <v>1.4543898065473253E+19</v>
          </cell>
        </row>
        <row r="77">
          <cell r="I77">
            <v>2.0738180726556099E+19</v>
          </cell>
          <cell r="J77">
            <v>9.5608238556795597E+18</v>
          </cell>
          <cell r="K77">
            <v>3.5304677654976418E+19</v>
          </cell>
          <cell r="N77">
            <v>2.75</v>
          </cell>
          <cell r="O77">
            <v>2.9087796130946507E+19</v>
          </cell>
          <cell r="P77">
            <v>1.4543898065473253E+19</v>
          </cell>
        </row>
        <row r="78">
          <cell r="I78">
            <v>2.1314241302293766E+19</v>
          </cell>
          <cell r="J78">
            <v>9.8264022961151037E+18</v>
          </cell>
          <cell r="K78">
            <v>3.6285363145392431E+19</v>
          </cell>
          <cell r="N78">
            <v>2.6999999999999997</v>
          </cell>
          <cell r="O78">
            <v>2.9087796130946507E+19</v>
          </cell>
          <cell r="P78">
            <v>1.4543898065473253E+19</v>
          </cell>
        </row>
        <row r="79">
          <cell r="I79">
            <v>2.1890301878031438E+19</v>
          </cell>
          <cell r="J79">
            <v>1.0091980736550648E+19</v>
          </cell>
          <cell r="K79">
            <v>3.726604863580844E+19</v>
          </cell>
          <cell r="N79">
            <v>2.65</v>
          </cell>
          <cell r="O79">
            <v>2.9087796130946507E+19</v>
          </cell>
          <cell r="P79">
            <v>1.4543898065473253E+19</v>
          </cell>
        </row>
        <row r="80">
          <cell r="I80">
            <v>2.2466362453769105E+19</v>
          </cell>
          <cell r="J80">
            <v>1.035755917698619E+19</v>
          </cell>
          <cell r="K80">
            <v>3.824673412622445E+19</v>
          </cell>
          <cell r="N80">
            <v>2.5999999999999996</v>
          </cell>
          <cell r="O80">
            <v>2.9087796130946507E+19</v>
          </cell>
          <cell r="P80">
            <v>1.4543898065473253E+19</v>
          </cell>
        </row>
        <row r="81">
          <cell r="I81">
            <v>2.3042423029506773E+19</v>
          </cell>
          <cell r="J81">
            <v>1.0623137617421734E+19</v>
          </cell>
          <cell r="K81">
            <v>3.9227419616640467E+19</v>
          </cell>
          <cell r="N81">
            <v>2.5499999999999998</v>
          </cell>
          <cell r="O81">
            <v>2.9087796130946507E+19</v>
          </cell>
          <cell r="P81">
            <v>1.4543898065473253E+19</v>
          </cell>
        </row>
        <row r="82">
          <cell r="I82">
            <v>2.3042423041027985E+19</v>
          </cell>
          <cell r="J82">
            <v>1.0623137622733302E+19</v>
          </cell>
          <cell r="K82">
            <v>3.9227419636254171E+19</v>
          </cell>
          <cell r="N82">
            <v>2.5</v>
          </cell>
          <cell r="O82">
            <v>2.9087796130946507E+19</v>
          </cell>
          <cell r="P82">
            <v>1.4543898065473253E+19</v>
          </cell>
        </row>
        <row r="85">
          <cell r="K85" t="str">
            <v>Magma production rate Iceland</v>
          </cell>
        </row>
        <row r="86">
          <cell r="I86" t="str">
            <v>eruptive km3/yr</v>
          </cell>
          <cell r="J86" t="str">
            <v>intrusive km3/yr (5x extrusive)</v>
          </cell>
          <cell r="K86" t="str">
            <v>intrusive + extrusive (km3/yr)</v>
          </cell>
        </row>
        <row r="87">
          <cell r="I87">
            <v>5.1475E-2</v>
          </cell>
          <cell r="J87">
            <v>0.25737500000000002</v>
          </cell>
          <cell r="K87">
            <v>0.30885000000000001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4_04_05_Na50000_reducted_3" connectionId="1" xr16:uid="{D55A353F-353B-9B40-9F14-BB6E5256F4F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F8C9-52FE-4943-BF50-FCC96E1E6DEB}">
  <dimension ref="A1"/>
  <sheetViews>
    <sheetView tabSelected="1" workbookViewId="0">
      <selection activeCell="D17" sqref="D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2EDC-DDD5-C546-868B-1B1BC89CD658}">
  <dimension ref="A1:EF70"/>
  <sheetViews>
    <sheetView zoomScale="84" zoomScaleNormal="84" workbookViewId="0">
      <pane xSplit="4" ySplit="3" topLeftCell="E4" activePane="bottomRight" state="frozen"/>
      <selection pane="topRight" activeCell="F1" sqref="F1"/>
      <selection pane="bottomLeft" activeCell="A3" sqref="A3"/>
      <selection pane="bottomRight"/>
    </sheetView>
  </sheetViews>
  <sheetFormatPr baseColWidth="10" defaultRowHeight="16" x14ac:dyDescent="0.2"/>
  <cols>
    <col min="1" max="1" width="19.33203125" customWidth="1"/>
    <col min="2" max="2" width="23.1640625" customWidth="1"/>
    <col min="4" max="4" width="27.1640625" customWidth="1"/>
    <col min="5" max="5" width="17.33203125" customWidth="1"/>
    <col min="6" max="6" width="8.1640625" customWidth="1"/>
    <col min="7" max="7" width="18" customWidth="1"/>
    <col min="8" max="8" width="8.5" customWidth="1"/>
  </cols>
  <sheetData>
    <row r="1" spans="1:136" s="121" customFormat="1" ht="19" x14ac:dyDescent="0.25">
      <c r="A1" s="121" t="s">
        <v>372</v>
      </c>
    </row>
    <row r="2" spans="1:136" ht="18" x14ac:dyDescent="0.25">
      <c r="A2" s="63" t="s">
        <v>138</v>
      </c>
      <c r="B2" s="63"/>
      <c r="C2" s="63"/>
      <c r="D2" s="65"/>
      <c r="E2" s="39" t="s">
        <v>202</v>
      </c>
      <c r="F2" s="39"/>
      <c r="G2" s="39"/>
      <c r="H2" s="69"/>
      <c r="I2" s="41" t="s">
        <v>366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56" t="s">
        <v>319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70"/>
      <c r="CC2" s="40" t="s">
        <v>320</v>
      </c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5" t="s">
        <v>318</v>
      </c>
      <c r="DN2" s="41"/>
      <c r="DO2" s="41"/>
      <c r="DP2" s="41"/>
      <c r="DQ2" s="41"/>
      <c r="DR2" s="41"/>
      <c r="DS2" s="41"/>
      <c r="DT2" s="44" t="s">
        <v>321</v>
      </c>
      <c r="DU2" s="10"/>
      <c r="DV2" s="10"/>
      <c r="DW2" s="10"/>
      <c r="DX2" s="10"/>
      <c r="DY2" s="10"/>
      <c r="DZ2" s="52" t="s">
        <v>322</v>
      </c>
      <c r="EA2" s="40"/>
      <c r="EB2" s="40"/>
      <c r="EC2" s="40"/>
      <c r="ED2" s="40"/>
      <c r="EE2" s="40"/>
      <c r="EF2" s="53"/>
    </row>
    <row r="3" spans="1:136" s="30" customFormat="1" x14ac:dyDescent="0.2">
      <c r="A3" s="64" t="s">
        <v>140</v>
      </c>
      <c r="B3" s="64" t="s">
        <v>65</v>
      </c>
      <c r="C3" s="64" t="s">
        <v>66</v>
      </c>
      <c r="D3" s="66" t="s">
        <v>67</v>
      </c>
      <c r="E3" s="61" t="s">
        <v>104</v>
      </c>
      <c r="F3" s="61" t="s">
        <v>36</v>
      </c>
      <c r="G3" s="61" t="s">
        <v>105</v>
      </c>
      <c r="H3" s="62" t="s">
        <v>36</v>
      </c>
      <c r="I3" s="50" t="s">
        <v>68</v>
      </c>
      <c r="J3" s="50" t="s">
        <v>69</v>
      </c>
      <c r="K3" s="50" t="s">
        <v>70</v>
      </c>
      <c r="L3" s="50" t="s">
        <v>71</v>
      </c>
      <c r="M3" s="50" t="s">
        <v>72</v>
      </c>
      <c r="N3" s="50" t="s">
        <v>73</v>
      </c>
      <c r="O3" s="50" t="s">
        <v>74</v>
      </c>
      <c r="P3" s="50" t="s">
        <v>75</v>
      </c>
      <c r="Q3" s="50" t="s">
        <v>76</v>
      </c>
      <c r="R3" s="50" t="s">
        <v>77</v>
      </c>
      <c r="S3" s="50" t="s">
        <v>78</v>
      </c>
      <c r="T3" s="50" t="s">
        <v>79</v>
      </c>
      <c r="U3" s="50" t="s">
        <v>80</v>
      </c>
      <c r="V3" s="50" t="s">
        <v>81</v>
      </c>
      <c r="W3" s="50" t="s">
        <v>82</v>
      </c>
      <c r="X3" s="50" t="s">
        <v>83</v>
      </c>
      <c r="Y3" s="50" t="s">
        <v>84</v>
      </c>
      <c r="Z3" s="50" t="s">
        <v>85</v>
      </c>
      <c r="AA3" s="50" t="s">
        <v>86</v>
      </c>
      <c r="AB3" s="50" t="s">
        <v>87</v>
      </c>
      <c r="AC3" s="50" t="s">
        <v>88</v>
      </c>
      <c r="AD3" s="50" t="s">
        <v>89</v>
      </c>
      <c r="AE3" s="50" t="s">
        <v>90</v>
      </c>
      <c r="AF3" s="50" t="s">
        <v>91</v>
      </c>
      <c r="AG3" s="50" t="s">
        <v>92</v>
      </c>
      <c r="AH3" s="50" t="s">
        <v>93</v>
      </c>
      <c r="AI3" s="50" t="s">
        <v>94</v>
      </c>
      <c r="AJ3" s="50" t="s">
        <v>95</v>
      </c>
      <c r="AK3" s="50" t="s">
        <v>96</v>
      </c>
      <c r="AL3" s="50" t="s">
        <v>97</v>
      </c>
      <c r="AM3" s="50" t="s">
        <v>98</v>
      </c>
      <c r="AN3" s="50" t="s">
        <v>99</v>
      </c>
      <c r="AO3" s="50" t="s">
        <v>100</v>
      </c>
      <c r="AP3" s="50" t="s">
        <v>101</v>
      </c>
      <c r="AQ3" s="50" t="s">
        <v>102</v>
      </c>
      <c r="AR3" s="50" t="s">
        <v>103</v>
      </c>
      <c r="AS3" s="51" t="s">
        <v>68</v>
      </c>
      <c r="AT3" s="47" t="s">
        <v>69</v>
      </c>
      <c r="AU3" s="47" t="s">
        <v>70</v>
      </c>
      <c r="AV3" s="47" t="s">
        <v>71</v>
      </c>
      <c r="AW3" s="47" t="s">
        <v>72</v>
      </c>
      <c r="AX3" s="47" t="s">
        <v>73</v>
      </c>
      <c r="AY3" s="47" t="s">
        <v>74</v>
      </c>
      <c r="AZ3" s="47" t="s">
        <v>75</v>
      </c>
      <c r="BA3" s="47" t="s">
        <v>76</v>
      </c>
      <c r="BB3" s="47" t="s">
        <v>77</v>
      </c>
      <c r="BC3" s="47" t="s">
        <v>78</v>
      </c>
      <c r="BD3" s="47" t="s">
        <v>79</v>
      </c>
      <c r="BE3" s="47" t="s">
        <v>80</v>
      </c>
      <c r="BF3" s="47" t="s">
        <v>81</v>
      </c>
      <c r="BG3" s="47" t="s">
        <v>82</v>
      </c>
      <c r="BH3" s="47" t="s">
        <v>83</v>
      </c>
      <c r="BI3" s="47" t="s">
        <v>84</v>
      </c>
      <c r="BJ3" s="47" t="s">
        <v>85</v>
      </c>
      <c r="BK3" s="47" t="s">
        <v>86</v>
      </c>
      <c r="BL3" s="47" t="s">
        <v>87</v>
      </c>
      <c r="BM3" s="47" t="s">
        <v>88</v>
      </c>
      <c r="BN3" s="47" t="s">
        <v>89</v>
      </c>
      <c r="BO3" s="47" t="s">
        <v>90</v>
      </c>
      <c r="BP3" s="47" t="s">
        <v>91</v>
      </c>
      <c r="BQ3" s="47" t="s">
        <v>92</v>
      </c>
      <c r="BR3" s="47" t="s">
        <v>93</v>
      </c>
      <c r="BS3" s="47" t="s">
        <v>94</v>
      </c>
      <c r="BT3" s="47" t="s">
        <v>95</v>
      </c>
      <c r="BU3" s="47" t="s">
        <v>96</v>
      </c>
      <c r="BV3" s="47" t="s">
        <v>97</v>
      </c>
      <c r="BW3" s="47" t="s">
        <v>98</v>
      </c>
      <c r="BX3" s="47" t="s">
        <v>99</v>
      </c>
      <c r="BY3" s="47" t="s">
        <v>100</v>
      </c>
      <c r="BZ3" s="47" t="s">
        <v>101</v>
      </c>
      <c r="CA3" s="47" t="s">
        <v>102</v>
      </c>
      <c r="CB3" s="71" t="s">
        <v>103</v>
      </c>
      <c r="CC3" s="48" t="s">
        <v>68</v>
      </c>
      <c r="CD3" s="48" t="s">
        <v>69</v>
      </c>
      <c r="CE3" s="48" t="s">
        <v>70</v>
      </c>
      <c r="CF3" s="48" t="s">
        <v>71</v>
      </c>
      <c r="CG3" s="48" t="s">
        <v>72</v>
      </c>
      <c r="CH3" s="48" t="s">
        <v>73</v>
      </c>
      <c r="CI3" s="48" t="s">
        <v>74</v>
      </c>
      <c r="CJ3" s="48" t="s">
        <v>75</v>
      </c>
      <c r="CK3" s="48" t="s">
        <v>76</v>
      </c>
      <c r="CL3" s="48" t="s">
        <v>77</v>
      </c>
      <c r="CM3" s="48" t="s">
        <v>78</v>
      </c>
      <c r="CN3" s="48" t="s">
        <v>79</v>
      </c>
      <c r="CO3" s="48" t="s">
        <v>80</v>
      </c>
      <c r="CP3" s="48" t="s">
        <v>81</v>
      </c>
      <c r="CQ3" s="48" t="s">
        <v>82</v>
      </c>
      <c r="CR3" s="48" t="s">
        <v>83</v>
      </c>
      <c r="CS3" s="48" t="s">
        <v>84</v>
      </c>
      <c r="CT3" s="48" t="s">
        <v>85</v>
      </c>
      <c r="CU3" s="48" t="s">
        <v>86</v>
      </c>
      <c r="CV3" s="48" t="s">
        <v>87</v>
      </c>
      <c r="CW3" s="48" t="s">
        <v>88</v>
      </c>
      <c r="CX3" s="48" t="s">
        <v>89</v>
      </c>
      <c r="CY3" s="48" t="s">
        <v>90</v>
      </c>
      <c r="CZ3" s="48" t="s">
        <v>91</v>
      </c>
      <c r="DA3" s="48" t="s">
        <v>92</v>
      </c>
      <c r="DB3" s="48" t="s">
        <v>93</v>
      </c>
      <c r="DC3" s="48" t="s">
        <v>94</v>
      </c>
      <c r="DD3" s="48" t="s">
        <v>95</v>
      </c>
      <c r="DE3" s="48" t="s">
        <v>96</v>
      </c>
      <c r="DF3" s="48" t="s">
        <v>97</v>
      </c>
      <c r="DG3" s="48" t="s">
        <v>98</v>
      </c>
      <c r="DH3" s="48" t="s">
        <v>99</v>
      </c>
      <c r="DI3" s="48" t="s">
        <v>100</v>
      </c>
      <c r="DJ3" s="48" t="s">
        <v>101</v>
      </c>
      <c r="DK3" s="48" t="s">
        <v>102</v>
      </c>
      <c r="DL3" s="48" t="s">
        <v>103</v>
      </c>
      <c r="DM3" s="49" t="s">
        <v>68</v>
      </c>
      <c r="DN3" s="50" t="s">
        <v>71</v>
      </c>
      <c r="DO3" s="50" t="s">
        <v>73</v>
      </c>
      <c r="DP3" s="50" t="s">
        <v>74</v>
      </c>
      <c r="DQ3" s="50" t="s">
        <v>80</v>
      </c>
      <c r="DR3" s="50" t="s">
        <v>81</v>
      </c>
      <c r="DS3" s="50" t="s">
        <v>83</v>
      </c>
      <c r="DT3" s="51" t="s">
        <v>68</v>
      </c>
      <c r="DU3" s="47" t="s">
        <v>71</v>
      </c>
      <c r="DV3" s="47" t="s">
        <v>72</v>
      </c>
      <c r="DW3" s="47" t="s">
        <v>80</v>
      </c>
      <c r="DX3" s="47" t="s">
        <v>81</v>
      </c>
      <c r="DY3" s="47" t="s">
        <v>83</v>
      </c>
      <c r="DZ3" s="54" t="s">
        <v>68</v>
      </c>
      <c r="EA3" s="48" t="s">
        <v>71</v>
      </c>
      <c r="EB3" s="48" t="s">
        <v>73</v>
      </c>
      <c r="EC3" s="48" t="s">
        <v>74</v>
      </c>
      <c r="ED3" s="48" t="s">
        <v>80</v>
      </c>
      <c r="EE3" s="48" t="s">
        <v>81</v>
      </c>
      <c r="EF3" s="55" t="s">
        <v>83</v>
      </c>
    </row>
    <row r="4" spans="1:136" s="30" customFormat="1" x14ac:dyDescent="0.2">
      <c r="A4" s="30" t="s">
        <v>141</v>
      </c>
      <c r="B4" s="31" t="s">
        <v>106</v>
      </c>
      <c r="C4" s="31" t="s">
        <v>107</v>
      </c>
      <c r="D4" s="67" t="s">
        <v>108</v>
      </c>
      <c r="E4" s="32">
        <v>4.7396204599158072</v>
      </c>
      <c r="F4" s="33">
        <v>7.0179625172000257E-2</v>
      </c>
      <c r="G4" s="36">
        <v>55.903775205286387</v>
      </c>
      <c r="H4" s="37">
        <v>3.0137500831868733</v>
      </c>
      <c r="I4" s="32"/>
      <c r="J4" s="32"/>
      <c r="K4" s="36">
        <v>50000</v>
      </c>
      <c r="L4" s="32">
        <v>7.9729799999999997</v>
      </c>
      <c r="M4" s="32"/>
      <c r="N4" s="36">
        <v>175.40078</v>
      </c>
      <c r="O4" s="32"/>
      <c r="P4" s="32"/>
      <c r="Q4" s="32"/>
      <c r="R4" s="36">
        <v>137528.45475999999</v>
      </c>
      <c r="S4" s="36">
        <v>24628.514569999999</v>
      </c>
      <c r="T4" s="36">
        <v>4893.9916999999996</v>
      </c>
      <c r="U4" s="36">
        <v>40.103769999999997</v>
      </c>
      <c r="V4" s="36">
        <v>67.917869999999994</v>
      </c>
      <c r="W4" s="36">
        <v>2377.6283400000002</v>
      </c>
      <c r="X4" s="36">
        <v>23203.88106</v>
      </c>
      <c r="Y4" s="36">
        <v>20155.445090000001</v>
      </c>
      <c r="Z4" s="32">
        <v>17.171220000000002</v>
      </c>
      <c r="AA4" s="32"/>
      <c r="AB4" s="36">
        <v>139.79107999999999</v>
      </c>
      <c r="AC4" s="36">
        <v>1309.9741200000001</v>
      </c>
      <c r="AD4" s="32"/>
      <c r="AE4" s="36">
        <v>1469.22534</v>
      </c>
      <c r="AF4" s="36">
        <v>314.64116999999999</v>
      </c>
      <c r="AG4" s="32">
        <v>25.338740000000001</v>
      </c>
      <c r="AH4" s="32"/>
      <c r="AI4" s="32">
        <v>7.8022600000000004</v>
      </c>
      <c r="AJ4" s="32"/>
      <c r="AK4" s="32"/>
      <c r="AL4" s="32">
        <v>27.52281</v>
      </c>
      <c r="AM4" s="32">
        <v>47.909950000000002</v>
      </c>
      <c r="AN4" s="36">
        <v>133.72809000000001</v>
      </c>
      <c r="AO4" s="36">
        <v>33.569650000000003</v>
      </c>
      <c r="AP4" s="32"/>
      <c r="AQ4" s="32">
        <v>4.70282</v>
      </c>
      <c r="AR4" s="36">
        <v>423.72343000000001</v>
      </c>
      <c r="AS4" s="43">
        <v>2.7272699999999999</v>
      </c>
      <c r="AT4" s="32">
        <v>3.2695699999999999</v>
      </c>
      <c r="AU4" s="32">
        <v>40.707729999999998</v>
      </c>
      <c r="AV4" s="32">
        <v>1.4535899999999999</v>
      </c>
      <c r="AW4" s="32">
        <v>5.3352000000000004</v>
      </c>
      <c r="AX4" s="32">
        <v>11.71785</v>
      </c>
      <c r="AY4" s="32">
        <v>3224.0796999999998</v>
      </c>
      <c r="AZ4" s="32">
        <v>18.324729999999999</v>
      </c>
      <c r="BA4" s="32">
        <v>171.22649000000001</v>
      </c>
      <c r="BB4" s="32">
        <v>511.45902999999998</v>
      </c>
      <c r="BC4" s="32">
        <v>29.014150000000001</v>
      </c>
      <c r="BD4" s="32">
        <v>113.23464</v>
      </c>
      <c r="BE4" s="32">
        <v>22.324829999999999</v>
      </c>
      <c r="BF4" s="32">
        <v>24.21771</v>
      </c>
      <c r="BG4" s="32">
        <v>8.4738600000000002</v>
      </c>
      <c r="BH4" s="32">
        <v>29.52965</v>
      </c>
      <c r="BI4" s="32">
        <v>161.22104999999999</v>
      </c>
      <c r="BJ4" s="32">
        <v>0.78902000000000005</v>
      </c>
      <c r="BK4" s="32">
        <v>0.47104000000000001</v>
      </c>
      <c r="BL4" s="32">
        <v>4.4750500000000004</v>
      </c>
      <c r="BM4" s="32">
        <v>18.405100000000001</v>
      </c>
      <c r="BN4" s="32">
        <v>1.5243500000000001</v>
      </c>
      <c r="BO4" s="32">
        <v>21.057500000000001</v>
      </c>
      <c r="BP4" s="32">
        <v>2.7999499999999999</v>
      </c>
      <c r="BQ4" s="32">
        <v>0.71036999999999995</v>
      </c>
      <c r="BR4" s="32">
        <v>0.22447</v>
      </c>
      <c r="BS4" s="32">
        <v>0.77537999999999996</v>
      </c>
      <c r="BT4" s="32">
        <v>1.19485</v>
      </c>
      <c r="BU4" s="32">
        <v>0.54808000000000001</v>
      </c>
      <c r="BV4" s="32">
        <v>1.4460299999999999</v>
      </c>
      <c r="BW4" s="32">
        <v>0.89592000000000005</v>
      </c>
      <c r="BX4" s="32">
        <v>4.56698</v>
      </c>
      <c r="BY4" s="32">
        <v>1.8349299999999999</v>
      </c>
      <c r="BZ4" s="32">
        <v>7.4429999999999996E-2</v>
      </c>
      <c r="CA4" s="32">
        <v>0.49826999999999999</v>
      </c>
      <c r="CB4" s="37">
        <v>4.6720300000000003</v>
      </c>
      <c r="CC4" s="32">
        <v>9.1382100000000008</v>
      </c>
      <c r="CD4" s="32">
        <v>26.803360000000001</v>
      </c>
      <c r="CE4" s="32">
        <v>43.563270000000003</v>
      </c>
      <c r="CF4" s="32">
        <v>2.4259300000000001</v>
      </c>
      <c r="CG4" s="32">
        <v>35.815989999999999</v>
      </c>
      <c r="CH4" s="32">
        <v>15.20837</v>
      </c>
      <c r="CI4" s="32">
        <v>2594.07348</v>
      </c>
      <c r="CJ4" s="32">
        <v>184.89077</v>
      </c>
      <c r="CK4" s="32">
        <v>1708.0324000000001</v>
      </c>
      <c r="CL4" s="32">
        <v>1616.2451799999999</v>
      </c>
      <c r="CM4" s="32">
        <v>73.78246</v>
      </c>
      <c r="CN4" s="32">
        <v>813.62203</v>
      </c>
      <c r="CO4" s="32">
        <v>20.249079999999999</v>
      </c>
      <c r="CP4" s="32">
        <v>19.288409999999999</v>
      </c>
      <c r="CQ4" s="32">
        <v>14.15695</v>
      </c>
      <c r="CR4" s="32">
        <v>88.538960000000003</v>
      </c>
      <c r="CS4" s="32">
        <v>358.94314000000003</v>
      </c>
      <c r="CT4" s="32">
        <v>2.1731699999999998</v>
      </c>
      <c r="CU4" s="32">
        <v>6.1751199999999997</v>
      </c>
      <c r="CV4" s="32">
        <v>4.2208500000000004</v>
      </c>
      <c r="CW4" s="32">
        <v>9.2657000000000007</v>
      </c>
      <c r="CX4" s="32">
        <v>10.94824</v>
      </c>
      <c r="CY4" s="32">
        <v>83.126779999999997</v>
      </c>
      <c r="CZ4" s="32">
        <v>1.6094900000000001</v>
      </c>
      <c r="DA4" s="32">
        <v>0.16369</v>
      </c>
      <c r="DB4" s="32">
        <v>1.0660700000000001</v>
      </c>
      <c r="DC4" s="32">
        <v>2.8839700000000001</v>
      </c>
      <c r="DD4" s="32">
        <v>11.019</v>
      </c>
      <c r="DE4" s="32">
        <v>4.7487500000000002</v>
      </c>
      <c r="DF4" s="32">
        <v>12.28875</v>
      </c>
      <c r="DG4" s="32">
        <v>1.0844400000000001</v>
      </c>
      <c r="DH4" s="32">
        <v>5.1178800000000004</v>
      </c>
      <c r="DI4" s="32">
        <v>2.0639500000000002</v>
      </c>
      <c r="DJ4" s="32">
        <v>0.61304999999999998</v>
      </c>
      <c r="DK4" s="32">
        <v>2.8832300000000002</v>
      </c>
      <c r="DL4" s="32">
        <v>1.32846</v>
      </c>
      <c r="DM4" s="43">
        <v>16.612300000000001</v>
      </c>
      <c r="DN4" s="32">
        <v>3.2976100000000002</v>
      </c>
      <c r="DO4" s="32">
        <v>236.20940999999999</v>
      </c>
      <c r="DP4" s="32">
        <v>467436.71250000002</v>
      </c>
      <c r="DQ4" s="32">
        <v>142.90529000000001</v>
      </c>
      <c r="DR4" s="32">
        <v>135.10485</v>
      </c>
      <c r="DS4" s="32">
        <v>29.270610000000001</v>
      </c>
      <c r="DT4" s="43">
        <v>0.44702999999999998</v>
      </c>
      <c r="DU4" s="32">
        <v>0.20757</v>
      </c>
      <c r="DV4" s="32">
        <v>0.63551000000000002</v>
      </c>
      <c r="DW4" s="32">
        <v>3.5841699999999999</v>
      </c>
      <c r="DX4" s="32">
        <v>3.8412199999999999</v>
      </c>
      <c r="DY4" s="32">
        <v>0.95823999999999998</v>
      </c>
      <c r="DZ4" s="43">
        <v>0.91844000000000003</v>
      </c>
      <c r="EA4" s="32">
        <v>0.28993999999999998</v>
      </c>
      <c r="EB4" s="32">
        <v>1.5037100000000001</v>
      </c>
      <c r="EC4" s="32">
        <v>248.08122</v>
      </c>
      <c r="ED4" s="32">
        <v>2.3338000000000001</v>
      </c>
      <c r="EE4" s="32">
        <v>2.3332600000000001</v>
      </c>
      <c r="EF4" s="37">
        <v>8.4077199999999994</v>
      </c>
    </row>
    <row r="5" spans="1:136" s="30" customFormat="1" x14ac:dyDescent="0.2">
      <c r="A5" s="30" t="s">
        <v>199</v>
      </c>
      <c r="B5" s="31" t="s">
        <v>106</v>
      </c>
      <c r="C5" s="31" t="s">
        <v>107</v>
      </c>
      <c r="D5" s="67" t="s">
        <v>108</v>
      </c>
      <c r="E5" s="32">
        <v>4.1106127115582201</v>
      </c>
      <c r="F5" s="33">
        <v>0.23283656999115662</v>
      </c>
      <c r="G5" s="36"/>
      <c r="H5" s="37"/>
      <c r="I5" s="32"/>
      <c r="J5" s="32"/>
      <c r="K5" s="36">
        <v>50000</v>
      </c>
      <c r="L5" s="32">
        <v>18.681270000000001</v>
      </c>
      <c r="M5" s="32"/>
      <c r="N5" s="36"/>
      <c r="O5" s="32"/>
      <c r="P5" s="32"/>
      <c r="Q5" s="32"/>
      <c r="R5" s="36">
        <v>131723.08605000001</v>
      </c>
      <c r="S5" s="36">
        <v>23359.407469999998</v>
      </c>
      <c r="T5" s="36">
        <v>4449.8338800000001</v>
      </c>
      <c r="U5" s="36"/>
      <c r="V5" s="36"/>
      <c r="W5" s="36">
        <v>2352.1316499999998</v>
      </c>
      <c r="X5" s="36">
        <v>28986.945240000001</v>
      </c>
      <c r="Y5" s="36">
        <v>24993.51268</v>
      </c>
      <c r="Z5" s="32">
        <v>12.945130000000001</v>
      </c>
      <c r="AA5" s="32"/>
      <c r="AB5" s="36">
        <v>221.25283999999999</v>
      </c>
      <c r="AC5" s="36">
        <v>1472.6904</v>
      </c>
      <c r="AD5" s="32"/>
      <c r="AE5" s="36">
        <v>1220.4521</v>
      </c>
      <c r="AF5" s="36">
        <v>354.99421999999998</v>
      </c>
      <c r="AG5" s="32">
        <v>28.277889999999999</v>
      </c>
      <c r="AH5" s="32"/>
      <c r="AI5" s="32"/>
      <c r="AJ5" s="32">
        <v>71.489789999999999</v>
      </c>
      <c r="AK5" s="32"/>
      <c r="AL5" s="32"/>
      <c r="AM5" s="32">
        <v>54.009740000000001</v>
      </c>
      <c r="AN5" s="36">
        <v>125.73488999999999</v>
      </c>
      <c r="AO5" s="36">
        <v>53.378059999999998</v>
      </c>
      <c r="AP5" s="32"/>
      <c r="AQ5" s="32"/>
      <c r="AR5" s="36">
        <v>426.03244000000001</v>
      </c>
      <c r="AS5" s="43">
        <v>19.9373</v>
      </c>
      <c r="AT5" s="32">
        <v>12.620369999999999</v>
      </c>
      <c r="AU5" s="32">
        <v>123.55473000000001</v>
      </c>
      <c r="AV5" s="32">
        <v>9.7766300000000008</v>
      </c>
      <c r="AW5" s="32">
        <v>28.642320000000002</v>
      </c>
      <c r="AX5" s="32">
        <v>83.644940000000005</v>
      </c>
      <c r="AY5" s="32">
        <v>24277.397629999999</v>
      </c>
      <c r="AZ5" s="32">
        <v>73.18526</v>
      </c>
      <c r="BA5" s="32">
        <v>703.57329000000004</v>
      </c>
      <c r="BB5" s="32">
        <v>1590.8725400000001</v>
      </c>
      <c r="BC5" s="32">
        <v>88.593260000000001</v>
      </c>
      <c r="BD5" s="32">
        <v>412.17093</v>
      </c>
      <c r="BE5" s="32">
        <v>158.89986999999999</v>
      </c>
      <c r="BF5" s="32">
        <v>178.03734</v>
      </c>
      <c r="BG5" s="32">
        <v>25.977070000000001</v>
      </c>
      <c r="BH5" s="32">
        <v>102.95891</v>
      </c>
      <c r="BI5" s="32">
        <v>555.45590000000004</v>
      </c>
      <c r="BJ5" s="32">
        <v>2.3321399999999999</v>
      </c>
      <c r="BK5" s="32">
        <v>1.8002899999999999</v>
      </c>
      <c r="BL5" s="32">
        <v>17.10585</v>
      </c>
      <c r="BM5" s="32">
        <v>59.123899999999999</v>
      </c>
      <c r="BN5" s="32">
        <v>4.4340000000000002</v>
      </c>
      <c r="BO5" s="32">
        <v>67.540109999999999</v>
      </c>
      <c r="BP5" s="32">
        <v>9.0740200000000009</v>
      </c>
      <c r="BQ5" s="32">
        <v>2.2638600000000002</v>
      </c>
      <c r="BR5" s="32">
        <v>0</v>
      </c>
      <c r="BS5" s="32">
        <v>3.02386</v>
      </c>
      <c r="BT5" s="32">
        <v>7.9045300000000003</v>
      </c>
      <c r="BU5" s="32">
        <v>1.15866</v>
      </c>
      <c r="BV5" s="32">
        <v>5.7306100000000004</v>
      </c>
      <c r="BW5" s="32">
        <v>2.8859300000000001</v>
      </c>
      <c r="BX5" s="32">
        <v>13.46194</v>
      </c>
      <c r="BY5" s="32">
        <v>6.9831300000000001</v>
      </c>
      <c r="BZ5" s="32">
        <v>0</v>
      </c>
      <c r="CA5" s="32">
        <v>1.56534</v>
      </c>
      <c r="CB5" s="37">
        <v>14.14307</v>
      </c>
      <c r="CC5" s="32">
        <v>38.837769999999999</v>
      </c>
      <c r="CD5" s="32">
        <v>120.35229</v>
      </c>
      <c r="CE5" s="32">
        <v>175.53448</v>
      </c>
      <c r="CF5" s="32">
        <v>11.228490000000001</v>
      </c>
      <c r="CG5" s="32">
        <v>161.06968000000001</v>
      </c>
      <c r="CH5" s="32">
        <v>63.650709999999997</v>
      </c>
      <c r="CI5" s="32">
        <v>10475.81169</v>
      </c>
      <c r="CJ5" s="32">
        <v>753.86195999999995</v>
      </c>
      <c r="CK5" s="32">
        <v>7046.6644699999997</v>
      </c>
      <c r="CL5" s="32">
        <v>6505.3580099999999</v>
      </c>
      <c r="CM5" s="32">
        <v>296.23156999999998</v>
      </c>
      <c r="CN5" s="32">
        <v>3287.2213499999998</v>
      </c>
      <c r="CO5" s="32">
        <v>100.70859</v>
      </c>
      <c r="CP5" s="32">
        <v>100.30619</v>
      </c>
      <c r="CQ5" s="32">
        <v>57.86909</v>
      </c>
      <c r="CR5" s="32">
        <v>354.9907</v>
      </c>
      <c r="CS5" s="32">
        <v>1483.1729</v>
      </c>
      <c r="CT5" s="32">
        <v>10.375030000000001</v>
      </c>
      <c r="CU5" s="32">
        <v>32.621839999999999</v>
      </c>
      <c r="CV5" s="32">
        <v>23.302489999999999</v>
      </c>
      <c r="CW5" s="32">
        <v>48.948680000000003</v>
      </c>
      <c r="CX5" s="32">
        <v>51.768340000000002</v>
      </c>
      <c r="CY5" s="32">
        <v>342.59854000000001</v>
      </c>
      <c r="CZ5" s="32">
        <v>7.6883600000000003</v>
      </c>
      <c r="DA5" s="32">
        <v>1.48967</v>
      </c>
      <c r="DB5" s="32">
        <v>9.7017299999999995</v>
      </c>
      <c r="DC5" s="32">
        <v>14.121130000000001</v>
      </c>
      <c r="DD5" s="32">
        <v>46.282580000000003</v>
      </c>
      <c r="DE5" s="32">
        <v>21.7714</v>
      </c>
      <c r="DF5" s="32">
        <v>49.87688</v>
      </c>
      <c r="DG5" s="32">
        <v>5.1762499999999996</v>
      </c>
      <c r="DH5" s="32">
        <v>27.549769999999999</v>
      </c>
      <c r="DI5" s="32">
        <v>12.638769999999999</v>
      </c>
      <c r="DJ5" s="32">
        <v>5.5790600000000001</v>
      </c>
      <c r="DK5" s="32">
        <v>12.970879999999999</v>
      </c>
      <c r="DL5" s="32">
        <v>7.6124799999999997</v>
      </c>
      <c r="DM5" s="43">
        <v>16.2117</v>
      </c>
      <c r="DN5" s="32">
        <v>3.0714800000000002</v>
      </c>
      <c r="DO5" s="32">
        <v>236.68302</v>
      </c>
      <c r="DP5" s="32">
        <v>467436.71250000002</v>
      </c>
      <c r="DQ5" s="32">
        <v>145.74555000000001</v>
      </c>
      <c r="DR5" s="32">
        <v>139.37764000000001</v>
      </c>
      <c r="DS5" s="32">
        <v>26.61974</v>
      </c>
      <c r="DT5" s="43">
        <v>0.55981999999999998</v>
      </c>
      <c r="DU5" s="32">
        <v>0.25390000000000001</v>
      </c>
      <c r="DV5" s="32">
        <v>0.82494000000000001</v>
      </c>
      <c r="DW5" s="32">
        <v>4.5916800000000002</v>
      </c>
      <c r="DX5" s="32">
        <v>4.9492500000000001</v>
      </c>
      <c r="DY5" s="32">
        <v>1.1685300000000001</v>
      </c>
      <c r="DZ5" s="43">
        <v>1.1631899999999999</v>
      </c>
      <c r="EA5" s="32">
        <v>0.36842000000000003</v>
      </c>
      <c r="EB5" s="32">
        <v>1.88954</v>
      </c>
      <c r="EC5" s="32">
        <v>305.24615</v>
      </c>
      <c r="ED5" s="32">
        <v>3.2155200000000002</v>
      </c>
      <c r="EE5" s="32">
        <v>3.26857</v>
      </c>
      <c r="EF5" s="37">
        <v>10.30157</v>
      </c>
    </row>
    <row r="6" spans="1:136" s="30" customFormat="1" x14ac:dyDescent="0.2">
      <c r="A6" s="30" t="s">
        <v>142</v>
      </c>
      <c r="B6" s="31" t="s">
        <v>106</v>
      </c>
      <c r="C6" s="31" t="s">
        <v>107</v>
      </c>
      <c r="D6" s="67" t="s">
        <v>108</v>
      </c>
      <c r="E6" s="32">
        <v>4.8034430828855452</v>
      </c>
      <c r="F6" s="33">
        <v>9.4562738905621627E-2</v>
      </c>
      <c r="G6" s="36">
        <v>65.041149323450966</v>
      </c>
      <c r="H6" s="37">
        <v>4.7220693559061298</v>
      </c>
      <c r="I6" s="32"/>
      <c r="J6" s="32"/>
      <c r="K6" s="36">
        <v>50000</v>
      </c>
      <c r="L6" s="32">
        <v>19.575790000000001</v>
      </c>
      <c r="M6" s="32"/>
      <c r="N6" s="36">
        <v>375.72676000000001</v>
      </c>
      <c r="O6" s="32"/>
      <c r="P6" s="32"/>
      <c r="Q6" s="32"/>
      <c r="R6" s="36">
        <v>142100.30752999999</v>
      </c>
      <c r="S6" s="36">
        <v>27483.149979999998</v>
      </c>
      <c r="T6" s="36">
        <v>3213.6621</v>
      </c>
      <c r="U6" s="36"/>
      <c r="V6" s="36">
        <v>81.831909999999993</v>
      </c>
      <c r="W6" s="36">
        <v>2195.0693799999999</v>
      </c>
      <c r="X6" s="36">
        <v>36077.869250000003</v>
      </c>
      <c r="Y6" s="36">
        <v>30974.454890000001</v>
      </c>
      <c r="Z6" s="32">
        <v>18.497330000000002</v>
      </c>
      <c r="AA6" s="32"/>
      <c r="AB6" s="36">
        <v>123.34173</v>
      </c>
      <c r="AC6" s="36">
        <v>1382.2440899999999</v>
      </c>
      <c r="AD6" s="32"/>
      <c r="AE6" s="36">
        <v>1538.5086699999999</v>
      </c>
      <c r="AF6" s="36">
        <v>339.67144000000002</v>
      </c>
      <c r="AG6" s="32">
        <v>22.065909999999999</v>
      </c>
      <c r="AH6" s="32"/>
      <c r="AI6" s="32">
        <v>6.2473599999999996</v>
      </c>
      <c r="AJ6" s="32"/>
      <c r="AK6" s="32"/>
      <c r="AL6" s="32">
        <v>33.085850000000001</v>
      </c>
      <c r="AM6" s="32">
        <v>48.180979999999998</v>
      </c>
      <c r="AN6" s="36">
        <v>102.78834999999999</v>
      </c>
      <c r="AO6" s="36">
        <v>6.2977999999999996</v>
      </c>
      <c r="AP6" s="32"/>
      <c r="AQ6" s="32">
        <v>5.4427700000000003</v>
      </c>
      <c r="AR6" s="36">
        <v>495.49106999999998</v>
      </c>
      <c r="AS6" s="43">
        <v>4.3832199999999997</v>
      </c>
      <c r="AT6" s="32">
        <v>4.5866400000000001</v>
      </c>
      <c r="AU6" s="32">
        <v>52.254849999999998</v>
      </c>
      <c r="AV6" s="32">
        <v>2.1121400000000001</v>
      </c>
      <c r="AW6" s="32">
        <v>8.4000699999999995</v>
      </c>
      <c r="AX6" s="32">
        <v>17.803789999999999</v>
      </c>
      <c r="AY6" s="32">
        <v>4834.3335999999999</v>
      </c>
      <c r="AZ6" s="32">
        <v>32.999450000000003</v>
      </c>
      <c r="BA6" s="32">
        <v>308.59386999999998</v>
      </c>
      <c r="BB6" s="32">
        <v>688.27635999999995</v>
      </c>
      <c r="BC6" s="32">
        <v>40.100050000000003</v>
      </c>
      <c r="BD6" s="32">
        <v>171.00684000000001</v>
      </c>
      <c r="BE6" s="32">
        <v>32.566699999999997</v>
      </c>
      <c r="BF6" s="32">
        <v>35.640659999999997</v>
      </c>
      <c r="BG6" s="32">
        <v>10.55334</v>
      </c>
      <c r="BH6" s="32">
        <v>47.474139999999998</v>
      </c>
      <c r="BI6" s="32">
        <v>256.83631000000003</v>
      </c>
      <c r="BJ6" s="32">
        <v>1.0695399999999999</v>
      </c>
      <c r="BK6" s="32">
        <v>0.87871999999999995</v>
      </c>
      <c r="BL6" s="32">
        <v>5.3938199999999998</v>
      </c>
      <c r="BM6" s="32">
        <v>24.153880000000001</v>
      </c>
      <c r="BN6" s="32">
        <v>2.3281499999999999</v>
      </c>
      <c r="BO6" s="32">
        <v>29.356739999999999</v>
      </c>
      <c r="BP6" s="32">
        <v>3.71583</v>
      </c>
      <c r="BQ6" s="32">
        <v>0.85009999999999997</v>
      </c>
      <c r="BR6" s="32">
        <v>0.2094</v>
      </c>
      <c r="BS6" s="32">
        <v>0.92974000000000001</v>
      </c>
      <c r="BT6" s="32">
        <v>2.1343899999999998</v>
      </c>
      <c r="BU6" s="32">
        <v>0.77327000000000001</v>
      </c>
      <c r="BV6" s="32">
        <v>2.3974899999999999</v>
      </c>
      <c r="BW6" s="32">
        <v>1.1469199999999999</v>
      </c>
      <c r="BX6" s="32">
        <v>5.1410400000000003</v>
      </c>
      <c r="BY6" s="32">
        <v>1.35344</v>
      </c>
      <c r="BZ6" s="32">
        <v>0.20737</v>
      </c>
      <c r="CA6" s="32">
        <v>0.71601000000000004</v>
      </c>
      <c r="CB6" s="37">
        <v>6.4196600000000004</v>
      </c>
      <c r="CC6" s="32">
        <v>17.47512</v>
      </c>
      <c r="CD6" s="32">
        <v>43.665950000000002</v>
      </c>
      <c r="CE6" s="32">
        <v>79.22466</v>
      </c>
      <c r="CF6" s="32">
        <v>4.3884499999999997</v>
      </c>
      <c r="CG6" s="32">
        <v>67.116590000000002</v>
      </c>
      <c r="CH6" s="32">
        <v>26.156600000000001</v>
      </c>
      <c r="CI6" s="32">
        <v>4839.1239500000001</v>
      </c>
      <c r="CJ6" s="32">
        <v>341.55763000000002</v>
      </c>
      <c r="CK6" s="32">
        <v>3104.5408000000002</v>
      </c>
      <c r="CL6" s="32">
        <v>2881.7319200000002</v>
      </c>
      <c r="CM6" s="32">
        <v>134.12021999999999</v>
      </c>
      <c r="CN6" s="32">
        <v>1500.4101499999999</v>
      </c>
      <c r="CO6" s="32">
        <v>36.465479999999999</v>
      </c>
      <c r="CP6" s="32">
        <v>29.339980000000001</v>
      </c>
      <c r="CQ6" s="32">
        <v>26.059989999999999</v>
      </c>
      <c r="CR6" s="32">
        <v>160.77876000000001</v>
      </c>
      <c r="CS6" s="32">
        <v>666.05218000000002</v>
      </c>
      <c r="CT6" s="32">
        <v>3.5810499999999998</v>
      </c>
      <c r="CU6" s="32">
        <v>10.128869999999999</v>
      </c>
      <c r="CV6" s="32">
        <v>8.3767399999999999</v>
      </c>
      <c r="CW6" s="32">
        <v>11.741910000000001</v>
      </c>
      <c r="CX6" s="32">
        <v>18.132079999999998</v>
      </c>
      <c r="CY6" s="32">
        <v>150.95475999999999</v>
      </c>
      <c r="CZ6" s="32">
        <v>2.9917099999999999</v>
      </c>
      <c r="DA6" s="32">
        <v>0.26522000000000001</v>
      </c>
      <c r="DB6" s="32">
        <v>4.6799400000000002</v>
      </c>
      <c r="DC6" s="32">
        <v>4.8621100000000004</v>
      </c>
      <c r="DD6" s="32">
        <v>21.235759999999999</v>
      </c>
      <c r="DE6" s="32">
        <v>7.1518699999999997</v>
      </c>
      <c r="DF6" s="32">
        <v>21.45552</v>
      </c>
      <c r="DG6" s="32">
        <v>1.69146</v>
      </c>
      <c r="DH6" s="32">
        <v>7.0622999999999996</v>
      </c>
      <c r="DI6" s="32">
        <v>5.8655200000000001</v>
      </c>
      <c r="DJ6" s="32">
        <v>2.6791800000000001</v>
      </c>
      <c r="DK6" s="32">
        <v>4.6611799999999999</v>
      </c>
      <c r="DL6" s="32">
        <v>1.8562700000000001</v>
      </c>
      <c r="DM6" s="43">
        <v>16.20675</v>
      </c>
      <c r="DN6" s="32">
        <v>2.2267700000000001</v>
      </c>
      <c r="DO6" s="32">
        <v>230.3357</v>
      </c>
      <c r="DP6" s="32">
        <v>467436.71250000002</v>
      </c>
      <c r="DQ6" s="32">
        <v>137.44123999999999</v>
      </c>
      <c r="DR6" s="32">
        <v>131.36870999999999</v>
      </c>
      <c r="DS6" s="32">
        <v>21.363959999999999</v>
      </c>
      <c r="DT6" s="43">
        <v>0.57535000000000003</v>
      </c>
      <c r="DU6" s="32">
        <v>0.22148000000000001</v>
      </c>
      <c r="DV6" s="32">
        <v>0.70655999999999997</v>
      </c>
      <c r="DW6" s="32">
        <v>4.5379100000000001</v>
      </c>
      <c r="DX6" s="32">
        <v>4.8866500000000004</v>
      </c>
      <c r="DY6" s="32">
        <v>1.2692600000000001</v>
      </c>
      <c r="DZ6" s="43">
        <v>1.3698699999999999</v>
      </c>
      <c r="EA6" s="32">
        <v>0.43792999999999999</v>
      </c>
      <c r="EB6" s="32">
        <v>2.0180099999999999</v>
      </c>
      <c r="EC6" s="32">
        <v>354.66507000000001</v>
      </c>
      <c r="ED6" s="32">
        <v>3.4655300000000002</v>
      </c>
      <c r="EE6" s="32">
        <v>3.1306099999999999</v>
      </c>
      <c r="EF6" s="37">
        <v>11.670170000000001</v>
      </c>
    </row>
    <row r="7" spans="1:136" s="30" customFormat="1" x14ac:dyDescent="0.2">
      <c r="A7" s="30" t="s">
        <v>143</v>
      </c>
      <c r="B7" s="31" t="s">
        <v>109</v>
      </c>
      <c r="C7" s="31" t="s">
        <v>107</v>
      </c>
      <c r="D7" s="67" t="s">
        <v>110</v>
      </c>
      <c r="E7" s="32">
        <v>5.0417708210673879</v>
      </c>
      <c r="F7" s="33">
        <v>8.8236394434689974E-2</v>
      </c>
      <c r="G7" s="36">
        <v>58.963840265067113</v>
      </c>
      <c r="H7" s="37">
        <v>3.4888108462422025</v>
      </c>
      <c r="I7" s="32">
        <v>19.901810000000001</v>
      </c>
      <c r="J7" s="32"/>
      <c r="K7" s="36">
        <v>50000</v>
      </c>
      <c r="L7" s="32">
        <v>12.658759999999999</v>
      </c>
      <c r="M7" s="32"/>
      <c r="N7" s="36">
        <v>284.24729000000002</v>
      </c>
      <c r="O7" s="32"/>
      <c r="P7" s="32"/>
      <c r="Q7" s="32"/>
      <c r="R7" s="36">
        <v>128950.45097000001</v>
      </c>
      <c r="S7" s="36">
        <v>24650.027269999999</v>
      </c>
      <c r="T7" s="36">
        <v>4399.7689399999999</v>
      </c>
      <c r="U7" s="36">
        <v>270.35239000000001</v>
      </c>
      <c r="V7" s="36">
        <v>338.07472000000001</v>
      </c>
      <c r="W7" s="36">
        <v>2459.0697599999999</v>
      </c>
      <c r="X7" s="36">
        <v>34542.586969999997</v>
      </c>
      <c r="Y7" s="36">
        <v>30468.47451</v>
      </c>
      <c r="Z7" s="32">
        <v>19.927869999999999</v>
      </c>
      <c r="AA7" s="32"/>
      <c r="AB7" s="36">
        <v>327.50265000000002</v>
      </c>
      <c r="AC7" s="36">
        <v>1951.3662200000001</v>
      </c>
      <c r="AD7" s="32"/>
      <c r="AE7" s="36">
        <v>1465.4069500000001</v>
      </c>
      <c r="AF7" s="36">
        <v>344.15303</v>
      </c>
      <c r="AG7" s="32">
        <v>29.938590000000001</v>
      </c>
      <c r="AH7" s="32"/>
      <c r="AI7" s="32">
        <v>7.8467099999999999</v>
      </c>
      <c r="AJ7" s="32"/>
      <c r="AK7" s="32"/>
      <c r="AL7" s="32">
        <v>27.218720000000001</v>
      </c>
      <c r="AM7" s="32">
        <v>54.111600000000003</v>
      </c>
      <c r="AN7" s="36">
        <v>116.80253</v>
      </c>
      <c r="AO7" s="36">
        <v>26.265239999999999</v>
      </c>
      <c r="AP7" s="32"/>
      <c r="AQ7" s="32">
        <v>3.8042500000000001</v>
      </c>
      <c r="AR7" s="36">
        <v>449.29773</v>
      </c>
      <c r="AS7" s="43">
        <v>3.5031599999999998</v>
      </c>
      <c r="AT7" s="32">
        <v>3.3835899999999999</v>
      </c>
      <c r="AU7" s="32">
        <v>48.385199999999998</v>
      </c>
      <c r="AV7" s="32">
        <v>1.7161599999999999</v>
      </c>
      <c r="AW7" s="32">
        <v>6.0251700000000001</v>
      </c>
      <c r="AX7" s="32">
        <v>13.242760000000001</v>
      </c>
      <c r="AY7" s="32">
        <v>3885.1056899999999</v>
      </c>
      <c r="AZ7" s="32">
        <v>20.622869999999999</v>
      </c>
      <c r="BA7" s="32">
        <v>213.58285000000001</v>
      </c>
      <c r="BB7" s="32">
        <v>578.12500999999997</v>
      </c>
      <c r="BC7" s="32">
        <v>34.419409999999999</v>
      </c>
      <c r="BD7" s="32">
        <v>133.88312999999999</v>
      </c>
      <c r="BE7" s="32">
        <v>26.663460000000001</v>
      </c>
      <c r="BF7" s="32">
        <v>29.821529999999999</v>
      </c>
      <c r="BG7" s="32">
        <v>10.18989</v>
      </c>
      <c r="BH7" s="32">
        <v>41.942830000000001</v>
      </c>
      <c r="BI7" s="32">
        <v>232.34647000000001</v>
      </c>
      <c r="BJ7" s="32">
        <v>0.99065000000000003</v>
      </c>
      <c r="BK7" s="32">
        <v>0.50617000000000001</v>
      </c>
      <c r="BL7" s="32">
        <v>8.0330499999999994</v>
      </c>
      <c r="BM7" s="32">
        <v>26.346879999999999</v>
      </c>
      <c r="BN7" s="32">
        <v>1.7786599999999999</v>
      </c>
      <c r="BO7" s="32">
        <v>24.790400000000002</v>
      </c>
      <c r="BP7" s="32">
        <v>3.4653399999999999</v>
      </c>
      <c r="BQ7" s="32">
        <v>0.91574999999999995</v>
      </c>
      <c r="BR7" s="32">
        <v>0.35548000000000002</v>
      </c>
      <c r="BS7" s="32">
        <v>0.91652</v>
      </c>
      <c r="BT7" s="32">
        <v>1.32239</v>
      </c>
      <c r="BU7" s="32">
        <v>0.68618000000000001</v>
      </c>
      <c r="BV7" s="32">
        <v>1.5999000000000001</v>
      </c>
      <c r="BW7" s="32">
        <v>1.1194</v>
      </c>
      <c r="BX7" s="32">
        <v>5.02766</v>
      </c>
      <c r="BY7" s="32">
        <v>1.8940999999999999</v>
      </c>
      <c r="BZ7" s="32">
        <v>0.10059999999999999</v>
      </c>
      <c r="CA7" s="32">
        <v>0.52507000000000004</v>
      </c>
      <c r="CB7" s="37">
        <v>5.6078599999999996</v>
      </c>
      <c r="CC7" s="32">
        <v>12.212759999999999</v>
      </c>
      <c r="CD7" s="32">
        <v>27.89019</v>
      </c>
      <c r="CE7" s="32">
        <v>55.061450000000001</v>
      </c>
      <c r="CF7" s="32">
        <v>2.98264</v>
      </c>
      <c r="CG7" s="32">
        <v>41.338720000000002</v>
      </c>
      <c r="CH7" s="32">
        <v>18.921469999999999</v>
      </c>
      <c r="CI7" s="32">
        <v>3139.3542699999998</v>
      </c>
      <c r="CJ7" s="32">
        <v>209.80501000000001</v>
      </c>
      <c r="CK7" s="32">
        <v>2080.4739800000002</v>
      </c>
      <c r="CL7" s="32">
        <v>1886.6353799999999</v>
      </c>
      <c r="CM7" s="32">
        <v>89.812550000000002</v>
      </c>
      <c r="CN7" s="32">
        <v>1004.59819</v>
      </c>
      <c r="CO7" s="32">
        <v>22.403659999999999</v>
      </c>
      <c r="CP7" s="32">
        <v>27.24015</v>
      </c>
      <c r="CQ7" s="32">
        <v>17.57629</v>
      </c>
      <c r="CR7" s="32">
        <v>108.05876000000001</v>
      </c>
      <c r="CS7" s="32">
        <v>437.37495000000001</v>
      </c>
      <c r="CT7" s="32">
        <v>1.8317399999999999</v>
      </c>
      <c r="CU7" s="32">
        <v>7.8087499999999999</v>
      </c>
      <c r="CV7" s="32">
        <v>6.9070799999999997</v>
      </c>
      <c r="CW7" s="32">
        <v>12.508520000000001</v>
      </c>
      <c r="CX7" s="32">
        <v>11.884219999999999</v>
      </c>
      <c r="CY7" s="32">
        <v>104.02137999999999</v>
      </c>
      <c r="CZ7" s="32">
        <v>1.615</v>
      </c>
      <c r="DA7" s="32">
        <v>0.22749</v>
      </c>
      <c r="DB7" s="32">
        <v>1.4614</v>
      </c>
      <c r="DC7" s="32">
        <v>3.6196299999999999</v>
      </c>
      <c r="DD7" s="32">
        <v>12.79232</v>
      </c>
      <c r="DE7" s="32">
        <v>4.3306300000000002</v>
      </c>
      <c r="DF7" s="32">
        <v>13.16737</v>
      </c>
      <c r="DG7" s="32">
        <v>0.75799000000000005</v>
      </c>
      <c r="DH7" s="32">
        <v>5.83955</v>
      </c>
      <c r="DI7" s="32">
        <v>3.6655099999999998</v>
      </c>
      <c r="DJ7" s="32">
        <v>2.3805900000000002</v>
      </c>
      <c r="DK7" s="32">
        <v>3.1722299999999999</v>
      </c>
      <c r="DL7" s="32">
        <v>2.1168800000000001</v>
      </c>
      <c r="DM7" s="43">
        <v>14.174709999999999</v>
      </c>
      <c r="DN7" s="32">
        <v>2.4920399999999998</v>
      </c>
      <c r="DO7" s="32">
        <v>189.60624000000001</v>
      </c>
      <c r="DP7" s="32">
        <v>467436.71250000002</v>
      </c>
      <c r="DQ7" s="32">
        <v>113.34777</v>
      </c>
      <c r="DR7" s="32">
        <v>110.07765000000001</v>
      </c>
      <c r="DS7" s="32"/>
      <c r="DT7" s="43">
        <v>0.53019000000000005</v>
      </c>
      <c r="DU7" s="32">
        <v>0.22778999999999999</v>
      </c>
      <c r="DV7" s="32">
        <v>0.67098999999999998</v>
      </c>
      <c r="DW7" s="32">
        <v>3.9606499999999998</v>
      </c>
      <c r="DX7" s="32">
        <v>4.2976599999999996</v>
      </c>
      <c r="DY7" s="32">
        <v>1.2596099999999999</v>
      </c>
      <c r="DZ7" s="43">
        <v>1.4493</v>
      </c>
      <c r="EA7" s="32">
        <v>0.42471999999999999</v>
      </c>
      <c r="EB7" s="32">
        <v>2.2141600000000001</v>
      </c>
      <c r="EC7" s="32">
        <v>355.37714</v>
      </c>
      <c r="ED7" s="32">
        <v>3.11781</v>
      </c>
      <c r="EE7" s="32">
        <v>3.7882799999999999</v>
      </c>
      <c r="EF7" s="37">
        <v>12.14522</v>
      </c>
    </row>
    <row r="8" spans="1:136" s="30" customFormat="1" x14ac:dyDescent="0.2">
      <c r="A8" s="30" t="s">
        <v>144</v>
      </c>
      <c r="B8" s="31" t="s">
        <v>109</v>
      </c>
      <c r="C8" s="31" t="s">
        <v>107</v>
      </c>
      <c r="D8" s="67" t="s">
        <v>110</v>
      </c>
      <c r="E8" s="32">
        <v>4.9402374460086689</v>
      </c>
      <c r="F8" s="33">
        <v>0.12968282640907716</v>
      </c>
      <c r="G8" s="36"/>
      <c r="H8" s="37">
        <v>0</v>
      </c>
      <c r="I8" s="32"/>
      <c r="J8" s="32"/>
      <c r="K8" s="36">
        <v>50000</v>
      </c>
      <c r="L8" s="32">
        <v>6.0624000000000002</v>
      </c>
      <c r="M8" s="32"/>
      <c r="N8" s="36"/>
      <c r="O8" s="32"/>
      <c r="P8" s="32"/>
      <c r="Q8" s="32"/>
      <c r="R8" s="36">
        <v>127966.60025</v>
      </c>
      <c r="S8" s="36">
        <v>31734.984189999999</v>
      </c>
      <c r="T8" s="36">
        <v>5290.7159899999997</v>
      </c>
      <c r="U8" s="36">
        <v>61.022880000000001</v>
      </c>
      <c r="V8" s="36">
        <v>75.563540000000003</v>
      </c>
      <c r="W8" s="36">
        <v>3040.54349</v>
      </c>
      <c r="X8" s="36">
        <v>40670.785900000003</v>
      </c>
      <c r="Y8" s="36">
        <v>35757.747929999998</v>
      </c>
      <c r="Z8" s="32">
        <v>25.191780000000001</v>
      </c>
      <c r="AA8" s="32"/>
      <c r="AB8" s="36">
        <v>44.182130000000001</v>
      </c>
      <c r="AC8" s="36">
        <v>1432.33951</v>
      </c>
      <c r="AD8" s="32"/>
      <c r="AE8" s="36">
        <v>1424.9405200000001</v>
      </c>
      <c r="AF8" s="36">
        <v>417.82060999999999</v>
      </c>
      <c r="AG8" s="32">
        <v>36.675139999999999</v>
      </c>
      <c r="AH8" s="32"/>
      <c r="AI8" s="32">
        <v>7.9794900000000002</v>
      </c>
      <c r="AJ8" s="32"/>
      <c r="AK8" s="32"/>
      <c r="AL8" s="32"/>
      <c r="AM8" s="32">
        <v>64.089839999999995</v>
      </c>
      <c r="AN8" s="36">
        <v>168.08832000000001</v>
      </c>
      <c r="AO8" s="36">
        <v>19.382269999999998</v>
      </c>
      <c r="AP8" s="32"/>
      <c r="AQ8" s="32">
        <v>6.41479</v>
      </c>
      <c r="AR8" s="36">
        <v>541.64820999999995</v>
      </c>
      <c r="AS8" s="43">
        <v>4.16934</v>
      </c>
      <c r="AT8" s="32">
        <v>4.3647200000000002</v>
      </c>
      <c r="AU8" s="32">
        <v>73.296440000000004</v>
      </c>
      <c r="AV8" s="32">
        <v>2.0131600000000001</v>
      </c>
      <c r="AW8" s="32">
        <v>8.6596200000000003</v>
      </c>
      <c r="AX8" s="32">
        <v>15.82019</v>
      </c>
      <c r="AY8" s="32">
        <v>4531.09681</v>
      </c>
      <c r="AZ8" s="32">
        <v>30.120039999999999</v>
      </c>
      <c r="BA8" s="32">
        <v>286.26013</v>
      </c>
      <c r="BB8" s="32">
        <v>867.07592</v>
      </c>
      <c r="BC8" s="32">
        <v>58.5794</v>
      </c>
      <c r="BD8" s="32">
        <v>204.09992</v>
      </c>
      <c r="BE8" s="32">
        <v>32.841369999999998</v>
      </c>
      <c r="BF8" s="32">
        <v>35.704720000000002</v>
      </c>
      <c r="BG8" s="32">
        <v>17.11195</v>
      </c>
      <c r="BH8" s="32">
        <v>68.377529999999993</v>
      </c>
      <c r="BI8" s="32">
        <v>379.51060000000001</v>
      </c>
      <c r="BJ8" s="32">
        <v>1.67242</v>
      </c>
      <c r="BK8" s="32">
        <v>0.39665</v>
      </c>
      <c r="BL8" s="32">
        <v>4.5164900000000001</v>
      </c>
      <c r="BM8" s="32">
        <v>34.214939999999999</v>
      </c>
      <c r="BN8" s="32">
        <v>2.9357199999999999</v>
      </c>
      <c r="BO8" s="32">
        <v>36.137569999999997</v>
      </c>
      <c r="BP8" s="32">
        <v>5.7871600000000001</v>
      </c>
      <c r="BQ8" s="32">
        <v>1.5286</v>
      </c>
      <c r="BR8" s="32">
        <v>0.40817999999999999</v>
      </c>
      <c r="BS8" s="32">
        <v>1.4846200000000001</v>
      </c>
      <c r="BT8" s="32">
        <v>1.95834</v>
      </c>
      <c r="BU8" s="32">
        <v>0.86673999999999995</v>
      </c>
      <c r="BV8" s="32">
        <v>2.2044100000000002</v>
      </c>
      <c r="BW8" s="32">
        <v>1.8480399999999999</v>
      </c>
      <c r="BX8" s="32">
        <v>9.12195</v>
      </c>
      <c r="BY8" s="32">
        <v>2.4418500000000001</v>
      </c>
      <c r="BZ8" s="32">
        <v>0.25219999999999998</v>
      </c>
      <c r="CA8" s="32">
        <v>0.97697000000000001</v>
      </c>
      <c r="CB8" s="37">
        <v>9.3268000000000004</v>
      </c>
      <c r="CC8" s="32">
        <v>19.35463</v>
      </c>
      <c r="CD8" s="32">
        <v>50.584910000000001</v>
      </c>
      <c r="CE8" s="32">
        <v>77.671059999999997</v>
      </c>
      <c r="CF8" s="32">
        <v>6.0240099999999996</v>
      </c>
      <c r="CG8" s="32">
        <v>79.435839999999999</v>
      </c>
      <c r="CH8" s="32">
        <v>27.106470000000002</v>
      </c>
      <c r="CI8" s="32">
        <v>4498.9812599999996</v>
      </c>
      <c r="CJ8" s="32">
        <v>311.00758999999999</v>
      </c>
      <c r="CK8" s="32">
        <v>2916.5697</v>
      </c>
      <c r="CL8" s="32">
        <v>2710.8312599999999</v>
      </c>
      <c r="CM8" s="32">
        <v>127.60866</v>
      </c>
      <c r="CN8" s="32">
        <v>1432.50317</v>
      </c>
      <c r="CO8" s="32">
        <v>43.88899</v>
      </c>
      <c r="CP8" s="32">
        <v>45.799819999999997</v>
      </c>
      <c r="CQ8" s="32">
        <v>25.646450000000002</v>
      </c>
      <c r="CR8" s="32">
        <v>153.72114999999999</v>
      </c>
      <c r="CS8" s="32">
        <v>629.09974999999997</v>
      </c>
      <c r="CT8" s="32">
        <v>3.4022899999999998</v>
      </c>
      <c r="CU8" s="32">
        <v>12.48077</v>
      </c>
      <c r="CV8" s="32">
        <v>9.6046999999999993</v>
      </c>
      <c r="CW8" s="32">
        <v>18.653729999999999</v>
      </c>
      <c r="CX8" s="32">
        <v>19.568180000000002</v>
      </c>
      <c r="CY8" s="32">
        <v>144.74553</v>
      </c>
      <c r="CZ8" s="32">
        <v>3.2699699999999998</v>
      </c>
      <c r="DA8" s="32">
        <v>1.1115200000000001</v>
      </c>
      <c r="DB8" s="32">
        <v>3.3559899999999998</v>
      </c>
      <c r="DC8" s="32">
        <v>5.0854699999999999</v>
      </c>
      <c r="DD8" s="32">
        <v>22.016349999999999</v>
      </c>
      <c r="DE8" s="32">
        <v>6.8201999999999998</v>
      </c>
      <c r="DF8" s="32">
        <v>19.414840000000002</v>
      </c>
      <c r="DG8" s="32">
        <v>1.63808</v>
      </c>
      <c r="DH8" s="32">
        <v>11.91667</v>
      </c>
      <c r="DI8" s="32">
        <v>2.5314800000000002</v>
      </c>
      <c r="DJ8" s="32">
        <v>4.0099900000000002</v>
      </c>
      <c r="DK8" s="32">
        <v>4.6263899999999998</v>
      </c>
      <c r="DL8" s="32">
        <v>3.4225599999999998</v>
      </c>
      <c r="DM8" s="43">
        <v>17.257760000000001</v>
      </c>
      <c r="DN8" s="32">
        <v>2.6963300000000001</v>
      </c>
      <c r="DO8" s="32">
        <v>229.26728</v>
      </c>
      <c r="DP8" s="32">
        <v>467436.71250000002</v>
      </c>
      <c r="DQ8" s="32">
        <v>149.03399999999999</v>
      </c>
      <c r="DR8" s="32">
        <v>142.57570999999999</v>
      </c>
      <c r="DS8" s="32"/>
      <c r="DT8" s="43">
        <v>1.00807</v>
      </c>
      <c r="DU8" s="32">
        <v>0.40411999999999998</v>
      </c>
      <c r="DV8" s="32">
        <v>1.58005</v>
      </c>
      <c r="DW8" s="32">
        <v>7.6489099999999999</v>
      </c>
      <c r="DX8" s="32">
        <v>8.2303200000000007</v>
      </c>
      <c r="DY8" s="32">
        <v>2.8369</v>
      </c>
      <c r="DZ8" s="43">
        <v>3.6668500000000002</v>
      </c>
      <c r="EA8" s="32">
        <v>1.27647</v>
      </c>
      <c r="EB8" s="32">
        <v>5.0957400000000002</v>
      </c>
      <c r="EC8" s="32">
        <v>820.92750999999998</v>
      </c>
      <c r="ED8" s="32">
        <v>9.1905400000000004</v>
      </c>
      <c r="EE8" s="32">
        <v>9.8026999999999997</v>
      </c>
      <c r="EF8" s="37">
        <v>27.871359999999999</v>
      </c>
    </row>
    <row r="9" spans="1:136" s="30" customFormat="1" x14ac:dyDescent="0.2">
      <c r="A9" s="30" t="s">
        <v>145</v>
      </c>
      <c r="B9" s="31" t="s">
        <v>111</v>
      </c>
      <c r="C9" s="31" t="s">
        <v>107</v>
      </c>
      <c r="D9" s="67" t="s">
        <v>110</v>
      </c>
      <c r="E9" s="32">
        <v>4.8522932340746294</v>
      </c>
      <c r="F9" s="33">
        <v>0.20957010924278394</v>
      </c>
      <c r="G9" s="36"/>
      <c r="H9" s="37">
        <v>0</v>
      </c>
      <c r="I9" s="32"/>
      <c r="J9" s="32"/>
      <c r="K9" s="36">
        <v>50000</v>
      </c>
      <c r="L9" s="32">
        <v>21.580030000000001</v>
      </c>
      <c r="M9" s="32"/>
      <c r="N9" s="36">
        <v>1252.99812</v>
      </c>
      <c r="O9" s="32"/>
      <c r="P9" s="32"/>
      <c r="Q9" s="32"/>
      <c r="R9" s="36">
        <v>158234.58420000001</v>
      </c>
      <c r="S9" s="36">
        <v>31932.279829999999</v>
      </c>
      <c r="T9" s="36">
        <v>6766.7068499999996</v>
      </c>
      <c r="U9" s="36"/>
      <c r="V9" s="36"/>
      <c r="W9" s="36">
        <v>3935.2499400000002</v>
      </c>
      <c r="X9" s="36">
        <v>52480.628920000003</v>
      </c>
      <c r="Y9" s="36">
        <v>45836.924639999997</v>
      </c>
      <c r="Z9" s="32">
        <v>20.036840000000002</v>
      </c>
      <c r="AA9" s="32"/>
      <c r="AB9" s="36">
        <v>55.78387</v>
      </c>
      <c r="AC9" s="36">
        <v>3057.9195100000002</v>
      </c>
      <c r="AD9" s="32"/>
      <c r="AE9" s="36">
        <v>1730.6160600000001</v>
      </c>
      <c r="AF9" s="36">
        <v>453.13492000000002</v>
      </c>
      <c r="AG9" s="32">
        <v>66.516980000000004</v>
      </c>
      <c r="AH9" s="36"/>
      <c r="AI9" s="32">
        <v>13.06176</v>
      </c>
      <c r="AJ9" s="32"/>
      <c r="AK9" s="32"/>
      <c r="AL9" s="32"/>
      <c r="AM9" s="32">
        <v>44.49915</v>
      </c>
      <c r="AN9" s="36">
        <v>318.86322000000001</v>
      </c>
      <c r="AO9" s="36"/>
      <c r="AP9" s="32"/>
      <c r="AQ9" s="32"/>
      <c r="AR9" s="36">
        <v>414.65652999999998</v>
      </c>
      <c r="AS9" s="43">
        <v>14.37059</v>
      </c>
      <c r="AT9" s="32">
        <v>13.071529999999999</v>
      </c>
      <c r="AU9" s="32">
        <v>115.73275</v>
      </c>
      <c r="AV9" s="32">
        <v>7.3688599999999997</v>
      </c>
      <c r="AW9" s="32">
        <v>27.861470000000001</v>
      </c>
      <c r="AX9" s="32">
        <v>63.403930000000003</v>
      </c>
      <c r="AY9" s="32">
        <v>16358.80637</v>
      </c>
      <c r="AZ9" s="32">
        <v>92.425650000000005</v>
      </c>
      <c r="BA9" s="32">
        <v>891.82924000000003</v>
      </c>
      <c r="BB9" s="32">
        <v>1639.59647</v>
      </c>
      <c r="BC9" s="32">
        <v>98.063230000000004</v>
      </c>
      <c r="BD9" s="32">
        <v>512.66684999999995</v>
      </c>
      <c r="BE9" s="32">
        <v>112.75443</v>
      </c>
      <c r="BF9" s="32">
        <v>122.99021</v>
      </c>
      <c r="BG9" s="32">
        <v>30.89292</v>
      </c>
      <c r="BH9" s="32">
        <v>128.13292000000001</v>
      </c>
      <c r="BI9" s="32">
        <v>691.46860000000004</v>
      </c>
      <c r="BJ9" s="32">
        <v>2.49641</v>
      </c>
      <c r="BK9" s="32">
        <v>3.0969600000000002</v>
      </c>
      <c r="BL9" s="32">
        <v>8.7718900000000009</v>
      </c>
      <c r="BM9" s="32">
        <v>77.636529999999993</v>
      </c>
      <c r="BN9" s="32">
        <v>5.3845000000000001</v>
      </c>
      <c r="BO9" s="32">
        <v>72.562179999999998</v>
      </c>
      <c r="BP9" s="32">
        <v>9.4296900000000008</v>
      </c>
      <c r="BQ9" s="32">
        <v>3.2101999999999999</v>
      </c>
      <c r="BR9" s="32">
        <v>2.2492899999999998</v>
      </c>
      <c r="BS9" s="32">
        <v>2.7679299999999998</v>
      </c>
      <c r="BT9" s="32">
        <v>5.6952400000000001</v>
      </c>
      <c r="BU9" s="32">
        <v>1.6395</v>
      </c>
      <c r="BV9" s="32">
        <v>6.4204699999999999</v>
      </c>
      <c r="BW9" s="32">
        <v>2.4300799999999998</v>
      </c>
      <c r="BX9" s="32">
        <v>19.565819999999999</v>
      </c>
      <c r="BY9" s="32">
        <v>1.4752400000000001</v>
      </c>
      <c r="BZ9" s="32">
        <v>2.2008200000000002</v>
      </c>
      <c r="CA9" s="32">
        <v>1.5914900000000001</v>
      </c>
      <c r="CB9" s="37">
        <v>12.666740000000001</v>
      </c>
      <c r="CC9" s="32">
        <v>56.117010000000001</v>
      </c>
      <c r="CD9" s="32">
        <v>137.96358000000001</v>
      </c>
      <c r="CE9" s="32">
        <v>241.08966000000001</v>
      </c>
      <c r="CF9" s="32">
        <v>18.726209999999998</v>
      </c>
      <c r="CG9" s="32">
        <v>204.08914999999999</v>
      </c>
      <c r="CH9" s="32">
        <v>78.615970000000004</v>
      </c>
      <c r="CI9" s="32">
        <v>13939.87516</v>
      </c>
      <c r="CJ9" s="32">
        <v>984.12858000000006</v>
      </c>
      <c r="CK9" s="32">
        <v>9142.9870699999992</v>
      </c>
      <c r="CL9" s="32">
        <v>8303.5275999999994</v>
      </c>
      <c r="CM9" s="32">
        <v>394.03366</v>
      </c>
      <c r="CN9" s="32">
        <v>4495.6742700000004</v>
      </c>
      <c r="CO9" s="32">
        <v>73.555840000000003</v>
      </c>
      <c r="CP9" s="32">
        <v>141.92335</v>
      </c>
      <c r="CQ9" s="32">
        <v>77.336079999999995</v>
      </c>
      <c r="CR9" s="32">
        <v>471.43214</v>
      </c>
      <c r="CS9" s="32">
        <v>2044.83428</v>
      </c>
      <c r="CT9" s="32">
        <v>10.88622</v>
      </c>
      <c r="CU9" s="32">
        <v>38.956600000000002</v>
      </c>
      <c r="CV9" s="32">
        <v>22.323340000000002</v>
      </c>
      <c r="CW9" s="32">
        <v>54.53575</v>
      </c>
      <c r="CX9" s="32">
        <v>48.987369999999999</v>
      </c>
      <c r="CY9" s="32">
        <v>430.06236000000001</v>
      </c>
      <c r="CZ9" s="32">
        <v>10.72714</v>
      </c>
      <c r="DA9" s="32">
        <v>3.5780500000000002</v>
      </c>
      <c r="DB9" s="32">
        <v>16.650849999999998</v>
      </c>
      <c r="DC9" s="32">
        <v>12.50713</v>
      </c>
      <c r="DD9" s="32">
        <v>62.810319999999997</v>
      </c>
      <c r="DE9" s="32">
        <v>22.251110000000001</v>
      </c>
      <c r="DF9" s="32">
        <v>58.364600000000003</v>
      </c>
      <c r="DG9" s="32">
        <v>5.0765000000000002</v>
      </c>
      <c r="DH9" s="32">
        <v>20.05218</v>
      </c>
      <c r="DI9" s="32">
        <v>6.0685599999999997</v>
      </c>
      <c r="DJ9" s="32">
        <v>14.15174</v>
      </c>
      <c r="DK9" s="32">
        <v>14.644740000000001</v>
      </c>
      <c r="DL9" s="32">
        <v>9.9174000000000007</v>
      </c>
      <c r="DM9" s="43">
        <v>14.957610000000001</v>
      </c>
      <c r="DN9" s="32">
        <v>3.2252100000000001</v>
      </c>
      <c r="DO9" s="32">
        <v>243.51213000000001</v>
      </c>
      <c r="DP9" s="32">
        <v>467436.71250000002</v>
      </c>
      <c r="DQ9" s="32">
        <v>147.08295000000001</v>
      </c>
      <c r="DR9" s="32">
        <v>140.25734</v>
      </c>
      <c r="DS9" s="32">
        <v>58.973880000000001</v>
      </c>
      <c r="DT9" s="43">
        <v>0.49748999999999999</v>
      </c>
      <c r="DU9" s="32">
        <v>0.23608000000000001</v>
      </c>
      <c r="DV9" s="32">
        <v>0.89051000000000002</v>
      </c>
      <c r="DW9" s="32">
        <v>4.0665199999999997</v>
      </c>
      <c r="DX9" s="32">
        <v>4.3775500000000003</v>
      </c>
      <c r="DY9" s="32">
        <v>1.4412199999999999</v>
      </c>
      <c r="DZ9" s="43">
        <v>1.50525</v>
      </c>
      <c r="EA9" s="32">
        <v>0.52776999999999996</v>
      </c>
      <c r="EB9" s="32">
        <v>2.1008900000000001</v>
      </c>
      <c r="EC9" s="32">
        <v>367.27379999999999</v>
      </c>
      <c r="ED9" s="32">
        <v>2.1737199999999999</v>
      </c>
      <c r="EE9" s="32">
        <v>4.0186599999999997</v>
      </c>
      <c r="EF9" s="37">
        <v>12.386979999999999</v>
      </c>
    </row>
    <row r="10" spans="1:136" s="30" customFormat="1" x14ac:dyDescent="0.2">
      <c r="A10" s="30" t="s">
        <v>146</v>
      </c>
      <c r="B10" s="31" t="s">
        <v>203</v>
      </c>
      <c r="C10" s="31" t="s">
        <v>107</v>
      </c>
      <c r="D10" s="68" t="s">
        <v>112</v>
      </c>
      <c r="E10" s="32">
        <v>4.8478619698438283</v>
      </c>
      <c r="F10" s="33">
        <v>6.6722981380200733E-2</v>
      </c>
      <c r="G10" s="36">
        <v>58.257295685353903</v>
      </c>
      <c r="H10" s="37">
        <v>2.7883602929630533</v>
      </c>
      <c r="I10" s="32">
        <v>34.260669999999998</v>
      </c>
      <c r="J10" s="32"/>
      <c r="K10" s="36">
        <v>50000</v>
      </c>
      <c r="L10" s="32">
        <v>11.74794</v>
      </c>
      <c r="M10" s="32">
        <v>53.27223</v>
      </c>
      <c r="N10" s="36">
        <v>114.85953000000001</v>
      </c>
      <c r="O10" s="32"/>
      <c r="P10" s="32"/>
      <c r="Q10" s="32"/>
      <c r="R10" s="36">
        <v>104186.43064999999</v>
      </c>
      <c r="S10" s="36">
        <v>21158.99253</v>
      </c>
      <c r="T10" s="36">
        <v>3519.4166799999998</v>
      </c>
      <c r="U10" s="36">
        <v>185.98661999999999</v>
      </c>
      <c r="V10" s="36">
        <v>168.82638</v>
      </c>
      <c r="W10" s="36">
        <v>1894.8094699999999</v>
      </c>
      <c r="X10" s="36">
        <v>25505.31739</v>
      </c>
      <c r="Y10" s="36">
        <v>20916.67469</v>
      </c>
      <c r="Z10" s="32">
        <v>19.673210000000001</v>
      </c>
      <c r="AA10" s="32"/>
      <c r="AB10" s="36">
        <v>138.76855</v>
      </c>
      <c r="AC10" s="36">
        <v>899.22748000000001</v>
      </c>
      <c r="AD10" s="32"/>
      <c r="AE10" s="36">
        <v>1138.44928</v>
      </c>
      <c r="AF10" s="36">
        <v>269.07069000000001</v>
      </c>
      <c r="AG10" s="32">
        <v>19.596250000000001</v>
      </c>
      <c r="AH10" s="36">
        <v>76.768389999999997</v>
      </c>
      <c r="AI10" s="32">
        <v>8.6299899999999994</v>
      </c>
      <c r="AJ10" s="32"/>
      <c r="AK10" s="32"/>
      <c r="AL10" s="32">
        <v>21.72804</v>
      </c>
      <c r="AM10" s="32">
        <v>37.275759999999998</v>
      </c>
      <c r="AN10" s="36">
        <v>98.361819999999994</v>
      </c>
      <c r="AO10" s="36">
        <v>76.469459999999998</v>
      </c>
      <c r="AP10" s="32"/>
      <c r="AQ10" s="32">
        <v>2.8205100000000001</v>
      </c>
      <c r="AR10" s="36">
        <v>296.09532000000002</v>
      </c>
      <c r="AS10" s="43">
        <v>1.9169799999999999</v>
      </c>
      <c r="AT10" s="32">
        <v>1.5881000000000001</v>
      </c>
      <c r="AU10" s="32">
        <v>32.723179999999999</v>
      </c>
      <c r="AV10" s="32">
        <v>1.60527</v>
      </c>
      <c r="AW10" s="32">
        <v>5.7445500000000003</v>
      </c>
      <c r="AX10" s="32">
        <v>8.3610000000000007</v>
      </c>
      <c r="AY10" s="32">
        <v>2746.5949300000002</v>
      </c>
      <c r="AZ10" s="32">
        <v>10.572509999999999</v>
      </c>
      <c r="BA10" s="32">
        <v>110.27074</v>
      </c>
      <c r="BB10" s="32">
        <v>347.68660999999997</v>
      </c>
      <c r="BC10" s="32">
        <v>21.948789999999999</v>
      </c>
      <c r="BD10" s="32">
        <v>73.209810000000004</v>
      </c>
      <c r="BE10" s="32">
        <v>19.835100000000001</v>
      </c>
      <c r="BF10" s="32">
        <v>21.392060000000001</v>
      </c>
      <c r="BG10" s="32">
        <v>6.1676500000000001</v>
      </c>
      <c r="BH10" s="32">
        <v>24.8156</v>
      </c>
      <c r="BI10" s="32">
        <v>129.93355</v>
      </c>
      <c r="BJ10" s="32">
        <v>0.68911999999999995</v>
      </c>
      <c r="BK10" s="32">
        <v>0.28793000000000002</v>
      </c>
      <c r="BL10" s="32">
        <v>3.67395</v>
      </c>
      <c r="BM10" s="32">
        <v>12.15212</v>
      </c>
      <c r="BN10" s="32">
        <v>0.87375999999999998</v>
      </c>
      <c r="BO10" s="32">
        <v>15.20135</v>
      </c>
      <c r="BP10" s="32">
        <v>2.1341700000000001</v>
      </c>
      <c r="BQ10" s="32">
        <v>0.51165000000000005</v>
      </c>
      <c r="BR10" s="32">
        <v>2.5627599999999999</v>
      </c>
      <c r="BS10" s="32">
        <v>0.63319999999999999</v>
      </c>
      <c r="BT10" s="32">
        <v>0.83689000000000002</v>
      </c>
      <c r="BU10" s="32">
        <v>0.28322999999999998</v>
      </c>
      <c r="BV10" s="32">
        <v>1.03593</v>
      </c>
      <c r="BW10" s="32">
        <v>0.62727999999999995</v>
      </c>
      <c r="BX10" s="32">
        <v>3.11077</v>
      </c>
      <c r="BY10" s="32">
        <v>2.1238199999999998</v>
      </c>
      <c r="BZ10" s="32">
        <v>3.1130000000000001E-2</v>
      </c>
      <c r="CA10" s="32">
        <v>0.28678999999999999</v>
      </c>
      <c r="CB10" s="37">
        <v>3.0087000000000002</v>
      </c>
      <c r="CC10" s="32">
        <v>6.7509199999999998</v>
      </c>
      <c r="CD10" s="32">
        <v>12.80335</v>
      </c>
      <c r="CE10" s="32">
        <v>21.634679999999999</v>
      </c>
      <c r="CF10" s="32">
        <v>1.9373499999999999</v>
      </c>
      <c r="CG10" s="32">
        <v>22.54889</v>
      </c>
      <c r="CH10" s="32">
        <v>8.5588300000000004</v>
      </c>
      <c r="CI10" s="32">
        <v>1474.39904</v>
      </c>
      <c r="CJ10" s="32">
        <v>106.11169</v>
      </c>
      <c r="CK10" s="32">
        <v>1039.0251699999999</v>
      </c>
      <c r="CL10" s="32">
        <v>870.30718999999999</v>
      </c>
      <c r="CM10" s="32">
        <v>43.450530000000001</v>
      </c>
      <c r="CN10" s="32">
        <v>470.16658999999999</v>
      </c>
      <c r="CO10" s="32">
        <v>12.670059999999999</v>
      </c>
      <c r="CP10" s="32">
        <v>13.42379</v>
      </c>
      <c r="CQ10" s="32">
        <v>8.6035299999999992</v>
      </c>
      <c r="CR10" s="32">
        <v>53.918590000000002</v>
      </c>
      <c r="CS10" s="32">
        <v>195.71287000000001</v>
      </c>
      <c r="CT10" s="32">
        <v>1.23465</v>
      </c>
      <c r="CU10" s="32">
        <v>4.1246799999999997</v>
      </c>
      <c r="CV10" s="32">
        <v>1.86195</v>
      </c>
      <c r="CW10" s="32">
        <v>5.7131400000000001</v>
      </c>
      <c r="CX10" s="32">
        <v>5.2539800000000003</v>
      </c>
      <c r="CY10" s="32">
        <v>52.086709999999997</v>
      </c>
      <c r="CZ10" s="32">
        <v>0.98463000000000001</v>
      </c>
      <c r="DA10" s="32">
        <v>0.31481999999999999</v>
      </c>
      <c r="DB10" s="32">
        <v>0.70301000000000002</v>
      </c>
      <c r="DC10" s="32">
        <v>1.5429600000000001</v>
      </c>
      <c r="DD10" s="32">
        <v>7.2945799999999998</v>
      </c>
      <c r="DE10" s="32">
        <v>1.7407999999999999</v>
      </c>
      <c r="DF10" s="32">
        <v>7.5661500000000004</v>
      </c>
      <c r="DG10" s="32">
        <v>0.54483000000000004</v>
      </c>
      <c r="DH10" s="32">
        <v>2.30613</v>
      </c>
      <c r="DI10" s="32">
        <v>0.48426000000000002</v>
      </c>
      <c r="DJ10" s="32">
        <v>0.84502999999999995</v>
      </c>
      <c r="DK10" s="32">
        <v>1.3513999999999999</v>
      </c>
      <c r="DL10" s="32">
        <v>0.82630999999999999</v>
      </c>
      <c r="DM10" s="43">
        <v>9.9894599999999993</v>
      </c>
      <c r="DN10" s="32">
        <v>5.4896900000000004</v>
      </c>
      <c r="DO10" s="32">
        <v>154.10534999999999</v>
      </c>
      <c r="DP10" s="32">
        <v>467436.71250000002</v>
      </c>
      <c r="DQ10" s="32">
        <v>128.27979999999999</v>
      </c>
      <c r="DR10" s="32">
        <v>125.03998</v>
      </c>
      <c r="DS10" s="32">
        <v>14.41868</v>
      </c>
      <c r="DT10" s="43">
        <v>0.28714000000000001</v>
      </c>
      <c r="DU10" s="32">
        <v>0.25781999999999999</v>
      </c>
      <c r="DV10" s="32">
        <v>0.66493000000000002</v>
      </c>
      <c r="DW10" s="32">
        <v>3.2908400000000002</v>
      </c>
      <c r="DX10" s="32">
        <v>3.56473</v>
      </c>
      <c r="DY10" s="32">
        <v>0.74804000000000004</v>
      </c>
      <c r="DZ10" s="43">
        <v>0.88695999999999997</v>
      </c>
      <c r="EA10" s="32">
        <v>0.30099999999999999</v>
      </c>
      <c r="EB10" s="32">
        <v>1.1416999999999999</v>
      </c>
      <c r="EC10" s="32">
        <v>188.34853000000001</v>
      </c>
      <c r="ED10" s="32">
        <v>1.99481</v>
      </c>
      <c r="EE10" s="32">
        <v>2.1708599999999998</v>
      </c>
      <c r="EF10" s="37">
        <v>6.8311799999999998</v>
      </c>
    </row>
    <row r="11" spans="1:136" s="30" customFormat="1" x14ac:dyDescent="0.2">
      <c r="A11" s="30" t="s">
        <v>147</v>
      </c>
      <c r="B11" s="31" t="s">
        <v>204</v>
      </c>
      <c r="C11" s="31" t="s">
        <v>107</v>
      </c>
      <c r="D11" s="68" t="s">
        <v>112</v>
      </c>
      <c r="E11" s="32">
        <v>10.288227590840863</v>
      </c>
      <c r="F11" s="33">
        <v>0.12301706723625426</v>
      </c>
      <c r="G11" s="36">
        <v>111.08988000879576</v>
      </c>
      <c r="H11" s="37">
        <v>4.8454962914494146</v>
      </c>
      <c r="I11" s="32"/>
      <c r="J11" s="32"/>
      <c r="K11" s="36">
        <v>50000</v>
      </c>
      <c r="L11" s="32">
        <v>5.8806799999999999</v>
      </c>
      <c r="M11" s="32"/>
      <c r="N11" s="36"/>
      <c r="O11" s="32"/>
      <c r="P11" s="32"/>
      <c r="Q11" s="32"/>
      <c r="R11" s="36">
        <v>128193.77695</v>
      </c>
      <c r="S11" s="36">
        <v>20344.297139999999</v>
      </c>
      <c r="T11" s="36">
        <v>4038.6309200000001</v>
      </c>
      <c r="U11" s="36">
        <v>26.366949999999999</v>
      </c>
      <c r="V11" s="36"/>
      <c r="W11" s="36">
        <v>3377.2873300000001</v>
      </c>
      <c r="X11" s="36">
        <v>26957.375339999999</v>
      </c>
      <c r="Y11" s="36">
        <v>22319.627710000001</v>
      </c>
      <c r="Z11" s="32">
        <v>33.366210000000002</v>
      </c>
      <c r="AA11" s="32"/>
      <c r="AB11" s="36">
        <v>27.35425</v>
      </c>
      <c r="AC11" s="36">
        <v>3717.43246</v>
      </c>
      <c r="AD11" s="32"/>
      <c r="AE11" s="36">
        <v>2972.7595799999999</v>
      </c>
      <c r="AF11" s="36">
        <v>74.285740000000004</v>
      </c>
      <c r="AG11" s="32">
        <v>96.880759999999995</v>
      </c>
      <c r="AH11" s="36"/>
      <c r="AI11" s="32">
        <v>9.7358200000000004</v>
      </c>
      <c r="AJ11" s="32"/>
      <c r="AK11" s="32"/>
      <c r="AL11" s="32">
        <v>50.980080000000001</v>
      </c>
      <c r="AM11" s="32">
        <v>12.509460000000001</v>
      </c>
      <c r="AN11" s="36">
        <v>627.88714000000004</v>
      </c>
      <c r="AO11" s="36">
        <v>55.621310000000001</v>
      </c>
      <c r="AP11" s="32"/>
      <c r="AQ11" s="32"/>
      <c r="AR11" s="36">
        <v>1385.7325900000001</v>
      </c>
      <c r="AS11" s="43">
        <v>3.3007200000000001</v>
      </c>
      <c r="AT11" s="32">
        <v>2.9097400000000002</v>
      </c>
      <c r="AU11" s="32">
        <v>44.657829999999997</v>
      </c>
      <c r="AV11" s="32">
        <v>2.8967900000000002</v>
      </c>
      <c r="AW11" s="32">
        <v>9.6365999999999996</v>
      </c>
      <c r="AX11" s="32">
        <v>16.801169999999999</v>
      </c>
      <c r="AY11" s="32">
        <v>4766.6250099999997</v>
      </c>
      <c r="AZ11" s="32">
        <v>19.372910000000001</v>
      </c>
      <c r="BA11" s="32">
        <v>206.34341000000001</v>
      </c>
      <c r="BB11" s="32">
        <v>540.03534999999999</v>
      </c>
      <c r="BC11" s="32">
        <v>30.365880000000001</v>
      </c>
      <c r="BD11" s="32">
        <v>124.45672999999999</v>
      </c>
      <c r="BE11" s="32">
        <v>34.390749999999997</v>
      </c>
      <c r="BF11" s="32">
        <v>36.902149999999999</v>
      </c>
      <c r="BG11" s="32">
        <v>11.483689999999999</v>
      </c>
      <c r="BH11" s="32">
        <v>35.68121</v>
      </c>
      <c r="BI11" s="32">
        <v>186.07363000000001</v>
      </c>
      <c r="BJ11" s="32">
        <v>1.2093499999999999</v>
      </c>
      <c r="BK11" s="32">
        <v>0.43473000000000001</v>
      </c>
      <c r="BL11" s="32">
        <v>2.32498</v>
      </c>
      <c r="BM11" s="32">
        <v>33.807870000000001</v>
      </c>
      <c r="BN11" s="32">
        <v>0.85382999999999998</v>
      </c>
      <c r="BO11" s="32">
        <v>33.266379999999998</v>
      </c>
      <c r="BP11" s="32">
        <v>1.5738099999999999</v>
      </c>
      <c r="BQ11" s="32">
        <v>1.56762</v>
      </c>
      <c r="BR11" s="32">
        <v>0.33550000000000002</v>
      </c>
      <c r="BS11" s="32">
        <v>0.91588999999999998</v>
      </c>
      <c r="BT11" s="32">
        <v>1.3464</v>
      </c>
      <c r="BU11" s="32">
        <v>0.34678999999999999</v>
      </c>
      <c r="BV11" s="32">
        <v>2.2058800000000001</v>
      </c>
      <c r="BW11" s="32">
        <v>0.50375999999999999</v>
      </c>
      <c r="BX11" s="32">
        <v>10.70818</v>
      </c>
      <c r="BY11" s="32">
        <v>2.4642499999999998</v>
      </c>
      <c r="BZ11" s="32">
        <v>0.1827</v>
      </c>
      <c r="CA11" s="32">
        <v>0.35197000000000001</v>
      </c>
      <c r="CB11" s="37">
        <v>8.8666800000000006</v>
      </c>
      <c r="CC11" s="32">
        <v>13.185829999999999</v>
      </c>
      <c r="CD11" s="32">
        <v>24.67137</v>
      </c>
      <c r="CE11" s="32">
        <v>40.00347</v>
      </c>
      <c r="CF11" s="32">
        <v>4.6460699999999999</v>
      </c>
      <c r="CG11" s="32">
        <v>40.528129999999997</v>
      </c>
      <c r="CH11" s="32">
        <v>17.297350000000002</v>
      </c>
      <c r="CI11" s="32">
        <v>2813.2863600000001</v>
      </c>
      <c r="CJ11" s="32">
        <v>203.65331</v>
      </c>
      <c r="CK11" s="32">
        <v>2041.0008700000001</v>
      </c>
      <c r="CL11" s="32">
        <v>1702.7698399999999</v>
      </c>
      <c r="CM11" s="32">
        <v>82.964259999999996</v>
      </c>
      <c r="CN11" s="32">
        <v>889.89256999999998</v>
      </c>
      <c r="CO11" s="32">
        <v>22.540379999999999</v>
      </c>
      <c r="CP11" s="32">
        <v>31.165510000000001</v>
      </c>
      <c r="CQ11" s="32">
        <v>16.773890000000002</v>
      </c>
      <c r="CR11" s="32">
        <v>103.32888</v>
      </c>
      <c r="CS11" s="32">
        <v>376.71152999999998</v>
      </c>
      <c r="CT11" s="32">
        <v>2.2257899999999999</v>
      </c>
      <c r="CU11" s="32">
        <v>6.5562899999999997</v>
      </c>
      <c r="CV11" s="32">
        <v>5.8739999999999997</v>
      </c>
      <c r="CW11" s="32">
        <v>11.82136</v>
      </c>
      <c r="CX11" s="32">
        <v>7.8292599999999997</v>
      </c>
      <c r="CY11" s="32">
        <v>103.96944999999999</v>
      </c>
      <c r="CZ11" s="32">
        <v>2.24871</v>
      </c>
      <c r="DA11" s="32">
        <v>0.86109000000000002</v>
      </c>
      <c r="DB11" s="32">
        <v>3.03125</v>
      </c>
      <c r="DC11" s="32">
        <v>2.6371000000000002</v>
      </c>
      <c r="DD11" s="32">
        <v>14.43127</v>
      </c>
      <c r="DE11" s="32">
        <v>2.56549</v>
      </c>
      <c r="DF11" s="32">
        <v>14.41581</v>
      </c>
      <c r="DG11" s="32">
        <v>1.0133000000000001</v>
      </c>
      <c r="DH11" s="32">
        <v>7.0578599999999998</v>
      </c>
      <c r="DI11" s="32">
        <v>0.89632999999999996</v>
      </c>
      <c r="DJ11" s="32">
        <v>1.93499</v>
      </c>
      <c r="DK11" s="32">
        <v>2.78254</v>
      </c>
      <c r="DL11" s="32">
        <v>1.6958299999999999</v>
      </c>
      <c r="DM11" s="43">
        <v>12.747019999999999</v>
      </c>
      <c r="DN11" s="32">
        <v>6.8469100000000003</v>
      </c>
      <c r="DO11" s="32">
        <v>222.8271</v>
      </c>
      <c r="DP11" s="32">
        <v>467436.71250000002</v>
      </c>
      <c r="DQ11" s="32">
        <v>146.30381</v>
      </c>
      <c r="DR11" s="32">
        <v>145.61322999999999</v>
      </c>
      <c r="DS11" s="32">
        <v>40.162590000000002</v>
      </c>
      <c r="DT11" s="43">
        <v>0.41571999999999998</v>
      </c>
      <c r="DU11" s="32">
        <v>0.35437000000000002</v>
      </c>
      <c r="DV11" s="32">
        <v>1.0692900000000001</v>
      </c>
      <c r="DW11" s="32">
        <v>4.2922099999999999</v>
      </c>
      <c r="DX11" s="32">
        <v>4.7044499999999996</v>
      </c>
      <c r="DY11" s="32">
        <v>1.5139</v>
      </c>
      <c r="DZ11" s="43">
        <v>1.7942199999999999</v>
      </c>
      <c r="EA11" s="32">
        <v>0.68284</v>
      </c>
      <c r="EB11" s="32">
        <v>2.37161</v>
      </c>
      <c r="EC11" s="32">
        <v>376.85716000000002</v>
      </c>
      <c r="ED11" s="32">
        <v>3.4528599999999998</v>
      </c>
      <c r="EE11" s="32">
        <v>4.6928400000000003</v>
      </c>
      <c r="EF11" s="37">
        <v>13.776070000000001</v>
      </c>
    </row>
    <row r="12" spans="1:136" s="30" customFormat="1" x14ac:dyDescent="0.2">
      <c r="A12" s="30" t="s">
        <v>148</v>
      </c>
      <c r="B12" s="31" t="s">
        <v>204</v>
      </c>
      <c r="C12" s="31" t="s">
        <v>107</v>
      </c>
      <c r="D12" s="68" t="s">
        <v>113</v>
      </c>
      <c r="E12" s="32">
        <v>10.146618564547948</v>
      </c>
      <c r="F12" s="33">
        <v>0.15714149217128093</v>
      </c>
      <c r="G12" s="36">
        <v>141.24618870965162</v>
      </c>
      <c r="H12" s="37">
        <v>7.7584768465866851</v>
      </c>
      <c r="I12" s="32"/>
      <c r="J12" s="32"/>
      <c r="K12" s="36">
        <v>50000</v>
      </c>
      <c r="L12" s="32"/>
      <c r="M12" s="32"/>
      <c r="N12" s="36">
        <v>3474.1126800000002</v>
      </c>
      <c r="O12" s="32"/>
      <c r="P12" s="32"/>
      <c r="Q12" s="32"/>
      <c r="R12" s="36">
        <v>198431.54569</v>
      </c>
      <c r="S12" s="36">
        <v>27714.650710000002</v>
      </c>
      <c r="T12" s="36">
        <v>4721.2113799999997</v>
      </c>
      <c r="U12" s="36">
        <v>392.57423</v>
      </c>
      <c r="V12" s="36">
        <v>448.71920999999998</v>
      </c>
      <c r="W12" s="36">
        <v>2550.9817600000001</v>
      </c>
      <c r="X12" s="36">
        <v>35660.027549999999</v>
      </c>
      <c r="Y12" s="36">
        <v>28932.518909999999</v>
      </c>
      <c r="Z12" s="32">
        <v>23.37574</v>
      </c>
      <c r="AA12" s="32"/>
      <c r="AB12" s="36">
        <v>147.94295</v>
      </c>
      <c r="AC12" s="36">
        <v>2264.5916499999998</v>
      </c>
      <c r="AD12" s="32"/>
      <c r="AE12" s="36">
        <v>4538.2073099999998</v>
      </c>
      <c r="AF12" s="36">
        <v>337.16861999999998</v>
      </c>
      <c r="AG12" s="32">
        <v>21.786919999999999</v>
      </c>
      <c r="AH12" s="36">
        <v>61.9955</v>
      </c>
      <c r="AI12" s="32">
        <v>14.33944</v>
      </c>
      <c r="AJ12" s="32"/>
      <c r="AK12" s="32"/>
      <c r="AL12" s="32">
        <v>100.33363</v>
      </c>
      <c r="AM12" s="32">
        <v>29.75047</v>
      </c>
      <c r="AN12" s="36">
        <v>104.55945</v>
      </c>
      <c r="AO12" s="36">
        <v>74.342600000000004</v>
      </c>
      <c r="AP12" s="32"/>
      <c r="AQ12" s="32"/>
      <c r="AR12" s="36">
        <v>440.22984000000002</v>
      </c>
      <c r="AS12" s="43">
        <v>7.9853699999999996</v>
      </c>
      <c r="AT12" s="32">
        <v>9.9592700000000001</v>
      </c>
      <c r="AU12" s="32">
        <v>67.306430000000006</v>
      </c>
      <c r="AV12" s="32">
        <v>7.5109899999999996</v>
      </c>
      <c r="AW12" s="32">
        <v>23.387370000000001</v>
      </c>
      <c r="AX12" s="32">
        <v>48.035449999999997</v>
      </c>
      <c r="AY12" s="32">
        <v>9436.6118900000001</v>
      </c>
      <c r="AZ12" s="32">
        <v>63.973439999999997</v>
      </c>
      <c r="BA12" s="32">
        <v>639.01829999999995</v>
      </c>
      <c r="BB12" s="32">
        <v>1091.68569</v>
      </c>
      <c r="BC12" s="32">
        <v>57.36298</v>
      </c>
      <c r="BD12" s="32">
        <v>317.94204999999999</v>
      </c>
      <c r="BE12" s="32">
        <v>75.982470000000006</v>
      </c>
      <c r="BF12" s="32">
        <v>83.924430000000001</v>
      </c>
      <c r="BG12" s="32">
        <v>15.40265</v>
      </c>
      <c r="BH12" s="32">
        <v>67.709770000000006</v>
      </c>
      <c r="BI12" s="32">
        <v>333.89549</v>
      </c>
      <c r="BJ12" s="32">
        <v>1.6054200000000001</v>
      </c>
      <c r="BK12" s="32">
        <v>1.7622500000000001</v>
      </c>
      <c r="BL12" s="32">
        <v>7.7765300000000002</v>
      </c>
      <c r="BM12" s="32">
        <v>39.140239999999999</v>
      </c>
      <c r="BN12" s="32">
        <v>4.4024099999999997</v>
      </c>
      <c r="BO12" s="32">
        <v>65.699439999999996</v>
      </c>
      <c r="BP12" s="32">
        <v>4.9447099999999997</v>
      </c>
      <c r="BQ12" s="32">
        <v>1.1196900000000001</v>
      </c>
      <c r="BR12" s="32">
        <v>4.6663600000000001</v>
      </c>
      <c r="BS12" s="32">
        <v>1.7664599999999999</v>
      </c>
      <c r="BT12" s="32">
        <v>4.5530900000000001</v>
      </c>
      <c r="BU12" s="32">
        <v>1.51179</v>
      </c>
      <c r="BV12" s="32">
        <v>5.4826199999999998</v>
      </c>
      <c r="BW12" s="32">
        <v>1.1557999999999999</v>
      </c>
      <c r="BX12" s="32">
        <v>6.7027099999999997</v>
      </c>
      <c r="BY12" s="32">
        <v>4.27217</v>
      </c>
      <c r="BZ12" s="32">
        <v>0.41776000000000002</v>
      </c>
      <c r="CA12" s="32">
        <v>0.95021</v>
      </c>
      <c r="CB12" s="37">
        <v>7.4513800000000003</v>
      </c>
      <c r="CC12" s="32">
        <v>42.715449999999997</v>
      </c>
      <c r="CD12" s="32">
        <v>85.390309999999999</v>
      </c>
      <c r="CE12" s="32">
        <v>123.65066</v>
      </c>
      <c r="CF12" s="32">
        <v>11.96885</v>
      </c>
      <c r="CG12" s="32">
        <v>136.23420999999999</v>
      </c>
      <c r="CH12" s="32">
        <v>52.82891</v>
      </c>
      <c r="CI12" s="32">
        <v>9084.9556100000009</v>
      </c>
      <c r="CJ12" s="32">
        <v>646.49823000000004</v>
      </c>
      <c r="CK12" s="32">
        <v>6426.18102</v>
      </c>
      <c r="CL12" s="32">
        <v>5557.6635500000002</v>
      </c>
      <c r="CM12" s="32">
        <v>261.70945</v>
      </c>
      <c r="CN12" s="32">
        <v>2858.8629299999998</v>
      </c>
      <c r="CO12" s="32">
        <v>86.000619999999998</v>
      </c>
      <c r="CP12" s="32">
        <v>76.684510000000003</v>
      </c>
      <c r="CQ12" s="32">
        <v>53.154510000000002</v>
      </c>
      <c r="CR12" s="32">
        <v>333.07213999999999</v>
      </c>
      <c r="CS12" s="32">
        <v>1190.43703</v>
      </c>
      <c r="CT12" s="32">
        <v>6.6419100000000002</v>
      </c>
      <c r="CU12" s="32">
        <v>20.635069999999999</v>
      </c>
      <c r="CV12" s="32">
        <v>15.57958</v>
      </c>
      <c r="CW12" s="32">
        <v>26.18966</v>
      </c>
      <c r="CX12" s="32">
        <v>27.920079999999999</v>
      </c>
      <c r="CY12" s="32">
        <v>319.98401999999999</v>
      </c>
      <c r="CZ12" s="32">
        <v>6.0284399999999998</v>
      </c>
      <c r="DA12" s="32">
        <v>2.1350600000000002</v>
      </c>
      <c r="DB12" s="32">
        <v>2.88626</v>
      </c>
      <c r="DC12" s="32">
        <v>8.3432600000000008</v>
      </c>
      <c r="DD12" s="32">
        <v>44.308929999999997</v>
      </c>
      <c r="DE12" s="32">
        <v>9.9451199999999993</v>
      </c>
      <c r="DF12" s="32">
        <v>46.69697</v>
      </c>
      <c r="DG12" s="32">
        <v>2.3545799999999999</v>
      </c>
      <c r="DH12" s="32">
        <v>19.662680000000002</v>
      </c>
      <c r="DI12" s="32">
        <v>1.9959199999999999</v>
      </c>
      <c r="DJ12" s="32">
        <v>4.3012499999999996</v>
      </c>
      <c r="DK12" s="32">
        <v>8.6135400000000004</v>
      </c>
      <c r="DL12" s="32">
        <v>4.3873800000000003</v>
      </c>
      <c r="DM12" s="43">
        <v>15.20956</v>
      </c>
      <c r="DN12" s="32">
        <v>13.505890000000001</v>
      </c>
      <c r="DO12" s="32">
        <v>336.90383000000003</v>
      </c>
      <c r="DP12" s="32">
        <v>467436.71250000002</v>
      </c>
      <c r="DQ12" s="32">
        <v>169.2261</v>
      </c>
      <c r="DR12" s="32">
        <v>170.00531000000001</v>
      </c>
      <c r="DS12" s="32">
        <v>49.643720000000002</v>
      </c>
      <c r="DT12" s="43">
        <v>0.26005</v>
      </c>
      <c r="DU12" s="32">
        <v>0.29294999999999999</v>
      </c>
      <c r="DV12" s="32">
        <v>0.78929000000000005</v>
      </c>
      <c r="DW12" s="32">
        <v>2.7416299999999998</v>
      </c>
      <c r="DX12" s="32">
        <v>3.0150199999999998</v>
      </c>
      <c r="DY12" s="32">
        <v>0.79125999999999996</v>
      </c>
      <c r="DZ12" s="43">
        <v>0.87409999999999999</v>
      </c>
      <c r="EA12" s="32">
        <v>0.26501000000000002</v>
      </c>
      <c r="EB12" s="32">
        <v>1.0889200000000001</v>
      </c>
      <c r="EC12" s="32">
        <v>183.68643</v>
      </c>
      <c r="ED12" s="32">
        <v>1.89981</v>
      </c>
      <c r="EE12" s="32">
        <v>1.7476</v>
      </c>
      <c r="EF12" s="37">
        <v>6.7098800000000001</v>
      </c>
    </row>
    <row r="13" spans="1:136" s="30" customFormat="1" x14ac:dyDescent="0.2">
      <c r="A13" s="30" t="s">
        <v>149</v>
      </c>
      <c r="B13" s="31" t="s">
        <v>204</v>
      </c>
      <c r="C13" s="31" t="s">
        <v>107</v>
      </c>
      <c r="D13" s="68" t="s">
        <v>113</v>
      </c>
      <c r="E13" s="32">
        <v>3.0622020222979316</v>
      </c>
      <c r="F13" s="33">
        <v>9.6494933020440349E-2</v>
      </c>
      <c r="G13" s="36">
        <v>58.348493822605555</v>
      </c>
      <c r="H13" s="37">
        <v>5.394335995400505</v>
      </c>
      <c r="I13" s="32"/>
      <c r="J13" s="32">
        <v>65.5886</v>
      </c>
      <c r="K13" s="36">
        <v>50000</v>
      </c>
      <c r="L13" s="32"/>
      <c r="M13" s="32"/>
      <c r="N13" s="36">
        <v>1073.87021</v>
      </c>
      <c r="O13" s="32"/>
      <c r="P13" s="32"/>
      <c r="Q13" s="32"/>
      <c r="R13" s="36">
        <v>167928.98899000001</v>
      </c>
      <c r="S13" s="36">
        <v>23515.93044</v>
      </c>
      <c r="T13" s="36">
        <v>7033.7330700000002</v>
      </c>
      <c r="U13" s="36">
        <v>140.23066</v>
      </c>
      <c r="V13" s="36">
        <v>73.510339999999999</v>
      </c>
      <c r="W13" s="36">
        <v>2512.0008899999998</v>
      </c>
      <c r="X13" s="36">
        <v>32006.28426</v>
      </c>
      <c r="Y13" s="36">
        <v>26318.149170000001</v>
      </c>
      <c r="Z13" s="32">
        <v>18.403500000000001</v>
      </c>
      <c r="AA13" s="32"/>
      <c r="AB13" s="36">
        <v>154.98782</v>
      </c>
      <c r="AC13" s="36">
        <v>1604.8833400000001</v>
      </c>
      <c r="AD13" s="32">
        <v>21.799569999999999</v>
      </c>
      <c r="AE13" s="36">
        <v>1159.0756799999999</v>
      </c>
      <c r="AF13" s="36">
        <v>284.70530000000002</v>
      </c>
      <c r="AG13" s="32">
        <v>39.124989999999997</v>
      </c>
      <c r="AH13" s="36">
        <v>62.094949999999997</v>
      </c>
      <c r="AI13" s="32">
        <v>11.31549</v>
      </c>
      <c r="AJ13" s="32"/>
      <c r="AK13" s="32">
        <v>9.3386600000000008</v>
      </c>
      <c r="AL13" s="32">
        <v>35.076349999999998</v>
      </c>
      <c r="AM13" s="32">
        <v>31.627600000000001</v>
      </c>
      <c r="AN13" s="36">
        <v>121.87815999999999</v>
      </c>
      <c r="AO13" s="36">
        <v>75.262469999999993</v>
      </c>
      <c r="AP13" s="32"/>
      <c r="AQ13" s="32"/>
      <c r="AR13" s="36">
        <v>290.32641000000001</v>
      </c>
      <c r="AS13" s="43">
        <v>6.5277500000000002</v>
      </c>
      <c r="AT13" s="32">
        <v>8.6327200000000008</v>
      </c>
      <c r="AU13" s="32">
        <v>68.126140000000007</v>
      </c>
      <c r="AV13" s="32">
        <v>6.3611700000000004</v>
      </c>
      <c r="AW13" s="32">
        <v>19.3217</v>
      </c>
      <c r="AX13" s="32">
        <v>38.558549999999997</v>
      </c>
      <c r="AY13" s="32">
        <v>8964.5669899999994</v>
      </c>
      <c r="AZ13" s="32">
        <v>37.051519999999996</v>
      </c>
      <c r="BA13" s="32">
        <v>375.5444</v>
      </c>
      <c r="BB13" s="32">
        <v>938.19403</v>
      </c>
      <c r="BC13" s="32">
        <v>50.380049999999997</v>
      </c>
      <c r="BD13" s="32">
        <v>239.24865</v>
      </c>
      <c r="BE13" s="32">
        <v>67.838139999999996</v>
      </c>
      <c r="BF13" s="32">
        <v>74.468779999999995</v>
      </c>
      <c r="BG13" s="32">
        <v>15.04904</v>
      </c>
      <c r="BH13" s="32">
        <v>60.376640000000002</v>
      </c>
      <c r="BI13" s="32">
        <v>313.61907000000002</v>
      </c>
      <c r="BJ13" s="32">
        <v>1.4344600000000001</v>
      </c>
      <c r="BK13" s="32">
        <v>1.16595</v>
      </c>
      <c r="BL13" s="32">
        <v>8.0877300000000005</v>
      </c>
      <c r="BM13" s="32">
        <v>33.770180000000003</v>
      </c>
      <c r="BN13" s="32">
        <v>3.5017900000000002</v>
      </c>
      <c r="BO13" s="32">
        <v>35.945720000000001</v>
      </c>
      <c r="BP13" s="32">
        <v>4.6349299999999998</v>
      </c>
      <c r="BQ13" s="32">
        <v>1.5088900000000001</v>
      </c>
      <c r="BR13" s="32">
        <v>4.7886699999999998</v>
      </c>
      <c r="BS13" s="32">
        <v>1.5024200000000001</v>
      </c>
      <c r="BT13" s="32">
        <v>2.6676500000000001</v>
      </c>
      <c r="BU13" s="32">
        <v>1.4341299999999999</v>
      </c>
      <c r="BV13" s="32">
        <v>3.2371400000000001</v>
      </c>
      <c r="BW13" s="32">
        <v>1.2172499999999999</v>
      </c>
      <c r="BX13" s="32">
        <v>7.2123999999999997</v>
      </c>
      <c r="BY13" s="32">
        <v>4.3997400000000004</v>
      </c>
      <c r="BZ13" s="32">
        <v>0.14641000000000001</v>
      </c>
      <c r="CA13" s="32">
        <v>0.69227000000000005</v>
      </c>
      <c r="CB13" s="37">
        <v>6.2255900000000004</v>
      </c>
      <c r="CC13" s="32">
        <v>25.818770000000001</v>
      </c>
      <c r="CD13" s="32">
        <v>54.041499999999999</v>
      </c>
      <c r="CE13" s="32">
        <v>73.571770000000001</v>
      </c>
      <c r="CF13" s="32">
        <v>6.9167300000000003</v>
      </c>
      <c r="CG13" s="32">
        <v>88.539850000000001</v>
      </c>
      <c r="CH13" s="32">
        <v>34.70608</v>
      </c>
      <c r="CI13" s="32">
        <v>5381.8664399999998</v>
      </c>
      <c r="CJ13" s="32">
        <v>370.82837999999998</v>
      </c>
      <c r="CK13" s="32">
        <v>3632.2190399999999</v>
      </c>
      <c r="CL13" s="32">
        <v>3101.68795</v>
      </c>
      <c r="CM13" s="32">
        <v>158.6876</v>
      </c>
      <c r="CN13" s="32">
        <v>1705.65182</v>
      </c>
      <c r="CO13" s="32">
        <v>53.002220000000001</v>
      </c>
      <c r="CP13" s="32">
        <v>50.015729999999998</v>
      </c>
      <c r="CQ13" s="32">
        <v>31.87256</v>
      </c>
      <c r="CR13" s="32">
        <v>200.05087</v>
      </c>
      <c r="CS13" s="32">
        <v>748.62139000000002</v>
      </c>
      <c r="CT13" s="32">
        <v>4.4496599999999997</v>
      </c>
      <c r="CU13" s="32">
        <v>17.148309999999999</v>
      </c>
      <c r="CV13" s="32">
        <v>8.8002800000000008</v>
      </c>
      <c r="CW13" s="32">
        <v>16.855250000000002</v>
      </c>
      <c r="CX13" s="32">
        <v>16.70243</v>
      </c>
      <c r="CY13" s="32">
        <v>192.48492999999999</v>
      </c>
      <c r="CZ13" s="32">
        <v>3.5617999999999999</v>
      </c>
      <c r="DA13" s="32">
        <v>1.3762000000000001</v>
      </c>
      <c r="DB13" s="32">
        <v>3.0348299999999999</v>
      </c>
      <c r="DC13" s="32">
        <v>4.9751799999999999</v>
      </c>
      <c r="DD13" s="32">
        <v>25.609359999999999</v>
      </c>
      <c r="DE13" s="32">
        <v>7.3205600000000004</v>
      </c>
      <c r="DF13" s="32">
        <v>25.922689999999999</v>
      </c>
      <c r="DG13" s="32">
        <v>2.1397200000000001</v>
      </c>
      <c r="DH13" s="32">
        <v>8.9077999999999999</v>
      </c>
      <c r="DI13" s="32">
        <v>2.11219</v>
      </c>
      <c r="DJ13" s="32">
        <v>4.0501500000000004</v>
      </c>
      <c r="DK13" s="32">
        <v>5.1809200000000004</v>
      </c>
      <c r="DL13" s="32">
        <v>3.18377</v>
      </c>
      <c r="DM13" s="43">
        <v>14.592280000000001</v>
      </c>
      <c r="DN13" s="32">
        <v>10.34257</v>
      </c>
      <c r="DO13" s="32">
        <v>286.3682</v>
      </c>
      <c r="DP13" s="32">
        <v>467436.71250000002</v>
      </c>
      <c r="DQ13" s="32">
        <v>156.26129</v>
      </c>
      <c r="DR13" s="32">
        <v>158.94737000000001</v>
      </c>
      <c r="DS13" s="32">
        <v>36.510269999999998</v>
      </c>
      <c r="DT13" s="43">
        <v>0.31163000000000002</v>
      </c>
      <c r="DU13" s="32">
        <v>0.31653999999999999</v>
      </c>
      <c r="DV13" s="32">
        <v>0.95060999999999996</v>
      </c>
      <c r="DW13" s="32">
        <v>3.2542200000000001</v>
      </c>
      <c r="DX13" s="32">
        <v>3.6051299999999999</v>
      </c>
      <c r="DY13" s="32">
        <v>0.85790999999999995</v>
      </c>
      <c r="DZ13" s="43">
        <v>0.96306999999999998</v>
      </c>
      <c r="EA13" s="32">
        <v>0.28016999999999997</v>
      </c>
      <c r="EB13" s="32">
        <v>1.30132</v>
      </c>
      <c r="EC13" s="32">
        <v>198.38279</v>
      </c>
      <c r="ED13" s="32">
        <v>2.1294599999999999</v>
      </c>
      <c r="EE13" s="32">
        <v>2.0588099999999998</v>
      </c>
      <c r="EF13" s="37">
        <v>7.3469600000000002</v>
      </c>
    </row>
    <row r="14" spans="1:136" s="30" customFormat="1" x14ac:dyDescent="0.2">
      <c r="A14" s="30" t="s">
        <v>150</v>
      </c>
      <c r="B14" s="31" t="s">
        <v>114</v>
      </c>
      <c r="C14" s="31" t="s">
        <v>107</v>
      </c>
      <c r="D14" s="68" t="s">
        <v>115</v>
      </c>
      <c r="E14" s="32">
        <v>7.1835418632950043</v>
      </c>
      <c r="F14" s="33">
        <v>0.13620515612021566</v>
      </c>
      <c r="G14" s="36">
        <v>131.63123576313271</v>
      </c>
      <c r="H14" s="37">
        <v>6.3365723961206974</v>
      </c>
      <c r="I14" s="32"/>
      <c r="J14" s="32"/>
      <c r="K14" s="36">
        <v>50000</v>
      </c>
      <c r="L14" s="32">
        <v>10.551</v>
      </c>
      <c r="M14" s="32"/>
      <c r="N14" s="36">
        <v>78.272840000000002</v>
      </c>
      <c r="O14" s="32"/>
      <c r="P14" s="32"/>
      <c r="Q14" s="32"/>
      <c r="R14" s="36">
        <v>129263.9262</v>
      </c>
      <c r="S14" s="36">
        <v>31054.970430000001</v>
      </c>
      <c r="T14" s="36">
        <v>8506.9252699999997</v>
      </c>
      <c r="U14" s="36">
        <v>140.85310999999999</v>
      </c>
      <c r="V14" s="36">
        <v>77.027270000000001</v>
      </c>
      <c r="W14" s="36">
        <v>10862.50297</v>
      </c>
      <c r="X14" s="36">
        <v>28932.92136</v>
      </c>
      <c r="Y14" s="36">
        <v>24726.086879999999</v>
      </c>
      <c r="Z14" s="32">
        <v>11.79143</v>
      </c>
      <c r="AA14" s="32"/>
      <c r="AB14" s="36">
        <v>27.857209999999998</v>
      </c>
      <c r="AC14" s="36">
        <v>5168.9996300000003</v>
      </c>
      <c r="AD14" s="32"/>
      <c r="AE14" s="36">
        <v>2092.9952899999998</v>
      </c>
      <c r="AF14" s="36">
        <v>41.109000000000002</v>
      </c>
      <c r="AG14" s="32">
        <v>231.05652000000001</v>
      </c>
      <c r="AH14" s="36"/>
      <c r="AI14" s="32">
        <v>7.2640799999999999</v>
      </c>
      <c r="AJ14" s="32"/>
      <c r="AK14" s="32"/>
      <c r="AL14" s="32">
        <v>60.91095</v>
      </c>
      <c r="AM14" s="32">
        <v>7.2170399999999999</v>
      </c>
      <c r="AN14" s="36">
        <v>1759.52367</v>
      </c>
      <c r="AO14" s="36">
        <v>19.528169999999999</v>
      </c>
      <c r="AP14" s="32"/>
      <c r="AQ14" s="32"/>
      <c r="AR14" s="36">
        <v>818.48913000000005</v>
      </c>
      <c r="AS14" s="43">
        <v>5.9450500000000002</v>
      </c>
      <c r="AT14" s="32">
        <v>3.9956800000000001</v>
      </c>
      <c r="AU14" s="32">
        <v>59.144120000000001</v>
      </c>
      <c r="AV14" s="32">
        <v>3.5725899999999999</v>
      </c>
      <c r="AW14" s="32">
        <v>10.583740000000001</v>
      </c>
      <c r="AX14" s="32">
        <v>31.265319999999999</v>
      </c>
      <c r="AY14" s="32">
        <v>8015.3677699999998</v>
      </c>
      <c r="AZ14" s="32">
        <v>26.678349999999998</v>
      </c>
      <c r="BA14" s="32">
        <v>262.89472999999998</v>
      </c>
      <c r="BB14" s="32">
        <v>706.95788000000005</v>
      </c>
      <c r="BC14" s="32">
        <v>48.812080000000002</v>
      </c>
      <c r="BD14" s="32">
        <v>192.43414999999999</v>
      </c>
      <c r="BE14" s="32">
        <v>59.01737</v>
      </c>
      <c r="BF14" s="32">
        <v>65.845920000000007</v>
      </c>
      <c r="BG14" s="32">
        <v>26.795909999999999</v>
      </c>
      <c r="BH14" s="32">
        <v>49.243319999999997</v>
      </c>
      <c r="BI14" s="32">
        <v>269.6146</v>
      </c>
      <c r="BJ14" s="32">
        <v>1.0324</v>
      </c>
      <c r="BK14" s="32">
        <v>1.0383</v>
      </c>
      <c r="BL14" s="32">
        <v>3.0078900000000002</v>
      </c>
      <c r="BM14" s="32">
        <v>52.919490000000003</v>
      </c>
      <c r="BN14" s="32">
        <v>1.2683599999999999</v>
      </c>
      <c r="BO14" s="32">
        <v>37.997979999999998</v>
      </c>
      <c r="BP14" s="32">
        <v>1.54966</v>
      </c>
      <c r="BQ14" s="32">
        <v>3.2126899999999998</v>
      </c>
      <c r="BR14" s="32">
        <v>0</v>
      </c>
      <c r="BS14" s="32">
        <v>1.0972</v>
      </c>
      <c r="BT14" s="32">
        <v>1.70699</v>
      </c>
      <c r="BU14" s="32">
        <v>0.62868000000000002</v>
      </c>
      <c r="BV14" s="32">
        <v>2.9236599999999999</v>
      </c>
      <c r="BW14" s="32">
        <v>0.52380000000000004</v>
      </c>
      <c r="BX14" s="32">
        <v>24.269490000000001</v>
      </c>
      <c r="BY14" s="32">
        <v>2.02535</v>
      </c>
      <c r="BZ14" s="32">
        <v>0.23730000000000001</v>
      </c>
      <c r="CA14" s="32">
        <v>0.34266000000000002</v>
      </c>
      <c r="CB14" s="37">
        <v>9.4131099999999996</v>
      </c>
      <c r="CC14" s="32">
        <v>17.465219999999999</v>
      </c>
      <c r="CD14" s="32">
        <v>33.117130000000003</v>
      </c>
      <c r="CE14" s="32">
        <v>51.774740000000001</v>
      </c>
      <c r="CF14" s="32">
        <v>4.8633100000000002</v>
      </c>
      <c r="CG14" s="32">
        <v>54.490679999999998</v>
      </c>
      <c r="CH14" s="32">
        <v>23.455719999999999</v>
      </c>
      <c r="CI14" s="32">
        <v>3740.7630300000001</v>
      </c>
      <c r="CJ14" s="32">
        <v>270.49891000000002</v>
      </c>
      <c r="CK14" s="32">
        <v>2391.5463599999998</v>
      </c>
      <c r="CL14" s="32">
        <v>2489.1963500000002</v>
      </c>
      <c r="CM14" s="32">
        <v>112.63638</v>
      </c>
      <c r="CN14" s="32">
        <v>1109.5992699999999</v>
      </c>
      <c r="CO14" s="32">
        <v>33.170630000000003</v>
      </c>
      <c r="CP14" s="32">
        <v>42.895189999999999</v>
      </c>
      <c r="CQ14" s="32">
        <v>23.157530000000001</v>
      </c>
      <c r="CR14" s="32">
        <v>145.04264000000001</v>
      </c>
      <c r="CS14" s="32">
        <v>538.82154000000003</v>
      </c>
      <c r="CT14" s="32">
        <v>3.6983899999999998</v>
      </c>
      <c r="CU14" s="32">
        <v>11.481009999999999</v>
      </c>
      <c r="CV14" s="32">
        <v>6.8424899999999997</v>
      </c>
      <c r="CW14" s="32">
        <v>12.817209999999999</v>
      </c>
      <c r="CX14" s="32">
        <v>12.44523</v>
      </c>
      <c r="CY14" s="32">
        <v>141.24984000000001</v>
      </c>
      <c r="CZ14" s="32">
        <v>3.2432400000000001</v>
      </c>
      <c r="DA14" s="32">
        <v>0.96518000000000004</v>
      </c>
      <c r="DB14" s="32">
        <v>2.3286500000000001</v>
      </c>
      <c r="DC14" s="32">
        <v>3.9843299999999999</v>
      </c>
      <c r="DD14" s="32">
        <v>17.80564</v>
      </c>
      <c r="DE14" s="32">
        <v>5.9949000000000003</v>
      </c>
      <c r="DF14" s="32">
        <v>20.354769999999998</v>
      </c>
      <c r="DG14" s="32">
        <v>1.39697</v>
      </c>
      <c r="DH14" s="32">
        <v>7.25129</v>
      </c>
      <c r="DI14" s="32">
        <v>4.4687999999999999</v>
      </c>
      <c r="DJ14" s="32">
        <v>2.9683199999999998</v>
      </c>
      <c r="DK14" s="32">
        <v>3.7695699999999999</v>
      </c>
      <c r="DL14" s="32">
        <v>2.0768800000000001</v>
      </c>
      <c r="DM14" s="43">
        <v>16.433409999999999</v>
      </c>
      <c r="DN14" s="32">
        <v>3.4565700000000001</v>
      </c>
      <c r="DO14" s="32">
        <v>269.34820999999999</v>
      </c>
      <c r="DP14" s="32">
        <v>467436.71250000002</v>
      </c>
      <c r="DQ14" s="32">
        <v>146.65697</v>
      </c>
      <c r="DR14" s="32">
        <v>151.88603000000001</v>
      </c>
      <c r="DS14" s="32">
        <v>10.265829999999999</v>
      </c>
      <c r="DT14" s="43">
        <v>0.31107000000000001</v>
      </c>
      <c r="DU14" s="32">
        <v>0.17469000000000001</v>
      </c>
      <c r="DV14" s="32">
        <v>0.52446000000000004</v>
      </c>
      <c r="DW14" s="32">
        <v>3.0032100000000002</v>
      </c>
      <c r="DX14" s="32">
        <v>3.3808699999999998</v>
      </c>
      <c r="DY14" s="32">
        <v>0.67225000000000001</v>
      </c>
      <c r="DZ14" s="43">
        <v>0.77812999999999999</v>
      </c>
      <c r="EA14" s="32">
        <v>0.23723</v>
      </c>
      <c r="EB14" s="32">
        <v>1.05111</v>
      </c>
      <c r="EC14" s="32">
        <v>164.31887</v>
      </c>
      <c r="ED14" s="32">
        <v>1.62303</v>
      </c>
      <c r="EE14" s="32">
        <v>2.08656</v>
      </c>
      <c r="EF14" s="37">
        <v>6.3448200000000003</v>
      </c>
    </row>
    <row r="15" spans="1:136" s="30" customFormat="1" x14ac:dyDescent="0.2">
      <c r="A15" s="30" t="s">
        <v>151</v>
      </c>
      <c r="B15" s="31" t="s">
        <v>116</v>
      </c>
      <c r="C15" s="31" t="s">
        <v>107</v>
      </c>
      <c r="D15" s="67" t="s">
        <v>117</v>
      </c>
      <c r="E15" s="32">
        <v>4.1257848279412919</v>
      </c>
      <c r="F15" s="33">
        <v>3.4285442418270549E-2</v>
      </c>
      <c r="G15" s="36">
        <v>81.623011206859317</v>
      </c>
      <c r="H15" s="37">
        <v>2.0297610919283207</v>
      </c>
      <c r="I15" s="32"/>
      <c r="J15" s="32">
        <v>21.962689999999998</v>
      </c>
      <c r="K15" s="36">
        <v>50000</v>
      </c>
      <c r="L15" s="32">
        <v>306.09125999999998</v>
      </c>
      <c r="M15" s="32">
        <v>469.14652999999998</v>
      </c>
      <c r="N15" s="36">
        <v>165.61116000000001</v>
      </c>
      <c r="O15" s="32"/>
      <c r="P15" s="32"/>
      <c r="Q15" s="36">
        <v>700.69491000000005</v>
      </c>
      <c r="R15" s="36">
        <v>183153.45926999999</v>
      </c>
      <c r="S15" s="36">
        <v>45420.077490000003</v>
      </c>
      <c r="T15" s="36">
        <v>8086.9964799999998</v>
      </c>
      <c r="U15" s="36"/>
      <c r="V15" s="36">
        <v>159.91935000000001</v>
      </c>
      <c r="W15" s="36">
        <v>4537.6820399999997</v>
      </c>
      <c r="X15" s="36">
        <v>59366.63796</v>
      </c>
      <c r="Y15" s="36">
        <v>49241.915500000003</v>
      </c>
      <c r="Z15" s="32">
        <v>26.606020000000001</v>
      </c>
      <c r="AA15" s="32"/>
      <c r="AB15" s="36">
        <v>247.46134000000001</v>
      </c>
      <c r="AC15" s="36">
        <v>3052.5816</v>
      </c>
      <c r="AD15" s="32">
        <v>15.06841</v>
      </c>
      <c r="AE15" s="36">
        <v>1703.2326800000001</v>
      </c>
      <c r="AF15" s="36">
        <v>529.01540999999997</v>
      </c>
      <c r="AG15" s="32">
        <v>72.483170000000001</v>
      </c>
      <c r="AH15" s="36">
        <v>30.87379</v>
      </c>
      <c r="AI15" s="32">
        <v>12.34294</v>
      </c>
      <c r="AJ15" s="32">
        <v>164.09484</v>
      </c>
      <c r="AK15" s="32">
        <v>4.3876299999999997</v>
      </c>
      <c r="AL15" s="32">
        <v>53.516390000000001</v>
      </c>
      <c r="AM15" s="32">
        <v>52.29204</v>
      </c>
      <c r="AN15" s="36">
        <v>505.63171</v>
      </c>
      <c r="AO15" s="36">
        <v>65.852119999999999</v>
      </c>
      <c r="AP15" s="32"/>
      <c r="AQ15" s="32">
        <v>5.4892899999999996</v>
      </c>
      <c r="AR15" s="36">
        <v>400.02631000000002</v>
      </c>
      <c r="AS15" s="43">
        <v>1.26251</v>
      </c>
      <c r="AT15" s="32">
        <v>0.99046000000000001</v>
      </c>
      <c r="AU15" s="32">
        <v>13.15095</v>
      </c>
      <c r="AV15" s="32">
        <v>1.64882</v>
      </c>
      <c r="AW15" s="32">
        <v>5.5332999999999997</v>
      </c>
      <c r="AX15" s="32">
        <v>6.8924300000000001</v>
      </c>
      <c r="AY15" s="32">
        <v>1860.5956100000001</v>
      </c>
      <c r="AZ15" s="32">
        <v>6.7566600000000001</v>
      </c>
      <c r="BA15" s="32">
        <v>54.293370000000003</v>
      </c>
      <c r="BB15" s="32">
        <v>324.79106000000002</v>
      </c>
      <c r="BC15" s="32">
        <v>13.097989999999999</v>
      </c>
      <c r="BD15" s="32">
        <v>46.079459999999997</v>
      </c>
      <c r="BE15" s="32">
        <v>14.31606</v>
      </c>
      <c r="BF15" s="32">
        <v>16.054469999999998</v>
      </c>
      <c r="BG15" s="32">
        <v>4.0671400000000002</v>
      </c>
      <c r="BH15" s="32">
        <v>16.14798</v>
      </c>
      <c r="BI15" s="32">
        <v>84.856830000000002</v>
      </c>
      <c r="BJ15" s="32">
        <v>0.33748</v>
      </c>
      <c r="BK15" s="32">
        <v>0.21085999999999999</v>
      </c>
      <c r="BL15" s="32">
        <v>2.07314</v>
      </c>
      <c r="BM15" s="32">
        <v>9.2609600000000007</v>
      </c>
      <c r="BN15" s="32">
        <v>0.62111000000000005</v>
      </c>
      <c r="BO15" s="32">
        <v>13.827909999999999</v>
      </c>
      <c r="BP15" s="32">
        <v>1.2939000000000001</v>
      </c>
      <c r="BQ15" s="32">
        <v>0.42892000000000002</v>
      </c>
      <c r="BR15" s="32">
        <v>0.72782000000000002</v>
      </c>
      <c r="BS15" s="32">
        <v>0.33019999999999999</v>
      </c>
      <c r="BT15" s="32">
        <v>1.30636</v>
      </c>
      <c r="BU15" s="32">
        <v>0.21870000000000001</v>
      </c>
      <c r="BV15" s="32">
        <v>1.32759</v>
      </c>
      <c r="BW15" s="32">
        <v>0.33962999999999999</v>
      </c>
      <c r="BX15" s="32">
        <v>3.20601</v>
      </c>
      <c r="BY15" s="32">
        <v>0.94350000000000001</v>
      </c>
      <c r="BZ15" s="32">
        <v>5.885E-2</v>
      </c>
      <c r="CA15" s="32">
        <v>0.20150000000000001</v>
      </c>
      <c r="CB15" s="37">
        <v>1.66221</v>
      </c>
      <c r="CC15" s="32">
        <v>4.2703899999999999</v>
      </c>
      <c r="CD15" s="32">
        <v>6.2162600000000001</v>
      </c>
      <c r="CE15" s="32">
        <v>12.799340000000001</v>
      </c>
      <c r="CF15" s="32">
        <v>1.0282</v>
      </c>
      <c r="CG15" s="32">
        <v>10.575480000000001</v>
      </c>
      <c r="CH15" s="32">
        <v>6.2371100000000004</v>
      </c>
      <c r="CI15" s="32">
        <v>980.91052000000002</v>
      </c>
      <c r="CJ15" s="32">
        <v>66.462429999999998</v>
      </c>
      <c r="CK15" s="32">
        <v>497.97872999999998</v>
      </c>
      <c r="CL15" s="32">
        <v>1003.82335</v>
      </c>
      <c r="CM15" s="32">
        <v>26.20703</v>
      </c>
      <c r="CN15" s="32">
        <v>283.19313</v>
      </c>
      <c r="CO15" s="32">
        <v>7.4902499999999996</v>
      </c>
      <c r="CP15" s="32">
        <v>8.2413799999999995</v>
      </c>
      <c r="CQ15" s="32">
        <v>6.3019699999999998</v>
      </c>
      <c r="CR15" s="32">
        <v>40.027769999999997</v>
      </c>
      <c r="CS15" s="32">
        <v>145.35986</v>
      </c>
      <c r="CT15" s="32">
        <v>0.54064000000000001</v>
      </c>
      <c r="CU15" s="32">
        <v>2.12988</v>
      </c>
      <c r="CV15" s="32">
        <v>1.02075</v>
      </c>
      <c r="CW15" s="32">
        <v>3.0706199999999999</v>
      </c>
      <c r="CX15" s="32">
        <v>3.0421999999999998</v>
      </c>
      <c r="CY15" s="32">
        <v>62.505180000000003</v>
      </c>
      <c r="CZ15" s="32">
        <v>0.64454</v>
      </c>
      <c r="DA15" s="32">
        <v>0.11168</v>
      </c>
      <c r="DB15" s="32">
        <v>1.18086</v>
      </c>
      <c r="DC15" s="32">
        <v>0.86124000000000001</v>
      </c>
      <c r="DD15" s="32">
        <v>4.8354600000000003</v>
      </c>
      <c r="DE15" s="32">
        <v>1.1160699999999999</v>
      </c>
      <c r="DF15" s="32">
        <v>10.076230000000001</v>
      </c>
      <c r="DG15" s="32">
        <v>0.35005999999999998</v>
      </c>
      <c r="DH15" s="32">
        <v>2.0865300000000002</v>
      </c>
      <c r="DI15" s="32">
        <v>0.11101999999999999</v>
      </c>
      <c r="DJ15" s="32">
        <v>0.59435000000000004</v>
      </c>
      <c r="DK15" s="32">
        <v>1.12459</v>
      </c>
      <c r="DL15" s="32">
        <v>5.6689999999999997E-2</v>
      </c>
      <c r="DM15" s="43">
        <v>15.20884</v>
      </c>
      <c r="DN15" s="32">
        <v>4.3106</v>
      </c>
      <c r="DO15" s="32">
        <v>237.79059000000001</v>
      </c>
      <c r="DP15" s="32">
        <v>467436.71250000002</v>
      </c>
      <c r="DQ15" s="32">
        <v>161.53975</v>
      </c>
      <c r="DR15" s="32">
        <v>157.53140999999999</v>
      </c>
      <c r="DS15" s="32">
        <v>19.864879999999999</v>
      </c>
      <c r="DT15" s="43">
        <v>6.8610000000000004E-2</v>
      </c>
      <c r="DU15" s="32">
        <v>4.5220000000000003E-2</v>
      </c>
      <c r="DV15" s="32">
        <v>0.13105</v>
      </c>
      <c r="DW15" s="32">
        <v>0.74685999999999997</v>
      </c>
      <c r="DX15" s="32">
        <v>0.81901999999999997</v>
      </c>
      <c r="DY15" s="32">
        <v>0.15773999999999999</v>
      </c>
      <c r="DZ15" s="43">
        <v>0.14763000000000001</v>
      </c>
      <c r="EA15" s="32">
        <v>3.7310000000000003E-2</v>
      </c>
      <c r="EB15" s="32">
        <v>0.21601999999999999</v>
      </c>
      <c r="EC15" s="32">
        <v>33.700090000000003</v>
      </c>
      <c r="ED15" s="32">
        <v>0.27184000000000003</v>
      </c>
      <c r="EE15" s="32">
        <v>0.30110999999999999</v>
      </c>
      <c r="EF15" s="37">
        <v>1.37293</v>
      </c>
    </row>
    <row r="16" spans="1:136" s="30" customFormat="1" x14ac:dyDescent="0.2">
      <c r="A16" s="30" t="s">
        <v>152</v>
      </c>
      <c r="B16" s="31" t="s">
        <v>116</v>
      </c>
      <c r="C16" s="31" t="s">
        <v>107</v>
      </c>
      <c r="D16" s="67" t="s">
        <v>117</v>
      </c>
      <c r="E16" s="32">
        <v>3.5454327113966317</v>
      </c>
      <c r="F16" s="33">
        <v>3.2642594337794206E-2</v>
      </c>
      <c r="G16" s="36">
        <v>36.846924300803863</v>
      </c>
      <c r="H16" s="37">
        <v>2.012367624657998</v>
      </c>
      <c r="I16" s="32"/>
      <c r="J16" s="32">
        <v>16.842890000000001</v>
      </c>
      <c r="K16" s="36">
        <v>50000</v>
      </c>
      <c r="L16" s="32">
        <v>43.177709999999998</v>
      </c>
      <c r="M16" s="32">
        <v>39.561630000000001</v>
      </c>
      <c r="N16" s="36">
        <v>45.447949999999999</v>
      </c>
      <c r="O16" s="32"/>
      <c r="P16" s="32"/>
      <c r="Q16" s="36"/>
      <c r="R16" s="36">
        <v>144959.03552</v>
      </c>
      <c r="S16" s="36">
        <v>31975.124080000001</v>
      </c>
      <c r="T16" s="36">
        <v>5469.3701199999996</v>
      </c>
      <c r="U16" s="36">
        <v>64.766990000000007</v>
      </c>
      <c r="V16" s="36"/>
      <c r="W16" s="36">
        <v>3539.44121</v>
      </c>
      <c r="X16" s="36">
        <v>50879.990579999998</v>
      </c>
      <c r="Y16" s="36">
        <v>43055.164750000004</v>
      </c>
      <c r="Z16" s="32">
        <v>21.742429999999999</v>
      </c>
      <c r="AA16" s="32">
        <v>5.0222499999999997</v>
      </c>
      <c r="AB16" s="36">
        <v>160.65754999999999</v>
      </c>
      <c r="AC16" s="36">
        <v>2206.5011399999999</v>
      </c>
      <c r="AD16" s="32">
        <v>4.3668199999999997</v>
      </c>
      <c r="AE16" s="36">
        <v>1158.4220600000001</v>
      </c>
      <c r="AF16" s="36">
        <v>389.47125</v>
      </c>
      <c r="AG16" s="32">
        <v>56.252029999999998</v>
      </c>
      <c r="AH16" s="36">
        <v>46.19359</v>
      </c>
      <c r="AI16" s="32">
        <v>9.6014099999999996</v>
      </c>
      <c r="AJ16" s="32">
        <v>6.6499499999999996</v>
      </c>
      <c r="AK16" s="32">
        <v>2.3066399999999998</v>
      </c>
      <c r="AL16" s="32">
        <v>19.12078</v>
      </c>
      <c r="AM16" s="32">
        <v>36.664540000000002</v>
      </c>
      <c r="AN16" s="36">
        <v>389.66559999999998</v>
      </c>
      <c r="AO16" s="36">
        <v>30.40653</v>
      </c>
      <c r="AP16" s="32"/>
      <c r="AQ16" s="32">
        <v>3.79352</v>
      </c>
      <c r="AR16" s="36">
        <v>297.84647000000001</v>
      </c>
      <c r="AS16" s="43">
        <v>1.0958000000000001</v>
      </c>
      <c r="AT16" s="32">
        <v>0.74839</v>
      </c>
      <c r="AU16" s="32">
        <v>11.280939999999999</v>
      </c>
      <c r="AV16" s="32">
        <v>0.84830000000000005</v>
      </c>
      <c r="AW16" s="32">
        <v>2.4782700000000002</v>
      </c>
      <c r="AX16" s="32">
        <v>5.9129500000000004</v>
      </c>
      <c r="AY16" s="32">
        <v>1622.90212</v>
      </c>
      <c r="AZ16" s="32">
        <v>5.3487999999999998</v>
      </c>
      <c r="BA16" s="32">
        <v>43.829030000000003</v>
      </c>
      <c r="BB16" s="32">
        <v>250.97463999999999</v>
      </c>
      <c r="BC16" s="32">
        <v>9.4909999999999997</v>
      </c>
      <c r="BD16" s="32">
        <v>35.585299999999997</v>
      </c>
      <c r="BE16" s="32">
        <v>12.3255</v>
      </c>
      <c r="BF16" s="32">
        <v>13.66456</v>
      </c>
      <c r="BG16" s="32">
        <v>3.0879599999999998</v>
      </c>
      <c r="BH16" s="32">
        <v>12.832409999999999</v>
      </c>
      <c r="BI16" s="32">
        <v>68.113879999999995</v>
      </c>
      <c r="BJ16" s="32">
        <v>0.26151999999999997</v>
      </c>
      <c r="BK16" s="32">
        <v>0.30692000000000003</v>
      </c>
      <c r="BL16" s="32">
        <v>1.4410400000000001</v>
      </c>
      <c r="BM16" s="32">
        <v>6.7698600000000004</v>
      </c>
      <c r="BN16" s="32">
        <v>0.40949999999999998</v>
      </c>
      <c r="BO16" s="32">
        <v>10.475250000000001</v>
      </c>
      <c r="BP16" s="32">
        <v>0.95067000000000002</v>
      </c>
      <c r="BQ16" s="32">
        <v>0.32546000000000003</v>
      </c>
      <c r="BR16" s="32">
        <v>0.75653999999999999</v>
      </c>
      <c r="BS16" s="32">
        <v>0.25179000000000001</v>
      </c>
      <c r="BT16" s="32">
        <v>0.45784000000000002</v>
      </c>
      <c r="BU16" s="32">
        <v>0.16194</v>
      </c>
      <c r="BV16" s="32">
        <v>1.0440199999999999</v>
      </c>
      <c r="BW16" s="32">
        <v>0.24471000000000001</v>
      </c>
      <c r="BX16" s="32">
        <v>2.41743</v>
      </c>
      <c r="BY16" s="32">
        <v>0.55503000000000002</v>
      </c>
      <c r="BZ16" s="32">
        <v>4.7989999999999998E-2</v>
      </c>
      <c r="CA16" s="32">
        <v>0.15075</v>
      </c>
      <c r="CB16" s="37">
        <v>1.22997</v>
      </c>
      <c r="CC16" s="32">
        <v>3.4365000000000001</v>
      </c>
      <c r="CD16" s="32">
        <v>4.6818200000000001</v>
      </c>
      <c r="CE16" s="32">
        <v>9.6236800000000002</v>
      </c>
      <c r="CF16" s="32">
        <v>0.65346000000000004</v>
      </c>
      <c r="CG16" s="32">
        <v>8.3870000000000005</v>
      </c>
      <c r="CH16" s="32">
        <v>5.0216799999999999</v>
      </c>
      <c r="CI16" s="32">
        <v>784.58588999999995</v>
      </c>
      <c r="CJ16" s="32">
        <v>52.376570000000001</v>
      </c>
      <c r="CK16" s="32">
        <v>408.22527000000002</v>
      </c>
      <c r="CL16" s="32">
        <v>817.18681000000004</v>
      </c>
      <c r="CM16" s="32">
        <v>20.827210000000001</v>
      </c>
      <c r="CN16" s="32">
        <v>226.37325000000001</v>
      </c>
      <c r="CO16" s="32">
        <v>5.9313399999999996</v>
      </c>
      <c r="CP16" s="32">
        <v>6.6522800000000002</v>
      </c>
      <c r="CQ16" s="32">
        <v>5.1118199999999998</v>
      </c>
      <c r="CR16" s="32">
        <v>31.939509999999999</v>
      </c>
      <c r="CS16" s="32">
        <v>109.50826000000001</v>
      </c>
      <c r="CT16" s="32">
        <v>0.52478999999999998</v>
      </c>
      <c r="CU16" s="32">
        <v>0.9728</v>
      </c>
      <c r="CV16" s="32">
        <v>0.81564000000000003</v>
      </c>
      <c r="CW16" s="32">
        <v>2.1601300000000001</v>
      </c>
      <c r="CX16" s="32">
        <v>2.3822999999999999</v>
      </c>
      <c r="CY16" s="32">
        <v>51.643459999999997</v>
      </c>
      <c r="CZ16" s="32">
        <v>0.58113999999999999</v>
      </c>
      <c r="DA16" s="32">
        <v>0.1192</v>
      </c>
      <c r="DB16" s="32">
        <v>0.58843000000000001</v>
      </c>
      <c r="DC16" s="32">
        <v>0.73268999999999995</v>
      </c>
      <c r="DD16" s="32">
        <v>4.1136299999999997</v>
      </c>
      <c r="DE16" s="32">
        <v>1.1436500000000001</v>
      </c>
      <c r="DF16" s="32">
        <v>8.2361500000000003</v>
      </c>
      <c r="DG16" s="32">
        <v>0.31490000000000001</v>
      </c>
      <c r="DH16" s="32">
        <v>1.43441</v>
      </c>
      <c r="DI16" s="32">
        <v>0.87212000000000001</v>
      </c>
      <c r="DJ16" s="32">
        <v>0.56764000000000003</v>
      </c>
      <c r="DK16" s="32">
        <v>0.81457000000000002</v>
      </c>
      <c r="DL16" s="32">
        <v>0.48909999999999998</v>
      </c>
      <c r="DM16" s="43">
        <v>14.25644</v>
      </c>
      <c r="DN16" s="32">
        <v>3.86348</v>
      </c>
      <c r="DO16" s="32">
        <v>234.50050999999999</v>
      </c>
      <c r="DP16" s="32">
        <v>467436.71250000002</v>
      </c>
      <c r="DQ16" s="32">
        <v>153.79794000000001</v>
      </c>
      <c r="DR16" s="32">
        <v>160.37953999999999</v>
      </c>
      <c r="DS16" s="32">
        <v>21.517869999999998</v>
      </c>
      <c r="DT16" s="43">
        <v>0.11061</v>
      </c>
      <c r="DU16" s="32">
        <v>6.9099999999999995E-2</v>
      </c>
      <c r="DV16" s="32">
        <v>0.21059</v>
      </c>
      <c r="DW16" s="32">
        <v>1.1753100000000001</v>
      </c>
      <c r="DX16" s="32">
        <v>1.3327500000000001</v>
      </c>
      <c r="DY16" s="32">
        <v>0.36120999999999998</v>
      </c>
      <c r="DZ16" s="43">
        <v>0.36564000000000002</v>
      </c>
      <c r="EA16" s="32">
        <v>7.4810000000000001E-2</v>
      </c>
      <c r="EB16" s="32">
        <v>0.53544999999999998</v>
      </c>
      <c r="EC16" s="32">
        <v>82.874930000000006</v>
      </c>
      <c r="ED16" s="32">
        <v>0.66847000000000001</v>
      </c>
      <c r="EE16" s="32">
        <v>0.75461</v>
      </c>
      <c r="EF16" s="37">
        <v>3.3672300000000002</v>
      </c>
    </row>
    <row r="17" spans="1:136" s="30" customFormat="1" x14ac:dyDescent="0.2">
      <c r="A17" s="30" t="s">
        <v>153</v>
      </c>
      <c r="B17" s="31" t="s">
        <v>116</v>
      </c>
      <c r="C17" s="31" t="s">
        <v>107</v>
      </c>
      <c r="D17" s="67" t="s">
        <v>117</v>
      </c>
      <c r="E17" s="32">
        <v>3.6102875307426818</v>
      </c>
      <c r="F17" s="33">
        <v>2.1409115341756761E-2</v>
      </c>
      <c r="G17" s="36">
        <v>83.02242466203694</v>
      </c>
      <c r="H17" s="37">
        <v>1.3681947326687176</v>
      </c>
      <c r="I17" s="32"/>
      <c r="J17" s="32">
        <v>13.879099999999999</v>
      </c>
      <c r="K17" s="36">
        <v>50000</v>
      </c>
      <c r="L17" s="32">
        <v>146.85372000000001</v>
      </c>
      <c r="M17" s="32">
        <v>62.492719999999998</v>
      </c>
      <c r="N17" s="36"/>
      <c r="O17" s="32"/>
      <c r="P17" s="32"/>
      <c r="Q17" s="36">
        <v>670.54777999999999</v>
      </c>
      <c r="R17" s="36">
        <v>153379.92556</v>
      </c>
      <c r="S17" s="36">
        <v>38264.149210000003</v>
      </c>
      <c r="T17" s="36">
        <v>6287.63094</v>
      </c>
      <c r="U17" s="36"/>
      <c r="V17" s="36"/>
      <c r="W17" s="36">
        <v>3780.98441</v>
      </c>
      <c r="X17" s="36">
        <v>46265.302369999998</v>
      </c>
      <c r="Y17" s="36">
        <v>38028.257230000003</v>
      </c>
      <c r="Z17" s="32">
        <v>21.87744</v>
      </c>
      <c r="AA17" s="32">
        <v>5.4179300000000001</v>
      </c>
      <c r="AB17" s="36">
        <v>229.38969</v>
      </c>
      <c r="AC17" s="36">
        <v>2462.7925700000001</v>
      </c>
      <c r="AD17" s="32">
        <v>53.30686</v>
      </c>
      <c r="AE17" s="36">
        <v>1248.13797</v>
      </c>
      <c r="AF17" s="36">
        <v>454.15733999999998</v>
      </c>
      <c r="AG17" s="32">
        <v>57.982120000000002</v>
      </c>
      <c r="AH17" s="36">
        <v>51.156700000000001</v>
      </c>
      <c r="AI17" s="32">
        <v>10.304460000000001</v>
      </c>
      <c r="AJ17" s="32">
        <v>29.733789999999999</v>
      </c>
      <c r="AK17" s="32">
        <v>2.7698100000000001</v>
      </c>
      <c r="AL17" s="32">
        <v>45.58511</v>
      </c>
      <c r="AM17" s="32">
        <v>45.081600000000002</v>
      </c>
      <c r="AN17" s="36">
        <v>407.70602000000002</v>
      </c>
      <c r="AO17" s="36">
        <v>54.573639999999997</v>
      </c>
      <c r="AP17" s="32"/>
      <c r="AQ17" s="32">
        <v>5.2345600000000001</v>
      </c>
      <c r="AR17" s="36">
        <v>356.64557000000002</v>
      </c>
      <c r="AS17" s="43">
        <v>0.90476000000000001</v>
      </c>
      <c r="AT17" s="32">
        <v>0.53666999999999998</v>
      </c>
      <c r="AU17" s="32">
        <v>8.1677099999999996</v>
      </c>
      <c r="AV17" s="32">
        <v>0.86934999999999996</v>
      </c>
      <c r="AW17" s="32">
        <v>2.1314299999999999</v>
      </c>
      <c r="AX17" s="32">
        <v>4.8681700000000001</v>
      </c>
      <c r="AY17" s="32">
        <v>1297.1916200000001</v>
      </c>
      <c r="AZ17" s="32">
        <v>3.2095099999999999</v>
      </c>
      <c r="BA17" s="32">
        <v>26.598579999999998</v>
      </c>
      <c r="BB17" s="32">
        <v>182.29782</v>
      </c>
      <c r="BC17" s="32">
        <v>7.4546400000000004</v>
      </c>
      <c r="BD17" s="32">
        <v>25.116129999999998</v>
      </c>
      <c r="BE17" s="32">
        <v>10.1768</v>
      </c>
      <c r="BF17" s="32">
        <v>11.243539999999999</v>
      </c>
      <c r="BG17" s="32">
        <v>2.3004099999999998</v>
      </c>
      <c r="BH17" s="32">
        <v>8.8016400000000008</v>
      </c>
      <c r="BI17" s="32">
        <v>46.387599999999999</v>
      </c>
      <c r="BJ17" s="32">
        <v>0.18959000000000001</v>
      </c>
      <c r="BK17" s="32">
        <v>0.22831000000000001</v>
      </c>
      <c r="BL17" s="32">
        <v>1.2458199999999999</v>
      </c>
      <c r="BM17" s="32">
        <v>5.1774699999999996</v>
      </c>
      <c r="BN17" s="32">
        <v>0.65354999999999996</v>
      </c>
      <c r="BO17" s="32">
        <v>7.2513100000000001</v>
      </c>
      <c r="BP17" s="32">
        <v>0.74558999999999997</v>
      </c>
      <c r="BQ17" s="32">
        <v>0.23894000000000001</v>
      </c>
      <c r="BR17" s="32">
        <v>0.57784000000000002</v>
      </c>
      <c r="BS17" s="32">
        <v>0.18740000000000001</v>
      </c>
      <c r="BT17" s="32">
        <v>0.39269999999999999</v>
      </c>
      <c r="BU17" s="32">
        <v>0.11176</v>
      </c>
      <c r="BV17" s="32">
        <v>0.69920000000000004</v>
      </c>
      <c r="BW17" s="32">
        <v>0.19589000000000001</v>
      </c>
      <c r="BX17" s="32">
        <v>1.7932999999999999</v>
      </c>
      <c r="BY17" s="32">
        <v>0.5353</v>
      </c>
      <c r="BZ17" s="32">
        <v>2.946E-2</v>
      </c>
      <c r="CA17" s="32">
        <v>0.11384</v>
      </c>
      <c r="CB17" s="37">
        <v>0.97640000000000005</v>
      </c>
      <c r="CC17" s="32">
        <v>2.07178</v>
      </c>
      <c r="CD17" s="32">
        <v>3.1975199999999999</v>
      </c>
      <c r="CE17" s="32">
        <v>5.7263099999999998</v>
      </c>
      <c r="CF17" s="32">
        <v>0.43190000000000001</v>
      </c>
      <c r="CG17" s="32">
        <v>4.3366899999999999</v>
      </c>
      <c r="CH17" s="32">
        <v>2.92672</v>
      </c>
      <c r="CI17" s="32">
        <v>461.98383999999999</v>
      </c>
      <c r="CJ17" s="32">
        <v>30.947970000000002</v>
      </c>
      <c r="CK17" s="32">
        <v>227.80022</v>
      </c>
      <c r="CL17" s="32">
        <v>466.63366000000002</v>
      </c>
      <c r="CM17" s="32">
        <v>12.40888</v>
      </c>
      <c r="CN17" s="32">
        <v>135.07229000000001</v>
      </c>
      <c r="CO17" s="32">
        <v>3.0577399999999999</v>
      </c>
      <c r="CP17" s="32">
        <v>3.8072400000000002</v>
      </c>
      <c r="CQ17" s="32">
        <v>2.9018099999999998</v>
      </c>
      <c r="CR17" s="32">
        <v>18.768709999999999</v>
      </c>
      <c r="CS17" s="32">
        <v>68.077560000000005</v>
      </c>
      <c r="CT17" s="32">
        <v>0.3085</v>
      </c>
      <c r="CU17" s="32">
        <v>0.75316000000000005</v>
      </c>
      <c r="CV17" s="32">
        <v>0.46264</v>
      </c>
      <c r="CW17" s="32">
        <v>1.2303200000000001</v>
      </c>
      <c r="CX17" s="32">
        <v>0.88199000000000005</v>
      </c>
      <c r="CY17" s="32">
        <v>28.963450000000002</v>
      </c>
      <c r="CZ17" s="32">
        <v>0.31678000000000001</v>
      </c>
      <c r="DA17" s="32">
        <v>8.0099999999999998E-3</v>
      </c>
      <c r="DB17" s="32">
        <v>5.3150000000000003E-2</v>
      </c>
      <c r="DC17" s="32">
        <v>0.39229999999999998</v>
      </c>
      <c r="DD17" s="32">
        <v>2.2896899999999998</v>
      </c>
      <c r="DE17" s="32">
        <v>0.54776999999999998</v>
      </c>
      <c r="DF17" s="32">
        <v>4.6114800000000002</v>
      </c>
      <c r="DG17" s="32">
        <v>0.20049</v>
      </c>
      <c r="DH17" s="32">
        <v>0.73619999999999997</v>
      </c>
      <c r="DI17" s="32">
        <v>0.36020000000000002</v>
      </c>
      <c r="DJ17" s="32">
        <v>0.26901999999999998</v>
      </c>
      <c r="DK17" s="32">
        <v>0.42918000000000001</v>
      </c>
      <c r="DL17" s="32">
        <v>0.25115999999999999</v>
      </c>
      <c r="DM17" s="43">
        <v>17.696359999999999</v>
      </c>
      <c r="DN17" s="32">
        <v>4.6191800000000001</v>
      </c>
      <c r="DO17" s="32">
        <v>255.76983999999999</v>
      </c>
      <c r="DP17" s="32">
        <v>467436.71250000002</v>
      </c>
      <c r="DQ17" s="32">
        <v>169.35834</v>
      </c>
      <c r="DR17" s="32">
        <v>172.26666</v>
      </c>
      <c r="DS17" s="32">
        <v>20.966840000000001</v>
      </c>
      <c r="DT17" s="43">
        <v>6.0159999999999998E-2</v>
      </c>
      <c r="DU17" s="32">
        <v>3.8530000000000002E-2</v>
      </c>
      <c r="DV17" s="32">
        <v>0.11038000000000001</v>
      </c>
      <c r="DW17" s="32">
        <v>0.63065000000000004</v>
      </c>
      <c r="DX17" s="32">
        <v>0.70635000000000003</v>
      </c>
      <c r="DY17" s="32">
        <v>9.8699999999999996E-2</v>
      </c>
      <c r="DZ17" s="43">
        <v>8.2419999999999993E-2</v>
      </c>
      <c r="EA17" s="32">
        <v>1.8780000000000002E-2</v>
      </c>
      <c r="EB17" s="32">
        <v>0.11684</v>
      </c>
      <c r="EC17" s="32">
        <v>18.199719999999999</v>
      </c>
      <c r="ED17" s="32">
        <v>0.13341</v>
      </c>
      <c r="EE17" s="32">
        <v>0.16594999999999999</v>
      </c>
      <c r="EF17" s="37">
        <v>0.73740000000000006</v>
      </c>
    </row>
    <row r="18" spans="1:136" s="30" customFormat="1" x14ac:dyDescent="0.2">
      <c r="A18" s="30" t="s">
        <v>154</v>
      </c>
      <c r="B18" s="31" t="s">
        <v>116</v>
      </c>
      <c r="C18" s="31" t="s">
        <v>107</v>
      </c>
      <c r="D18" s="67" t="s">
        <v>118</v>
      </c>
      <c r="E18" s="32">
        <v>4.0045338763919851</v>
      </c>
      <c r="F18" s="33">
        <v>2.4134201555893329E-2</v>
      </c>
      <c r="G18" s="36">
        <v>64.614148232585606</v>
      </c>
      <c r="H18" s="37">
        <v>1.0361184426392227</v>
      </c>
      <c r="I18" s="32"/>
      <c r="J18" s="32">
        <v>20.844460000000002</v>
      </c>
      <c r="K18" s="36">
        <v>50000</v>
      </c>
      <c r="L18" s="32">
        <v>20.025639999999999</v>
      </c>
      <c r="M18" s="32">
        <v>17.16067</v>
      </c>
      <c r="N18" s="36"/>
      <c r="O18" s="32"/>
      <c r="P18" s="32"/>
      <c r="Q18" s="36">
        <v>230.09452999999999</v>
      </c>
      <c r="R18" s="36">
        <v>139549.83911999999</v>
      </c>
      <c r="S18" s="36">
        <v>34167.672039999998</v>
      </c>
      <c r="T18" s="36">
        <v>5409.1195399999997</v>
      </c>
      <c r="U18" s="36"/>
      <c r="V18" s="36">
        <v>9.6768099999999997</v>
      </c>
      <c r="W18" s="36">
        <v>3486.1747300000002</v>
      </c>
      <c r="X18" s="36">
        <v>38034.588710000004</v>
      </c>
      <c r="Y18" s="36">
        <v>33347.569900000002</v>
      </c>
      <c r="Z18" s="32">
        <v>15.430730000000001</v>
      </c>
      <c r="AA18" s="32"/>
      <c r="AB18" s="36">
        <v>128.67213000000001</v>
      </c>
      <c r="AC18" s="36">
        <v>2002.6206199999999</v>
      </c>
      <c r="AD18" s="32">
        <v>9.8650500000000001</v>
      </c>
      <c r="AE18" s="36">
        <v>1259.6027300000001</v>
      </c>
      <c r="AF18" s="36">
        <v>397.71379999999999</v>
      </c>
      <c r="AG18" s="32">
        <v>52.205550000000002</v>
      </c>
      <c r="AH18" s="36">
        <v>48.097560000000001</v>
      </c>
      <c r="AI18" s="32">
        <v>9.3894400000000005</v>
      </c>
      <c r="AJ18" s="32">
        <v>7.2078600000000002</v>
      </c>
      <c r="AK18" s="32">
        <v>2.0077799999999999</v>
      </c>
      <c r="AL18" s="32">
        <v>32.278700000000001</v>
      </c>
      <c r="AM18" s="32">
        <v>37.281880000000001</v>
      </c>
      <c r="AN18" s="36">
        <v>385.50686999999999</v>
      </c>
      <c r="AO18" s="36">
        <v>59.755110000000002</v>
      </c>
      <c r="AP18" s="32"/>
      <c r="AQ18" s="32">
        <v>3.7555700000000001</v>
      </c>
      <c r="AR18" s="36">
        <v>303.57368000000002</v>
      </c>
      <c r="AS18" s="43">
        <v>0.30388999999999999</v>
      </c>
      <c r="AT18" s="32">
        <v>0.53136000000000005</v>
      </c>
      <c r="AU18" s="32">
        <v>8.8649100000000001</v>
      </c>
      <c r="AV18" s="32">
        <v>0.28549999999999998</v>
      </c>
      <c r="AW18" s="32">
        <v>0.85075999999999996</v>
      </c>
      <c r="AX18" s="32">
        <v>1.30189</v>
      </c>
      <c r="AY18" s="32">
        <v>419.67009999999999</v>
      </c>
      <c r="AZ18" s="32">
        <v>2.1198800000000002</v>
      </c>
      <c r="BA18" s="32">
        <v>17.21114</v>
      </c>
      <c r="BB18" s="32">
        <v>186.43764999999999</v>
      </c>
      <c r="BC18" s="32">
        <v>7.53057</v>
      </c>
      <c r="BD18" s="32">
        <v>20.7666</v>
      </c>
      <c r="BE18" s="32">
        <v>3.0758000000000001</v>
      </c>
      <c r="BF18" s="32">
        <v>3.4144399999999999</v>
      </c>
      <c r="BG18" s="32">
        <v>2.38313</v>
      </c>
      <c r="BH18" s="32">
        <v>8.5102700000000002</v>
      </c>
      <c r="BI18" s="32">
        <v>47.385649999999998</v>
      </c>
      <c r="BJ18" s="32">
        <v>0.17030000000000001</v>
      </c>
      <c r="BK18" s="32">
        <v>5.3460000000000001E-2</v>
      </c>
      <c r="BL18" s="32">
        <v>1.0141</v>
      </c>
      <c r="BM18" s="32">
        <v>5.07979</v>
      </c>
      <c r="BN18" s="32">
        <v>0.31098999999999999</v>
      </c>
      <c r="BO18" s="32">
        <v>7.4024000000000001</v>
      </c>
      <c r="BP18" s="32">
        <v>0.75141999999999998</v>
      </c>
      <c r="BQ18" s="32">
        <v>0.24471000000000001</v>
      </c>
      <c r="BR18" s="32">
        <v>0.60677000000000003</v>
      </c>
      <c r="BS18" s="32">
        <v>0.19084999999999999</v>
      </c>
      <c r="BT18" s="32">
        <v>0.21879999999999999</v>
      </c>
      <c r="BU18" s="32">
        <v>9.4670000000000004E-2</v>
      </c>
      <c r="BV18" s="32">
        <v>0.51344000000000001</v>
      </c>
      <c r="BW18" s="32">
        <v>0.19234000000000001</v>
      </c>
      <c r="BX18" s="32">
        <v>1.8773899999999999</v>
      </c>
      <c r="BY18" s="32">
        <v>0.60543999999999998</v>
      </c>
      <c r="BZ18" s="32">
        <v>9.6500000000000006E-3</v>
      </c>
      <c r="CA18" s="32">
        <v>9.9070000000000005E-2</v>
      </c>
      <c r="CB18" s="37">
        <v>0.97645000000000004</v>
      </c>
      <c r="CC18" s="32">
        <v>1.5054000000000001</v>
      </c>
      <c r="CD18" s="32">
        <v>1.8288800000000001</v>
      </c>
      <c r="CE18" s="32">
        <v>3.7365300000000001</v>
      </c>
      <c r="CF18" s="32">
        <v>0.29104999999999998</v>
      </c>
      <c r="CG18" s="32">
        <v>3.9995400000000001</v>
      </c>
      <c r="CH18" s="32">
        <v>1.9055299999999999</v>
      </c>
      <c r="CI18" s="32">
        <v>303.45967000000002</v>
      </c>
      <c r="CJ18" s="32">
        <v>20.51089</v>
      </c>
      <c r="CK18" s="32">
        <v>157.37653</v>
      </c>
      <c r="CL18" s="32">
        <v>331.31723</v>
      </c>
      <c r="CM18" s="32">
        <v>7.9039099999999998</v>
      </c>
      <c r="CN18" s="32">
        <v>85.197929999999999</v>
      </c>
      <c r="CO18" s="32">
        <v>2.0036700000000001</v>
      </c>
      <c r="CP18" s="32">
        <v>2.54983</v>
      </c>
      <c r="CQ18" s="32">
        <v>1.9321299999999999</v>
      </c>
      <c r="CR18" s="32">
        <v>12.16689</v>
      </c>
      <c r="CS18" s="32">
        <v>41.665500000000002</v>
      </c>
      <c r="CT18" s="32">
        <v>0.20996000000000001</v>
      </c>
      <c r="CU18" s="32">
        <v>0.46407999999999999</v>
      </c>
      <c r="CV18" s="32">
        <v>0.43964999999999999</v>
      </c>
      <c r="CW18" s="32">
        <v>1.01119</v>
      </c>
      <c r="CX18" s="32">
        <v>0.65246000000000004</v>
      </c>
      <c r="CY18" s="32">
        <v>20.245989999999999</v>
      </c>
      <c r="CZ18" s="32">
        <v>0.20449999999999999</v>
      </c>
      <c r="DA18" s="32">
        <v>6.3149999999999998E-2</v>
      </c>
      <c r="DB18" s="32">
        <v>0.24206</v>
      </c>
      <c r="DC18" s="32">
        <v>0.28394999999999998</v>
      </c>
      <c r="DD18" s="32">
        <v>1.3899900000000001</v>
      </c>
      <c r="DE18" s="32">
        <v>0.38913999999999999</v>
      </c>
      <c r="DF18" s="32">
        <v>3.2340399999999998</v>
      </c>
      <c r="DG18" s="32">
        <v>0.12855</v>
      </c>
      <c r="DH18" s="32">
        <v>0.44602000000000003</v>
      </c>
      <c r="DI18" s="32">
        <v>5.0380000000000001E-2</v>
      </c>
      <c r="DJ18" s="32">
        <v>0.18998000000000001</v>
      </c>
      <c r="DK18" s="32">
        <v>0.29085</v>
      </c>
      <c r="DL18" s="32">
        <v>0.17297000000000001</v>
      </c>
      <c r="DM18" s="43">
        <v>13.50793</v>
      </c>
      <c r="DN18" s="32">
        <v>2.5062700000000002</v>
      </c>
      <c r="DO18" s="32">
        <v>171.32924</v>
      </c>
      <c r="DP18" s="32">
        <v>467436.71250000002</v>
      </c>
      <c r="DQ18" s="32">
        <v>152.99474000000001</v>
      </c>
      <c r="DR18" s="32">
        <v>142.33467999999999</v>
      </c>
      <c r="DS18" s="32">
        <v>12.07245</v>
      </c>
      <c r="DT18" s="43">
        <v>0.14426</v>
      </c>
      <c r="DU18" s="32">
        <v>7.4620000000000006E-2</v>
      </c>
      <c r="DV18" s="32">
        <v>0.24657999999999999</v>
      </c>
      <c r="DW18" s="32">
        <v>1.5703100000000001</v>
      </c>
      <c r="DX18" s="32">
        <v>1.68259</v>
      </c>
      <c r="DY18" s="32">
        <v>0.42286000000000001</v>
      </c>
      <c r="DZ18" s="43">
        <v>0.50336999999999998</v>
      </c>
      <c r="EA18" s="32">
        <v>0.10614999999999999</v>
      </c>
      <c r="EB18" s="32">
        <v>0.64036999999999999</v>
      </c>
      <c r="EC18" s="32">
        <v>100.64058</v>
      </c>
      <c r="ED18" s="32">
        <v>0.73538000000000003</v>
      </c>
      <c r="EE18" s="32">
        <v>0.93293999999999999</v>
      </c>
      <c r="EF18" s="37">
        <v>4.0243099999999998</v>
      </c>
    </row>
    <row r="19" spans="1:136" s="30" customFormat="1" x14ac:dyDescent="0.2">
      <c r="A19" s="30" t="s">
        <v>155</v>
      </c>
      <c r="B19" s="31" t="s">
        <v>116</v>
      </c>
      <c r="C19" s="31" t="s">
        <v>107</v>
      </c>
      <c r="D19" s="67" t="s">
        <v>118</v>
      </c>
      <c r="E19" s="32">
        <v>4.1178738623795281</v>
      </c>
      <c r="F19" s="33">
        <v>3.712069110726568E-2</v>
      </c>
      <c r="G19" s="36">
        <v>73.104902370979687</v>
      </c>
      <c r="H19" s="37">
        <v>1.5983424691224544</v>
      </c>
      <c r="I19" s="32"/>
      <c r="J19" s="32">
        <v>36.496339999999996</v>
      </c>
      <c r="K19" s="36">
        <v>50000</v>
      </c>
      <c r="L19" s="32">
        <v>2.88767</v>
      </c>
      <c r="M19" s="32"/>
      <c r="N19" s="36">
        <v>41.633629999999997</v>
      </c>
      <c r="O19" s="32"/>
      <c r="P19" s="32"/>
      <c r="Q19" s="36"/>
      <c r="R19" s="36">
        <v>200379.46716</v>
      </c>
      <c r="S19" s="36">
        <v>59513.363700000002</v>
      </c>
      <c r="T19" s="36">
        <v>8064.0244899999998</v>
      </c>
      <c r="U19" s="36">
        <v>32.235520000000001</v>
      </c>
      <c r="V19" s="36">
        <v>114.35948999999999</v>
      </c>
      <c r="W19" s="36">
        <v>5740.8650600000001</v>
      </c>
      <c r="X19" s="36">
        <v>52595.55977</v>
      </c>
      <c r="Y19" s="36">
        <v>45455.853640000001</v>
      </c>
      <c r="Z19" s="32">
        <v>28.130669999999999</v>
      </c>
      <c r="AA19" s="32"/>
      <c r="AB19" s="36">
        <v>207.73602</v>
      </c>
      <c r="AC19" s="36">
        <v>3715.6045300000001</v>
      </c>
      <c r="AD19" s="32">
        <v>13.417579999999999</v>
      </c>
      <c r="AE19" s="36">
        <v>1859.85265</v>
      </c>
      <c r="AF19" s="36">
        <v>710.63789999999995</v>
      </c>
      <c r="AG19" s="32">
        <v>75.482650000000007</v>
      </c>
      <c r="AH19" s="36">
        <v>2.9257499999999999</v>
      </c>
      <c r="AI19" s="32">
        <v>13.247590000000001</v>
      </c>
      <c r="AJ19" s="32"/>
      <c r="AK19" s="32">
        <v>3.5459499999999999</v>
      </c>
      <c r="AL19" s="32">
        <v>52.439529999999998</v>
      </c>
      <c r="AM19" s="32">
        <v>68.281469999999999</v>
      </c>
      <c r="AN19" s="36">
        <v>580.88792999999998</v>
      </c>
      <c r="AO19" s="36">
        <v>38.553350000000002</v>
      </c>
      <c r="AP19" s="32"/>
      <c r="AQ19" s="32">
        <v>6.7490300000000003</v>
      </c>
      <c r="AR19" s="36">
        <v>494.01589000000001</v>
      </c>
      <c r="AS19" s="43">
        <v>0.74328000000000005</v>
      </c>
      <c r="AT19" s="32">
        <v>1.2567200000000001</v>
      </c>
      <c r="AU19" s="32">
        <v>16.174700000000001</v>
      </c>
      <c r="AV19" s="32">
        <v>0.39455000000000001</v>
      </c>
      <c r="AW19" s="32">
        <v>1.2965899999999999</v>
      </c>
      <c r="AX19" s="32">
        <v>3.3942199999999998</v>
      </c>
      <c r="AY19" s="32">
        <v>1100.8114399999999</v>
      </c>
      <c r="AZ19" s="32">
        <v>4.1444599999999996</v>
      </c>
      <c r="BA19" s="32">
        <v>33.57188</v>
      </c>
      <c r="BB19" s="32">
        <v>406.76458000000002</v>
      </c>
      <c r="BC19" s="32">
        <v>18.100519999999999</v>
      </c>
      <c r="BD19" s="32">
        <v>45.582050000000002</v>
      </c>
      <c r="BE19" s="32">
        <v>7.8901300000000001</v>
      </c>
      <c r="BF19" s="32">
        <v>9.0976199999999992</v>
      </c>
      <c r="BG19" s="32">
        <v>5.5732699999999999</v>
      </c>
      <c r="BH19" s="32">
        <v>18.236920000000001</v>
      </c>
      <c r="BI19" s="32">
        <v>100.97495000000001</v>
      </c>
      <c r="BJ19" s="32">
        <v>0.41968</v>
      </c>
      <c r="BK19" s="32">
        <v>0.13300000000000001</v>
      </c>
      <c r="BL19" s="32">
        <v>2.3490500000000001</v>
      </c>
      <c r="BM19" s="32">
        <v>12.62359</v>
      </c>
      <c r="BN19" s="32">
        <v>0.66598000000000002</v>
      </c>
      <c r="BO19" s="32">
        <v>16.335070000000002</v>
      </c>
      <c r="BP19" s="32">
        <v>1.83151</v>
      </c>
      <c r="BQ19" s="32">
        <v>0.53681999999999996</v>
      </c>
      <c r="BR19" s="32">
        <v>0.27282000000000001</v>
      </c>
      <c r="BS19" s="32">
        <v>0.41123999999999999</v>
      </c>
      <c r="BT19" s="32">
        <v>0.30912000000000001</v>
      </c>
      <c r="BU19" s="32">
        <v>0.22198999999999999</v>
      </c>
      <c r="BV19" s="32">
        <v>1.1367</v>
      </c>
      <c r="BW19" s="32">
        <v>0.47427000000000002</v>
      </c>
      <c r="BX19" s="32">
        <v>4.2028499999999998</v>
      </c>
      <c r="BY19" s="32">
        <v>0.88887000000000005</v>
      </c>
      <c r="BZ19" s="32">
        <v>4.9230000000000003E-2</v>
      </c>
      <c r="CA19" s="32">
        <v>0.23838999999999999</v>
      </c>
      <c r="CB19" s="37">
        <v>2.2719800000000001</v>
      </c>
      <c r="CC19" s="32">
        <v>2.96793</v>
      </c>
      <c r="CD19" s="32">
        <v>3.78532</v>
      </c>
      <c r="CE19" s="32">
        <v>7.6271399999999998</v>
      </c>
      <c r="CF19" s="32">
        <v>0.46782000000000001</v>
      </c>
      <c r="CG19" s="32">
        <v>7.77867</v>
      </c>
      <c r="CH19" s="32">
        <v>4.0035100000000003</v>
      </c>
      <c r="CI19" s="32">
        <v>614.89337</v>
      </c>
      <c r="CJ19" s="32">
        <v>41.23854</v>
      </c>
      <c r="CK19" s="32">
        <v>302.83825999999999</v>
      </c>
      <c r="CL19" s="32">
        <v>641.74783000000002</v>
      </c>
      <c r="CM19" s="32">
        <v>16.13965</v>
      </c>
      <c r="CN19" s="32">
        <v>171.85316</v>
      </c>
      <c r="CO19" s="32">
        <v>4.2667099999999998</v>
      </c>
      <c r="CP19" s="32">
        <v>5.1196599999999997</v>
      </c>
      <c r="CQ19" s="32">
        <v>3.83697</v>
      </c>
      <c r="CR19" s="32">
        <v>24.723680000000002</v>
      </c>
      <c r="CS19" s="32">
        <v>84.299809999999994</v>
      </c>
      <c r="CT19" s="32">
        <v>0.48526999999999998</v>
      </c>
      <c r="CU19" s="32">
        <v>1.36788</v>
      </c>
      <c r="CV19" s="32">
        <v>0.56964000000000004</v>
      </c>
      <c r="CW19" s="32">
        <v>1.74112</v>
      </c>
      <c r="CX19" s="32">
        <v>1.5483899999999999</v>
      </c>
      <c r="CY19" s="32">
        <v>39.155909999999999</v>
      </c>
      <c r="CZ19" s="32">
        <v>0.43853999999999999</v>
      </c>
      <c r="DA19" s="32">
        <v>0.11871</v>
      </c>
      <c r="DB19" s="32">
        <v>0.20891999999999999</v>
      </c>
      <c r="DC19" s="32">
        <v>0.43980000000000002</v>
      </c>
      <c r="DD19" s="32">
        <v>2.7973599999999998</v>
      </c>
      <c r="DE19" s="32">
        <v>0.75502000000000002</v>
      </c>
      <c r="DF19" s="32">
        <v>6.3478700000000003</v>
      </c>
      <c r="DG19" s="32">
        <v>0.25789000000000001</v>
      </c>
      <c r="DH19" s="32">
        <v>1.1488799999999999</v>
      </c>
      <c r="DI19" s="32">
        <v>0.43758999999999998</v>
      </c>
      <c r="DJ19" s="32">
        <v>0.32772000000000001</v>
      </c>
      <c r="DK19" s="32">
        <v>0.63258999999999999</v>
      </c>
      <c r="DL19" s="32">
        <v>0.39488000000000001</v>
      </c>
      <c r="DM19" s="43">
        <v>13.71945</v>
      </c>
      <c r="DN19" s="32">
        <v>2.0773299999999999</v>
      </c>
      <c r="DO19" s="32">
        <v>162.75479000000001</v>
      </c>
      <c r="DP19" s="32">
        <v>467436.71250000002</v>
      </c>
      <c r="DQ19" s="32">
        <v>134.20659000000001</v>
      </c>
      <c r="DR19" s="32">
        <v>131.83032</v>
      </c>
      <c r="DS19" s="32">
        <v>11.03843</v>
      </c>
      <c r="DT19" s="43">
        <v>0.15137999999999999</v>
      </c>
      <c r="DU19" s="32">
        <v>7.109E-2</v>
      </c>
      <c r="DV19" s="32">
        <v>0.23859</v>
      </c>
      <c r="DW19" s="32">
        <v>1.54383</v>
      </c>
      <c r="DX19" s="32">
        <v>1.6995100000000001</v>
      </c>
      <c r="DY19" s="32">
        <v>0.43114000000000002</v>
      </c>
      <c r="DZ19" s="43">
        <v>0.497</v>
      </c>
      <c r="EA19" s="32">
        <v>8.4199999999999997E-2</v>
      </c>
      <c r="EB19" s="32">
        <v>0.67215999999999998</v>
      </c>
      <c r="EC19" s="32">
        <v>102.40940999999999</v>
      </c>
      <c r="ED19" s="32">
        <v>0.75644</v>
      </c>
      <c r="EE19" s="32">
        <v>0.90925999999999996</v>
      </c>
      <c r="EF19" s="37">
        <v>4.1106699999999998</v>
      </c>
    </row>
    <row r="20" spans="1:136" s="30" customFormat="1" x14ac:dyDescent="0.2">
      <c r="A20" s="30" t="s">
        <v>156</v>
      </c>
      <c r="B20" s="31" t="s">
        <v>116</v>
      </c>
      <c r="C20" s="31" t="s">
        <v>107</v>
      </c>
      <c r="D20" s="67" t="s">
        <v>119</v>
      </c>
      <c r="E20" s="32">
        <v>3.4012242413596492</v>
      </c>
      <c r="F20" s="33">
        <v>5.0989780458715987E-2</v>
      </c>
      <c r="G20" s="36">
        <v>78.232448977278381</v>
      </c>
      <c r="H20" s="37">
        <v>3.2581208389282184</v>
      </c>
      <c r="I20" s="32"/>
      <c r="J20" s="32">
        <v>11.385070000000001</v>
      </c>
      <c r="K20" s="36">
        <v>50000</v>
      </c>
      <c r="L20" s="32">
        <v>11.47479</v>
      </c>
      <c r="M20" s="32"/>
      <c r="N20" s="36">
        <v>90.854439999999997</v>
      </c>
      <c r="O20" s="32"/>
      <c r="P20" s="32"/>
      <c r="Q20" s="36">
        <v>496.55846000000003</v>
      </c>
      <c r="R20" s="36">
        <v>130669.8517</v>
      </c>
      <c r="S20" s="36">
        <v>30733.974170000001</v>
      </c>
      <c r="T20" s="36">
        <v>5497.1888600000002</v>
      </c>
      <c r="U20" s="36">
        <v>53.47504</v>
      </c>
      <c r="V20" s="36">
        <v>177.58722</v>
      </c>
      <c r="W20" s="36">
        <v>3217.0667100000001</v>
      </c>
      <c r="X20" s="36">
        <v>41266.186800000003</v>
      </c>
      <c r="Y20" s="36">
        <v>35478.237829999998</v>
      </c>
      <c r="Z20" s="32">
        <v>24.893799999999999</v>
      </c>
      <c r="AA20" s="32"/>
      <c r="AB20" s="36">
        <v>152.09746000000001</v>
      </c>
      <c r="AC20" s="36">
        <v>1918.6320599999999</v>
      </c>
      <c r="AD20" s="32">
        <v>3.8970899999999999</v>
      </c>
      <c r="AE20" s="36">
        <v>1001.75829</v>
      </c>
      <c r="AF20" s="36">
        <v>398.73532</v>
      </c>
      <c r="AG20" s="32">
        <v>52.090609999999998</v>
      </c>
      <c r="AH20" s="36"/>
      <c r="AI20" s="32">
        <v>8.6757000000000009</v>
      </c>
      <c r="AJ20" s="32"/>
      <c r="AK20" s="32"/>
      <c r="AL20" s="32">
        <v>36.594970000000004</v>
      </c>
      <c r="AM20" s="32">
        <v>36.356270000000002</v>
      </c>
      <c r="AN20" s="36">
        <v>347.55551000000003</v>
      </c>
      <c r="AO20" s="36">
        <v>37.251170000000002</v>
      </c>
      <c r="AP20" s="32"/>
      <c r="AQ20" s="32">
        <v>3.6760700000000002</v>
      </c>
      <c r="AR20" s="36">
        <v>239.38976</v>
      </c>
      <c r="AS20" s="43">
        <v>1.2015199999999999</v>
      </c>
      <c r="AT20" s="32">
        <v>1.31053</v>
      </c>
      <c r="AU20" s="32">
        <v>17.752130000000001</v>
      </c>
      <c r="AV20" s="32">
        <v>0.83006999999999997</v>
      </c>
      <c r="AW20" s="32">
        <v>2.4798200000000001</v>
      </c>
      <c r="AX20" s="32">
        <v>5.3493899999999996</v>
      </c>
      <c r="AY20" s="32">
        <v>2702.8893899999998</v>
      </c>
      <c r="AZ20" s="32">
        <v>6.7223899999999999</v>
      </c>
      <c r="BA20" s="32">
        <v>56.367559999999997</v>
      </c>
      <c r="BB20" s="32">
        <v>373.14287000000002</v>
      </c>
      <c r="BC20" s="32">
        <v>14.43201</v>
      </c>
      <c r="BD20" s="32">
        <v>49.716329999999999</v>
      </c>
      <c r="BE20" s="32">
        <v>12.901</v>
      </c>
      <c r="BF20" s="32">
        <v>14.438000000000001</v>
      </c>
      <c r="BG20" s="32">
        <v>4.6064400000000001</v>
      </c>
      <c r="BH20" s="32">
        <v>18.00853</v>
      </c>
      <c r="BI20" s="32">
        <v>98.623490000000004</v>
      </c>
      <c r="BJ20" s="32">
        <v>0.43408999999999998</v>
      </c>
      <c r="BK20" s="32">
        <v>0.22924</v>
      </c>
      <c r="BL20" s="32">
        <v>2.2051099999999999</v>
      </c>
      <c r="BM20" s="32">
        <v>9.9486600000000003</v>
      </c>
      <c r="BN20" s="32">
        <v>0.44413999999999998</v>
      </c>
      <c r="BO20" s="32">
        <v>14.742990000000001</v>
      </c>
      <c r="BP20" s="32">
        <v>1.5045900000000001</v>
      </c>
      <c r="BQ20" s="32">
        <v>0.48862</v>
      </c>
      <c r="BR20" s="32">
        <v>0.16034000000000001</v>
      </c>
      <c r="BS20" s="32">
        <v>0.38028000000000001</v>
      </c>
      <c r="BT20" s="32">
        <v>0.55237000000000003</v>
      </c>
      <c r="BU20" s="32">
        <v>0.17326</v>
      </c>
      <c r="BV20" s="32">
        <v>1.5168299999999999</v>
      </c>
      <c r="BW20" s="32">
        <v>0.38057000000000002</v>
      </c>
      <c r="BX20" s="32">
        <v>3.5645899999999999</v>
      </c>
      <c r="BY20" s="32">
        <v>0.95769000000000004</v>
      </c>
      <c r="BZ20" s="32">
        <v>5.8250000000000003E-2</v>
      </c>
      <c r="CA20" s="32">
        <v>0.20874999999999999</v>
      </c>
      <c r="CB20" s="37">
        <v>1.73336</v>
      </c>
      <c r="CC20" s="32">
        <v>4.6649500000000002</v>
      </c>
      <c r="CD20" s="32">
        <v>6.5235599999999998</v>
      </c>
      <c r="CE20" s="32">
        <v>12.16831</v>
      </c>
      <c r="CF20" s="32">
        <v>0.91717000000000004</v>
      </c>
      <c r="CG20" s="32">
        <v>11.322620000000001</v>
      </c>
      <c r="CH20" s="32">
        <v>5.8582000000000001</v>
      </c>
      <c r="CI20" s="32">
        <v>989.43979000000002</v>
      </c>
      <c r="CJ20" s="32">
        <v>66.048150000000007</v>
      </c>
      <c r="CK20" s="32">
        <v>496.48457999999999</v>
      </c>
      <c r="CL20" s="32">
        <v>1069.1937600000001</v>
      </c>
      <c r="CM20" s="32">
        <v>25.854489999999998</v>
      </c>
      <c r="CN20" s="32">
        <v>279.74957999999998</v>
      </c>
      <c r="CO20" s="32">
        <v>7.2204300000000003</v>
      </c>
      <c r="CP20" s="32">
        <v>8.0233899999999991</v>
      </c>
      <c r="CQ20" s="32">
        <v>6.1726799999999997</v>
      </c>
      <c r="CR20" s="32">
        <v>40.317430000000002</v>
      </c>
      <c r="CS20" s="32">
        <v>140.02547999999999</v>
      </c>
      <c r="CT20" s="32">
        <v>0.69137000000000004</v>
      </c>
      <c r="CU20" s="32">
        <v>1.9624299999999999</v>
      </c>
      <c r="CV20" s="32">
        <v>1.1382300000000001</v>
      </c>
      <c r="CW20" s="32">
        <v>3.2493699999999999</v>
      </c>
      <c r="CX20" s="32">
        <v>2.5872700000000002</v>
      </c>
      <c r="CY20" s="32">
        <v>65.501099999999994</v>
      </c>
      <c r="CZ20" s="32">
        <v>0.73962000000000006</v>
      </c>
      <c r="DA20" s="32">
        <v>0.21521999999999999</v>
      </c>
      <c r="DB20" s="32">
        <v>1.0893999999999999</v>
      </c>
      <c r="DC20" s="32">
        <v>1.23699</v>
      </c>
      <c r="DD20" s="32">
        <v>4.8049400000000002</v>
      </c>
      <c r="DE20" s="32">
        <v>1.4148799999999999</v>
      </c>
      <c r="DF20" s="32">
        <v>10.63176</v>
      </c>
      <c r="DG20" s="32">
        <v>0.40722000000000003</v>
      </c>
      <c r="DH20" s="32">
        <v>1.3005</v>
      </c>
      <c r="DI20" s="32">
        <v>0.87351000000000001</v>
      </c>
      <c r="DJ20" s="32">
        <v>0.86292000000000002</v>
      </c>
      <c r="DK20" s="32">
        <v>0.96577000000000002</v>
      </c>
      <c r="DL20" s="32">
        <v>0.52459999999999996</v>
      </c>
      <c r="DM20" s="43">
        <v>5.6980399999999998</v>
      </c>
      <c r="DN20" s="32">
        <v>1.4960899999999999</v>
      </c>
      <c r="DO20" s="32">
        <v>66.942790000000002</v>
      </c>
      <c r="DP20" s="32">
        <v>467436.71250000002</v>
      </c>
      <c r="DQ20" s="32">
        <v>59.977930000000001</v>
      </c>
      <c r="DR20" s="32">
        <v>56.963360000000002</v>
      </c>
      <c r="DS20" s="32">
        <v>3.1612100000000001</v>
      </c>
      <c r="DT20" s="43">
        <v>5.1830000000000001E-2</v>
      </c>
      <c r="DU20" s="32">
        <v>3.2050000000000002E-2</v>
      </c>
      <c r="DV20" s="32">
        <v>9.894E-2</v>
      </c>
      <c r="DW20" s="32">
        <v>0.54837000000000002</v>
      </c>
      <c r="DX20" s="32">
        <v>0.59350999999999998</v>
      </c>
      <c r="DY20" s="32">
        <v>0.15087999999999999</v>
      </c>
      <c r="DZ20" s="43">
        <v>0.17030000000000001</v>
      </c>
      <c r="EA20" s="32">
        <v>3.533E-2</v>
      </c>
      <c r="EB20" s="32">
        <v>0.21454999999999999</v>
      </c>
      <c r="EC20" s="32">
        <v>35.934359999999998</v>
      </c>
      <c r="ED20" s="32">
        <v>0.27701999999999999</v>
      </c>
      <c r="EE20" s="32">
        <v>0.30970999999999999</v>
      </c>
      <c r="EF20" s="37">
        <v>1.46193</v>
      </c>
    </row>
    <row r="21" spans="1:136" s="30" customFormat="1" x14ac:dyDescent="0.2">
      <c r="A21" s="30" t="s">
        <v>157</v>
      </c>
      <c r="B21" s="31" t="s">
        <v>116</v>
      </c>
      <c r="C21" s="31" t="s">
        <v>107</v>
      </c>
      <c r="D21" s="68" t="s">
        <v>120</v>
      </c>
      <c r="E21" s="32">
        <v>4.2165577089074437</v>
      </c>
      <c r="F21" s="33">
        <v>8.3454517226088362E-2</v>
      </c>
      <c r="G21" s="36">
        <v>120.052118474474</v>
      </c>
      <c r="H21" s="37">
        <v>5.9950342215234009</v>
      </c>
      <c r="I21" s="32"/>
      <c r="J21" s="32">
        <v>30.009830000000001</v>
      </c>
      <c r="K21" s="36">
        <v>50000</v>
      </c>
      <c r="L21" s="32">
        <v>20.262640000000001</v>
      </c>
      <c r="M21" s="32">
        <v>43.15025</v>
      </c>
      <c r="N21" s="36">
        <v>1117.8439599999999</v>
      </c>
      <c r="O21" s="32"/>
      <c r="P21" s="32"/>
      <c r="Q21" s="36"/>
      <c r="R21" s="36">
        <v>187202.90659</v>
      </c>
      <c r="S21" s="36">
        <v>30758.615229999999</v>
      </c>
      <c r="T21" s="36">
        <v>5439.6104699999996</v>
      </c>
      <c r="U21" s="36">
        <v>738.27755999999999</v>
      </c>
      <c r="V21" s="36">
        <v>820.01629000000003</v>
      </c>
      <c r="W21" s="36">
        <v>4087.6920300000002</v>
      </c>
      <c r="X21" s="36">
        <v>47027.618670000003</v>
      </c>
      <c r="Y21" s="36">
        <v>40715.336210000001</v>
      </c>
      <c r="Z21" s="32">
        <v>26.93486</v>
      </c>
      <c r="AA21" s="32"/>
      <c r="AB21" s="36">
        <v>99.345579999999998</v>
      </c>
      <c r="AC21" s="36">
        <v>3356.11672</v>
      </c>
      <c r="AD21" s="32">
        <v>14.83709</v>
      </c>
      <c r="AE21" s="36">
        <v>1779.1924100000001</v>
      </c>
      <c r="AF21" s="36">
        <v>413.85320000000002</v>
      </c>
      <c r="AG21" s="32">
        <v>53.754579999999997</v>
      </c>
      <c r="AH21" s="36"/>
      <c r="AI21" s="32">
        <v>12.15892</v>
      </c>
      <c r="AJ21" s="32"/>
      <c r="AK21" s="32"/>
      <c r="AL21" s="32">
        <v>80.452860000000001</v>
      </c>
      <c r="AM21" s="32">
        <v>45.628790000000002</v>
      </c>
      <c r="AN21" s="36">
        <v>408.27591000000001</v>
      </c>
      <c r="AO21" s="36">
        <v>31.24588</v>
      </c>
      <c r="AP21" s="32"/>
      <c r="AQ21" s="32">
        <v>3.8583099999999999</v>
      </c>
      <c r="AR21" s="36">
        <v>394.0797</v>
      </c>
      <c r="AS21" s="43">
        <v>4.5633699999999999</v>
      </c>
      <c r="AT21" s="32">
        <v>2.7946300000000002</v>
      </c>
      <c r="AU21" s="32">
        <v>28.828869999999998</v>
      </c>
      <c r="AV21" s="32">
        <v>2.9833699999999999</v>
      </c>
      <c r="AW21" s="32">
        <v>9.1186900000000009</v>
      </c>
      <c r="AX21" s="32">
        <v>24.05621</v>
      </c>
      <c r="AY21" s="32">
        <v>6472.4150200000004</v>
      </c>
      <c r="AZ21" s="32">
        <v>19.552659999999999</v>
      </c>
      <c r="BA21" s="32">
        <v>155.48965000000001</v>
      </c>
      <c r="BB21" s="32">
        <v>758.43376000000001</v>
      </c>
      <c r="BC21" s="32">
        <v>24.415299999999998</v>
      </c>
      <c r="BD21" s="32">
        <v>111.10272000000001</v>
      </c>
      <c r="BE21" s="32">
        <v>51.487360000000002</v>
      </c>
      <c r="BF21" s="32">
        <v>56.733600000000003</v>
      </c>
      <c r="BG21" s="32">
        <v>8.4884299999999993</v>
      </c>
      <c r="BH21" s="32">
        <v>32.555410000000002</v>
      </c>
      <c r="BI21" s="32">
        <v>174.26794000000001</v>
      </c>
      <c r="BJ21" s="32">
        <v>0.76809000000000005</v>
      </c>
      <c r="BK21" s="32">
        <v>0.67652000000000001</v>
      </c>
      <c r="BL21" s="32">
        <v>2.8654500000000001</v>
      </c>
      <c r="BM21" s="32">
        <v>21.143429999999999</v>
      </c>
      <c r="BN21" s="32">
        <v>1.49082</v>
      </c>
      <c r="BO21" s="32">
        <v>34.468299999999999</v>
      </c>
      <c r="BP21" s="32">
        <v>2.4795099999999999</v>
      </c>
      <c r="BQ21" s="32">
        <v>0.80198000000000003</v>
      </c>
      <c r="BR21" s="32">
        <v>0.40838000000000002</v>
      </c>
      <c r="BS21" s="32">
        <v>0.71833000000000002</v>
      </c>
      <c r="BT21" s="32">
        <v>1.41106</v>
      </c>
      <c r="BU21" s="32">
        <v>0.44139</v>
      </c>
      <c r="BV21" s="32">
        <v>4.00495</v>
      </c>
      <c r="BW21" s="32">
        <v>0.68981999999999999</v>
      </c>
      <c r="BX21" s="32">
        <v>6.2144399999999997</v>
      </c>
      <c r="BY21" s="32">
        <v>1.4043699999999999</v>
      </c>
      <c r="BZ21" s="32">
        <v>9.2240000000000003E-2</v>
      </c>
      <c r="CA21" s="32">
        <v>0.43074000000000001</v>
      </c>
      <c r="CB21" s="37">
        <v>3.5725199999999999</v>
      </c>
      <c r="CC21" s="32">
        <v>13.815950000000001</v>
      </c>
      <c r="CD21" s="32">
        <v>18.978090000000002</v>
      </c>
      <c r="CE21" s="32">
        <v>35.051749999999998</v>
      </c>
      <c r="CF21" s="32">
        <v>2.3854600000000001</v>
      </c>
      <c r="CG21" s="32">
        <v>31.20458</v>
      </c>
      <c r="CH21" s="32">
        <v>18.81654</v>
      </c>
      <c r="CI21" s="32">
        <v>2901.7686399999998</v>
      </c>
      <c r="CJ21" s="32">
        <v>198.3672</v>
      </c>
      <c r="CK21" s="32">
        <v>1475.6670200000001</v>
      </c>
      <c r="CL21" s="32">
        <v>3168.0769700000001</v>
      </c>
      <c r="CM21" s="32">
        <v>77.733930000000001</v>
      </c>
      <c r="CN21" s="32">
        <v>818.07408999999996</v>
      </c>
      <c r="CO21" s="32">
        <v>19.080970000000001</v>
      </c>
      <c r="CP21" s="32">
        <v>26.017479999999999</v>
      </c>
      <c r="CQ21" s="32">
        <v>18.27692</v>
      </c>
      <c r="CR21" s="32">
        <v>118.87974</v>
      </c>
      <c r="CS21" s="32">
        <v>412.54052999999999</v>
      </c>
      <c r="CT21" s="32">
        <v>2.1483699999999999</v>
      </c>
      <c r="CU21" s="32">
        <v>5.1715200000000001</v>
      </c>
      <c r="CV21" s="32">
        <v>2.50875</v>
      </c>
      <c r="CW21" s="32">
        <v>1.0903799999999999</v>
      </c>
      <c r="CX21" s="32">
        <v>8.7781699999999994</v>
      </c>
      <c r="CY21" s="32">
        <v>193.68006</v>
      </c>
      <c r="CZ21" s="32">
        <v>2.1972499999999999</v>
      </c>
      <c r="DA21" s="32">
        <v>0.55145</v>
      </c>
      <c r="DB21" s="32">
        <v>2.3995000000000002</v>
      </c>
      <c r="DC21" s="32">
        <v>2.2778200000000002</v>
      </c>
      <c r="DD21" s="32">
        <v>13.59165</v>
      </c>
      <c r="DE21" s="32">
        <v>3.2425799999999998</v>
      </c>
      <c r="DF21" s="32">
        <v>31.430769999999999</v>
      </c>
      <c r="DG21" s="32">
        <v>1.1928399999999999</v>
      </c>
      <c r="DH21" s="32">
        <v>5.4482100000000004</v>
      </c>
      <c r="DI21" s="32">
        <v>0.51834000000000002</v>
      </c>
      <c r="DJ21" s="32">
        <v>1.8772800000000001</v>
      </c>
      <c r="DK21" s="32">
        <v>3.20519</v>
      </c>
      <c r="DL21" s="32">
        <v>1.5118199999999999</v>
      </c>
      <c r="DM21" s="43">
        <v>14.773429999999999</v>
      </c>
      <c r="DN21" s="32">
        <v>3.9307500000000002</v>
      </c>
      <c r="DO21" s="32">
        <v>231.92586</v>
      </c>
      <c r="DP21" s="32">
        <v>467436.71250000002</v>
      </c>
      <c r="DQ21" s="32">
        <v>161.09191999999999</v>
      </c>
      <c r="DR21" s="32">
        <v>157.13458</v>
      </c>
      <c r="DS21" s="32">
        <v>11.705019999999999</v>
      </c>
      <c r="DT21" s="43">
        <v>8.4159999999999999E-2</v>
      </c>
      <c r="DU21" s="32">
        <v>5.3620000000000001E-2</v>
      </c>
      <c r="DV21" s="32">
        <v>0.15553</v>
      </c>
      <c r="DW21" s="32">
        <v>0.92959999999999998</v>
      </c>
      <c r="DX21" s="32">
        <v>1.0198499999999999</v>
      </c>
      <c r="DY21" s="32">
        <v>0.18965000000000001</v>
      </c>
      <c r="DZ21" s="43">
        <v>0.20424999999999999</v>
      </c>
      <c r="EA21" s="32">
        <v>3.7359999999999997E-2</v>
      </c>
      <c r="EB21" s="32">
        <v>0.27878999999999998</v>
      </c>
      <c r="EC21" s="32">
        <v>42.693930000000002</v>
      </c>
      <c r="ED21" s="32">
        <v>0.29729</v>
      </c>
      <c r="EE21" s="32">
        <v>0.40312999999999999</v>
      </c>
      <c r="EF21" s="37">
        <v>1.74648</v>
      </c>
    </row>
    <row r="22" spans="1:136" s="30" customFormat="1" x14ac:dyDescent="0.2">
      <c r="A22" s="30" t="s">
        <v>158</v>
      </c>
      <c r="B22" s="31" t="s">
        <v>116</v>
      </c>
      <c r="C22" s="31" t="s">
        <v>107</v>
      </c>
      <c r="D22" s="68" t="s">
        <v>120</v>
      </c>
      <c r="E22" s="32">
        <v>4.8395323701029209</v>
      </c>
      <c r="F22" s="33">
        <v>8.3244145113453211E-2</v>
      </c>
      <c r="G22" s="36">
        <v>100.4096501521048</v>
      </c>
      <c r="H22" s="37">
        <v>6.1228910173275866</v>
      </c>
      <c r="I22" s="32"/>
      <c r="J22" s="32"/>
      <c r="K22" s="36">
        <v>50000</v>
      </c>
      <c r="L22" s="32"/>
      <c r="M22" s="32"/>
      <c r="N22" s="36"/>
      <c r="O22" s="32"/>
      <c r="P22" s="32"/>
      <c r="Q22" s="36"/>
      <c r="R22" s="36">
        <v>133285.98444</v>
      </c>
      <c r="S22" s="36">
        <v>24334.17137</v>
      </c>
      <c r="T22" s="36">
        <v>4219.3195900000001</v>
      </c>
      <c r="U22" s="36">
        <v>64.367919999999998</v>
      </c>
      <c r="V22" s="36">
        <v>341.69306</v>
      </c>
      <c r="W22" s="36">
        <v>3033.9723399999998</v>
      </c>
      <c r="X22" s="36">
        <v>35698.080459999997</v>
      </c>
      <c r="Y22" s="36">
        <v>30424.581139999998</v>
      </c>
      <c r="Z22" s="32">
        <v>18.84403</v>
      </c>
      <c r="AA22" s="32"/>
      <c r="AB22" s="36">
        <v>47.100920000000002</v>
      </c>
      <c r="AC22" s="36">
        <v>2324.4957800000002</v>
      </c>
      <c r="AD22" s="32">
        <v>9.8981300000000001</v>
      </c>
      <c r="AE22" s="36">
        <v>1453.91884</v>
      </c>
      <c r="AF22" s="36">
        <v>355.66462999999999</v>
      </c>
      <c r="AG22" s="32">
        <v>40.612189999999998</v>
      </c>
      <c r="AH22" s="36">
        <v>1.7829299999999999</v>
      </c>
      <c r="AI22" s="32">
        <v>8.7919199999999993</v>
      </c>
      <c r="AJ22" s="32">
        <v>10.798550000000001</v>
      </c>
      <c r="AK22" s="32">
        <v>4.5528899999999997</v>
      </c>
      <c r="AL22" s="32">
        <v>47.909210000000002</v>
      </c>
      <c r="AM22" s="32">
        <v>35.506970000000003</v>
      </c>
      <c r="AN22" s="36">
        <v>292.33573000000001</v>
      </c>
      <c r="AO22" s="36">
        <v>11.442299999999999</v>
      </c>
      <c r="AP22" s="32"/>
      <c r="AQ22" s="32">
        <v>4.6948400000000001</v>
      </c>
      <c r="AR22" s="36">
        <v>274.59816000000001</v>
      </c>
      <c r="AS22" s="43">
        <v>2.74634</v>
      </c>
      <c r="AT22" s="32">
        <v>1.72309</v>
      </c>
      <c r="AU22" s="32">
        <v>21.661829999999998</v>
      </c>
      <c r="AV22" s="32">
        <v>2.32599</v>
      </c>
      <c r="AW22" s="32">
        <v>6.4836900000000002</v>
      </c>
      <c r="AX22" s="32">
        <v>13.663779999999999</v>
      </c>
      <c r="AY22" s="32">
        <v>3970.6983300000002</v>
      </c>
      <c r="AZ22" s="32">
        <v>15.48767</v>
      </c>
      <c r="BA22" s="32">
        <v>120.08031</v>
      </c>
      <c r="BB22" s="32">
        <v>527.11803999999995</v>
      </c>
      <c r="BC22" s="32">
        <v>16.614039999999999</v>
      </c>
      <c r="BD22" s="32">
        <v>81.732259999999997</v>
      </c>
      <c r="BE22" s="32">
        <v>30.695820000000001</v>
      </c>
      <c r="BF22" s="32">
        <v>34.079439999999998</v>
      </c>
      <c r="BG22" s="32">
        <v>5.5712999999999999</v>
      </c>
      <c r="BH22" s="32">
        <v>22.127549999999999</v>
      </c>
      <c r="BI22" s="32">
        <v>116.2145</v>
      </c>
      <c r="BJ22" s="32">
        <v>0.50122999999999995</v>
      </c>
      <c r="BK22" s="32">
        <v>0.57074000000000003</v>
      </c>
      <c r="BL22" s="32">
        <v>1.6142099999999999</v>
      </c>
      <c r="BM22" s="32">
        <v>13.26756</v>
      </c>
      <c r="BN22" s="32">
        <v>0.89517999999999998</v>
      </c>
      <c r="BO22" s="32">
        <v>24.33868</v>
      </c>
      <c r="BP22" s="32">
        <v>1.72933</v>
      </c>
      <c r="BQ22" s="32">
        <v>0.52458000000000005</v>
      </c>
      <c r="BR22" s="32">
        <v>0.31574999999999998</v>
      </c>
      <c r="BS22" s="32">
        <v>0.46998000000000001</v>
      </c>
      <c r="BT22" s="32">
        <v>1.1486799999999999</v>
      </c>
      <c r="BU22" s="32">
        <v>0.40816999999999998</v>
      </c>
      <c r="BV22" s="32">
        <v>2.9208500000000002</v>
      </c>
      <c r="BW22" s="32">
        <v>0.46074999999999999</v>
      </c>
      <c r="BX22" s="32">
        <v>3.9654699999999998</v>
      </c>
      <c r="BY22" s="32">
        <v>0.64971000000000001</v>
      </c>
      <c r="BZ22" s="32">
        <v>5.9920000000000001E-2</v>
      </c>
      <c r="CA22" s="32">
        <v>0.33634999999999998</v>
      </c>
      <c r="CB22" s="37">
        <v>2.2499400000000001</v>
      </c>
      <c r="CC22" s="32">
        <v>10.94096</v>
      </c>
      <c r="CD22" s="32">
        <v>14.85915</v>
      </c>
      <c r="CE22" s="32">
        <v>27.344580000000001</v>
      </c>
      <c r="CF22" s="32">
        <v>1.6796800000000001</v>
      </c>
      <c r="CG22" s="32">
        <v>27.66779</v>
      </c>
      <c r="CH22" s="32">
        <v>13.75797</v>
      </c>
      <c r="CI22" s="32">
        <v>2297.6272100000001</v>
      </c>
      <c r="CJ22" s="32">
        <v>154.81742</v>
      </c>
      <c r="CK22" s="32">
        <v>1140.95839</v>
      </c>
      <c r="CL22" s="32">
        <v>2466.0804199999998</v>
      </c>
      <c r="CM22" s="32">
        <v>59.946179999999998</v>
      </c>
      <c r="CN22" s="32">
        <v>639.14053999999999</v>
      </c>
      <c r="CO22" s="32">
        <v>15.505979999999999</v>
      </c>
      <c r="CP22" s="32">
        <v>21.630520000000001</v>
      </c>
      <c r="CQ22" s="32">
        <v>14.593640000000001</v>
      </c>
      <c r="CR22" s="32">
        <v>92.216769999999997</v>
      </c>
      <c r="CS22" s="32">
        <v>323.06542999999999</v>
      </c>
      <c r="CT22" s="32">
        <v>1.64154</v>
      </c>
      <c r="CU22" s="32">
        <v>3.9850099999999999</v>
      </c>
      <c r="CV22" s="32">
        <v>2.4781200000000001</v>
      </c>
      <c r="CW22" s="32">
        <v>4.7555300000000003</v>
      </c>
      <c r="CX22" s="32">
        <v>4.6764999999999999</v>
      </c>
      <c r="CY22" s="32">
        <v>146.69990999999999</v>
      </c>
      <c r="CZ22" s="32">
        <v>1.50275</v>
      </c>
      <c r="DA22" s="32">
        <v>0.35433999999999999</v>
      </c>
      <c r="DB22" s="32">
        <v>1.7815799999999999</v>
      </c>
      <c r="DC22" s="32">
        <v>1.76231</v>
      </c>
      <c r="DD22" s="32">
        <v>10.32873</v>
      </c>
      <c r="DE22" s="32">
        <v>2.7290000000000001</v>
      </c>
      <c r="DF22" s="32">
        <v>24.431660000000001</v>
      </c>
      <c r="DG22" s="32">
        <v>0.89180999999999999</v>
      </c>
      <c r="DH22" s="32">
        <v>2.8229199999999999</v>
      </c>
      <c r="DI22" s="32">
        <v>1.42787</v>
      </c>
      <c r="DJ22" s="32">
        <v>0.22006999999999999</v>
      </c>
      <c r="DK22" s="32">
        <v>2.2936399999999999</v>
      </c>
      <c r="DL22" s="32">
        <v>1.5733600000000001</v>
      </c>
      <c r="DM22" s="43">
        <v>14.113810000000001</v>
      </c>
      <c r="DN22" s="32">
        <v>7.2907299999999999</v>
      </c>
      <c r="DO22" s="32">
        <v>216.51899</v>
      </c>
      <c r="DP22" s="32">
        <v>467436.71250000002</v>
      </c>
      <c r="DQ22" s="32">
        <v>160.85875999999999</v>
      </c>
      <c r="DR22" s="32">
        <v>154.5018</v>
      </c>
      <c r="DS22" s="32">
        <v>31.920729999999999</v>
      </c>
      <c r="DT22" s="43">
        <v>8.1570000000000004E-2</v>
      </c>
      <c r="DU22" s="32">
        <v>7.1919999999999998E-2</v>
      </c>
      <c r="DV22" s="32">
        <v>0.20365</v>
      </c>
      <c r="DW22" s="32">
        <v>0.91593000000000002</v>
      </c>
      <c r="DX22" s="32">
        <v>0.99722999999999995</v>
      </c>
      <c r="DY22" s="32">
        <v>0.21779999999999999</v>
      </c>
      <c r="DZ22" s="43">
        <v>0.21729999999999999</v>
      </c>
      <c r="EA22" s="32">
        <v>3.6110000000000003E-2</v>
      </c>
      <c r="EB22" s="32">
        <v>0.27423999999999998</v>
      </c>
      <c r="EC22" s="32">
        <v>45.366509999999998</v>
      </c>
      <c r="ED22" s="32">
        <v>0.32767000000000002</v>
      </c>
      <c r="EE22" s="32">
        <v>0.45347999999999999</v>
      </c>
      <c r="EF22" s="37">
        <v>1.8175300000000001</v>
      </c>
    </row>
    <row r="23" spans="1:136" s="30" customFormat="1" x14ac:dyDescent="0.2">
      <c r="A23" s="30" t="s">
        <v>159</v>
      </c>
      <c r="B23" s="31" t="s">
        <v>116</v>
      </c>
      <c r="C23" s="31" t="s">
        <v>107</v>
      </c>
      <c r="D23" s="67" t="s">
        <v>117</v>
      </c>
      <c r="E23" s="32">
        <v>4.2555342783207974</v>
      </c>
      <c r="F23" s="33">
        <v>2.387988444044856E-2</v>
      </c>
      <c r="G23" s="36">
        <v>90.567417899950698</v>
      </c>
      <c r="H23" s="37">
        <v>1.317855242584423</v>
      </c>
      <c r="I23" s="32"/>
      <c r="J23" s="32">
        <v>20.96809</v>
      </c>
      <c r="K23" s="36">
        <v>50000</v>
      </c>
      <c r="L23" s="32">
        <v>63.535829999999997</v>
      </c>
      <c r="M23" s="32">
        <v>54.08372</v>
      </c>
      <c r="N23" s="36">
        <v>171.67477</v>
      </c>
      <c r="O23" s="32"/>
      <c r="P23" s="32"/>
      <c r="Q23" s="36">
        <v>391.76166999999998</v>
      </c>
      <c r="R23" s="36">
        <v>143224.09133</v>
      </c>
      <c r="S23" s="36">
        <v>27579.089619999999</v>
      </c>
      <c r="T23" s="36">
        <v>4635.0724200000004</v>
      </c>
      <c r="U23" s="36">
        <v>169.65700000000001</v>
      </c>
      <c r="V23" s="36">
        <v>142.30354</v>
      </c>
      <c r="W23" s="36">
        <v>3399.7979500000001</v>
      </c>
      <c r="X23" s="36">
        <v>38906.951280000001</v>
      </c>
      <c r="Y23" s="36">
        <v>34169.80199</v>
      </c>
      <c r="Z23" s="32">
        <v>17.621379999999998</v>
      </c>
      <c r="AA23" s="32"/>
      <c r="AB23" s="36">
        <v>121.68116000000001</v>
      </c>
      <c r="AC23" s="36">
        <v>2514.5996100000002</v>
      </c>
      <c r="AD23" s="32">
        <v>29.663609999999998</v>
      </c>
      <c r="AE23" s="36">
        <v>1373.79664</v>
      </c>
      <c r="AF23" s="36">
        <v>355.87725999999998</v>
      </c>
      <c r="AG23" s="32">
        <v>47.204880000000003</v>
      </c>
      <c r="AH23" s="36">
        <v>29.255089999999999</v>
      </c>
      <c r="AI23" s="32">
        <v>11.018079999999999</v>
      </c>
      <c r="AJ23" s="32">
        <v>55.903849999999998</v>
      </c>
      <c r="AK23" s="32">
        <v>2.4610099999999999</v>
      </c>
      <c r="AL23" s="32">
        <v>46.435180000000003</v>
      </c>
      <c r="AM23" s="32">
        <v>38.52375</v>
      </c>
      <c r="AN23" s="36">
        <v>342.82783000000001</v>
      </c>
      <c r="AO23" s="36">
        <v>42.069200000000002</v>
      </c>
      <c r="AP23" s="32"/>
      <c r="AQ23" s="32">
        <v>4.3637800000000002</v>
      </c>
      <c r="AR23" s="36">
        <v>333.94835</v>
      </c>
      <c r="AS23" s="43">
        <v>0.74402000000000001</v>
      </c>
      <c r="AT23" s="32">
        <v>0.52285000000000004</v>
      </c>
      <c r="AU23" s="32">
        <v>8.2174300000000002</v>
      </c>
      <c r="AV23" s="32">
        <v>0.64615999999999996</v>
      </c>
      <c r="AW23" s="32">
        <v>1.82589</v>
      </c>
      <c r="AX23" s="32">
        <v>4.0255400000000003</v>
      </c>
      <c r="AY23" s="32">
        <v>1103.6626900000001</v>
      </c>
      <c r="AZ23" s="32">
        <v>2.9003700000000001</v>
      </c>
      <c r="BA23" s="32">
        <v>23.962</v>
      </c>
      <c r="BB23" s="32">
        <v>178.60390000000001</v>
      </c>
      <c r="BC23" s="32">
        <v>6.3363300000000002</v>
      </c>
      <c r="BD23" s="32">
        <v>22.087029999999999</v>
      </c>
      <c r="BE23" s="32">
        <v>8.8042700000000007</v>
      </c>
      <c r="BF23" s="32">
        <v>9.8512599999999999</v>
      </c>
      <c r="BG23" s="32">
        <v>2.18574</v>
      </c>
      <c r="BH23" s="32">
        <v>8.0613799999999998</v>
      </c>
      <c r="BI23" s="32">
        <v>45.117080000000001</v>
      </c>
      <c r="BJ23" s="32">
        <v>0.17196</v>
      </c>
      <c r="BK23" s="32">
        <v>0.14072999999999999</v>
      </c>
      <c r="BL23" s="32">
        <v>0.92747999999999997</v>
      </c>
      <c r="BM23" s="32">
        <v>5.2678000000000003</v>
      </c>
      <c r="BN23" s="32">
        <v>0.50058000000000002</v>
      </c>
      <c r="BO23" s="32">
        <v>7.5162800000000001</v>
      </c>
      <c r="BP23" s="32">
        <v>0.65741000000000005</v>
      </c>
      <c r="BQ23" s="32">
        <v>0.21460000000000001</v>
      </c>
      <c r="BR23" s="32">
        <v>0.43619000000000002</v>
      </c>
      <c r="BS23" s="32">
        <v>0.19403999999999999</v>
      </c>
      <c r="BT23" s="32">
        <v>0.47345999999999999</v>
      </c>
      <c r="BU23" s="32">
        <v>0.10997</v>
      </c>
      <c r="BV23" s="32">
        <v>0.66744999999999999</v>
      </c>
      <c r="BW23" s="32">
        <v>0.18040999999999999</v>
      </c>
      <c r="BX23" s="32">
        <v>1.63252</v>
      </c>
      <c r="BY23" s="32">
        <v>0.47006999999999999</v>
      </c>
      <c r="BZ23" s="32">
        <v>2.8029999999999999E-2</v>
      </c>
      <c r="CA23" s="32">
        <v>0.10377</v>
      </c>
      <c r="CB23" s="37">
        <v>0.94596000000000002</v>
      </c>
      <c r="CC23" s="32">
        <v>2.0543</v>
      </c>
      <c r="CD23" s="32">
        <v>2.4147799999999999</v>
      </c>
      <c r="CE23" s="32">
        <v>5.2182899999999997</v>
      </c>
      <c r="CF23" s="32">
        <v>0.31936999999999999</v>
      </c>
      <c r="CG23" s="32">
        <v>4.3871799999999999</v>
      </c>
      <c r="CH23" s="32">
        <v>2.1192199999999999</v>
      </c>
      <c r="CI23" s="32">
        <v>396.88643000000002</v>
      </c>
      <c r="CJ23" s="32">
        <v>28.03425</v>
      </c>
      <c r="CK23" s="32">
        <v>223.54523</v>
      </c>
      <c r="CL23" s="32">
        <v>441.54421000000002</v>
      </c>
      <c r="CM23" s="32">
        <v>10.59778</v>
      </c>
      <c r="CN23" s="32">
        <v>105.93008</v>
      </c>
      <c r="CO23" s="32">
        <v>2.44217</v>
      </c>
      <c r="CP23" s="32">
        <v>2.9013399999999998</v>
      </c>
      <c r="CQ23" s="32">
        <v>2.49126</v>
      </c>
      <c r="CR23" s="32">
        <v>16.251919999999998</v>
      </c>
      <c r="CS23" s="32">
        <v>54.57282</v>
      </c>
      <c r="CT23" s="32">
        <v>0.27344000000000002</v>
      </c>
      <c r="CU23" s="32">
        <v>0.86175000000000002</v>
      </c>
      <c r="CV23" s="32">
        <v>0.58152000000000004</v>
      </c>
      <c r="CW23" s="32">
        <v>1.0925100000000001</v>
      </c>
      <c r="CX23" s="32">
        <v>1.1279999999999999</v>
      </c>
      <c r="CY23" s="32">
        <v>26.075900000000001</v>
      </c>
      <c r="CZ23" s="32">
        <v>0.30714999999999998</v>
      </c>
      <c r="DA23" s="32">
        <v>5.527E-2</v>
      </c>
      <c r="DB23" s="32">
        <v>5.3280000000000001E-2</v>
      </c>
      <c r="DC23" s="32">
        <v>0.38190000000000002</v>
      </c>
      <c r="DD23" s="32">
        <v>1.7455700000000001</v>
      </c>
      <c r="DE23" s="32">
        <v>0.58526</v>
      </c>
      <c r="DF23" s="32">
        <v>4.32585</v>
      </c>
      <c r="DG23" s="32">
        <v>0.153</v>
      </c>
      <c r="DH23" s="32">
        <v>0.52478000000000002</v>
      </c>
      <c r="DI23" s="32">
        <v>0.40133000000000002</v>
      </c>
      <c r="DJ23" s="32">
        <v>0.33273000000000003</v>
      </c>
      <c r="DK23" s="32">
        <v>0.43234</v>
      </c>
      <c r="DL23" s="32">
        <v>0.20730999999999999</v>
      </c>
      <c r="DM23" s="43">
        <v>15.764469999999999</v>
      </c>
      <c r="DN23" s="32">
        <v>4.2365000000000004</v>
      </c>
      <c r="DO23" s="32">
        <v>233.10822999999999</v>
      </c>
      <c r="DP23" s="32">
        <v>467436.71250000002</v>
      </c>
      <c r="DQ23" s="32">
        <v>165.82241999999999</v>
      </c>
      <c r="DR23" s="32">
        <v>169.53657000000001</v>
      </c>
      <c r="DS23" s="32">
        <v>19.67576</v>
      </c>
      <c r="DT23" s="43">
        <v>4.7969999999999999E-2</v>
      </c>
      <c r="DU23" s="32">
        <v>3.117E-2</v>
      </c>
      <c r="DV23" s="32">
        <v>9.0300000000000005E-2</v>
      </c>
      <c r="DW23" s="32">
        <v>0.52898999999999996</v>
      </c>
      <c r="DX23" s="32">
        <v>0.59404999999999997</v>
      </c>
      <c r="DY23" s="32">
        <v>8.4750000000000006E-2</v>
      </c>
      <c r="DZ23" s="43">
        <v>8.3629999999999996E-2</v>
      </c>
      <c r="EA23" s="32">
        <v>1.3950000000000001E-2</v>
      </c>
      <c r="EB23" s="32">
        <v>8.677E-2</v>
      </c>
      <c r="EC23" s="32">
        <v>16.07732</v>
      </c>
      <c r="ED23" s="32">
        <v>0.10639999999999999</v>
      </c>
      <c r="EE23" s="32">
        <v>0.12676000000000001</v>
      </c>
      <c r="EF23" s="37">
        <v>0.65717000000000003</v>
      </c>
    </row>
    <row r="24" spans="1:136" s="30" customFormat="1" x14ac:dyDescent="0.2">
      <c r="A24" s="30" t="s">
        <v>160</v>
      </c>
      <c r="B24" s="31" t="s">
        <v>116</v>
      </c>
      <c r="C24" s="31" t="s">
        <v>107</v>
      </c>
      <c r="D24" s="67" t="s">
        <v>117</v>
      </c>
      <c r="E24" s="32">
        <v>4.1324147099769348</v>
      </c>
      <c r="F24" s="33">
        <v>4.4633519159032881E-2</v>
      </c>
      <c r="G24" s="36">
        <v>89.439132555828479</v>
      </c>
      <c r="H24" s="37">
        <v>2.9282678601129519</v>
      </c>
      <c r="I24" s="32">
        <v>54.325040000000001</v>
      </c>
      <c r="J24" s="32">
        <v>15.91071</v>
      </c>
      <c r="K24" s="36">
        <v>50000</v>
      </c>
      <c r="L24" s="32">
        <v>312.16408999999999</v>
      </c>
      <c r="M24" s="32">
        <v>174.31777</v>
      </c>
      <c r="N24" s="36">
        <v>659.56917999999996</v>
      </c>
      <c r="O24" s="32"/>
      <c r="P24" s="32"/>
      <c r="Q24" s="36"/>
      <c r="R24" s="36">
        <v>137216.51501</v>
      </c>
      <c r="S24" s="36">
        <v>32124.957729999998</v>
      </c>
      <c r="T24" s="36">
        <v>5837.9414500000003</v>
      </c>
      <c r="U24" s="36">
        <v>917.74744999999996</v>
      </c>
      <c r="V24" s="36">
        <v>980.61536999999998</v>
      </c>
      <c r="W24" s="36">
        <v>3281.2365100000002</v>
      </c>
      <c r="X24" s="36">
        <v>38181.237659999999</v>
      </c>
      <c r="Y24" s="36">
        <v>33633.725769999997</v>
      </c>
      <c r="Z24" s="32">
        <v>16.82179</v>
      </c>
      <c r="AA24" s="32">
        <v>7.4242499999999998</v>
      </c>
      <c r="AB24" s="36">
        <v>109.68152000000001</v>
      </c>
      <c r="AC24" s="36">
        <v>2315.4993800000002</v>
      </c>
      <c r="AD24" s="32">
        <v>42.947069999999997</v>
      </c>
      <c r="AE24" s="36">
        <v>1278.0933199999999</v>
      </c>
      <c r="AF24" s="36">
        <v>383.00975</v>
      </c>
      <c r="AG24" s="32">
        <v>46.72289</v>
      </c>
      <c r="AH24" s="36">
        <v>27.713699999999999</v>
      </c>
      <c r="AI24" s="32">
        <v>11.910030000000001</v>
      </c>
      <c r="AJ24" s="32"/>
      <c r="AK24" s="32">
        <v>2.2859099999999999</v>
      </c>
      <c r="AL24" s="32">
        <v>43.933219999999999</v>
      </c>
      <c r="AM24" s="32">
        <v>39.283340000000003</v>
      </c>
      <c r="AN24" s="36">
        <v>371.14247</v>
      </c>
      <c r="AO24" s="36">
        <v>37.519570000000002</v>
      </c>
      <c r="AP24" s="32"/>
      <c r="AQ24" s="32">
        <v>4.7628399999999997</v>
      </c>
      <c r="AR24" s="36">
        <v>327.29172999999997</v>
      </c>
      <c r="AS24" s="43">
        <v>2.0759500000000002</v>
      </c>
      <c r="AT24" s="32">
        <v>1.0381899999999999</v>
      </c>
      <c r="AU24" s="32">
        <v>14.22885</v>
      </c>
      <c r="AV24" s="32">
        <v>1.9949300000000001</v>
      </c>
      <c r="AW24" s="32">
        <v>4.6758899999999999</v>
      </c>
      <c r="AX24" s="32">
        <v>10.31723</v>
      </c>
      <c r="AY24" s="32">
        <v>2867.6186499999999</v>
      </c>
      <c r="AZ24" s="32">
        <v>6.40435</v>
      </c>
      <c r="BA24" s="32">
        <v>50.300310000000003</v>
      </c>
      <c r="BB24" s="32">
        <v>310.73644000000002</v>
      </c>
      <c r="BC24" s="32">
        <v>11.92179</v>
      </c>
      <c r="BD24" s="32">
        <v>49.178460000000001</v>
      </c>
      <c r="BE24" s="32">
        <v>22.67578</v>
      </c>
      <c r="BF24" s="32">
        <v>25.10652</v>
      </c>
      <c r="BG24" s="32">
        <v>3.7650399999999999</v>
      </c>
      <c r="BH24" s="32">
        <v>14.09582</v>
      </c>
      <c r="BI24" s="32">
        <v>78.399240000000006</v>
      </c>
      <c r="BJ24" s="32">
        <v>0.29801</v>
      </c>
      <c r="BK24" s="32">
        <v>0.52929000000000004</v>
      </c>
      <c r="BL24" s="32">
        <v>1.5062500000000001</v>
      </c>
      <c r="BM24" s="32">
        <v>8.8603100000000001</v>
      </c>
      <c r="BN24" s="32">
        <v>1.12161</v>
      </c>
      <c r="BO24" s="32">
        <v>13.497640000000001</v>
      </c>
      <c r="BP24" s="32">
        <v>1.18788</v>
      </c>
      <c r="BQ24" s="32">
        <v>0.38366</v>
      </c>
      <c r="BR24" s="32">
        <v>0.73511000000000004</v>
      </c>
      <c r="BS24" s="32">
        <v>0.35000999999999999</v>
      </c>
      <c r="BT24" s="32">
        <v>0.75053000000000003</v>
      </c>
      <c r="BU24" s="32">
        <v>0.20047999999999999</v>
      </c>
      <c r="BV24" s="32">
        <v>1.4177200000000001</v>
      </c>
      <c r="BW24" s="32">
        <v>0.31475999999999998</v>
      </c>
      <c r="BX24" s="32">
        <v>3.0067200000000001</v>
      </c>
      <c r="BY24" s="32">
        <v>0.77985000000000004</v>
      </c>
      <c r="BZ24" s="32">
        <v>5.2659999999999998E-2</v>
      </c>
      <c r="CA24" s="32">
        <v>0.18872</v>
      </c>
      <c r="CB24" s="37">
        <v>1.6439999999999999</v>
      </c>
      <c r="CC24" s="32">
        <v>4.6583100000000002</v>
      </c>
      <c r="CD24" s="32">
        <v>6.4163100000000002</v>
      </c>
      <c r="CE24" s="32">
        <v>11.872809999999999</v>
      </c>
      <c r="CF24" s="32">
        <v>0.74697000000000002</v>
      </c>
      <c r="CG24" s="32">
        <v>10.552</v>
      </c>
      <c r="CH24" s="32">
        <v>5.4738499999999997</v>
      </c>
      <c r="CI24" s="32">
        <v>904.98860999999999</v>
      </c>
      <c r="CJ24" s="32">
        <v>63.230370000000001</v>
      </c>
      <c r="CK24" s="32">
        <v>460.14184999999998</v>
      </c>
      <c r="CL24" s="32">
        <v>970.08627000000001</v>
      </c>
      <c r="CM24" s="32">
        <v>23.955390000000001</v>
      </c>
      <c r="CN24" s="32">
        <v>248.27363</v>
      </c>
      <c r="CO24" s="32">
        <v>7.2635500000000004</v>
      </c>
      <c r="CP24" s="32">
        <v>6.1919000000000004</v>
      </c>
      <c r="CQ24" s="32">
        <v>5.86632</v>
      </c>
      <c r="CR24" s="32">
        <v>36.810510000000001</v>
      </c>
      <c r="CS24" s="32">
        <v>126.18832</v>
      </c>
      <c r="CT24" s="32">
        <v>0.78647</v>
      </c>
      <c r="CU24" s="32">
        <v>1.53986</v>
      </c>
      <c r="CV24" s="32">
        <v>1.1422399999999999</v>
      </c>
      <c r="CW24" s="32">
        <v>3.5429900000000001</v>
      </c>
      <c r="CX24" s="32">
        <v>3.4845100000000002</v>
      </c>
      <c r="CY24" s="32">
        <v>58.35539</v>
      </c>
      <c r="CZ24" s="32">
        <v>0.74414000000000002</v>
      </c>
      <c r="DA24" s="32">
        <v>0.18395</v>
      </c>
      <c r="DB24" s="32">
        <v>0.15795000000000001</v>
      </c>
      <c r="DC24" s="32">
        <v>0.96919999999999995</v>
      </c>
      <c r="DD24" s="32">
        <v>4.0488600000000003</v>
      </c>
      <c r="DE24" s="32">
        <v>1.391</v>
      </c>
      <c r="DF24" s="32">
        <v>9.6957500000000003</v>
      </c>
      <c r="DG24" s="32">
        <v>0.39863999999999999</v>
      </c>
      <c r="DH24" s="32">
        <v>1.4645900000000001</v>
      </c>
      <c r="DI24" s="32">
        <v>0.73436999999999997</v>
      </c>
      <c r="DJ24" s="32">
        <v>0.65327000000000002</v>
      </c>
      <c r="DK24" s="32">
        <v>0.88634999999999997</v>
      </c>
      <c r="DL24" s="32">
        <v>0.55744000000000005</v>
      </c>
      <c r="DM24" s="43">
        <v>15.139150000000001</v>
      </c>
      <c r="DN24" s="32">
        <v>4.0437099999999999</v>
      </c>
      <c r="DO24" s="32">
        <v>221.76609999999999</v>
      </c>
      <c r="DP24" s="32">
        <v>467436.71250000002</v>
      </c>
      <c r="DQ24" s="32">
        <v>153.14977999999999</v>
      </c>
      <c r="DR24" s="32">
        <v>151.05151000000001</v>
      </c>
      <c r="DS24" s="32">
        <v>22.805440000000001</v>
      </c>
      <c r="DT24" s="43">
        <v>7.1690000000000004E-2</v>
      </c>
      <c r="DU24" s="32">
        <v>4.6440000000000002E-2</v>
      </c>
      <c r="DV24" s="32">
        <v>0.12055</v>
      </c>
      <c r="DW24" s="32">
        <v>0.77531000000000005</v>
      </c>
      <c r="DX24" s="32">
        <v>0.85502999999999996</v>
      </c>
      <c r="DY24" s="32">
        <v>0.13285</v>
      </c>
      <c r="DZ24" s="43">
        <v>0.12773999999999999</v>
      </c>
      <c r="EA24" s="32">
        <v>2.2939999999999999E-2</v>
      </c>
      <c r="EB24" s="32">
        <v>0.15112999999999999</v>
      </c>
      <c r="EC24" s="32">
        <v>24.605219999999999</v>
      </c>
      <c r="ED24" s="32">
        <v>0.21662999999999999</v>
      </c>
      <c r="EE24" s="32">
        <v>0.19231999999999999</v>
      </c>
      <c r="EF24" s="37">
        <v>0.99780000000000002</v>
      </c>
    </row>
    <row r="25" spans="1:136" s="30" customFormat="1" x14ac:dyDescent="0.2">
      <c r="A25" s="30" t="s">
        <v>161</v>
      </c>
      <c r="B25" s="31" t="s">
        <v>116</v>
      </c>
      <c r="C25" s="31" t="s">
        <v>107</v>
      </c>
      <c r="D25" s="67" t="s">
        <v>117</v>
      </c>
      <c r="E25" s="32">
        <v>3.0970504041315308</v>
      </c>
      <c r="F25" s="33">
        <v>0.10228696359460164</v>
      </c>
      <c r="G25" s="36"/>
      <c r="H25" s="37"/>
      <c r="I25" s="32"/>
      <c r="J25" s="32"/>
      <c r="K25" s="36">
        <v>50000</v>
      </c>
      <c r="L25" s="32">
        <v>36.303660000000001</v>
      </c>
      <c r="M25" s="32">
        <v>45.852409999999999</v>
      </c>
      <c r="N25" s="36">
        <v>671.51985999999999</v>
      </c>
      <c r="O25" s="32"/>
      <c r="P25" s="32"/>
      <c r="Q25" s="36"/>
      <c r="R25" s="36">
        <v>117592.81203</v>
      </c>
      <c r="S25" s="36">
        <v>30041.16027</v>
      </c>
      <c r="T25" s="36"/>
      <c r="U25" s="36">
        <v>28.96275</v>
      </c>
      <c r="V25" s="36">
        <v>232.01742999999999</v>
      </c>
      <c r="W25" s="36">
        <v>2649.6133100000002</v>
      </c>
      <c r="X25" s="36">
        <v>20882.687129999998</v>
      </c>
      <c r="Y25" s="36">
        <v>17722.017960000001</v>
      </c>
      <c r="Z25" s="32">
        <v>26.178599999999999</v>
      </c>
      <c r="AA25" s="32"/>
      <c r="AB25" s="36">
        <v>61.816800000000001</v>
      </c>
      <c r="AC25" s="36">
        <v>1451.91626</v>
      </c>
      <c r="AD25" s="32"/>
      <c r="AE25" s="36">
        <v>820.88313000000005</v>
      </c>
      <c r="AF25" s="36">
        <v>275.84647999999999</v>
      </c>
      <c r="AG25" s="32">
        <v>49.420540000000003</v>
      </c>
      <c r="AH25" s="36">
        <v>6.0384000000000002</v>
      </c>
      <c r="AI25" s="32">
        <v>16.230160000000001</v>
      </c>
      <c r="AJ25" s="32"/>
      <c r="AK25" s="32"/>
      <c r="AL25" s="32"/>
      <c r="AM25" s="32">
        <v>25.780570000000001</v>
      </c>
      <c r="AN25" s="36">
        <v>265.95576</v>
      </c>
      <c r="AO25" s="36">
        <v>26.878810000000001</v>
      </c>
      <c r="AP25" s="32"/>
      <c r="AQ25" s="32">
        <v>3.6541100000000002</v>
      </c>
      <c r="AR25" s="36">
        <v>219.76591999999999</v>
      </c>
      <c r="AS25" s="43">
        <v>3.4798900000000001</v>
      </c>
      <c r="AT25" s="32">
        <v>2.0014400000000001</v>
      </c>
      <c r="AU25" s="32">
        <v>30.12069</v>
      </c>
      <c r="AV25" s="32">
        <v>2.1671</v>
      </c>
      <c r="AW25" s="32">
        <v>6.5084099999999996</v>
      </c>
      <c r="AX25" s="32">
        <v>16.456209999999999</v>
      </c>
      <c r="AY25" s="32">
        <v>4682.28514</v>
      </c>
      <c r="AZ25" s="32">
        <v>17.521000000000001</v>
      </c>
      <c r="BA25" s="32">
        <v>135.07236</v>
      </c>
      <c r="BB25" s="32">
        <v>650.32659000000001</v>
      </c>
      <c r="BC25" s="32">
        <v>24.716909999999999</v>
      </c>
      <c r="BD25" s="32">
        <v>100.62090999999999</v>
      </c>
      <c r="BE25" s="32">
        <v>35.226700000000001</v>
      </c>
      <c r="BF25" s="32">
        <v>39.752809999999997</v>
      </c>
      <c r="BG25" s="32">
        <v>7.1838600000000001</v>
      </c>
      <c r="BH25" s="32">
        <v>23.60228</v>
      </c>
      <c r="BI25" s="32">
        <v>123.3682</v>
      </c>
      <c r="BJ25" s="32">
        <v>0.77232000000000001</v>
      </c>
      <c r="BK25" s="32">
        <v>0.66559999999999997</v>
      </c>
      <c r="BL25" s="32">
        <v>2.7256499999999999</v>
      </c>
      <c r="BM25" s="32">
        <v>14.63874</v>
      </c>
      <c r="BN25" s="32">
        <v>0.75997999999999999</v>
      </c>
      <c r="BO25" s="32">
        <v>26.7287</v>
      </c>
      <c r="BP25" s="32">
        <v>2.1116700000000002</v>
      </c>
      <c r="BQ25" s="32">
        <v>0.80127000000000004</v>
      </c>
      <c r="BR25" s="32">
        <v>0.79800000000000004</v>
      </c>
      <c r="BS25" s="32">
        <v>0.86226999999999998</v>
      </c>
      <c r="BT25" s="32">
        <v>1.1672400000000001</v>
      </c>
      <c r="BU25" s="32">
        <v>0.41600999999999999</v>
      </c>
      <c r="BV25" s="32">
        <v>3.1249699999999998</v>
      </c>
      <c r="BW25" s="32">
        <v>0.54476999999999998</v>
      </c>
      <c r="BX25" s="32">
        <v>5.2462400000000002</v>
      </c>
      <c r="BY25" s="32">
        <v>1.37016</v>
      </c>
      <c r="BZ25" s="32">
        <v>0.18579000000000001</v>
      </c>
      <c r="CA25" s="32">
        <v>0.38769999999999999</v>
      </c>
      <c r="CB25" s="37">
        <v>2.7996799999999999</v>
      </c>
      <c r="CC25" s="32">
        <v>12.19107</v>
      </c>
      <c r="CD25" s="32">
        <v>16.17258</v>
      </c>
      <c r="CE25" s="32">
        <v>32.251089999999998</v>
      </c>
      <c r="CF25" s="32">
        <v>2.3016999999999999</v>
      </c>
      <c r="CG25" s="32">
        <v>29.469100000000001</v>
      </c>
      <c r="CH25" s="32">
        <v>15.737909999999999</v>
      </c>
      <c r="CI25" s="32">
        <v>2575.65443</v>
      </c>
      <c r="CJ25" s="32">
        <v>174.74026000000001</v>
      </c>
      <c r="CK25" s="32">
        <v>1312.3241399999999</v>
      </c>
      <c r="CL25" s="32">
        <v>2828.6558100000002</v>
      </c>
      <c r="CM25" s="32">
        <v>67.216620000000006</v>
      </c>
      <c r="CN25" s="32">
        <v>719.82591000000002</v>
      </c>
      <c r="CO25" s="32">
        <v>16.9176</v>
      </c>
      <c r="CP25" s="32">
        <v>18.4678</v>
      </c>
      <c r="CQ25" s="32">
        <v>16.334050000000001</v>
      </c>
      <c r="CR25" s="32">
        <v>102.98087</v>
      </c>
      <c r="CS25" s="32">
        <v>358.50337999999999</v>
      </c>
      <c r="CT25" s="32">
        <v>2.3253300000000001</v>
      </c>
      <c r="CU25" s="32">
        <v>4.1695200000000003</v>
      </c>
      <c r="CV25" s="32">
        <v>3.5021200000000001</v>
      </c>
      <c r="CW25" s="32">
        <v>9.7049099999999999</v>
      </c>
      <c r="CX25" s="32">
        <v>7.3277700000000001</v>
      </c>
      <c r="CY25" s="32">
        <v>168.17367999999999</v>
      </c>
      <c r="CZ25" s="32">
        <v>1.6412</v>
      </c>
      <c r="DA25" s="32">
        <v>0.49746000000000001</v>
      </c>
      <c r="DB25" s="32">
        <v>0.71082000000000001</v>
      </c>
      <c r="DC25" s="32">
        <v>2.3688400000000001</v>
      </c>
      <c r="DD25" s="32">
        <v>11.71156</v>
      </c>
      <c r="DE25" s="32">
        <v>3.6647500000000002</v>
      </c>
      <c r="DF25" s="32">
        <v>28.11101</v>
      </c>
      <c r="DG25" s="32">
        <v>1.0770299999999999</v>
      </c>
      <c r="DH25" s="32">
        <v>4.8666200000000002</v>
      </c>
      <c r="DI25" s="32">
        <v>1.7806500000000001</v>
      </c>
      <c r="DJ25" s="32">
        <v>2.0012300000000001</v>
      </c>
      <c r="DK25" s="32">
        <v>2.4885299999999999</v>
      </c>
      <c r="DL25" s="32">
        <v>1.81304</v>
      </c>
      <c r="DM25" s="43">
        <v>17.929030000000001</v>
      </c>
      <c r="DN25" s="32">
        <v>3.1513900000000001</v>
      </c>
      <c r="DO25" s="32">
        <v>201.68545</v>
      </c>
      <c r="DP25" s="32">
        <v>467436.71250000002</v>
      </c>
      <c r="DQ25" s="32">
        <v>152.92856</v>
      </c>
      <c r="DR25" s="32">
        <v>151.75460000000001</v>
      </c>
      <c r="DS25" s="32">
        <v>14.02778</v>
      </c>
      <c r="DT25" s="43">
        <v>0.19101000000000001</v>
      </c>
      <c r="DU25" s="32">
        <v>9.9239999999999995E-2</v>
      </c>
      <c r="DV25" s="32">
        <v>0.27488000000000001</v>
      </c>
      <c r="DW25" s="32">
        <v>1.8718600000000001</v>
      </c>
      <c r="DX25" s="32">
        <v>2.0708299999999999</v>
      </c>
      <c r="DY25" s="32">
        <v>0.42438999999999999</v>
      </c>
      <c r="DZ25" s="43">
        <v>0.47105999999999998</v>
      </c>
      <c r="EA25" s="32">
        <v>0.1023</v>
      </c>
      <c r="EB25" s="32">
        <v>0.61277000000000004</v>
      </c>
      <c r="EC25" s="32">
        <v>98.197069999999997</v>
      </c>
      <c r="ED25" s="32">
        <v>0.75221000000000005</v>
      </c>
      <c r="EE25" s="32">
        <v>0.83694999999999997</v>
      </c>
      <c r="EF25" s="37">
        <v>3.90984</v>
      </c>
    </row>
    <row r="26" spans="1:136" s="30" customFormat="1" x14ac:dyDescent="0.2">
      <c r="A26" s="30" t="s">
        <v>162</v>
      </c>
      <c r="B26" s="31" t="s">
        <v>116</v>
      </c>
      <c r="C26" s="31" t="s">
        <v>107</v>
      </c>
      <c r="D26" s="67" t="s">
        <v>117</v>
      </c>
      <c r="E26" s="32">
        <v>3.5207312930346886</v>
      </c>
      <c r="F26" s="33">
        <v>8.6848370304934183E-2</v>
      </c>
      <c r="G26" s="36">
        <v>58.850703866192049</v>
      </c>
      <c r="H26" s="37">
        <v>6.3344374792978577</v>
      </c>
      <c r="I26" s="32"/>
      <c r="J26" s="32"/>
      <c r="K26" s="36">
        <v>50000</v>
      </c>
      <c r="L26" s="32">
        <v>26.850359999999998</v>
      </c>
      <c r="M26" s="32">
        <v>47.805610000000001</v>
      </c>
      <c r="N26" s="36">
        <v>43.982610000000001</v>
      </c>
      <c r="O26" s="32"/>
      <c r="P26" s="32"/>
      <c r="Q26" s="36"/>
      <c r="R26" s="36">
        <v>132589.75182999999</v>
      </c>
      <c r="S26" s="36">
        <v>28828.706819999999</v>
      </c>
      <c r="T26" s="36">
        <v>4003.9493600000001</v>
      </c>
      <c r="U26" s="36"/>
      <c r="V26" s="36">
        <v>288.42455000000001</v>
      </c>
      <c r="W26" s="36">
        <v>2904.5189300000002</v>
      </c>
      <c r="X26" s="36">
        <v>38378.67873</v>
      </c>
      <c r="Y26" s="36">
        <v>33414.664720000001</v>
      </c>
      <c r="Z26" s="32">
        <v>15.39251</v>
      </c>
      <c r="AA26" s="32"/>
      <c r="AB26" s="36">
        <v>33.552259999999997</v>
      </c>
      <c r="AC26" s="36">
        <v>1553.2189100000001</v>
      </c>
      <c r="AD26" s="32"/>
      <c r="AE26" s="36">
        <v>1052.1922999999999</v>
      </c>
      <c r="AF26" s="36">
        <v>350.70413000000002</v>
      </c>
      <c r="AG26" s="32">
        <v>42.42353</v>
      </c>
      <c r="AH26" s="36"/>
      <c r="AI26" s="32">
        <v>8.8207000000000004</v>
      </c>
      <c r="AJ26" s="32"/>
      <c r="AK26" s="32"/>
      <c r="AL26" s="32">
        <v>27.933199999999999</v>
      </c>
      <c r="AM26" s="32">
        <v>29.04035</v>
      </c>
      <c r="AN26" s="36">
        <v>274.49417999999997</v>
      </c>
      <c r="AO26" s="36">
        <v>15.145659999999999</v>
      </c>
      <c r="AP26" s="32"/>
      <c r="AQ26" s="32">
        <v>3.5269900000000001</v>
      </c>
      <c r="AR26" s="36">
        <v>234.08297999999999</v>
      </c>
      <c r="AS26" s="43">
        <v>2.90333</v>
      </c>
      <c r="AT26" s="32">
        <v>1.9910399999999999</v>
      </c>
      <c r="AU26" s="32">
        <v>26.383839999999999</v>
      </c>
      <c r="AV26" s="32">
        <v>1.9464900000000001</v>
      </c>
      <c r="AW26" s="32">
        <v>5.5563900000000004</v>
      </c>
      <c r="AX26" s="32">
        <v>13.903370000000001</v>
      </c>
      <c r="AY26" s="32">
        <v>3585.7347500000001</v>
      </c>
      <c r="AZ26" s="32">
        <v>16.863299999999999</v>
      </c>
      <c r="BA26" s="32">
        <v>128.87683000000001</v>
      </c>
      <c r="BB26" s="32">
        <v>598.38971000000004</v>
      </c>
      <c r="BC26" s="32">
        <v>21.343710000000002</v>
      </c>
      <c r="BD26" s="32">
        <v>86.428690000000003</v>
      </c>
      <c r="BE26" s="32">
        <v>27.099250000000001</v>
      </c>
      <c r="BF26" s="32">
        <v>30.42578</v>
      </c>
      <c r="BG26" s="32">
        <v>6.5999400000000001</v>
      </c>
      <c r="BH26" s="32">
        <v>26.90203</v>
      </c>
      <c r="BI26" s="32">
        <v>145.92991000000001</v>
      </c>
      <c r="BJ26" s="32">
        <v>0.52373000000000003</v>
      </c>
      <c r="BK26" s="32">
        <v>0.31258999999999998</v>
      </c>
      <c r="BL26" s="32">
        <v>1.55491</v>
      </c>
      <c r="BM26" s="32">
        <v>13.24029</v>
      </c>
      <c r="BN26" s="32">
        <v>0.85943000000000003</v>
      </c>
      <c r="BO26" s="32">
        <v>25.51708</v>
      </c>
      <c r="BP26" s="32">
        <v>2.0877699999999999</v>
      </c>
      <c r="BQ26" s="32">
        <v>0.65188000000000001</v>
      </c>
      <c r="BR26" s="32">
        <v>0</v>
      </c>
      <c r="BS26" s="32">
        <v>0.55689</v>
      </c>
      <c r="BT26" s="32">
        <v>1.1371500000000001</v>
      </c>
      <c r="BU26" s="32">
        <v>0.35416999999999998</v>
      </c>
      <c r="BV26" s="32">
        <v>3.0030700000000001</v>
      </c>
      <c r="BW26" s="32">
        <v>0.50893999999999995</v>
      </c>
      <c r="BX26" s="32">
        <v>4.6645099999999999</v>
      </c>
      <c r="BY26" s="32">
        <v>0.89712000000000003</v>
      </c>
      <c r="BZ26" s="32">
        <v>9.7710000000000005E-2</v>
      </c>
      <c r="CA26" s="32">
        <v>0.34884999999999999</v>
      </c>
      <c r="CB26" s="37">
        <v>2.5296099999999999</v>
      </c>
      <c r="CC26" s="32">
        <v>11.75911</v>
      </c>
      <c r="CD26" s="32">
        <v>16.671600000000002</v>
      </c>
      <c r="CE26" s="32">
        <v>31.11899</v>
      </c>
      <c r="CF26" s="32">
        <v>2.5318299999999998</v>
      </c>
      <c r="CG26" s="32">
        <v>26.367940000000001</v>
      </c>
      <c r="CH26" s="32">
        <v>13.979559999999999</v>
      </c>
      <c r="CI26" s="32">
        <v>2441.41021</v>
      </c>
      <c r="CJ26" s="32">
        <v>166.21197000000001</v>
      </c>
      <c r="CK26" s="32">
        <v>1247.4980800000001</v>
      </c>
      <c r="CL26" s="32">
        <v>2690.04538</v>
      </c>
      <c r="CM26" s="32">
        <v>62.962290000000003</v>
      </c>
      <c r="CN26" s="32">
        <v>666.16011000000003</v>
      </c>
      <c r="CO26" s="32">
        <v>16.369980000000002</v>
      </c>
      <c r="CP26" s="32">
        <v>18.59863</v>
      </c>
      <c r="CQ26" s="32">
        <v>15.41221</v>
      </c>
      <c r="CR26" s="32">
        <v>97.314490000000006</v>
      </c>
      <c r="CS26" s="32">
        <v>312.28176999999999</v>
      </c>
      <c r="CT26" s="32">
        <v>1.6847399999999999</v>
      </c>
      <c r="CU26" s="32">
        <v>3.3934600000000001</v>
      </c>
      <c r="CV26" s="32">
        <v>3.31372</v>
      </c>
      <c r="CW26" s="32">
        <v>7.2051800000000004</v>
      </c>
      <c r="CX26" s="32">
        <v>7.3349599999999997</v>
      </c>
      <c r="CY26" s="32">
        <v>159.60309000000001</v>
      </c>
      <c r="CZ26" s="32">
        <v>1.78423</v>
      </c>
      <c r="DA26" s="32">
        <v>0.30587999999999999</v>
      </c>
      <c r="DB26" s="32">
        <v>0.54518</v>
      </c>
      <c r="DC26" s="32">
        <v>1.5767800000000001</v>
      </c>
      <c r="DD26" s="32">
        <v>10.3782</v>
      </c>
      <c r="DE26" s="32">
        <v>2.6030000000000002</v>
      </c>
      <c r="DF26" s="32">
        <v>26.752109999999998</v>
      </c>
      <c r="DG26" s="32">
        <v>0.98167000000000004</v>
      </c>
      <c r="DH26" s="32">
        <v>2.4347500000000002</v>
      </c>
      <c r="DI26" s="32">
        <v>0.43639</v>
      </c>
      <c r="DJ26" s="32">
        <v>1.8924000000000001</v>
      </c>
      <c r="DK26" s="32">
        <v>2.3702700000000001</v>
      </c>
      <c r="DL26" s="32">
        <v>0.22373000000000001</v>
      </c>
      <c r="DM26" s="43">
        <v>20.419139999999999</v>
      </c>
      <c r="DN26" s="32">
        <v>4.7645099999999996</v>
      </c>
      <c r="DO26" s="32">
        <v>268.96508999999998</v>
      </c>
      <c r="DP26" s="32">
        <v>467436.71250000002</v>
      </c>
      <c r="DQ26" s="32">
        <v>170.23191</v>
      </c>
      <c r="DR26" s="32">
        <v>147.16381000000001</v>
      </c>
      <c r="DS26" s="32">
        <v>17.193449999999999</v>
      </c>
      <c r="DT26" s="43">
        <v>0.20276</v>
      </c>
      <c r="DU26" s="32">
        <v>0.12025</v>
      </c>
      <c r="DV26" s="32">
        <v>0.29213</v>
      </c>
      <c r="DW26" s="32">
        <v>1.9442299999999999</v>
      </c>
      <c r="DX26" s="32">
        <v>2.0078999999999998</v>
      </c>
      <c r="DY26" s="32">
        <v>0.50541999999999998</v>
      </c>
      <c r="DZ26" s="43">
        <v>0.57828999999999997</v>
      </c>
      <c r="EA26" s="32">
        <v>0.1371</v>
      </c>
      <c r="EB26" s="32">
        <v>0.69288000000000005</v>
      </c>
      <c r="EC26" s="32">
        <v>118.82433</v>
      </c>
      <c r="ED26" s="32">
        <v>0.89961000000000002</v>
      </c>
      <c r="EE26" s="32">
        <v>1.0324899999999999</v>
      </c>
      <c r="EF26" s="37">
        <v>4.7207400000000002</v>
      </c>
    </row>
    <row r="27" spans="1:136" s="30" customFormat="1" x14ac:dyDescent="0.2">
      <c r="A27" s="30" t="s">
        <v>163</v>
      </c>
      <c r="B27" s="31" t="s">
        <v>116</v>
      </c>
      <c r="C27" s="31" t="s">
        <v>107</v>
      </c>
      <c r="D27" s="67" t="s">
        <v>121</v>
      </c>
      <c r="E27" s="32">
        <v>5.0488606429193164</v>
      </c>
      <c r="F27" s="33">
        <v>0.10971871953909454</v>
      </c>
      <c r="G27" s="36">
        <v>75.821412041742718</v>
      </c>
      <c r="H27" s="37">
        <v>6.0573374241787565</v>
      </c>
      <c r="I27" s="32"/>
      <c r="J27" s="32"/>
      <c r="K27" s="36">
        <v>50000</v>
      </c>
      <c r="L27" s="32">
        <v>3.8680699999999999</v>
      </c>
      <c r="M27" s="32"/>
      <c r="N27" s="36"/>
      <c r="O27" s="32"/>
      <c r="P27" s="32"/>
      <c r="Q27" s="36"/>
      <c r="R27" s="36">
        <v>126089.35743</v>
      </c>
      <c r="S27" s="36">
        <v>26201.256969999999</v>
      </c>
      <c r="T27" s="36">
        <v>3607.3276099999998</v>
      </c>
      <c r="U27" s="36">
        <v>30.48272</v>
      </c>
      <c r="V27" s="36"/>
      <c r="W27" s="36">
        <v>2576.1327999999999</v>
      </c>
      <c r="X27" s="36">
        <v>22369.525679999999</v>
      </c>
      <c r="Y27" s="36">
        <v>20052.980889999999</v>
      </c>
      <c r="Z27" s="32">
        <v>23.646930000000001</v>
      </c>
      <c r="AA27" s="32"/>
      <c r="AB27" s="36">
        <v>244.08260000000001</v>
      </c>
      <c r="AC27" s="36">
        <v>1324.26719</v>
      </c>
      <c r="AD27" s="32"/>
      <c r="AE27" s="36">
        <v>1434.90813</v>
      </c>
      <c r="AF27" s="36">
        <v>288.83640000000003</v>
      </c>
      <c r="AG27" s="32">
        <v>28.93722</v>
      </c>
      <c r="AH27" s="36">
        <v>93.17595</v>
      </c>
      <c r="AI27" s="32">
        <v>20.907979999999998</v>
      </c>
      <c r="AJ27" s="32"/>
      <c r="AK27" s="32"/>
      <c r="AL27" s="32">
        <v>34.223889999999997</v>
      </c>
      <c r="AM27" s="32">
        <v>51.597299999999997</v>
      </c>
      <c r="AN27" s="36">
        <v>185.83333999999999</v>
      </c>
      <c r="AO27" s="36">
        <v>6.7165600000000003</v>
      </c>
      <c r="AP27" s="32"/>
      <c r="AQ27" s="32">
        <v>5.0729600000000001</v>
      </c>
      <c r="AR27" s="36">
        <v>374.31303000000003</v>
      </c>
      <c r="AS27" s="43">
        <v>2.4123800000000002</v>
      </c>
      <c r="AT27" s="32">
        <v>1.87212</v>
      </c>
      <c r="AU27" s="32">
        <v>31.384429999999998</v>
      </c>
      <c r="AV27" s="32">
        <v>1.42717</v>
      </c>
      <c r="AW27" s="32">
        <v>4.4107799999999999</v>
      </c>
      <c r="AX27" s="32">
        <v>11.774470000000001</v>
      </c>
      <c r="AY27" s="32">
        <v>3292.59222</v>
      </c>
      <c r="AZ27" s="32">
        <v>13.804970000000001</v>
      </c>
      <c r="BA27" s="32">
        <v>109.79568999999999</v>
      </c>
      <c r="BB27" s="32">
        <v>658.38365999999996</v>
      </c>
      <c r="BC27" s="32">
        <v>23.779689999999999</v>
      </c>
      <c r="BD27" s="32">
        <v>79.63673</v>
      </c>
      <c r="BE27" s="32">
        <v>23.794</v>
      </c>
      <c r="BF27" s="32">
        <v>26.919889999999999</v>
      </c>
      <c r="BG27" s="32">
        <v>7.3209900000000001</v>
      </c>
      <c r="BH27" s="32">
        <v>24.255800000000001</v>
      </c>
      <c r="BI27" s="32">
        <v>134.92669000000001</v>
      </c>
      <c r="BJ27" s="32">
        <v>0.75805999999999996</v>
      </c>
      <c r="BK27" s="32">
        <v>0.30891000000000002</v>
      </c>
      <c r="BL27" s="32">
        <v>4.9477700000000002</v>
      </c>
      <c r="BM27" s="32">
        <v>14.609540000000001</v>
      </c>
      <c r="BN27" s="32">
        <v>1.0101100000000001</v>
      </c>
      <c r="BO27" s="32">
        <v>30.269020000000001</v>
      </c>
      <c r="BP27" s="32">
        <v>2.2543199999999999</v>
      </c>
      <c r="BQ27" s="32">
        <v>0.64173000000000002</v>
      </c>
      <c r="BR27" s="32">
        <v>2.9726300000000001</v>
      </c>
      <c r="BS27" s="32">
        <v>1.00905</v>
      </c>
      <c r="BT27" s="32">
        <v>0.88295000000000001</v>
      </c>
      <c r="BU27" s="32">
        <v>0.28921000000000002</v>
      </c>
      <c r="BV27" s="32">
        <v>2.6911100000000001</v>
      </c>
      <c r="BW27" s="32">
        <v>0.79549999999999998</v>
      </c>
      <c r="BX27" s="32">
        <v>4.5854200000000001</v>
      </c>
      <c r="BY27" s="32">
        <v>0.72</v>
      </c>
      <c r="BZ27" s="32">
        <v>0.14791000000000001</v>
      </c>
      <c r="CA27" s="32">
        <v>0.42509000000000002</v>
      </c>
      <c r="CB27" s="37">
        <v>3.8144</v>
      </c>
      <c r="CC27" s="32">
        <v>9.7471099999999993</v>
      </c>
      <c r="CD27" s="32">
        <v>13.778409999999999</v>
      </c>
      <c r="CE27" s="32">
        <v>24.295750000000002</v>
      </c>
      <c r="CF27" s="32">
        <v>1.55227</v>
      </c>
      <c r="CG27" s="32">
        <v>21.574619999999999</v>
      </c>
      <c r="CH27" s="32">
        <v>12.40949</v>
      </c>
      <c r="CI27" s="32">
        <v>2005.89005</v>
      </c>
      <c r="CJ27" s="32">
        <v>133.08721</v>
      </c>
      <c r="CK27" s="32">
        <v>1004.63325</v>
      </c>
      <c r="CL27" s="32">
        <v>2193.6941900000002</v>
      </c>
      <c r="CM27" s="32">
        <v>52.749609999999997</v>
      </c>
      <c r="CN27" s="32">
        <v>557.40801999999996</v>
      </c>
      <c r="CO27" s="32">
        <v>17.02627</v>
      </c>
      <c r="CP27" s="32">
        <v>17.01407</v>
      </c>
      <c r="CQ27" s="32">
        <v>12.95703</v>
      </c>
      <c r="CR27" s="32">
        <v>81.416300000000007</v>
      </c>
      <c r="CS27" s="32">
        <v>278.90262000000001</v>
      </c>
      <c r="CT27" s="32">
        <v>1.4384300000000001</v>
      </c>
      <c r="CU27" s="32">
        <v>4.4102300000000003</v>
      </c>
      <c r="CV27" s="32">
        <v>3.9807299999999999</v>
      </c>
      <c r="CW27" s="32">
        <v>7.8932099999999998</v>
      </c>
      <c r="CX27" s="32">
        <v>6.6057899999999998</v>
      </c>
      <c r="CY27" s="32">
        <v>134.57653999999999</v>
      </c>
      <c r="CZ27" s="32">
        <v>1.38811</v>
      </c>
      <c r="DA27" s="32">
        <v>0.52412999999999998</v>
      </c>
      <c r="DB27" s="32">
        <v>2.0022099999999998</v>
      </c>
      <c r="DC27" s="32">
        <v>2.0127899999999999</v>
      </c>
      <c r="DD27" s="32">
        <v>8.3952100000000005</v>
      </c>
      <c r="DE27" s="32">
        <v>2.0046400000000002</v>
      </c>
      <c r="DF27" s="32">
        <v>21.262070000000001</v>
      </c>
      <c r="DG27" s="32">
        <v>0.83867000000000003</v>
      </c>
      <c r="DH27" s="32">
        <v>4.1703700000000001</v>
      </c>
      <c r="DI27" s="32">
        <v>1.60181</v>
      </c>
      <c r="DJ27" s="32">
        <v>2.11165</v>
      </c>
      <c r="DK27" s="32">
        <v>1.99779</v>
      </c>
      <c r="DL27" s="32">
        <v>0.82155999999999996</v>
      </c>
      <c r="DM27" s="43">
        <v>16.115970000000001</v>
      </c>
      <c r="DN27" s="32">
        <v>3.4867900000000001</v>
      </c>
      <c r="DO27" s="32">
        <v>243.2388</v>
      </c>
      <c r="DP27" s="32">
        <v>467436.71250000002</v>
      </c>
      <c r="DQ27" s="32">
        <v>139.71225999999999</v>
      </c>
      <c r="DR27" s="32">
        <v>154.70940999999999</v>
      </c>
      <c r="DS27" s="32">
        <v>14.38579</v>
      </c>
      <c r="DT27" s="43">
        <v>0.1608</v>
      </c>
      <c r="DU27" s="32">
        <v>8.9810000000000001E-2</v>
      </c>
      <c r="DV27" s="32">
        <v>0.24510000000000001</v>
      </c>
      <c r="DW27" s="32">
        <v>1.5414699999999999</v>
      </c>
      <c r="DX27" s="32">
        <v>1.80064</v>
      </c>
      <c r="DY27" s="32">
        <v>0.48921999999999999</v>
      </c>
      <c r="DZ27" s="43">
        <v>0.56015999999999999</v>
      </c>
      <c r="EA27" s="32">
        <v>9.0690000000000007E-2</v>
      </c>
      <c r="EB27" s="32">
        <v>0.71369000000000005</v>
      </c>
      <c r="EC27" s="32">
        <v>115.13864</v>
      </c>
      <c r="ED27" s="32">
        <v>0.98882000000000003</v>
      </c>
      <c r="EE27" s="32">
        <v>0.99094000000000004</v>
      </c>
      <c r="EF27" s="37">
        <v>4.6715</v>
      </c>
    </row>
    <row r="28" spans="1:136" s="30" customFormat="1" x14ac:dyDescent="0.2">
      <c r="A28" s="30" t="s">
        <v>200</v>
      </c>
      <c r="B28" s="31" t="s">
        <v>116</v>
      </c>
      <c r="C28" s="31" t="s">
        <v>107</v>
      </c>
      <c r="D28" s="67" t="s">
        <v>121</v>
      </c>
      <c r="E28" s="32">
        <v>4.2667139801310361</v>
      </c>
      <c r="F28" s="33">
        <v>0.3282332623621968</v>
      </c>
      <c r="G28" s="36"/>
      <c r="H28" s="37"/>
      <c r="I28" s="32"/>
      <c r="J28" s="32"/>
      <c r="K28" s="36">
        <v>50000</v>
      </c>
      <c r="L28" s="32"/>
      <c r="M28" s="32"/>
      <c r="N28" s="36"/>
      <c r="O28" s="32"/>
      <c r="P28" s="32"/>
      <c r="Q28" s="36"/>
      <c r="R28" s="36">
        <v>123833.38979</v>
      </c>
      <c r="S28" s="36">
        <v>19495.450799999999</v>
      </c>
      <c r="T28" s="36">
        <v>4918.5480100000004</v>
      </c>
      <c r="U28" s="36">
        <v>219.67698999999999</v>
      </c>
      <c r="V28" s="36">
        <v>86.733130000000003</v>
      </c>
      <c r="W28" s="36">
        <v>2391.4012299999999</v>
      </c>
      <c r="X28" s="36">
        <v>12993.1443</v>
      </c>
      <c r="Y28" s="36">
        <v>9786.1600699999999</v>
      </c>
      <c r="Z28" s="32">
        <v>34.555190000000003</v>
      </c>
      <c r="AA28" s="32"/>
      <c r="AB28" s="36">
        <v>203.64553000000001</v>
      </c>
      <c r="AC28" s="36">
        <v>1757.72938</v>
      </c>
      <c r="AD28" s="32"/>
      <c r="AE28" s="36">
        <v>1190.9227000000001</v>
      </c>
      <c r="AF28" s="36">
        <v>273.28625</v>
      </c>
      <c r="AG28" s="32">
        <v>34.551990000000004</v>
      </c>
      <c r="AH28" s="36">
        <v>77.00658</v>
      </c>
      <c r="AI28" s="32">
        <v>16.746569999999998</v>
      </c>
      <c r="AJ28" s="32"/>
      <c r="AK28" s="32"/>
      <c r="AL28" s="32"/>
      <c r="AM28" s="32">
        <v>48.31315</v>
      </c>
      <c r="AN28" s="36">
        <v>103.10711999999999</v>
      </c>
      <c r="AO28" s="36">
        <v>63.596550000000001</v>
      </c>
      <c r="AP28" s="32"/>
      <c r="AQ28" s="32"/>
      <c r="AR28" s="36">
        <v>499.76022</v>
      </c>
      <c r="AS28" s="43">
        <v>9.3777799999999996</v>
      </c>
      <c r="AT28" s="32">
        <v>8.2510600000000007</v>
      </c>
      <c r="AU28" s="32">
        <v>70.094750000000005</v>
      </c>
      <c r="AV28" s="32">
        <v>5.4153799999999999</v>
      </c>
      <c r="AW28" s="32">
        <v>20.288540000000001</v>
      </c>
      <c r="AX28" s="32">
        <v>45.99729</v>
      </c>
      <c r="AY28" s="32">
        <v>12394.851259999999</v>
      </c>
      <c r="AZ28" s="32">
        <v>62.816929999999999</v>
      </c>
      <c r="BA28" s="32">
        <v>450.56419</v>
      </c>
      <c r="BB28" s="32">
        <v>1748.0610099999999</v>
      </c>
      <c r="BC28" s="32">
        <v>56.57441</v>
      </c>
      <c r="BD28" s="32">
        <v>295.06954999999999</v>
      </c>
      <c r="BE28" s="32">
        <v>92.17841</v>
      </c>
      <c r="BF28" s="32">
        <v>101.32006</v>
      </c>
      <c r="BG28" s="32">
        <v>17.738669999999999</v>
      </c>
      <c r="BH28" s="32">
        <v>80.625860000000003</v>
      </c>
      <c r="BI28" s="32">
        <v>438.11847999999998</v>
      </c>
      <c r="BJ28" s="32">
        <v>2.3806400000000001</v>
      </c>
      <c r="BK28" s="32">
        <v>0.60226000000000002</v>
      </c>
      <c r="BL28" s="32">
        <v>10.175179999999999</v>
      </c>
      <c r="BM28" s="32">
        <v>39.501820000000002</v>
      </c>
      <c r="BN28" s="32">
        <v>2.52651</v>
      </c>
      <c r="BO28" s="32">
        <v>90.060649999999995</v>
      </c>
      <c r="BP28" s="32">
        <v>5.99756</v>
      </c>
      <c r="BQ28" s="32">
        <v>1.56979</v>
      </c>
      <c r="BR28" s="32">
        <v>5.9597800000000003</v>
      </c>
      <c r="BS28" s="32">
        <v>2.06934</v>
      </c>
      <c r="BT28" s="32">
        <v>3.8661799999999999</v>
      </c>
      <c r="BU28" s="32">
        <v>1.3829</v>
      </c>
      <c r="BV28" s="32">
        <v>10.7415</v>
      </c>
      <c r="BW28" s="32">
        <v>1.87524</v>
      </c>
      <c r="BX28" s="32">
        <v>9.2465799999999998</v>
      </c>
      <c r="BY28" s="32">
        <v>5.5444199999999997</v>
      </c>
      <c r="BZ28" s="32">
        <v>0.33298</v>
      </c>
      <c r="CA28" s="32">
        <v>1.1622300000000001</v>
      </c>
      <c r="CB28" s="37">
        <v>10.03947</v>
      </c>
      <c r="CC28" s="32">
        <v>44.11994</v>
      </c>
      <c r="CD28" s="32">
        <v>61.354700000000001</v>
      </c>
      <c r="CE28" s="32">
        <v>110.69629</v>
      </c>
      <c r="CF28" s="32">
        <v>7.5630100000000002</v>
      </c>
      <c r="CG28" s="32">
        <v>97.467299999999994</v>
      </c>
      <c r="CH28" s="32">
        <v>57.337269999999997</v>
      </c>
      <c r="CI28" s="32">
        <v>9147.1210100000008</v>
      </c>
      <c r="CJ28" s="32">
        <v>607.70542</v>
      </c>
      <c r="CK28" s="32">
        <v>4588.8518999999997</v>
      </c>
      <c r="CL28" s="32">
        <v>9957.4302200000002</v>
      </c>
      <c r="CM28" s="32">
        <v>240.15637000000001</v>
      </c>
      <c r="CN28" s="32">
        <v>2542.7393099999999</v>
      </c>
      <c r="CO28" s="32">
        <v>76.720089999999999</v>
      </c>
      <c r="CP28" s="32">
        <v>76.272490000000005</v>
      </c>
      <c r="CQ28" s="32">
        <v>59.161769999999997</v>
      </c>
      <c r="CR28" s="32">
        <v>370.99239999999998</v>
      </c>
      <c r="CS28" s="32">
        <v>1262.89922</v>
      </c>
      <c r="CT28" s="32">
        <v>6.6575699999999998</v>
      </c>
      <c r="CU28" s="32">
        <v>17.698630000000001</v>
      </c>
      <c r="CV28" s="32">
        <v>19.392040000000001</v>
      </c>
      <c r="CW28" s="32">
        <v>33.22625</v>
      </c>
      <c r="CX28" s="32">
        <v>32.204709999999999</v>
      </c>
      <c r="CY28" s="32">
        <v>608.47681999999998</v>
      </c>
      <c r="CZ28" s="32">
        <v>5.9025100000000004</v>
      </c>
      <c r="DA28" s="32">
        <v>2.5527899999999999</v>
      </c>
      <c r="DB28" s="32">
        <v>9.7311899999999998</v>
      </c>
      <c r="DC28" s="32">
        <v>8.5791199999999996</v>
      </c>
      <c r="DD28" s="32">
        <v>38.662309999999998</v>
      </c>
      <c r="DE28" s="32">
        <v>8.5443999999999996</v>
      </c>
      <c r="DF28" s="32">
        <v>96.630960000000002</v>
      </c>
      <c r="DG28" s="32">
        <v>4.0073600000000003</v>
      </c>
      <c r="DH28" s="32">
        <v>18.637070000000001</v>
      </c>
      <c r="DI28" s="32">
        <v>7.7851800000000004</v>
      </c>
      <c r="DJ28" s="32">
        <v>9.4368200000000009</v>
      </c>
      <c r="DK28" s="32">
        <v>9.1110799999999994</v>
      </c>
      <c r="DL28" s="32">
        <v>3.9929700000000001</v>
      </c>
      <c r="DM28" s="43">
        <v>17.056830000000001</v>
      </c>
      <c r="DN28" s="32">
        <v>5.8810000000000002</v>
      </c>
      <c r="DO28" s="32">
        <v>286.75540000000001</v>
      </c>
      <c r="DP28" s="32">
        <v>467436.71250000002</v>
      </c>
      <c r="DQ28" s="32">
        <v>145.14035000000001</v>
      </c>
      <c r="DR28" s="32">
        <v>145.32943</v>
      </c>
      <c r="DS28" s="32">
        <v>762.36176</v>
      </c>
      <c r="DT28" s="43">
        <v>0.53149999999999997</v>
      </c>
      <c r="DU28" s="32">
        <v>0.35182999999999998</v>
      </c>
      <c r="DV28" s="32">
        <v>1.3295699999999999</v>
      </c>
      <c r="DW28" s="32">
        <v>4.7386200000000001</v>
      </c>
      <c r="DX28" s="32">
        <v>5.26166</v>
      </c>
      <c r="DY28" s="32">
        <v>3.8325800000000001</v>
      </c>
      <c r="DZ28" s="43">
        <v>2.6172</v>
      </c>
      <c r="EA28" s="32">
        <v>0.52634999999999998</v>
      </c>
      <c r="EB28" s="32">
        <v>3.4276599999999999</v>
      </c>
      <c r="EC28" s="32">
        <v>535.22806000000003</v>
      </c>
      <c r="ED28" s="32">
        <v>5.0989699999999996</v>
      </c>
      <c r="EE28" s="32">
        <v>5.22262</v>
      </c>
      <c r="EF28" s="37">
        <v>21.611809999999998</v>
      </c>
    </row>
    <row r="29" spans="1:136" s="30" customFormat="1" x14ac:dyDescent="0.2">
      <c r="A29" s="30" t="s">
        <v>164</v>
      </c>
      <c r="B29" s="31" t="s">
        <v>116</v>
      </c>
      <c r="C29" s="31" t="s">
        <v>107</v>
      </c>
      <c r="D29" s="67" t="s">
        <v>122</v>
      </c>
      <c r="E29" s="32">
        <v>2.8481270959456095</v>
      </c>
      <c r="F29" s="33">
        <v>2.7359141634006368E-2</v>
      </c>
      <c r="G29" s="36">
        <v>75.252755153894498</v>
      </c>
      <c r="H29" s="37">
        <v>1.6086942699633762</v>
      </c>
      <c r="I29" s="32"/>
      <c r="J29" s="32">
        <v>3.9925799999999998</v>
      </c>
      <c r="K29" s="36">
        <v>50000</v>
      </c>
      <c r="L29" s="32">
        <v>9.0898800000000008</v>
      </c>
      <c r="M29" s="32">
        <v>31.88984</v>
      </c>
      <c r="N29" s="36"/>
      <c r="O29" s="32"/>
      <c r="P29" s="32">
        <v>35.070839999999997</v>
      </c>
      <c r="Q29" s="36">
        <v>416.2704</v>
      </c>
      <c r="R29" s="36">
        <v>143916.55009999999</v>
      </c>
      <c r="S29" s="36">
        <v>32888.925660000001</v>
      </c>
      <c r="T29" s="36">
        <v>5261.2869700000001</v>
      </c>
      <c r="U29" s="36">
        <v>18.743490000000001</v>
      </c>
      <c r="V29" s="36">
        <v>30.463149999999999</v>
      </c>
      <c r="W29" s="36">
        <v>3352.6228999999998</v>
      </c>
      <c r="X29" s="36">
        <v>41769.953609999997</v>
      </c>
      <c r="Y29" s="36">
        <v>37331.93146</v>
      </c>
      <c r="Z29" s="32">
        <v>17.54926</v>
      </c>
      <c r="AA29" s="32"/>
      <c r="AB29" s="36">
        <v>185.41179</v>
      </c>
      <c r="AC29" s="36">
        <v>2014.6147699999999</v>
      </c>
      <c r="AD29" s="32">
        <v>3.2677700000000001</v>
      </c>
      <c r="AE29" s="36">
        <v>923.89450999999997</v>
      </c>
      <c r="AF29" s="36">
        <v>425.01990999999998</v>
      </c>
      <c r="AG29" s="32">
        <v>51.536610000000003</v>
      </c>
      <c r="AH29" s="36">
        <v>84.165000000000006</v>
      </c>
      <c r="AI29" s="32">
        <v>9.3483900000000002</v>
      </c>
      <c r="AJ29" s="32">
        <v>4.0126600000000003</v>
      </c>
      <c r="AK29" s="32">
        <v>1.16266</v>
      </c>
      <c r="AL29" s="32">
        <v>38.769680000000001</v>
      </c>
      <c r="AM29" s="32">
        <v>39.549570000000003</v>
      </c>
      <c r="AN29" s="36">
        <v>345.38387999999998</v>
      </c>
      <c r="AO29" s="36">
        <v>41.428870000000003</v>
      </c>
      <c r="AP29" s="32"/>
      <c r="AQ29" s="32">
        <v>4.1635299999999997</v>
      </c>
      <c r="AR29" s="36">
        <v>261.91674</v>
      </c>
      <c r="AS29" s="43">
        <v>0.94877999999999996</v>
      </c>
      <c r="AT29" s="32">
        <v>0.46084999999999998</v>
      </c>
      <c r="AU29" s="32">
        <v>11.57681</v>
      </c>
      <c r="AV29" s="32">
        <v>0.65876000000000001</v>
      </c>
      <c r="AW29" s="32">
        <v>1.9605300000000001</v>
      </c>
      <c r="AX29" s="32">
        <v>4.99763</v>
      </c>
      <c r="AY29" s="32">
        <v>1254.9654</v>
      </c>
      <c r="AZ29" s="32">
        <v>3.4098700000000002</v>
      </c>
      <c r="BA29" s="32">
        <v>27.441269999999999</v>
      </c>
      <c r="BB29" s="32">
        <v>250.59367</v>
      </c>
      <c r="BC29" s="32">
        <v>9.6687399999999997</v>
      </c>
      <c r="BD29" s="32">
        <v>28.516480000000001</v>
      </c>
      <c r="BE29" s="32">
        <v>9.8998000000000008</v>
      </c>
      <c r="BF29" s="32">
        <v>11.09915</v>
      </c>
      <c r="BG29" s="32">
        <v>3.052</v>
      </c>
      <c r="BH29" s="32">
        <v>11.687480000000001</v>
      </c>
      <c r="BI29" s="32">
        <v>66.870289999999997</v>
      </c>
      <c r="BJ29" s="32">
        <v>0.24279999999999999</v>
      </c>
      <c r="BK29" s="32">
        <v>0.13339999999999999</v>
      </c>
      <c r="BL29" s="32">
        <v>1.5894699999999999</v>
      </c>
      <c r="BM29" s="32">
        <v>6.6469500000000004</v>
      </c>
      <c r="BN29" s="32">
        <v>0.28161999999999998</v>
      </c>
      <c r="BO29" s="32">
        <v>8.7279199999999992</v>
      </c>
      <c r="BP29" s="32">
        <v>1.00725</v>
      </c>
      <c r="BQ29" s="32">
        <v>0.31517000000000001</v>
      </c>
      <c r="BR29" s="32">
        <v>1.0393699999999999</v>
      </c>
      <c r="BS29" s="32">
        <v>0.24951000000000001</v>
      </c>
      <c r="BT29" s="32">
        <v>0.26695999999999998</v>
      </c>
      <c r="BU29" s="32">
        <v>0.10757</v>
      </c>
      <c r="BV29" s="32">
        <v>0.82111000000000001</v>
      </c>
      <c r="BW29" s="32">
        <v>0.25627</v>
      </c>
      <c r="BX29" s="32">
        <v>2.30017</v>
      </c>
      <c r="BY29" s="32">
        <v>0.65439000000000003</v>
      </c>
      <c r="BZ29" s="32">
        <v>2.8230000000000002E-2</v>
      </c>
      <c r="CA29" s="32">
        <v>0.13847000000000001</v>
      </c>
      <c r="CB29" s="37">
        <v>1.17706</v>
      </c>
      <c r="CC29" s="32">
        <v>2.1547000000000001</v>
      </c>
      <c r="CD29" s="32">
        <v>2.7622900000000001</v>
      </c>
      <c r="CE29" s="32">
        <v>5.7347099999999998</v>
      </c>
      <c r="CF29" s="32">
        <v>0.37866</v>
      </c>
      <c r="CG29" s="32">
        <v>5.9231299999999996</v>
      </c>
      <c r="CH29" s="32">
        <v>2.9212699999999998</v>
      </c>
      <c r="CI29" s="32">
        <v>481.40832999999998</v>
      </c>
      <c r="CJ29" s="32">
        <v>32.576210000000003</v>
      </c>
      <c r="CK29" s="32">
        <v>238.69847999999999</v>
      </c>
      <c r="CL29" s="32">
        <v>516.69101999999998</v>
      </c>
      <c r="CM29" s="32">
        <v>12.639200000000001</v>
      </c>
      <c r="CN29" s="32">
        <v>128.66641999999999</v>
      </c>
      <c r="CO29" s="32">
        <v>2.78592</v>
      </c>
      <c r="CP29" s="32">
        <v>3.89472</v>
      </c>
      <c r="CQ29" s="32">
        <v>2.9911699999999999</v>
      </c>
      <c r="CR29" s="32">
        <v>19.303709999999999</v>
      </c>
      <c r="CS29" s="32">
        <v>67.291039999999995</v>
      </c>
      <c r="CT29" s="32">
        <v>0.41086</v>
      </c>
      <c r="CU29" s="32">
        <v>0.90544999999999998</v>
      </c>
      <c r="CV29" s="32">
        <v>0.69221999999999995</v>
      </c>
      <c r="CW29" s="32">
        <v>1.3249899999999999</v>
      </c>
      <c r="CX29" s="32">
        <v>1.32152</v>
      </c>
      <c r="CY29" s="32">
        <v>31.28951</v>
      </c>
      <c r="CZ29" s="32">
        <v>0.30946000000000001</v>
      </c>
      <c r="DA29" s="32">
        <v>9.776E-2</v>
      </c>
      <c r="DB29" s="32">
        <v>0.10542</v>
      </c>
      <c r="DC29" s="32">
        <v>0.51066</v>
      </c>
      <c r="DD29" s="32">
        <v>1.9246399999999999</v>
      </c>
      <c r="DE29" s="32">
        <v>0.48709999999999998</v>
      </c>
      <c r="DF29" s="32">
        <v>4.9108599999999996</v>
      </c>
      <c r="DG29" s="32">
        <v>0.20618</v>
      </c>
      <c r="DH29" s="32">
        <v>0.98850000000000005</v>
      </c>
      <c r="DI29" s="32">
        <v>0.30457000000000001</v>
      </c>
      <c r="DJ29" s="32">
        <v>0.29720999999999997</v>
      </c>
      <c r="DK29" s="32">
        <v>0.46385999999999999</v>
      </c>
      <c r="DL29" s="32">
        <v>0.26923000000000002</v>
      </c>
      <c r="DM29" s="43">
        <v>19.551369999999999</v>
      </c>
      <c r="DN29" s="32">
        <v>4.9430899999999998</v>
      </c>
      <c r="DO29" s="32">
        <v>291.55837000000002</v>
      </c>
      <c r="DP29" s="32">
        <v>467436.71250000002</v>
      </c>
      <c r="DQ29" s="32">
        <v>167.96869000000001</v>
      </c>
      <c r="DR29" s="32">
        <v>170.39321000000001</v>
      </c>
      <c r="DS29" s="32">
        <v>38.968640000000001</v>
      </c>
      <c r="DT29" s="43">
        <v>0.12389</v>
      </c>
      <c r="DU29" s="32">
        <v>7.8320000000000001E-2</v>
      </c>
      <c r="DV29" s="32">
        <v>0.19750999999999999</v>
      </c>
      <c r="DW29" s="32">
        <v>1.23949</v>
      </c>
      <c r="DX29" s="32">
        <v>1.38666</v>
      </c>
      <c r="DY29" s="32">
        <v>0.25663999999999998</v>
      </c>
      <c r="DZ29" s="43">
        <v>0.21340000000000001</v>
      </c>
      <c r="EA29" s="32">
        <v>4.3040000000000002E-2</v>
      </c>
      <c r="EB29" s="32">
        <v>0.29099000000000003</v>
      </c>
      <c r="EC29" s="32">
        <v>47.0899</v>
      </c>
      <c r="ED29" s="32">
        <v>0.31679000000000002</v>
      </c>
      <c r="EE29" s="32">
        <v>0.43534</v>
      </c>
      <c r="EF29" s="37">
        <v>1.88147</v>
      </c>
    </row>
    <row r="30" spans="1:136" s="30" customFormat="1" x14ac:dyDescent="0.2">
      <c r="A30" s="30" t="s">
        <v>165</v>
      </c>
      <c r="B30" s="31" t="s">
        <v>123</v>
      </c>
      <c r="C30" s="31" t="s">
        <v>107</v>
      </c>
      <c r="D30" s="67" t="s">
        <v>124</v>
      </c>
      <c r="E30" s="32">
        <v>4.1129108604084408</v>
      </c>
      <c r="F30" s="33">
        <v>5.8591366954755933E-2</v>
      </c>
      <c r="G30" s="36">
        <v>88.299756462671994</v>
      </c>
      <c r="H30" s="37">
        <v>3.963257839652361</v>
      </c>
      <c r="I30" s="32"/>
      <c r="J30" s="32"/>
      <c r="K30" s="36">
        <v>50000</v>
      </c>
      <c r="L30" s="32">
        <v>60.510370000000002</v>
      </c>
      <c r="M30" s="32">
        <v>119.25288</v>
      </c>
      <c r="N30" s="36">
        <v>456.70907999999997</v>
      </c>
      <c r="O30" s="32"/>
      <c r="P30" s="32"/>
      <c r="Q30" s="36">
        <v>700.07646</v>
      </c>
      <c r="R30" s="36">
        <v>120638.59433000001</v>
      </c>
      <c r="S30" s="36">
        <v>20919.581480000001</v>
      </c>
      <c r="T30" s="36">
        <v>5680.3200699999998</v>
      </c>
      <c r="U30" s="36">
        <v>850.52482999999995</v>
      </c>
      <c r="V30" s="36">
        <v>732.62235999999996</v>
      </c>
      <c r="W30" s="36">
        <v>3092.76451</v>
      </c>
      <c r="X30" s="36">
        <v>36395.890339999998</v>
      </c>
      <c r="Y30" s="36">
        <v>30525.87903</v>
      </c>
      <c r="Z30" s="32">
        <v>25.979769999999998</v>
      </c>
      <c r="AA30" s="32">
        <v>2.4895800000000001</v>
      </c>
      <c r="AB30" s="36">
        <v>137.09746999999999</v>
      </c>
      <c r="AC30" s="36">
        <v>2143.8249099999998</v>
      </c>
      <c r="AD30" s="32">
        <v>26.109649999999998</v>
      </c>
      <c r="AE30" s="36">
        <v>1118.3760199999999</v>
      </c>
      <c r="AF30" s="36">
        <v>314.20861000000002</v>
      </c>
      <c r="AG30" s="32">
        <v>56.92062</v>
      </c>
      <c r="AH30" s="36">
        <v>35.715150000000001</v>
      </c>
      <c r="AI30" s="32">
        <v>7.2576900000000002</v>
      </c>
      <c r="AJ30" s="32"/>
      <c r="AK30" s="32">
        <v>3.4546800000000002</v>
      </c>
      <c r="AL30" s="32">
        <v>38.133339999999997</v>
      </c>
      <c r="AM30" s="32">
        <v>32.908610000000003</v>
      </c>
      <c r="AN30" s="36">
        <v>275.39891</v>
      </c>
      <c r="AO30" s="36">
        <v>55.062429999999999</v>
      </c>
      <c r="AP30" s="32"/>
      <c r="AQ30" s="32">
        <v>3.68011</v>
      </c>
      <c r="AR30" s="36">
        <v>283.85154999999997</v>
      </c>
      <c r="AS30" s="43">
        <v>1.4339900000000001</v>
      </c>
      <c r="AT30" s="32">
        <v>1.1873800000000001</v>
      </c>
      <c r="AU30" s="32">
        <v>16.71311</v>
      </c>
      <c r="AV30" s="32">
        <v>1.2885500000000001</v>
      </c>
      <c r="AW30" s="32">
        <v>4.1733200000000004</v>
      </c>
      <c r="AX30" s="32">
        <v>6.6195399999999998</v>
      </c>
      <c r="AY30" s="32">
        <v>3215.8107599999998</v>
      </c>
      <c r="AZ30" s="32">
        <v>7.9321200000000003</v>
      </c>
      <c r="BA30" s="32">
        <v>70.638570000000001</v>
      </c>
      <c r="BB30" s="32">
        <v>350.21901000000003</v>
      </c>
      <c r="BC30" s="32">
        <v>11.48245</v>
      </c>
      <c r="BD30" s="32">
        <v>53.537179999999999</v>
      </c>
      <c r="BE30" s="32">
        <v>21.652670000000001</v>
      </c>
      <c r="BF30" s="32">
        <v>23.856020000000001</v>
      </c>
      <c r="BG30" s="32">
        <v>4.3300799999999997</v>
      </c>
      <c r="BH30" s="32">
        <v>16.336279999999999</v>
      </c>
      <c r="BI30" s="32">
        <v>86.538460000000001</v>
      </c>
      <c r="BJ30" s="32">
        <v>0.43207000000000001</v>
      </c>
      <c r="BK30" s="32">
        <v>0.39661000000000002</v>
      </c>
      <c r="BL30" s="32">
        <v>2.0414099999999999</v>
      </c>
      <c r="BM30" s="32">
        <v>10.200799999999999</v>
      </c>
      <c r="BN30" s="32">
        <v>1.0019100000000001</v>
      </c>
      <c r="BO30" s="32">
        <v>15.59775</v>
      </c>
      <c r="BP30" s="32">
        <v>1.2742</v>
      </c>
      <c r="BQ30" s="32">
        <v>0.48491000000000001</v>
      </c>
      <c r="BR30" s="32">
        <v>0.99217999999999995</v>
      </c>
      <c r="BS30" s="32">
        <v>0.33554</v>
      </c>
      <c r="BT30" s="32">
        <v>0.86933000000000005</v>
      </c>
      <c r="BU30" s="32">
        <v>0.26166</v>
      </c>
      <c r="BV30" s="32">
        <v>1.71068</v>
      </c>
      <c r="BW30" s="32">
        <v>0.34421000000000002</v>
      </c>
      <c r="BX30" s="32">
        <v>3.0081699999999998</v>
      </c>
      <c r="BY30" s="32">
        <v>1.09649</v>
      </c>
      <c r="BZ30" s="32">
        <v>4.614E-2</v>
      </c>
      <c r="CA30" s="32">
        <v>0.21393999999999999</v>
      </c>
      <c r="CB30" s="37">
        <v>1.7819</v>
      </c>
      <c r="CC30" s="32">
        <v>4.8180500000000004</v>
      </c>
      <c r="CD30" s="32">
        <v>8.9567599999999992</v>
      </c>
      <c r="CE30" s="32">
        <v>15.210839999999999</v>
      </c>
      <c r="CF30" s="32">
        <v>0.98099000000000003</v>
      </c>
      <c r="CG30" s="32">
        <v>12.57957</v>
      </c>
      <c r="CH30" s="32">
        <v>6.4511399999999997</v>
      </c>
      <c r="CI30" s="32">
        <v>1136.6340600000001</v>
      </c>
      <c r="CJ30" s="32">
        <v>75.733789999999999</v>
      </c>
      <c r="CK30" s="32">
        <v>592.94741999999997</v>
      </c>
      <c r="CL30" s="32">
        <v>1179.8715</v>
      </c>
      <c r="CM30" s="32">
        <v>28.64753</v>
      </c>
      <c r="CN30" s="32">
        <v>329.04858000000002</v>
      </c>
      <c r="CO30" s="32">
        <v>8.2813499999999998</v>
      </c>
      <c r="CP30" s="32">
        <v>8.6696799999999996</v>
      </c>
      <c r="CQ30" s="32">
        <v>7.0021300000000002</v>
      </c>
      <c r="CR30" s="32">
        <v>44.059890000000003</v>
      </c>
      <c r="CS30" s="32">
        <v>147.58903000000001</v>
      </c>
      <c r="CT30" s="32">
        <v>0.82389999999999997</v>
      </c>
      <c r="CU30" s="32">
        <v>2.10589</v>
      </c>
      <c r="CV30" s="32">
        <v>1.3157399999999999</v>
      </c>
      <c r="CW30" s="32">
        <v>3.1773899999999999</v>
      </c>
      <c r="CX30" s="32">
        <v>3.3683100000000001</v>
      </c>
      <c r="CY30" s="32">
        <v>74.383409999999998</v>
      </c>
      <c r="CZ30" s="32">
        <v>0.82442000000000004</v>
      </c>
      <c r="DA30" s="32">
        <v>0.18414</v>
      </c>
      <c r="DB30" s="32">
        <v>0.22639000000000001</v>
      </c>
      <c r="DC30" s="32">
        <v>1.2347999999999999</v>
      </c>
      <c r="DD30" s="32">
        <v>4.9414300000000004</v>
      </c>
      <c r="DE30" s="32">
        <v>1.3356300000000001</v>
      </c>
      <c r="DF30" s="32">
        <v>12.698589999999999</v>
      </c>
      <c r="DG30" s="32">
        <v>0.56904999999999994</v>
      </c>
      <c r="DH30" s="32">
        <v>1.7255199999999999</v>
      </c>
      <c r="DI30" s="32">
        <v>1.2904599999999999</v>
      </c>
      <c r="DJ30" s="32">
        <v>0.55852999999999997</v>
      </c>
      <c r="DK30" s="32">
        <v>1.0542</v>
      </c>
      <c r="DL30" s="32">
        <v>0.79422999999999999</v>
      </c>
      <c r="DM30" s="43">
        <v>6.1730700000000001</v>
      </c>
      <c r="DN30" s="32">
        <v>2.0358900000000002</v>
      </c>
      <c r="DO30" s="32">
        <v>68.339609999999993</v>
      </c>
      <c r="DP30" s="32">
        <v>467436.71250000002</v>
      </c>
      <c r="DQ30" s="32">
        <v>106.03024000000001</v>
      </c>
      <c r="DR30" s="32">
        <v>107.79478</v>
      </c>
      <c r="DS30" s="32">
        <v>4.8842699999999999</v>
      </c>
      <c r="DT30" s="43">
        <v>4.8689999999999997E-2</v>
      </c>
      <c r="DU30" s="32">
        <v>3.5209999999999998E-2</v>
      </c>
      <c r="DV30" s="32">
        <v>9.1410000000000005E-2</v>
      </c>
      <c r="DW30" s="32">
        <v>0.69725999999999999</v>
      </c>
      <c r="DX30" s="32">
        <v>0.77683999999999997</v>
      </c>
      <c r="DY30" s="32">
        <v>0.12295</v>
      </c>
      <c r="DZ30" s="43">
        <v>0.12706999999999999</v>
      </c>
      <c r="EA30" s="32">
        <v>2.828E-2</v>
      </c>
      <c r="EB30" s="32">
        <v>0.17102000000000001</v>
      </c>
      <c r="EC30" s="32">
        <v>29.716480000000001</v>
      </c>
      <c r="ED30" s="32">
        <v>0.23632</v>
      </c>
      <c r="EE30" s="32">
        <v>0.25101000000000001</v>
      </c>
      <c r="EF30" s="37">
        <v>1.14899</v>
      </c>
    </row>
    <row r="31" spans="1:136" s="30" customFormat="1" x14ac:dyDescent="0.2">
      <c r="A31" s="30" t="s">
        <v>166</v>
      </c>
      <c r="B31" s="31" t="s">
        <v>125</v>
      </c>
      <c r="C31" s="31" t="s">
        <v>107</v>
      </c>
      <c r="D31" s="67" t="s">
        <v>126</v>
      </c>
      <c r="E31" s="32">
        <v>5.265405281623476</v>
      </c>
      <c r="F31" s="33">
        <v>3.2250189461671262E-2</v>
      </c>
      <c r="G31" s="36">
        <v>60.815910634606176</v>
      </c>
      <c r="H31" s="37">
        <v>1.8063787499633286</v>
      </c>
      <c r="I31" s="32">
        <v>60.053429999999999</v>
      </c>
      <c r="J31" s="32">
        <v>14.79893</v>
      </c>
      <c r="K31" s="36">
        <v>50000</v>
      </c>
      <c r="L31" s="32">
        <v>70.130769999999998</v>
      </c>
      <c r="M31" s="32">
        <v>85.887270000000001</v>
      </c>
      <c r="N31" s="36">
        <v>560.36644999999999</v>
      </c>
      <c r="O31" s="32"/>
      <c r="P31" s="32">
        <v>53.142850000000003</v>
      </c>
      <c r="Q31" s="36">
        <v>381.80676999999997</v>
      </c>
      <c r="R31" s="36">
        <v>123172.51927999999</v>
      </c>
      <c r="S31" s="36">
        <v>32273.388490000001</v>
      </c>
      <c r="T31" s="36">
        <v>5777.8532800000003</v>
      </c>
      <c r="U31" s="36">
        <v>93.354439999999997</v>
      </c>
      <c r="V31" s="36">
        <v>12.44796</v>
      </c>
      <c r="W31" s="36">
        <v>2781.5854800000002</v>
      </c>
      <c r="X31" s="36">
        <v>38497.913310000004</v>
      </c>
      <c r="Y31" s="36">
        <v>34361.582219999997</v>
      </c>
      <c r="Z31" s="32">
        <v>26.536110000000001</v>
      </c>
      <c r="AA31" s="32">
        <v>1.76546</v>
      </c>
      <c r="AB31" s="36">
        <v>221.18813</v>
      </c>
      <c r="AC31" s="36">
        <v>1445.7531100000001</v>
      </c>
      <c r="AD31" s="32">
        <v>8.1805199999999996</v>
      </c>
      <c r="AE31" s="36">
        <v>1461.8335</v>
      </c>
      <c r="AF31" s="36">
        <v>404.84793000000002</v>
      </c>
      <c r="AG31" s="32">
        <v>30.43816</v>
      </c>
      <c r="AH31" s="36">
        <v>101.06046000000001</v>
      </c>
      <c r="AI31" s="32">
        <v>13.764089999999999</v>
      </c>
      <c r="AJ31" s="32">
        <v>21.560020000000002</v>
      </c>
      <c r="AK31" s="32">
        <v>2.7534200000000002</v>
      </c>
      <c r="AL31" s="32">
        <v>26.815760000000001</v>
      </c>
      <c r="AM31" s="32">
        <v>58.103149999999999</v>
      </c>
      <c r="AN31" s="36">
        <v>149.31077999999999</v>
      </c>
      <c r="AO31" s="36">
        <v>60.370269999999998</v>
      </c>
      <c r="AP31" s="32"/>
      <c r="AQ31" s="32">
        <v>4.5126299999999997</v>
      </c>
      <c r="AR31" s="36">
        <v>447.24169999999998</v>
      </c>
      <c r="AS31" s="43">
        <v>0.70038999999999996</v>
      </c>
      <c r="AT31" s="32">
        <v>0.68598999999999999</v>
      </c>
      <c r="AU31" s="32">
        <v>8.4087300000000003</v>
      </c>
      <c r="AV31" s="32">
        <v>0.63134000000000001</v>
      </c>
      <c r="AW31" s="32">
        <v>1.9467099999999999</v>
      </c>
      <c r="AX31" s="32">
        <v>3.1521699999999999</v>
      </c>
      <c r="AY31" s="32">
        <v>1583.8484100000001</v>
      </c>
      <c r="AZ31" s="32">
        <v>3.0535899999999998</v>
      </c>
      <c r="BA31" s="32">
        <v>28.92896</v>
      </c>
      <c r="BB31" s="32">
        <v>179.44353000000001</v>
      </c>
      <c r="BC31" s="32">
        <v>7.0296700000000003</v>
      </c>
      <c r="BD31" s="32">
        <v>24.30791</v>
      </c>
      <c r="BE31" s="32">
        <v>7.8361299999999998</v>
      </c>
      <c r="BF31" s="32">
        <v>8.6389700000000005</v>
      </c>
      <c r="BG31" s="32">
        <v>2.0641600000000002</v>
      </c>
      <c r="BH31" s="32">
        <v>8.3509700000000002</v>
      </c>
      <c r="BI31" s="32">
        <v>47.281970000000001</v>
      </c>
      <c r="BJ31" s="32">
        <v>0.21709999999999999</v>
      </c>
      <c r="BK31" s="32">
        <v>0.17721000000000001</v>
      </c>
      <c r="BL31" s="32">
        <v>1.28688</v>
      </c>
      <c r="BM31" s="32">
        <v>4.1887699999999999</v>
      </c>
      <c r="BN31" s="32">
        <v>0.33676</v>
      </c>
      <c r="BO31" s="32">
        <v>8.69665</v>
      </c>
      <c r="BP31" s="32">
        <v>0.72836999999999996</v>
      </c>
      <c r="BQ31" s="32">
        <v>0.18026</v>
      </c>
      <c r="BR31" s="32">
        <v>0.84836999999999996</v>
      </c>
      <c r="BS31" s="32">
        <v>0.22817999999999999</v>
      </c>
      <c r="BT31" s="32">
        <v>0.35374</v>
      </c>
      <c r="BU31" s="32">
        <v>0.12474</v>
      </c>
      <c r="BV31" s="32">
        <v>0.79237999999999997</v>
      </c>
      <c r="BW31" s="32">
        <v>0.23007</v>
      </c>
      <c r="BX31" s="32">
        <v>1.13334</v>
      </c>
      <c r="BY31" s="32">
        <v>0.59145000000000003</v>
      </c>
      <c r="BZ31" s="32">
        <v>3.1E-2</v>
      </c>
      <c r="CA31" s="32">
        <v>0.11328000000000001</v>
      </c>
      <c r="CB31" s="37">
        <v>1.1491100000000001</v>
      </c>
      <c r="CC31" s="32">
        <v>2.0587</v>
      </c>
      <c r="CD31" s="32">
        <v>2.5249600000000001</v>
      </c>
      <c r="CE31" s="32">
        <v>5.2839299999999998</v>
      </c>
      <c r="CF31" s="32">
        <v>0.30826999999999999</v>
      </c>
      <c r="CG31" s="32">
        <v>5.0956200000000003</v>
      </c>
      <c r="CH31" s="32">
        <v>2.5233599999999998</v>
      </c>
      <c r="CI31" s="32">
        <v>439.65974999999997</v>
      </c>
      <c r="CJ31" s="32">
        <v>28.239100000000001</v>
      </c>
      <c r="CK31" s="32">
        <v>234.74524</v>
      </c>
      <c r="CL31" s="32">
        <v>547.202</v>
      </c>
      <c r="CM31" s="32">
        <v>11.23814</v>
      </c>
      <c r="CN31" s="32">
        <v>124.37092</v>
      </c>
      <c r="CO31" s="32">
        <v>2.6883499999999998</v>
      </c>
      <c r="CP31" s="32">
        <v>3.66337</v>
      </c>
      <c r="CQ31" s="32">
        <v>2.7474599999999998</v>
      </c>
      <c r="CR31" s="32">
        <v>17.607279999999999</v>
      </c>
      <c r="CS31" s="32">
        <v>56.133940000000003</v>
      </c>
      <c r="CT31" s="32">
        <v>0.34238000000000002</v>
      </c>
      <c r="CU31" s="32">
        <v>0.97819999999999996</v>
      </c>
      <c r="CV31" s="32">
        <v>0.82013000000000003</v>
      </c>
      <c r="CW31" s="32">
        <v>1.53738</v>
      </c>
      <c r="CX31" s="32">
        <v>1.3434200000000001</v>
      </c>
      <c r="CY31" s="32">
        <v>30.528479999999998</v>
      </c>
      <c r="CZ31" s="32">
        <v>0.36220000000000002</v>
      </c>
      <c r="DA31" s="32">
        <v>8.5110000000000005E-2</v>
      </c>
      <c r="DB31" s="32">
        <v>5.8500000000000003E-2</v>
      </c>
      <c r="DC31" s="32">
        <v>0.45688000000000001</v>
      </c>
      <c r="DD31" s="32">
        <v>1.93509</v>
      </c>
      <c r="DE31" s="32">
        <v>0.78147999999999995</v>
      </c>
      <c r="DF31" s="32">
        <v>5.5179099999999996</v>
      </c>
      <c r="DG31" s="32">
        <v>0.17946000000000001</v>
      </c>
      <c r="DH31" s="32">
        <v>0.88236000000000003</v>
      </c>
      <c r="DI31" s="32">
        <v>0.25470999999999999</v>
      </c>
      <c r="DJ31" s="32">
        <v>0.30557000000000001</v>
      </c>
      <c r="DK31" s="32">
        <v>0.51066</v>
      </c>
      <c r="DL31" s="32">
        <v>0.28360000000000002</v>
      </c>
      <c r="DM31" s="43">
        <v>4.8901300000000001</v>
      </c>
      <c r="DN31" s="32">
        <v>1.75692</v>
      </c>
      <c r="DO31" s="32">
        <v>60.736130000000003</v>
      </c>
      <c r="DP31" s="32">
        <v>467436.71250000002</v>
      </c>
      <c r="DQ31" s="32">
        <v>64.758560000000003</v>
      </c>
      <c r="DR31" s="32">
        <v>65.890770000000003</v>
      </c>
      <c r="DS31" s="32">
        <v>4.1685699999999999</v>
      </c>
      <c r="DT31" s="43">
        <v>3.1350000000000003E-2</v>
      </c>
      <c r="DU31" s="32">
        <v>2.324E-2</v>
      </c>
      <c r="DV31" s="32">
        <v>6.9970000000000004E-2</v>
      </c>
      <c r="DW31" s="32">
        <v>0.38916000000000001</v>
      </c>
      <c r="DX31" s="32">
        <v>0.43489</v>
      </c>
      <c r="DY31" s="32">
        <v>8.405E-2</v>
      </c>
      <c r="DZ31" s="43">
        <v>9.3039999999999998E-2</v>
      </c>
      <c r="EA31" s="32">
        <v>1.533E-2</v>
      </c>
      <c r="EB31" s="32">
        <v>0.11464000000000001</v>
      </c>
      <c r="EC31" s="32">
        <v>19.741879999999998</v>
      </c>
      <c r="ED31" s="32">
        <v>0.13203999999999999</v>
      </c>
      <c r="EE31" s="32">
        <v>0.17834</v>
      </c>
      <c r="EF31" s="37">
        <v>0.78886000000000001</v>
      </c>
    </row>
    <row r="32" spans="1:136" s="30" customFormat="1" x14ac:dyDescent="0.2">
      <c r="A32" s="30" t="s">
        <v>167</v>
      </c>
      <c r="B32" s="31" t="s">
        <v>125</v>
      </c>
      <c r="C32" s="31" t="s">
        <v>107</v>
      </c>
      <c r="D32" s="68" t="s">
        <v>127</v>
      </c>
      <c r="E32" s="32">
        <v>5.9337237700903618</v>
      </c>
      <c r="F32" s="33">
        <v>6.8740343774697926E-2</v>
      </c>
      <c r="G32" s="36">
        <v>85.09723581841935</v>
      </c>
      <c r="H32" s="37">
        <v>3.5390727360688916</v>
      </c>
      <c r="I32" s="32"/>
      <c r="J32" s="32">
        <v>20.259709999999998</v>
      </c>
      <c r="K32" s="36">
        <v>50000</v>
      </c>
      <c r="L32" s="32">
        <v>35.244909999999997</v>
      </c>
      <c r="M32" s="32">
        <v>34.169899999999998</v>
      </c>
      <c r="N32" s="36">
        <v>525.89565000000005</v>
      </c>
      <c r="O32" s="32"/>
      <c r="P32" s="32">
        <v>110.85330999999999</v>
      </c>
      <c r="Q32" s="36">
        <v>1421.7815499999999</v>
      </c>
      <c r="R32" s="36">
        <v>186981.11403999999</v>
      </c>
      <c r="S32" s="36">
        <v>50724.229429999999</v>
      </c>
      <c r="T32" s="36">
        <v>7704.5511100000003</v>
      </c>
      <c r="U32" s="36">
        <v>95.519880000000001</v>
      </c>
      <c r="V32" s="36"/>
      <c r="W32" s="36">
        <v>5003.0549899999996</v>
      </c>
      <c r="X32" s="36">
        <v>48120.504260000002</v>
      </c>
      <c r="Y32" s="36">
        <v>41992.44541</v>
      </c>
      <c r="Z32" s="32">
        <v>41.203000000000003</v>
      </c>
      <c r="AA32" s="32"/>
      <c r="AB32" s="36">
        <v>436.91514999999998</v>
      </c>
      <c r="AC32" s="36">
        <v>2420.91534</v>
      </c>
      <c r="AD32" s="32">
        <v>14.620559999999999</v>
      </c>
      <c r="AE32" s="36">
        <v>2500.79072</v>
      </c>
      <c r="AF32" s="36">
        <v>642.77336000000003</v>
      </c>
      <c r="AG32" s="32">
        <v>39.093719999999998</v>
      </c>
      <c r="AH32" s="36">
        <v>160.74054000000001</v>
      </c>
      <c r="AI32" s="32">
        <v>14.55846</v>
      </c>
      <c r="AJ32" s="32">
        <v>6.351</v>
      </c>
      <c r="AK32" s="32">
        <v>2.9500600000000001</v>
      </c>
      <c r="AL32" s="32">
        <v>56.960299999999997</v>
      </c>
      <c r="AM32" s="32">
        <v>91.876530000000002</v>
      </c>
      <c r="AN32" s="36">
        <v>240.97185999999999</v>
      </c>
      <c r="AO32" s="36">
        <v>255.13650999999999</v>
      </c>
      <c r="AP32" s="32"/>
      <c r="AQ32" s="32">
        <v>7.3995699999999998</v>
      </c>
      <c r="AR32" s="36">
        <v>715.67957999999999</v>
      </c>
      <c r="AS32" s="43">
        <v>1.8354200000000001</v>
      </c>
      <c r="AT32" s="32">
        <v>1.5287900000000001</v>
      </c>
      <c r="AU32" s="32">
        <v>21.803599999999999</v>
      </c>
      <c r="AV32" s="32">
        <v>1.32731</v>
      </c>
      <c r="AW32" s="32">
        <v>3.8584900000000002</v>
      </c>
      <c r="AX32" s="32">
        <v>9.8160299999999996</v>
      </c>
      <c r="AY32" s="32">
        <v>2879.26521</v>
      </c>
      <c r="AZ32" s="32">
        <v>8.7329399999999993</v>
      </c>
      <c r="BA32" s="32">
        <v>79.881169999999997</v>
      </c>
      <c r="BB32" s="32">
        <v>563.64692000000002</v>
      </c>
      <c r="BC32" s="32">
        <v>22.74184</v>
      </c>
      <c r="BD32" s="32">
        <v>67.304460000000006</v>
      </c>
      <c r="BE32" s="32">
        <v>21.256430000000002</v>
      </c>
      <c r="BF32" s="32">
        <v>23.37087</v>
      </c>
      <c r="BG32" s="32">
        <v>7.1493200000000003</v>
      </c>
      <c r="BH32" s="32">
        <v>24.126660000000001</v>
      </c>
      <c r="BI32" s="32">
        <v>137.36053000000001</v>
      </c>
      <c r="BJ32" s="32">
        <v>0.69703000000000004</v>
      </c>
      <c r="BK32" s="32">
        <v>0.36251</v>
      </c>
      <c r="BL32" s="32">
        <v>4.6797700000000004</v>
      </c>
      <c r="BM32" s="32">
        <v>13.975680000000001</v>
      </c>
      <c r="BN32" s="32">
        <v>1.05704</v>
      </c>
      <c r="BO32" s="32">
        <v>27.97289</v>
      </c>
      <c r="BP32" s="32">
        <v>2.3778999999999999</v>
      </c>
      <c r="BQ32" s="32">
        <v>0.57565</v>
      </c>
      <c r="BR32" s="32">
        <v>2.7831100000000002</v>
      </c>
      <c r="BS32" s="32">
        <v>0.60079000000000005</v>
      </c>
      <c r="BT32" s="32">
        <v>0.65883999999999998</v>
      </c>
      <c r="BU32" s="32">
        <v>0.31950000000000001</v>
      </c>
      <c r="BV32" s="32">
        <v>2.3626800000000001</v>
      </c>
      <c r="BW32" s="32">
        <v>0.75188999999999995</v>
      </c>
      <c r="BX32" s="32">
        <v>3.7414700000000001</v>
      </c>
      <c r="BY32" s="32">
        <v>3.17489</v>
      </c>
      <c r="BZ32" s="32">
        <v>8.3379999999999996E-2</v>
      </c>
      <c r="CA32" s="32">
        <v>0.37202000000000002</v>
      </c>
      <c r="CB32" s="37">
        <v>3.8153100000000002</v>
      </c>
      <c r="CC32" s="32">
        <v>4.7290700000000001</v>
      </c>
      <c r="CD32" s="32">
        <v>8.2983499999999992</v>
      </c>
      <c r="CE32" s="32">
        <v>15.595969999999999</v>
      </c>
      <c r="CF32" s="32">
        <v>1.1992799999999999</v>
      </c>
      <c r="CG32" s="32">
        <v>15.26332</v>
      </c>
      <c r="CH32" s="32">
        <v>7.77447</v>
      </c>
      <c r="CI32" s="32">
        <v>1178.08781</v>
      </c>
      <c r="CJ32" s="32">
        <v>77.046719999999993</v>
      </c>
      <c r="CK32" s="32">
        <v>635.42300999999998</v>
      </c>
      <c r="CL32" s="32">
        <v>1492.49351</v>
      </c>
      <c r="CM32" s="32">
        <v>30.452470000000002</v>
      </c>
      <c r="CN32" s="32">
        <v>323.82335999999998</v>
      </c>
      <c r="CO32" s="32">
        <v>8.4306000000000001</v>
      </c>
      <c r="CP32" s="32">
        <v>11.27835</v>
      </c>
      <c r="CQ32" s="32">
        <v>7.2233799999999997</v>
      </c>
      <c r="CR32" s="32">
        <v>44.884070000000001</v>
      </c>
      <c r="CS32" s="32">
        <v>157.49898999999999</v>
      </c>
      <c r="CT32" s="32">
        <v>0.95521999999999996</v>
      </c>
      <c r="CU32" s="32">
        <v>2.1984300000000001</v>
      </c>
      <c r="CV32" s="32">
        <v>2.1676199999999999</v>
      </c>
      <c r="CW32" s="32">
        <v>3.4856400000000001</v>
      </c>
      <c r="CX32" s="32">
        <v>4.4871800000000004</v>
      </c>
      <c r="CY32" s="32">
        <v>84.92492</v>
      </c>
      <c r="CZ32" s="32">
        <v>0.76112000000000002</v>
      </c>
      <c r="DA32" s="32">
        <v>0.16167000000000001</v>
      </c>
      <c r="DB32" s="32">
        <v>1.0859099999999999</v>
      </c>
      <c r="DC32" s="32">
        <v>0.69223999999999997</v>
      </c>
      <c r="DD32" s="32">
        <v>5.0681399999999996</v>
      </c>
      <c r="DE32" s="32">
        <v>1.9117299999999999</v>
      </c>
      <c r="DF32" s="32">
        <v>16.445329999999998</v>
      </c>
      <c r="DG32" s="32">
        <v>0.52224000000000004</v>
      </c>
      <c r="DH32" s="32">
        <v>2.1387900000000002</v>
      </c>
      <c r="DI32" s="32">
        <v>0.89087000000000005</v>
      </c>
      <c r="DJ32" s="32">
        <v>1.2802</v>
      </c>
      <c r="DK32" s="32">
        <v>1.2889699999999999</v>
      </c>
      <c r="DL32" s="32">
        <v>0.80937000000000003</v>
      </c>
      <c r="DM32" s="43">
        <v>14.53415</v>
      </c>
      <c r="DN32" s="32">
        <v>2.8330700000000002</v>
      </c>
      <c r="DO32" s="32">
        <v>191.19412</v>
      </c>
      <c r="DP32" s="32">
        <v>467436.71250000002</v>
      </c>
      <c r="DQ32" s="32">
        <v>144.56483</v>
      </c>
      <c r="DR32" s="32">
        <v>145.99825999999999</v>
      </c>
      <c r="DS32" s="32">
        <v>17.54392</v>
      </c>
      <c r="DT32" s="43">
        <v>0.12350999999999999</v>
      </c>
      <c r="DU32" s="32">
        <v>6.9040000000000004E-2</v>
      </c>
      <c r="DV32" s="32">
        <v>0.19907</v>
      </c>
      <c r="DW32" s="32">
        <v>1.3602099999999999</v>
      </c>
      <c r="DX32" s="32">
        <v>1.51576</v>
      </c>
      <c r="DY32" s="32">
        <v>0.27727000000000002</v>
      </c>
      <c r="DZ32" s="43">
        <v>0.25664999999999999</v>
      </c>
      <c r="EA32" s="32">
        <v>7.0080000000000003E-2</v>
      </c>
      <c r="EB32" s="32">
        <v>0.42272999999999999</v>
      </c>
      <c r="EC32" s="32">
        <v>63.315269999999998</v>
      </c>
      <c r="ED32" s="32">
        <v>0.49630999999999997</v>
      </c>
      <c r="EE32" s="32">
        <v>0.65905000000000002</v>
      </c>
      <c r="EF32" s="37">
        <v>2.40605</v>
      </c>
    </row>
    <row r="33" spans="1:136" s="30" customFormat="1" x14ac:dyDescent="0.2">
      <c r="A33" s="30" t="s">
        <v>168</v>
      </c>
      <c r="B33" s="31" t="s">
        <v>125</v>
      </c>
      <c r="C33" s="31" t="s">
        <v>107</v>
      </c>
      <c r="D33" s="68" t="s">
        <v>127</v>
      </c>
      <c r="E33" s="32">
        <v>4.696045107836964</v>
      </c>
      <c r="F33" s="33">
        <v>6.3356873143432552E-2</v>
      </c>
      <c r="G33" s="36">
        <v>41.268375599135247</v>
      </c>
      <c r="H33" s="37">
        <v>4.0244158348554944</v>
      </c>
      <c r="I33" s="32"/>
      <c r="J33" s="32">
        <v>13.50333</v>
      </c>
      <c r="K33" s="36">
        <v>50000</v>
      </c>
      <c r="L33" s="32">
        <v>2.51301</v>
      </c>
      <c r="M33" s="32"/>
      <c r="N33" s="36"/>
      <c r="O33" s="32"/>
      <c r="P33" s="32"/>
      <c r="Q33" s="36"/>
      <c r="R33" s="36">
        <v>137446.47482999999</v>
      </c>
      <c r="S33" s="36">
        <v>25884.17596</v>
      </c>
      <c r="T33" s="36">
        <v>4660.33007</v>
      </c>
      <c r="U33" s="36">
        <v>32.610080000000004</v>
      </c>
      <c r="V33" s="36"/>
      <c r="W33" s="36">
        <v>2352.05818</v>
      </c>
      <c r="X33" s="36">
        <v>31395.835510000001</v>
      </c>
      <c r="Y33" s="36">
        <v>28392.286390000001</v>
      </c>
      <c r="Z33" s="32">
        <v>16.912289999999999</v>
      </c>
      <c r="AA33" s="32"/>
      <c r="AB33" s="36">
        <v>128.25801000000001</v>
      </c>
      <c r="AC33" s="36">
        <v>1365.1624999999999</v>
      </c>
      <c r="AD33" s="32">
        <v>9.2874599999999994</v>
      </c>
      <c r="AE33" s="36">
        <v>1454.8497600000001</v>
      </c>
      <c r="AF33" s="36">
        <v>338.20172000000002</v>
      </c>
      <c r="AG33" s="32">
        <v>24.593109999999999</v>
      </c>
      <c r="AH33" s="36"/>
      <c r="AI33" s="32">
        <v>10.795339999999999</v>
      </c>
      <c r="AJ33" s="32"/>
      <c r="AK33" s="32">
        <v>2.0191300000000001</v>
      </c>
      <c r="AL33" s="32">
        <v>20.305330000000001</v>
      </c>
      <c r="AM33" s="32">
        <v>52.669730000000001</v>
      </c>
      <c r="AN33" s="36">
        <v>118.47863</v>
      </c>
      <c r="AO33" s="36">
        <v>34.31476</v>
      </c>
      <c r="AP33" s="32"/>
      <c r="AQ33" s="32">
        <v>4.4866299999999999</v>
      </c>
      <c r="AR33" s="36">
        <v>410.10163999999997</v>
      </c>
      <c r="AS33" s="43">
        <v>2.06568</v>
      </c>
      <c r="AT33" s="32">
        <v>1.2921</v>
      </c>
      <c r="AU33" s="32">
        <v>18.197189999999999</v>
      </c>
      <c r="AV33" s="32">
        <v>1.2313000000000001</v>
      </c>
      <c r="AW33" s="32">
        <v>3.6793800000000001</v>
      </c>
      <c r="AX33" s="32">
        <v>10.51163</v>
      </c>
      <c r="AY33" s="32">
        <v>3225.4616999999998</v>
      </c>
      <c r="AZ33" s="32">
        <v>7.2278900000000004</v>
      </c>
      <c r="BA33" s="32">
        <v>68.966679999999997</v>
      </c>
      <c r="BB33" s="32">
        <v>413.88398000000001</v>
      </c>
      <c r="BC33" s="32">
        <v>13.61298</v>
      </c>
      <c r="BD33" s="32">
        <v>50.927059999999997</v>
      </c>
      <c r="BE33" s="32">
        <v>23.704830000000001</v>
      </c>
      <c r="BF33" s="32">
        <v>26.161770000000001</v>
      </c>
      <c r="BG33" s="32">
        <v>4.1345099999999997</v>
      </c>
      <c r="BH33" s="32">
        <v>16.548069999999999</v>
      </c>
      <c r="BI33" s="32">
        <v>95.016210000000001</v>
      </c>
      <c r="BJ33" s="32">
        <v>0.39080999999999999</v>
      </c>
      <c r="BK33" s="32">
        <v>0.50949999999999995</v>
      </c>
      <c r="BL33" s="32">
        <v>2.10324</v>
      </c>
      <c r="BM33" s="32">
        <v>8.7657100000000003</v>
      </c>
      <c r="BN33" s="32">
        <v>0.64468000000000003</v>
      </c>
      <c r="BO33" s="32">
        <v>19.133019999999998</v>
      </c>
      <c r="BP33" s="32">
        <v>1.43632</v>
      </c>
      <c r="BQ33" s="32">
        <v>0.35016000000000003</v>
      </c>
      <c r="BR33" s="32">
        <v>3.6450000000000003E-2</v>
      </c>
      <c r="BS33" s="32">
        <v>0.4405</v>
      </c>
      <c r="BT33" s="32">
        <v>0.53785000000000005</v>
      </c>
      <c r="BU33" s="32">
        <v>0.25718000000000002</v>
      </c>
      <c r="BV33" s="32">
        <v>1.97983</v>
      </c>
      <c r="BW33" s="32">
        <v>0.47065000000000001</v>
      </c>
      <c r="BX33" s="32">
        <v>2.1965699999999999</v>
      </c>
      <c r="BY33" s="32">
        <v>0.95498000000000005</v>
      </c>
      <c r="BZ33" s="32">
        <v>6.6659999999999997E-2</v>
      </c>
      <c r="CA33" s="32">
        <v>0.23377999999999999</v>
      </c>
      <c r="CB33" s="37">
        <v>2.37202</v>
      </c>
      <c r="CC33" s="32">
        <v>4.51302</v>
      </c>
      <c r="CD33" s="32">
        <v>7.4493099999999997</v>
      </c>
      <c r="CE33" s="32">
        <v>13.04105</v>
      </c>
      <c r="CF33" s="32">
        <v>0.79144999999999999</v>
      </c>
      <c r="CG33" s="32">
        <v>15.05861</v>
      </c>
      <c r="CH33" s="32">
        <v>6.31114</v>
      </c>
      <c r="CI33" s="32">
        <v>1083.3679</v>
      </c>
      <c r="CJ33" s="32">
        <v>71.747169999999997</v>
      </c>
      <c r="CK33" s="32">
        <v>564.83745999999996</v>
      </c>
      <c r="CL33" s="32">
        <v>1306.41129</v>
      </c>
      <c r="CM33" s="32">
        <v>27.405729999999998</v>
      </c>
      <c r="CN33" s="32">
        <v>294.36847</v>
      </c>
      <c r="CO33" s="32">
        <v>7.8293200000000001</v>
      </c>
      <c r="CP33" s="32">
        <v>9.0630100000000002</v>
      </c>
      <c r="CQ33" s="32">
        <v>6.6656899999999997</v>
      </c>
      <c r="CR33" s="32">
        <v>42.437660000000001</v>
      </c>
      <c r="CS33" s="32">
        <v>147.01109</v>
      </c>
      <c r="CT33" s="32">
        <v>0.92461000000000004</v>
      </c>
      <c r="CU33" s="32">
        <v>1.8734599999999999</v>
      </c>
      <c r="CV33" s="32">
        <v>1.57273</v>
      </c>
      <c r="CW33" s="32">
        <v>3.2015500000000001</v>
      </c>
      <c r="CX33" s="32">
        <v>2.5106099999999998</v>
      </c>
      <c r="CY33" s="32">
        <v>73.596429999999998</v>
      </c>
      <c r="CZ33" s="32">
        <v>0.70282</v>
      </c>
      <c r="DA33" s="32">
        <v>3.9199999999999999E-2</v>
      </c>
      <c r="DB33" s="32">
        <v>0.88946000000000003</v>
      </c>
      <c r="DC33" s="32">
        <v>1.0268600000000001</v>
      </c>
      <c r="DD33" s="32">
        <v>4.8051399999999997</v>
      </c>
      <c r="DE33" s="32">
        <v>1.5512900000000001</v>
      </c>
      <c r="DF33" s="32">
        <v>14.01796</v>
      </c>
      <c r="DG33" s="32">
        <v>0.43091000000000002</v>
      </c>
      <c r="DH33" s="32">
        <v>2.7027299999999999</v>
      </c>
      <c r="DI33" s="32">
        <v>1.1076699999999999</v>
      </c>
      <c r="DJ33" s="32">
        <v>1.02163</v>
      </c>
      <c r="DK33" s="32">
        <v>1.0198400000000001</v>
      </c>
      <c r="DL33" s="32">
        <v>0.63331999999999999</v>
      </c>
      <c r="DM33" s="43">
        <v>14.906029999999999</v>
      </c>
      <c r="DN33" s="32">
        <v>2.9788000000000001</v>
      </c>
      <c r="DO33" s="32">
        <v>198.40691000000001</v>
      </c>
      <c r="DP33" s="32">
        <v>467436.71250000002</v>
      </c>
      <c r="DQ33" s="32">
        <v>146.70250999999999</v>
      </c>
      <c r="DR33" s="32">
        <v>148.60284999999999</v>
      </c>
      <c r="DS33" s="32">
        <v>42.66527</v>
      </c>
      <c r="DT33" s="43">
        <v>0.11020000000000001</v>
      </c>
      <c r="DU33" s="32">
        <v>6.2219999999999998E-2</v>
      </c>
      <c r="DV33" s="32">
        <v>0.19481999999999999</v>
      </c>
      <c r="DW33" s="32">
        <v>1.2067300000000001</v>
      </c>
      <c r="DX33" s="32">
        <v>1.3466899999999999</v>
      </c>
      <c r="DY33" s="32">
        <v>0.28528999999999999</v>
      </c>
      <c r="DZ33" s="43">
        <v>0.22982</v>
      </c>
      <c r="EA33" s="32">
        <v>4.5449999999999997E-2</v>
      </c>
      <c r="EB33" s="32">
        <v>0.32301000000000002</v>
      </c>
      <c r="EC33" s="32">
        <v>54.592469999999999</v>
      </c>
      <c r="ED33" s="32">
        <v>0.43675000000000003</v>
      </c>
      <c r="EE33" s="32">
        <v>0.50873999999999997</v>
      </c>
      <c r="EF33" s="37">
        <v>2.1321500000000002</v>
      </c>
    </row>
    <row r="34" spans="1:136" s="30" customFormat="1" x14ac:dyDescent="0.2">
      <c r="A34" s="30" t="s">
        <v>169</v>
      </c>
      <c r="B34" s="31" t="s">
        <v>125</v>
      </c>
      <c r="C34" s="31" t="s">
        <v>107</v>
      </c>
      <c r="D34" s="68" t="s">
        <v>127</v>
      </c>
      <c r="E34" s="32">
        <v>2.7388962081644737</v>
      </c>
      <c r="F34" s="33">
        <v>2.8576994097179221E-2</v>
      </c>
      <c r="G34" s="36"/>
      <c r="H34" s="37"/>
      <c r="I34" s="32"/>
      <c r="J34" s="32">
        <v>9.21584</v>
      </c>
      <c r="K34" s="36">
        <v>50000</v>
      </c>
      <c r="L34" s="32">
        <v>9.6797199999999997</v>
      </c>
      <c r="M34" s="32">
        <v>5.5491400000000004</v>
      </c>
      <c r="N34" s="36">
        <v>166.34502000000001</v>
      </c>
      <c r="O34" s="32"/>
      <c r="P34" s="32"/>
      <c r="Q34" s="36">
        <v>253.94784999999999</v>
      </c>
      <c r="R34" s="36">
        <v>122374.96176000001</v>
      </c>
      <c r="S34" s="36">
        <v>25828.937010000001</v>
      </c>
      <c r="T34" s="36">
        <v>2473.6457</v>
      </c>
      <c r="U34" s="36">
        <v>125.09625</v>
      </c>
      <c r="V34" s="36">
        <v>92.83484</v>
      </c>
      <c r="W34" s="36">
        <v>2443.7270600000002</v>
      </c>
      <c r="X34" s="36">
        <v>32708.471989999998</v>
      </c>
      <c r="Y34" s="36">
        <v>30177.711380000001</v>
      </c>
      <c r="Z34" s="32">
        <v>20.011060000000001</v>
      </c>
      <c r="AA34" s="32"/>
      <c r="AB34" s="36">
        <v>74.200969999999998</v>
      </c>
      <c r="AC34" s="36">
        <v>608.27292</v>
      </c>
      <c r="AD34" s="32">
        <v>7.7893600000000003</v>
      </c>
      <c r="AE34" s="36">
        <v>755.47556999999995</v>
      </c>
      <c r="AF34" s="36">
        <v>280.12236000000001</v>
      </c>
      <c r="AG34" s="32">
        <v>14.204420000000001</v>
      </c>
      <c r="AH34" s="36">
        <v>4.4788800000000002</v>
      </c>
      <c r="AI34" s="32">
        <v>10.471679999999999</v>
      </c>
      <c r="AJ34" s="32">
        <v>6.4579500000000003</v>
      </c>
      <c r="AK34" s="32">
        <v>1.51658</v>
      </c>
      <c r="AL34" s="32"/>
      <c r="AM34" s="32">
        <v>20.93609</v>
      </c>
      <c r="AN34" s="36">
        <v>73.713049999999996</v>
      </c>
      <c r="AO34" s="36">
        <v>69.183949999999996</v>
      </c>
      <c r="AP34" s="32"/>
      <c r="AQ34" s="32">
        <v>3.9828299999999999</v>
      </c>
      <c r="AR34" s="36">
        <v>242.63916</v>
      </c>
      <c r="AS34" s="43">
        <v>0.43346000000000001</v>
      </c>
      <c r="AT34" s="32">
        <v>0.47976999999999997</v>
      </c>
      <c r="AU34" s="32">
        <v>10.132949999999999</v>
      </c>
      <c r="AV34" s="32">
        <v>0.30993999999999999</v>
      </c>
      <c r="AW34" s="32">
        <v>0.97130000000000005</v>
      </c>
      <c r="AX34" s="32">
        <v>2.3439700000000001</v>
      </c>
      <c r="AY34" s="32">
        <v>704.60140000000001</v>
      </c>
      <c r="AZ34" s="32">
        <v>2.74512</v>
      </c>
      <c r="BA34" s="32">
        <v>23.08597</v>
      </c>
      <c r="BB34" s="32">
        <v>210.58302</v>
      </c>
      <c r="BC34" s="32">
        <v>7.55776</v>
      </c>
      <c r="BD34" s="32">
        <v>18.984279999999998</v>
      </c>
      <c r="BE34" s="32">
        <v>5.4562400000000002</v>
      </c>
      <c r="BF34" s="32">
        <v>6.0237600000000002</v>
      </c>
      <c r="BG34" s="32">
        <v>2.3252000000000002</v>
      </c>
      <c r="BH34" s="32">
        <v>9.2079699999999995</v>
      </c>
      <c r="BI34" s="32">
        <v>54.055329999999998</v>
      </c>
      <c r="BJ34" s="32">
        <v>0.22717000000000001</v>
      </c>
      <c r="BK34" s="32">
        <v>0.12609999999999999</v>
      </c>
      <c r="BL34" s="32">
        <v>0.89871999999999996</v>
      </c>
      <c r="BM34" s="32">
        <v>3.25956</v>
      </c>
      <c r="BN34" s="32">
        <v>0.33942</v>
      </c>
      <c r="BO34" s="32">
        <v>7.7745100000000003</v>
      </c>
      <c r="BP34" s="32">
        <v>0.73109999999999997</v>
      </c>
      <c r="BQ34" s="32">
        <v>0.14882000000000001</v>
      </c>
      <c r="BR34" s="32">
        <v>0.22048000000000001</v>
      </c>
      <c r="BS34" s="32">
        <v>0.23771999999999999</v>
      </c>
      <c r="BT34" s="32">
        <v>0.24823999999999999</v>
      </c>
      <c r="BU34" s="32">
        <v>0.10852000000000001</v>
      </c>
      <c r="BV34" s="32">
        <v>0.6321</v>
      </c>
      <c r="BW34" s="32">
        <v>0.16727</v>
      </c>
      <c r="BX34" s="32">
        <v>0.96475</v>
      </c>
      <c r="BY34" s="32">
        <v>0.77076</v>
      </c>
      <c r="BZ34" s="32">
        <v>2.444E-2</v>
      </c>
      <c r="CA34" s="32">
        <v>0.12188</v>
      </c>
      <c r="CB34" s="37">
        <v>1.02938</v>
      </c>
      <c r="CC34" s="32">
        <v>1.7541100000000001</v>
      </c>
      <c r="CD34" s="32">
        <v>2.7707199999999998</v>
      </c>
      <c r="CE34" s="32">
        <v>4.8299500000000002</v>
      </c>
      <c r="CF34" s="32">
        <v>0.29465999999999998</v>
      </c>
      <c r="CG34" s="32">
        <v>4.8096699999999997</v>
      </c>
      <c r="CH34" s="32">
        <v>2.3254899999999998</v>
      </c>
      <c r="CI34" s="32">
        <v>405.62522000000001</v>
      </c>
      <c r="CJ34" s="32">
        <v>27.103169999999999</v>
      </c>
      <c r="CK34" s="32">
        <v>211.44274999999999</v>
      </c>
      <c r="CL34" s="32">
        <v>497.63952</v>
      </c>
      <c r="CM34" s="32">
        <v>10.32615</v>
      </c>
      <c r="CN34" s="32">
        <v>111.4397</v>
      </c>
      <c r="CO34" s="32">
        <v>2.4312800000000001</v>
      </c>
      <c r="CP34" s="32">
        <v>3.3756300000000001</v>
      </c>
      <c r="CQ34" s="32">
        <v>2.4965099999999998</v>
      </c>
      <c r="CR34" s="32">
        <v>15.853809999999999</v>
      </c>
      <c r="CS34" s="32">
        <v>54.328690000000002</v>
      </c>
      <c r="CT34" s="32">
        <v>0.35358000000000001</v>
      </c>
      <c r="CU34" s="32">
        <v>0.80762999999999996</v>
      </c>
      <c r="CV34" s="32">
        <v>0.53425</v>
      </c>
      <c r="CW34" s="32">
        <v>1.15465</v>
      </c>
      <c r="CX34" s="32">
        <v>1.1652199999999999</v>
      </c>
      <c r="CY34" s="32">
        <v>28.601710000000001</v>
      </c>
      <c r="CZ34" s="32">
        <v>0.31315999999999999</v>
      </c>
      <c r="DA34" s="32">
        <v>6.8099999999999994E-2</v>
      </c>
      <c r="DB34" s="32">
        <v>0.51502999999999999</v>
      </c>
      <c r="DC34" s="32">
        <v>0.36839</v>
      </c>
      <c r="DD34" s="32">
        <v>1.6452800000000001</v>
      </c>
      <c r="DE34" s="32">
        <v>0.57606999999999997</v>
      </c>
      <c r="DF34" s="32">
        <v>5.2198700000000002</v>
      </c>
      <c r="DG34" s="32">
        <v>0.16263</v>
      </c>
      <c r="DH34" s="32">
        <v>0.62065999999999999</v>
      </c>
      <c r="DI34" s="32">
        <v>0.24703</v>
      </c>
      <c r="DJ34" s="32">
        <v>0.28111999999999998</v>
      </c>
      <c r="DK34" s="32">
        <v>0.42637000000000003</v>
      </c>
      <c r="DL34" s="32">
        <v>0.31962000000000002</v>
      </c>
      <c r="DM34" s="43">
        <v>12.255089999999999</v>
      </c>
      <c r="DN34" s="32">
        <v>2.4510200000000002</v>
      </c>
      <c r="DO34" s="32">
        <v>177.08620999999999</v>
      </c>
      <c r="DP34" s="32">
        <v>467436.71250000002</v>
      </c>
      <c r="DQ34" s="32">
        <v>143.59674000000001</v>
      </c>
      <c r="DR34" s="32">
        <v>147.27894000000001</v>
      </c>
      <c r="DS34" s="32">
        <v>13.92573</v>
      </c>
      <c r="DT34" s="43">
        <v>0.1108</v>
      </c>
      <c r="DU34" s="32">
        <v>6.1589999999999999E-2</v>
      </c>
      <c r="DV34" s="32">
        <v>0.20713000000000001</v>
      </c>
      <c r="DW34" s="32">
        <v>1.3013300000000001</v>
      </c>
      <c r="DX34" s="32">
        <v>1.4617100000000001</v>
      </c>
      <c r="DY34" s="32">
        <v>0.29891000000000001</v>
      </c>
      <c r="DZ34" s="43">
        <v>0.30762</v>
      </c>
      <c r="EA34" s="32">
        <v>5.8110000000000002E-2</v>
      </c>
      <c r="EB34" s="32">
        <v>0.41016000000000002</v>
      </c>
      <c r="EC34" s="32">
        <v>70.45626</v>
      </c>
      <c r="ED34" s="32">
        <v>0.47521999999999998</v>
      </c>
      <c r="EE34" s="32">
        <v>0.65110000000000001</v>
      </c>
      <c r="EF34" s="37">
        <v>2.7459099999999999</v>
      </c>
    </row>
    <row r="35" spans="1:136" s="30" customFormat="1" x14ac:dyDescent="0.2">
      <c r="A35" s="30" t="s">
        <v>170</v>
      </c>
      <c r="B35" s="31" t="s">
        <v>125</v>
      </c>
      <c r="C35" s="31" t="s">
        <v>107</v>
      </c>
      <c r="D35" s="68" t="s">
        <v>127</v>
      </c>
      <c r="E35" s="32">
        <v>3.7194935557476034</v>
      </c>
      <c r="F35" s="33">
        <v>6.122032168149856E-2</v>
      </c>
      <c r="G35" s="36">
        <v>50.901735292181293</v>
      </c>
      <c r="H35" s="37">
        <v>4.3427877871615577</v>
      </c>
      <c r="I35" s="32"/>
      <c r="J35" s="32">
        <v>20.52412</v>
      </c>
      <c r="K35" s="36">
        <v>50000</v>
      </c>
      <c r="L35" s="32">
        <v>9.1496200000000005</v>
      </c>
      <c r="M35" s="32">
        <v>39.083210000000001</v>
      </c>
      <c r="N35" s="36">
        <v>58.91807</v>
      </c>
      <c r="O35" s="32"/>
      <c r="P35" s="32"/>
      <c r="Q35" s="36"/>
      <c r="R35" s="36">
        <v>124235.64066</v>
      </c>
      <c r="S35" s="36">
        <v>23569.27968</v>
      </c>
      <c r="T35" s="36">
        <v>3459.9749299999999</v>
      </c>
      <c r="U35" s="36"/>
      <c r="V35" s="36"/>
      <c r="W35" s="36">
        <v>2191.4322900000002</v>
      </c>
      <c r="X35" s="36">
        <v>32099.6862</v>
      </c>
      <c r="Y35" s="36">
        <v>30431.788850000001</v>
      </c>
      <c r="Z35" s="32">
        <v>21.421150000000001</v>
      </c>
      <c r="AA35" s="32"/>
      <c r="AB35" s="36"/>
      <c r="AC35" s="36">
        <v>1265.0127</v>
      </c>
      <c r="AD35" s="32">
        <v>10.394299999999999</v>
      </c>
      <c r="AE35" s="36">
        <v>1041.55521</v>
      </c>
      <c r="AF35" s="36">
        <v>287.12205</v>
      </c>
      <c r="AG35" s="32">
        <v>16.984300000000001</v>
      </c>
      <c r="AH35" s="36"/>
      <c r="AI35" s="32">
        <v>11.014659999999999</v>
      </c>
      <c r="AJ35" s="32"/>
      <c r="AK35" s="32">
        <v>2.7997999999999998</v>
      </c>
      <c r="AL35" s="32">
        <v>22.637989999999999</v>
      </c>
      <c r="AM35" s="32">
        <v>30.97672</v>
      </c>
      <c r="AN35" s="36">
        <v>55.130389999999998</v>
      </c>
      <c r="AO35" s="36">
        <v>24.62087</v>
      </c>
      <c r="AP35" s="32"/>
      <c r="AQ35" s="32">
        <v>3.3137400000000001</v>
      </c>
      <c r="AR35" s="36">
        <v>315.85829000000001</v>
      </c>
      <c r="AS35" s="43">
        <v>1.36242</v>
      </c>
      <c r="AT35" s="32">
        <v>1.2337499999999999</v>
      </c>
      <c r="AU35" s="32">
        <v>17.847069999999999</v>
      </c>
      <c r="AV35" s="32">
        <v>0.85070999999999997</v>
      </c>
      <c r="AW35" s="32">
        <v>3.15158</v>
      </c>
      <c r="AX35" s="32">
        <v>6.7967300000000002</v>
      </c>
      <c r="AY35" s="32">
        <v>2237.3304899999998</v>
      </c>
      <c r="AZ35" s="32">
        <v>7.9323699999999997</v>
      </c>
      <c r="BA35" s="32">
        <v>69.823030000000003</v>
      </c>
      <c r="BB35" s="32">
        <v>393.49396999999999</v>
      </c>
      <c r="BC35" s="32">
        <v>13.03</v>
      </c>
      <c r="BD35" s="32">
        <v>47.12921</v>
      </c>
      <c r="BE35" s="32">
        <v>15.74628</v>
      </c>
      <c r="BF35" s="32">
        <v>17.385739999999998</v>
      </c>
      <c r="BG35" s="32">
        <v>3.96224</v>
      </c>
      <c r="BH35" s="32">
        <v>16.53312</v>
      </c>
      <c r="BI35" s="32">
        <v>96.756900000000002</v>
      </c>
      <c r="BJ35" s="32">
        <v>0.4365</v>
      </c>
      <c r="BK35" s="32">
        <v>0.28494000000000003</v>
      </c>
      <c r="BL35" s="32">
        <v>0.23549999999999999</v>
      </c>
      <c r="BM35" s="32">
        <v>8.3867799999999999</v>
      </c>
      <c r="BN35" s="32">
        <v>0.70028000000000001</v>
      </c>
      <c r="BO35" s="32">
        <v>16.822880000000001</v>
      </c>
      <c r="BP35" s="32">
        <v>1.31481</v>
      </c>
      <c r="BQ35" s="32">
        <v>0.29094999999999999</v>
      </c>
      <c r="BR35" s="32">
        <v>0.16603999999999999</v>
      </c>
      <c r="BS35" s="32">
        <v>0.43319999999999997</v>
      </c>
      <c r="BT35" s="32">
        <v>0.49231999999999998</v>
      </c>
      <c r="BU35" s="32">
        <v>0.28406999999999999</v>
      </c>
      <c r="BV35" s="32">
        <v>1.92943</v>
      </c>
      <c r="BW35" s="32">
        <v>0.36337000000000003</v>
      </c>
      <c r="BX35" s="32">
        <v>1.5286299999999999</v>
      </c>
      <c r="BY35" s="32">
        <v>0.81545999999999996</v>
      </c>
      <c r="BZ35" s="32">
        <v>4.333E-2</v>
      </c>
      <c r="CA35" s="32">
        <v>0.23529</v>
      </c>
      <c r="CB35" s="37">
        <v>2.0867300000000002</v>
      </c>
      <c r="CC35" s="32">
        <v>5.0381999999999998</v>
      </c>
      <c r="CD35" s="32">
        <v>7.4538700000000002</v>
      </c>
      <c r="CE35" s="32">
        <v>13.88204</v>
      </c>
      <c r="CF35" s="32">
        <v>0.92418</v>
      </c>
      <c r="CG35" s="32">
        <v>14.965619999999999</v>
      </c>
      <c r="CH35" s="32">
        <v>6.8337700000000003</v>
      </c>
      <c r="CI35" s="32">
        <v>1170.43424</v>
      </c>
      <c r="CJ35" s="32">
        <v>77.77825</v>
      </c>
      <c r="CK35" s="32">
        <v>626.99357999999995</v>
      </c>
      <c r="CL35" s="32">
        <v>1433.0640000000001</v>
      </c>
      <c r="CM35" s="32">
        <v>29.603719999999999</v>
      </c>
      <c r="CN35" s="32">
        <v>323.89017000000001</v>
      </c>
      <c r="CO35" s="32">
        <v>7.8891099999999996</v>
      </c>
      <c r="CP35" s="32">
        <v>10.00994</v>
      </c>
      <c r="CQ35" s="32">
        <v>7.2701900000000004</v>
      </c>
      <c r="CR35" s="32">
        <v>45.951160000000002</v>
      </c>
      <c r="CS35" s="32">
        <v>154.9169</v>
      </c>
      <c r="CT35" s="32">
        <v>1.01867</v>
      </c>
      <c r="CU35" s="32">
        <v>1.9933000000000001</v>
      </c>
      <c r="CV35" s="32">
        <v>1.48611</v>
      </c>
      <c r="CW35" s="32">
        <v>2.9526599999999998</v>
      </c>
      <c r="CX35" s="32">
        <v>2.9594399999999998</v>
      </c>
      <c r="CY35" s="32">
        <v>81.127650000000003</v>
      </c>
      <c r="CZ35" s="32">
        <v>0.83452000000000004</v>
      </c>
      <c r="DA35" s="32">
        <v>0.24030000000000001</v>
      </c>
      <c r="DB35" s="32">
        <v>0.93957999999999997</v>
      </c>
      <c r="DC35" s="32">
        <v>0.96870999999999996</v>
      </c>
      <c r="DD35" s="32">
        <v>4.8972899999999999</v>
      </c>
      <c r="DE35" s="32">
        <v>1.91194</v>
      </c>
      <c r="DF35" s="32">
        <v>15.60432</v>
      </c>
      <c r="DG35" s="32">
        <v>0.44470999999999999</v>
      </c>
      <c r="DH35" s="32">
        <v>2.4724699999999999</v>
      </c>
      <c r="DI35" s="32">
        <v>1.3297300000000001</v>
      </c>
      <c r="DJ35" s="32">
        <v>0.88173999999999997</v>
      </c>
      <c r="DK35" s="32">
        <v>1.2242999999999999</v>
      </c>
      <c r="DL35" s="32">
        <v>0.80271999999999999</v>
      </c>
      <c r="DM35" s="43">
        <v>11.385669999999999</v>
      </c>
      <c r="DN35" s="32">
        <v>2.5465499999999999</v>
      </c>
      <c r="DO35" s="32">
        <v>167.20847000000001</v>
      </c>
      <c r="DP35" s="32">
        <v>467436.71250000002</v>
      </c>
      <c r="DQ35" s="32">
        <v>136.50017</v>
      </c>
      <c r="DR35" s="32">
        <v>133.86919</v>
      </c>
      <c r="DS35" s="32">
        <v>25.508849999999999</v>
      </c>
      <c r="DT35" s="43">
        <v>0.11477999999999999</v>
      </c>
      <c r="DU35" s="32">
        <v>6.5259999999999999E-2</v>
      </c>
      <c r="DV35" s="32">
        <v>0.20949999999999999</v>
      </c>
      <c r="DW35" s="32">
        <v>1.31595</v>
      </c>
      <c r="DX35" s="32">
        <v>1.4457199999999999</v>
      </c>
      <c r="DY35" s="32">
        <v>0.42676999999999998</v>
      </c>
      <c r="DZ35" s="43">
        <v>0.43369000000000002</v>
      </c>
      <c r="EA35" s="32">
        <v>8.4209999999999993E-2</v>
      </c>
      <c r="EB35" s="32">
        <v>0.58987000000000001</v>
      </c>
      <c r="EC35" s="32">
        <v>100.2527</v>
      </c>
      <c r="ED35" s="32">
        <v>0.71423999999999999</v>
      </c>
      <c r="EE35" s="32">
        <v>0.90468000000000004</v>
      </c>
      <c r="EF35" s="37">
        <v>3.9301300000000001</v>
      </c>
    </row>
    <row r="36" spans="1:136" s="30" customFormat="1" x14ac:dyDescent="0.2">
      <c r="A36" s="30" t="s">
        <v>171</v>
      </c>
      <c r="B36" s="31" t="s">
        <v>125</v>
      </c>
      <c r="C36" s="31" t="s">
        <v>107</v>
      </c>
      <c r="D36" s="68" t="s">
        <v>127</v>
      </c>
      <c r="E36" s="32">
        <v>5.68567691339448</v>
      </c>
      <c r="F36" s="33">
        <v>8.6423398322262548E-2</v>
      </c>
      <c r="G36" s="36">
        <v>128.34996859132016</v>
      </c>
      <c r="H36" s="37">
        <v>5.2960160541348182</v>
      </c>
      <c r="I36" s="32"/>
      <c r="J36" s="32">
        <v>11.39406</v>
      </c>
      <c r="K36" s="36">
        <v>50000</v>
      </c>
      <c r="L36" s="32">
        <v>16.090309999999999</v>
      </c>
      <c r="M36" s="32"/>
      <c r="N36" s="36">
        <v>137.23528999999999</v>
      </c>
      <c r="O36" s="32"/>
      <c r="P36" s="32"/>
      <c r="Q36" s="36">
        <v>772.29899</v>
      </c>
      <c r="R36" s="36">
        <v>113751.19037</v>
      </c>
      <c r="S36" s="36">
        <v>24786.78097</v>
      </c>
      <c r="T36" s="36">
        <v>4411.2857199999999</v>
      </c>
      <c r="U36" s="36">
        <v>21.46406</v>
      </c>
      <c r="V36" s="36">
        <v>210.14493999999999</v>
      </c>
      <c r="W36" s="36">
        <v>2157.5243599999999</v>
      </c>
      <c r="X36" s="36">
        <v>30330.610619999999</v>
      </c>
      <c r="Y36" s="36">
        <v>29185.404070000001</v>
      </c>
      <c r="Z36" s="32">
        <v>21.776330000000002</v>
      </c>
      <c r="AA36" s="32"/>
      <c r="AB36" s="36">
        <v>204.13606999999999</v>
      </c>
      <c r="AC36" s="36">
        <v>1166.2937300000001</v>
      </c>
      <c r="AD36" s="32">
        <v>5.2765599999999999</v>
      </c>
      <c r="AE36" s="36">
        <v>1457.7746999999999</v>
      </c>
      <c r="AF36" s="36">
        <v>298.49365</v>
      </c>
      <c r="AG36" s="32">
        <v>24.667200000000001</v>
      </c>
      <c r="AH36" s="36">
        <v>190.71574000000001</v>
      </c>
      <c r="AI36" s="32">
        <v>12.496309999999999</v>
      </c>
      <c r="AJ36" s="32">
        <v>5.51546</v>
      </c>
      <c r="AK36" s="32">
        <v>1.72814</v>
      </c>
      <c r="AL36" s="32">
        <v>52.264980000000001</v>
      </c>
      <c r="AM36" s="32">
        <v>48.926929999999999</v>
      </c>
      <c r="AN36" s="36">
        <v>141.28205</v>
      </c>
      <c r="AO36" s="36">
        <v>58.541919999999998</v>
      </c>
      <c r="AP36" s="32"/>
      <c r="AQ36" s="32">
        <v>2.92252</v>
      </c>
      <c r="AR36" s="36">
        <v>363.71393999999998</v>
      </c>
      <c r="AS36" s="43">
        <v>1.0866899999999999</v>
      </c>
      <c r="AT36" s="32">
        <v>1.1867799999999999</v>
      </c>
      <c r="AU36" s="32">
        <v>21.339200000000002</v>
      </c>
      <c r="AV36" s="32">
        <v>0.74329999999999996</v>
      </c>
      <c r="AW36" s="32">
        <v>2.4738799999999999</v>
      </c>
      <c r="AX36" s="32">
        <v>5.5823799999999997</v>
      </c>
      <c r="AY36" s="32">
        <v>1723.6273799999999</v>
      </c>
      <c r="AZ36" s="32">
        <v>8.3415199999999992</v>
      </c>
      <c r="BA36" s="32">
        <v>67.664420000000007</v>
      </c>
      <c r="BB36" s="32">
        <v>439.03829000000002</v>
      </c>
      <c r="BC36" s="32">
        <v>15.73934</v>
      </c>
      <c r="BD36" s="32">
        <v>53.519919999999999</v>
      </c>
      <c r="BE36" s="32">
        <v>13.478870000000001</v>
      </c>
      <c r="BF36" s="32">
        <v>15.055870000000001</v>
      </c>
      <c r="BG36" s="32">
        <v>4.6402299999999999</v>
      </c>
      <c r="BH36" s="32">
        <v>19.014309999999998</v>
      </c>
      <c r="BI36" s="32">
        <v>113.19061000000001</v>
      </c>
      <c r="BJ36" s="32">
        <v>0.50222999999999995</v>
      </c>
      <c r="BK36" s="32">
        <v>0.22056999999999999</v>
      </c>
      <c r="BL36" s="32">
        <v>3.1258900000000001</v>
      </c>
      <c r="BM36" s="32">
        <v>9.4712999999999994</v>
      </c>
      <c r="BN36" s="32">
        <v>0.63092000000000004</v>
      </c>
      <c r="BO36" s="32">
        <v>21.432220000000001</v>
      </c>
      <c r="BP36" s="32">
        <v>1.59006</v>
      </c>
      <c r="BQ36" s="32">
        <v>0.41336000000000001</v>
      </c>
      <c r="BR36" s="32">
        <v>2.97756</v>
      </c>
      <c r="BS36" s="32">
        <v>0.55520000000000003</v>
      </c>
      <c r="BT36" s="32">
        <v>0.61395</v>
      </c>
      <c r="BU36" s="32">
        <v>0.26280999999999999</v>
      </c>
      <c r="BV36" s="32">
        <v>2.1215799999999998</v>
      </c>
      <c r="BW36" s="32">
        <v>0.53905999999999998</v>
      </c>
      <c r="BX36" s="32">
        <v>2.81304</v>
      </c>
      <c r="BY36" s="32">
        <v>2.1064500000000002</v>
      </c>
      <c r="BZ36" s="32">
        <v>6.3839999999999994E-2</v>
      </c>
      <c r="CA36" s="32">
        <v>0.23973</v>
      </c>
      <c r="CB36" s="37">
        <v>2.66025</v>
      </c>
      <c r="CC36" s="32">
        <v>5.3612900000000003</v>
      </c>
      <c r="CD36" s="32">
        <v>8.4161800000000007</v>
      </c>
      <c r="CE36" s="32">
        <v>14.15564</v>
      </c>
      <c r="CF36" s="32">
        <v>0.66551000000000005</v>
      </c>
      <c r="CG36" s="32">
        <v>15.93821</v>
      </c>
      <c r="CH36" s="32">
        <v>7.2241999999999997</v>
      </c>
      <c r="CI36" s="32">
        <v>1220.07791</v>
      </c>
      <c r="CJ36" s="32">
        <v>79.307069999999996</v>
      </c>
      <c r="CK36" s="32">
        <v>615.17723999999998</v>
      </c>
      <c r="CL36" s="32">
        <v>1432.7272800000001</v>
      </c>
      <c r="CM36" s="32">
        <v>30.856190000000002</v>
      </c>
      <c r="CN36" s="32">
        <v>339.29917999999998</v>
      </c>
      <c r="CO36" s="32">
        <v>7.1186600000000002</v>
      </c>
      <c r="CP36" s="32">
        <v>10.599629999999999</v>
      </c>
      <c r="CQ36" s="32">
        <v>7.5553800000000004</v>
      </c>
      <c r="CR36" s="32">
        <v>48.116210000000002</v>
      </c>
      <c r="CS36" s="32">
        <v>171.22736</v>
      </c>
      <c r="CT36" s="32">
        <v>1.18021</v>
      </c>
      <c r="CU36" s="32">
        <v>2.95181</v>
      </c>
      <c r="CV36" s="32">
        <v>1.1305700000000001</v>
      </c>
      <c r="CW36" s="32">
        <v>4.7252900000000002</v>
      </c>
      <c r="CX36" s="32">
        <v>3.5135800000000001</v>
      </c>
      <c r="CY36" s="32">
        <v>81.720470000000006</v>
      </c>
      <c r="CZ36" s="32">
        <v>0.91868000000000005</v>
      </c>
      <c r="DA36" s="32">
        <v>0.26893</v>
      </c>
      <c r="DB36" s="32">
        <v>0.38019999999999998</v>
      </c>
      <c r="DC36" s="32">
        <v>1.4426099999999999</v>
      </c>
      <c r="DD36" s="32">
        <v>5.0949</v>
      </c>
      <c r="DE36" s="32">
        <v>1.6431899999999999</v>
      </c>
      <c r="DF36" s="32">
        <v>15.580080000000001</v>
      </c>
      <c r="DG36" s="32">
        <v>0.59228000000000003</v>
      </c>
      <c r="DH36" s="32">
        <v>1.67872</v>
      </c>
      <c r="DI36" s="32">
        <v>1.3383</v>
      </c>
      <c r="DJ36" s="32">
        <v>0.23454</v>
      </c>
      <c r="DK36" s="32">
        <v>1.3089599999999999</v>
      </c>
      <c r="DL36" s="32">
        <v>0.95303000000000004</v>
      </c>
      <c r="DM36" s="43">
        <v>12.90917</v>
      </c>
      <c r="DN36" s="32">
        <v>1.95095</v>
      </c>
      <c r="DO36" s="32">
        <v>176.07061999999999</v>
      </c>
      <c r="DP36" s="32">
        <v>467436.71250000002</v>
      </c>
      <c r="DQ36" s="32">
        <v>164.83306999999999</v>
      </c>
      <c r="DR36" s="32">
        <v>144.09664000000001</v>
      </c>
      <c r="DS36" s="32">
        <v>19.629470000000001</v>
      </c>
      <c r="DT36" s="43">
        <v>0.25341000000000002</v>
      </c>
      <c r="DU36" s="32">
        <v>0.11834</v>
      </c>
      <c r="DV36" s="32">
        <v>0.44627</v>
      </c>
      <c r="DW36" s="32">
        <v>3.00482</v>
      </c>
      <c r="DX36" s="32">
        <v>3.1189399999999998</v>
      </c>
      <c r="DY36" s="32">
        <v>0.89463000000000004</v>
      </c>
      <c r="DZ36" s="43">
        <v>0.95787999999999995</v>
      </c>
      <c r="EA36" s="32">
        <v>0.15046999999999999</v>
      </c>
      <c r="EB36" s="32">
        <v>1.3013999999999999</v>
      </c>
      <c r="EC36" s="32">
        <v>214.82277999999999</v>
      </c>
      <c r="ED36" s="32">
        <v>1.5061500000000001</v>
      </c>
      <c r="EE36" s="32">
        <v>2.1750400000000001</v>
      </c>
      <c r="EF36" s="37">
        <v>8.4339099999999991</v>
      </c>
    </row>
    <row r="37" spans="1:136" s="30" customFormat="1" x14ac:dyDescent="0.2">
      <c r="A37" s="30" t="s">
        <v>172</v>
      </c>
      <c r="B37" s="31" t="s">
        <v>125</v>
      </c>
      <c r="C37" s="31" t="s">
        <v>107</v>
      </c>
      <c r="D37" s="68" t="s">
        <v>127</v>
      </c>
      <c r="E37" s="32">
        <v>3.995606764688469</v>
      </c>
      <c r="F37" s="33">
        <v>0.17514052984284981</v>
      </c>
      <c r="G37" s="36">
        <v>193.41945955276327</v>
      </c>
      <c r="H37" s="37">
        <v>16.01449586938174</v>
      </c>
      <c r="I37" s="32"/>
      <c r="J37" s="32">
        <v>76.104219999999998</v>
      </c>
      <c r="K37" s="36">
        <v>50000</v>
      </c>
      <c r="L37" s="32">
        <v>219.58249000000001</v>
      </c>
      <c r="M37" s="32">
        <v>186.13645</v>
      </c>
      <c r="N37" s="36">
        <v>238.35867999999999</v>
      </c>
      <c r="O37" s="32"/>
      <c r="P37" s="32"/>
      <c r="Q37" s="36">
        <v>5137.6857799999998</v>
      </c>
      <c r="R37" s="36">
        <v>96673.504209999999</v>
      </c>
      <c r="S37" s="36">
        <v>20080.335780000001</v>
      </c>
      <c r="T37" s="36">
        <v>3156.3870999999999</v>
      </c>
      <c r="U37" s="36">
        <v>80.780349999999999</v>
      </c>
      <c r="V37" s="36">
        <v>126.639</v>
      </c>
      <c r="W37" s="36">
        <v>1090.4470100000001</v>
      </c>
      <c r="X37" s="36">
        <v>13470.58632</v>
      </c>
      <c r="Y37" s="36">
        <v>12881.311089999999</v>
      </c>
      <c r="Z37" s="32">
        <v>44.542349999999999</v>
      </c>
      <c r="AA37" s="32"/>
      <c r="AB37" s="36">
        <v>75.399119999999996</v>
      </c>
      <c r="AC37" s="36">
        <v>762.96631000000002</v>
      </c>
      <c r="AD37" s="32">
        <v>20.710889999999999</v>
      </c>
      <c r="AE37" s="36">
        <v>870.64774999999997</v>
      </c>
      <c r="AF37" s="36">
        <v>224.86283</v>
      </c>
      <c r="AG37" s="32">
        <v>19.262740000000001</v>
      </c>
      <c r="AH37" s="36">
        <v>110.57388</v>
      </c>
      <c r="AI37" s="32">
        <v>7.7732299999999999</v>
      </c>
      <c r="AJ37" s="32">
        <v>52.027970000000003</v>
      </c>
      <c r="AK37" s="32">
        <v>10.56532</v>
      </c>
      <c r="AL37" s="32">
        <v>66.937070000000006</v>
      </c>
      <c r="AM37" s="32">
        <v>29.6431</v>
      </c>
      <c r="AN37" s="36">
        <v>27.974049999999998</v>
      </c>
      <c r="AO37" s="36">
        <v>19.929670000000002</v>
      </c>
      <c r="AP37" s="32"/>
      <c r="AQ37" s="32"/>
      <c r="AR37" s="36">
        <v>391.76056999999997</v>
      </c>
      <c r="AS37" s="43">
        <v>5.12906</v>
      </c>
      <c r="AT37" s="32">
        <v>4.5925799999999999</v>
      </c>
      <c r="AU37" s="32">
        <v>30.568210000000001</v>
      </c>
      <c r="AV37" s="32">
        <v>3.9692599999999998</v>
      </c>
      <c r="AW37" s="32">
        <v>11.96959</v>
      </c>
      <c r="AX37" s="32">
        <v>26.161490000000001</v>
      </c>
      <c r="AY37" s="32">
        <v>8348.7569600000006</v>
      </c>
      <c r="AZ37" s="32">
        <v>23.89789</v>
      </c>
      <c r="BA37" s="32">
        <v>228.17837</v>
      </c>
      <c r="BB37" s="32">
        <v>715.68203000000005</v>
      </c>
      <c r="BC37" s="32">
        <v>21.960460000000001</v>
      </c>
      <c r="BD37" s="32">
        <v>128.13539</v>
      </c>
      <c r="BE37" s="32">
        <v>61.016370000000002</v>
      </c>
      <c r="BF37" s="32">
        <v>67.777659999999997</v>
      </c>
      <c r="BG37" s="32">
        <v>5.22471</v>
      </c>
      <c r="BH37" s="32">
        <v>23.221229999999998</v>
      </c>
      <c r="BI37" s="32">
        <v>120.69410000000001</v>
      </c>
      <c r="BJ37" s="32">
        <v>1.06802</v>
      </c>
      <c r="BK37" s="32">
        <v>1.2452000000000001</v>
      </c>
      <c r="BL37" s="32">
        <v>2.6958700000000002</v>
      </c>
      <c r="BM37" s="32">
        <v>11.16614</v>
      </c>
      <c r="BN37" s="32">
        <v>1.7377499999999999</v>
      </c>
      <c r="BO37" s="32">
        <v>37.615110000000001</v>
      </c>
      <c r="BP37" s="32">
        <v>1.9950300000000001</v>
      </c>
      <c r="BQ37" s="32">
        <v>0.53288000000000002</v>
      </c>
      <c r="BR37" s="32">
        <v>3.20913</v>
      </c>
      <c r="BS37" s="32">
        <v>0.67135</v>
      </c>
      <c r="BT37" s="32">
        <v>2.1555399999999998</v>
      </c>
      <c r="BU37" s="32">
        <v>0.84548000000000001</v>
      </c>
      <c r="BV37" s="32">
        <v>5.5407099999999998</v>
      </c>
      <c r="BW37" s="32">
        <v>0.61646999999999996</v>
      </c>
      <c r="BX37" s="32">
        <v>1.9664200000000001</v>
      </c>
      <c r="BY37" s="32">
        <v>1.28704</v>
      </c>
      <c r="BZ37" s="32">
        <v>0.23871999999999999</v>
      </c>
      <c r="CA37" s="32">
        <v>0.43029000000000001</v>
      </c>
      <c r="CB37" s="37">
        <v>3.93825</v>
      </c>
      <c r="CC37" s="32">
        <v>15.90616</v>
      </c>
      <c r="CD37" s="32">
        <v>21.886140000000001</v>
      </c>
      <c r="CE37" s="32">
        <v>40.609659999999998</v>
      </c>
      <c r="CF37" s="32">
        <v>1.96187</v>
      </c>
      <c r="CG37" s="32">
        <v>42.482170000000004</v>
      </c>
      <c r="CH37" s="32">
        <v>21.03511</v>
      </c>
      <c r="CI37" s="32">
        <v>3581.0610999999999</v>
      </c>
      <c r="CJ37" s="32">
        <v>234.05966000000001</v>
      </c>
      <c r="CK37" s="32">
        <v>1852.50791</v>
      </c>
      <c r="CL37" s="32">
        <v>4318.5874199999998</v>
      </c>
      <c r="CM37" s="32">
        <v>89.891099999999994</v>
      </c>
      <c r="CN37" s="32">
        <v>985.50338999999997</v>
      </c>
      <c r="CO37" s="32">
        <v>25.22411</v>
      </c>
      <c r="CP37" s="32">
        <v>37.428579999999997</v>
      </c>
      <c r="CQ37" s="32">
        <v>21.778210000000001</v>
      </c>
      <c r="CR37" s="32">
        <v>140.13408999999999</v>
      </c>
      <c r="CS37" s="32">
        <v>475.55144000000001</v>
      </c>
      <c r="CT37" s="32">
        <v>3.1029399999999998</v>
      </c>
      <c r="CU37" s="32">
        <v>6.5560099999999997</v>
      </c>
      <c r="CV37" s="32">
        <v>2.8978100000000002</v>
      </c>
      <c r="CW37" s="32">
        <v>9.5448199999999996</v>
      </c>
      <c r="CX37" s="32">
        <v>8.4874799999999997</v>
      </c>
      <c r="CY37" s="32">
        <v>248.75253000000001</v>
      </c>
      <c r="CZ37" s="32">
        <v>2.5128900000000001</v>
      </c>
      <c r="DA37" s="32">
        <v>0.41733999999999999</v>
      </c>
      <c r="DB37" s="32">
        <v>2.8062800000000001</v>
      </c>
      <c r="DC37" s="32">
        <v>3.3093900000000001</v>
      </c>
      <c r="DD37" s="32">
        <v>14.75554</v>
      </c>
      <c r="DE37" s="32">
        <v>5.0314699999999997</v>
      </c>
      <c r="DF37" s="32">
        <v>45.732930000000003</v>
      </c>
      <c r="DG37" s="32">
        <v>1.49491</v>
      </c>
      <c r="DH37" s="32">
        <v>7.4559499999999996</v>
      </c>
      <c r="DI37" s="32">
        <v>3.56541</v>
      </c>
      <c r="DJ37" s="32">
        <v>2.9942899999999999</v>
      </c>
      <c r="DK37" s="32">
        <v>3.6458599999999999</v>
      </c>
      <c r="DL37" s="32">
        <v>2.0387499999999998</v>
      </c>
      <c r="DM37" s="43">
        <v>13.897690000000001</v>
      </c>
      <c r="DN37" s="32">
        <v>2.4777100000000001</v>
      </c>
      <c r="DO37" s="32">
        <v>179.10632000000001</v>
      </c>
      <c r="DP37" s="32">
        <v>467436.71250000002</v>
      </c>
      <c r="DQ37" s="32">
        <v>145.02488</v>
      </c>
      <c r="DR37" s="32">
        <v>144.75708</v>
      </c>
      <c r="DS37" s="32">
        <v>19.793240000000001</v>
      </c>
      <c r="DT37" s="43">
        <v>9.0639999999999998E-2</v>
      </c>
      <c r="DU37" s="32">
        <v>4.8120000000000003E-2</v>
      </c>
      <c r="DV37" s="32">
        <v>0.15458</v>
      </c>
      <c r="DW37" s="32">
        <v>1.0190399999999999</v>
      </c>
      <c r="DX37" s="32">
        <v>1.1298699999999999</v>
      </c>
      <c r="DY37" s="32">
        <v>0.20488000000000001</v>
      </c>
      <c r="DZ37" s="43">
        <v>0.19864999999999999</v>
      </c>
      <c r="EA37" s="32">
        <v>2.8389999999999999E-2</v>
      </c>
      <c r="EB37" s="32">
        <v>0.26407999999999998</v>
      </c>
      <c r="EC37" s="32">
        <v>44.338659999999997</v>
      </c>
      <c r="ED37" s="32">
        <v>0.34323999999999999</v>
      </c>
      <c r="EE37" s="32">
        <v>0.50114999999999998</v>
      </c>
      <c r="EF37" s="37">
        <v>1.7304299999999999</v>
      </c>
    </row>
    <row r="38" spans="1:136" s="30" customFormat="1" x14ac:dyDescent="0.2">
      <c r="A38" s="30" t="s">
        <v>173</v>
      </c>
      <c r="B38" s="34" t="s">
        <v>125</v>
      </c>
      <c r="C38" s="31" t="s">
        <v>107</v>
      </c>
      <c r="D38" s="68" t="s">
        <v>128</v>
      </c>
      <c r="E38" s="32">
        <v>2.9416827101823126</v>
      </c>
      <c r="F38" s="33">
        <v>3.1720855982189274E-2</v>
      </c>
      <c r="G38" s="36">
        <v>39.833820228208481</v>
      </c>
      <c r="H38" s="37">
        <v>1.6556212363343299</v>
      </c>
      <c r="I38" s="32">
        <v>34.297820000000002</v>
      </c>
      <c r="J38" s="32">
        <v>19.30762</v>
      </c>
      <c r="K38" s="36">
        <v>50000</v>
      </c>
      <c r="L38" s="32">
        <v>163.09842</v>
      </c>
      <c r="M38" s="32">
        <v>123.60851</v>
      </c>
      <c r="N38" s="36">
        <v>71.008129999999994</v>
      </c>
      <c r="O38" s="32"/>
      <c r="P38" s="32">
        <v>66.727249999999998</v>
      </c>
      <c r="Q38" s="36">
        <v>367.21188000000001</v>
      </c>
      <c r="R38" s="36">
        <v>117301.45286999999</v>
      </c>
      <c r="S38" s="36">
        <v>28571.753580000001</v>
      </c>
      <c r="T38" s="36">
        <v>8793.89977</v>
      </c>
      <c r="U38" s="36">
        <v>173.44406000000001</v>
      </c>
      <c r="V38" s="36">
        <v>19.481760000000001</v>
      </c>
      <c r="W38" s="36">
        <v>2437.66354</v>
      </c>
      <c r="X38" s="36">
        <v>33073.159059999998</v>
      </c>
      <c r="Y38" s="36">
        <v>28784.137129999999</v>
      </c>
      <c r="Z38" s="32">
        <v>16.41235</v>
      </c>
      <c r="AA38" s="32">
        <v>23.045159999999999</v>
      </c>
      <c r="AB38" s="36">
        <v>92.133200000000002</v>
      </c>
      <c r="AC38" s="36">
        <v>682.84160999999995</v>
      </c>
      <c r="AD38" s="32"/>
      <c r="AE38" s="36">
        <v>777.77056000000005</v>
      </c>
      <c r="AF38" s="36">
        <v>324.26587000000001</v>
      </c>
      <c r="AG38" s="32">
        <v>15.0101</v>
      </c>
      <c r="AH38" s="36">
        <v>109.87716</v>
      </c>
      <c r="AI38" s="32">
        <v>11.51464</v>
      </c>
      <c r="AJ38" s="32">
        <v>94.126660000000001</v>
      </c>
      <c r="AK38" s="32">
        <v>8.3248200000000008</v>
      </c>
      <c r="AL38" s="32">
        <v>16.726859999999999</v>
      </c>
      <c r="AM38" s="32">
        <v>38.367539999999998</v>
      </c>
      <c r="AN38" s="36">
        <v>82.292119999999997</v>
      </c>
      <c r="AO38" s="36">
        <v>92.034809999999993</v>
      </c>
      <c r="AP38" s="32"/>
      <c r="AQ38" s="32">
        <v>3.6534900000000001</v>
      </c>
      <c r="AR38" s="36">
        <v>285.72824000000003</v>
      </c>
      <c r="AS38" s="43">
        <v>1.6336299999999999</v>
      </c>
      <c r="AT38" s="32">
        <v>1.28962</v>
      </c>
      <c r="AU38" s="32">
        <v>19.49014</v>
      </c>
      <c r="AV38" s="32">
        <v>1.7206399999999999</v>
      </c>
      <c r="AW38" s="32">
        <v>4.5696399999999997</v>
      </c>
      <c r="AX38" s="32">
        <v>7.7332900000000002</v>
      </c>
      <c r="AY38" s="32">
        <v>2534.6941299999999</v>
      </c>
      <c r="AZ38" s="32">
        <v>4.3633600000000001</v>
      </c>
      <c r="BA38" s="32">
        <v>38.329180000000001</v>
      </c>
      <c r="BB38" s="32">
        <v>222.87752</v>
      </c>
      <c r="BC38" s="32">
        <v>15.665050000000001</v>
      </c>
      <c r="BD38" s="32">
        <v>65.538129999999995</v>
      </c>
      <c r="BE38" s="32">
        <v>18.765350000000002</v>
      </c>
      <c r="BF38" s="32">
        <v>20.873259999999998</v>
      </c>
      <c r="BG38" s="32">
        <v>4.6454599999999999</v>
      </c>
      <c r="BH38" s="32">
        <v>18.463550000000001</v>
      </c>
      <c r="BI38" s="32">
        <v>103.63144</v>
      </c>
      <c r="BJ38" s="32">
        <v>0.40875</v>
      </c>
      <c r="BK38" s="32">
        <v>1.0612200000000001</v>
      </c>
      <c r="BL38" s="32">
        <v>2.0960999999999999</v>
      </c>
      <c r="BM38" s="32">
        <v>8.9316700000000004</v>
      </c>
      <c r="BN38" s="32">
        <v>0.82743</v>
      </c>
      <c r="BO38" s="32">
        <v>8.2556600000000007</v>
      </c>
      <c r="BP38" s="32">
        <v>1.6074600000000001</v>
      </c>
      <c r="BQ38" s="32">
        <v>0.38613999999999998</v>
      </c>
      <c r="BR38" s="32">
        <v>2.07043</v>
      </c>
      <c r="BS38" s="32">
        <v>0.47957</v>
      </c>
      <c r="BT38" s="32">
        <v>1.4367099999999999</v>
      </c>
      <c r="BU38" s="32">
        <v>0.44607000000000002</v>
      </c>
      <c r="BV38" s="32">
        <v>0.68342999999999998</v>
      </c>
      <c r="BW38" s="32">
        <v>0.50882000000000005</v>
      </c>
      <c r="BX38" s="32">
        <v>2.43648</v>
      </c>
      <c r="BY38" s="32">
        <v>1.79338</v>
      </c>
      <c r="BZ38" s="32">
        <v>5.5100000000000003E-2</v>
      </c>
      <c r="CA38" s="32">
        <v>0.21726999999999999</v>
      </c>
      <c r="CB38" s="37">
        <v>2.4642200000000001</v>
      </c>
      <c r="CC38" s="32">
        <v>2.1048900000000001</v>
      </c>
      <c r="CD38" s="32">
        <v>3.2652700000000001</v>
      </c>
      <c r="CE38" s="32">
        <v>5.8869300000000004</v>
      </c>
      <c r="CF38" s="32">
        <v>0.41117999999999999</v>
      </c>
      <c r="CG38" s="32">
        <v>6.51647</v>
      </c>
      <c r="CH38" s="32">
        <v>2.5377200000000002</v>
      </c>
      <c r="CI38" s="32">
        <v>484.20621999999997</v>
      </c>
      <c r="CJ38" s="32">
        <v>32.469650000000001</v>
      </c>
      <c r="CK38" s="32">
        <v>296.75180999999998</v>
      </c>
      <c r="CL38" s="32">
        <v>300.71857999999997</v>
      </c>
      <c r="CM38" s="32">
        <v>12.20618</v>
      </c>
      <c r="CN38" s="32">
        <v>139.58779999999999</v>
      </c>
      <c r="CO38" s="32">
        <v>3.34876</v>
      </c>
      <c r="CP38" s="32">
        <v>4.9390299999999998</v>
      </c>
      <c r="CQ38" s="32">
        <v>2.9156900000000001</v>
      </c>
      <c r="CR38" s="32">
        <v>18.443999999999999</v>
      </c>
      <c r="CS38" s="32">
        <v>71.627499999999998</v>
      </c>
      <c r="CT38" s="32">
        <v>0.49429000000000001</v>
      </c>
      <c r="CU38" s="32">
        <v>1.24366</v>
      </c>
      <c r="CV38" s="32">
        <v>0.87189000000000005</v>
      </c>
      <c r="CW38" s="32">
        <v>1.85405</v>
      </c>
      <c r="CX38" s="32">
        <v>2.0489799999999998</v>
      </c>
      <c r="CY38" s="32">
        <v>19.026959999999999</v>
      </c>
      <c r="CZ38" s="32">
        <v>0.36423</v>
      </c>
      <c r="DA38" s="32">
        <v>0.14038</v>
      </c>
      <c r="DB38" s="32">
        <v>0.74934999999999996</v>
      </c>
      <c r="DC38" s="32">
        <v>0.64419000000000004</v>
      </c>
      <c r="DD38" s="32">
        <v>2.2085499999999998</v>
      </c>
      <c r="DE38" s="32">
        <v>0.90771000000000002</v>
      </c>
      <c r="DF38" s="32">
        <v>4.1147200000000002</v>
      </c>
      <c r="DG38" s="32">
        <v>0.22938</v>
      </c>
      <c r="DH38" s="32">
        <v>1.05122</v>
      </c>
      <c r="DI38" s="32">
        <v>0.26861000000000002</v>
      </c>
      <c r="DJ38" s="32">
        <v>0.38712000000000002</v>
      </c>
      <c r="DK38" s="32">
        <v>0.61217999999999995</v>
      </c>
      <c r="DL38" s="32">
        <v>0.38896999999999998</v>
      </c>
      <c r="DM38" s="43">
        <v>12.63162</v>
      </c>
      <c r="DN38" s="32">
        <v>2.56521</v>
      </c>
      <c r="DO38" s="32">
        <v>168.33927</v>
      </c>
      <c r="DP38" s="32">
        <v>467436.71250000002</v>
      </c>
      <c r="DQ38" s="32">
        <v>141.62808000000001</v>
      </c>
      <c r="DR38" s="32">
        <v>149.85861</v>
      </c>
      <c r="DS38" s="32">
        <v>161.68844999999999</v>
      </c>
      <c r="DT38" s="43">
        <v>0.21018999999999999</v>
      </c>
      <c r="DU38" s="32">
        <v>0.11747</v>
      </c>
      <c r="DV38" s="32">
        <v>0.34943000000000002</v>
      </c>
      <c r="DW38" s="32">
        <v>2.4896699999999998</v>
      </c>
      <c r="DX38" s="32">
        <v>2.8393299999999999</v>
      </c>
      <c r="DY38" s="32">
        <v>0.81025999999999998</v>
      </c>
      <c r="DZ38" s="43">
        <v>0.31222</v>
      </c>
      <c r="EA38" s="32">
        <v>8.5949999999999999E-2</v>
      </c>
      <c r="EB38" s="32">
        <v>0.38884999999999997</v>
      </c>
      <c r="EC38" s="32">
        <v>68.989199999999997</v>
      </c>
      <c r="ED38" s="32">
        <v>0.69996999999999998</v>
      </c>
      <c r="EE38" s="32">
        <v>0.97526999999999997</v>
      </c>
      <c r="EF38" s="37">
        <v>2.5955300000000001</v>
      </c>
    </row>
    <row r="39" spans="1:136" s="30" customFormat="1" x14ac:dyDescent="0.2">
      <c r="A39" s="30" t="s">
        <v>174</v>
      </c>
      <c r="B39" s="35" t="s">
        <v>125</v>
      </c>
      <c r="C39" s="31" t="s">
        <v>107</v>
      </c>
      <c r="D39" s="68" t="s">
        <v>129</v>
      </c>
      <c r="E39" s="32">
        <v>7.6067126911088758</v>
      </c>
      <c r="F39" s="33">
        <v>0.31504565359422498</v>
      </c>
      <c r="G39" s="36"/>
      <c r="H39" s="37"/>
      <c r="I39" s="32"/>
      <c r="J39" s="32">
        <v>154.73097000000001</v>
      </c>
      <c r="K39" s="36">
        <v>50000</v>
      </c>
      <c r="L39" s="32">
        <v>240.00151</v>
      </c>
      <c r="M39" s="32">
        <v>734.82219999999995</v>
      </c>
      <c r="N39" s="36"/>
      <c r="O39" s="32"/>
      <c r="P39" s="32"/>
      <c r="Q39" s="36"/>
      <c r="R39" s="36">
        <v>118161.57554999999</v>
      </c>
      <c r="S39" s="36">
        <v>27309.521110000001</v>
      </c>
      <c r="T39" s="36">
        <v>7548.4792299999999</v>
      </c>
      <c r="U39" s="36">
        <v>552.96239000000003</v>
      </c>
      <c r="V39" s="36"/>
      <c r="W39" s="36">
        <v>7438.6083200000003</v>
      </c>
      <c r="X39" s="36">
        <v>29469.944930000001</v>
      </c>
      <c r="Y39" s="36">
        <v>26053.714629999999</v>
      </c>
      <c r="Z39" s="32">
        <v>18.73799</v>
      </c>
      <c r="AA39" s="32">
        <v>609.64068999999995</v>
      </c>
      <c r="AB39" s="36"/>
      <c r="AC39" s="36">
        <v>4729.0137199999999</v>
      </c>
      <c r="AD39" s="32"/>
      <c r="AE39" s="36">
        <v>2025.9352799999999</v>
      </c>
      <c r="AF39" s="36">
        <v>51.880450000000003</v>
      </c>
      <c r="AG39" s="32">
        <v>191.26193000000001</v>
      </c>
      <c r="AH39" s="36"/>
      <c r="AI39" s="32"/>
      <c r="AJ39" s="32"/>
      <c r="AK39" s="32"/>
      <c r="AL39" s="32"/>
      <c r="AM39" s="32">
        <v>9.1337700000000002</v>
      </c>
      <c r="AN39" s="36">
        <v>1363.7503099999999</v>
      </c>
      <c r="AO39" s="36">
        <v>41.639710000000001</v>
      </c>
      <c r="AP39" s="32"/>
      <c r="AQ39" s="32"/>
      <c r="AR39" s="36">
        <v>663.89689999999996</v>
      </c>
      <c r="AS39" s="43">
        <v>26.366109999999999</v>
      </c>
      <c r="AT39" s="32">
        <v>17.95336</v>
      </c>
      <c r="AU39" s="32">
        <v>90.240539999999996</v>
      </c>
      <c r="AV39" s="32">
        <v>14.52932</v>
      </c>
      <c r="AW39" s="32">
        <v>56.70814</v>
      </c>
      <c r="AX39" s="32">
        <v>125.14812999999999</v>
      </c>
      <c r="AY39" s="32">
        <v>38476.26642</v>
      </c>
      <c r="AZ39" s="32">
        <v>85.144300000000001</v>
      </c>
      <c r="BA39" s="32">
        <v>855.92139999999995</v>
      </c>
      <c r="BB39" s="32">
        <v>1325.39462</v>
      </c>
      <c r="BC39" s="32">
        <v>78.815430000000006</v>
      </c>
      <c r="BD39" s="32">
        <v>497.05574000000001</v>
      </c>
      <c r="BE39" s="32">
        <v>249.75398000000001</v>
      </c>
      <c r="BF39" s="32">
        <v>272.09735999999998</v>
      </c>
      <c r="BG39" s="32">
        <v>36.821800000000003</v>
      </c>
      <c r="BH39" s="32">
        <v>93.670950000000005</v>
      </c>
      <c r="BI39" s="32">
        <v>481.55506000000003</v>
      </c>
      <c r="BJ39" s="32">
        <v>2.3349000000000002</v>
      </c>
      <c r="BK39" s="32">
        <v>25.093389999999999</v>
      </c>
      <c r="BL39" s="32">
        <v>1.3393900000000001</v>
      </c>
      <c r="BM39" s="32">
        <v>80.496799999999993</v>
      </c>
      <c r="BN39" s="32">
        <v>5.02386</v>
      </c>
      <c r="BO39" s="32">
        <v>80.771940000000001</v>
      </c>
      <c r="BP39" s="32">
        <v>3.2427899999999998</v>
      </c>
      <c r="BQ39" s="32">
        <v>4.8659699999999999</v>
      </c>
      <c r="BR39" s="32">
        <v>1.7286699999999999</v>
      </c>
      <c r="BS39" s="32">
        <v>2.58745</v>
      </c>
      <c r="BT39" s="32">
        <v>5.5244</v>
      </c>
      <c r="BU39" s="32">
        <v>2.3157299999999998</v>
      </c>
      <c r="BV39" s="32">
        <v>12.827109999999999</v>
      </c>
      <c r="BW39" s="32">
        <v>1.0555099999999999</v>
      </c>
      <c r="BX39" s="32">
        <v>37.014159999999997</v>
      </c>
      <c r="BY39" s="32">
        <v>5.3861800000000004</v>
      </c>
      <c r="BZ39" s="32">
        <v>1.03257</v>
      </c>
      <c r="CA39" s="32">
        <v>1.3534999999999999</v>
      </c>
      <c r="CB39" s="37">
        <v>15.22364</v>
      </c>
      <c r="CC39" s="32">
        <v>55.117269999999998</v>
      </c>
      <c r="CD39" s="32">
        <v>84.166679999999999</v>
      </c>
      <c r="CE39" s="32">
        <v>154.90675999999999</v>
      </c>
      <c r="CF39" s="32">
        <v>10.71096</v>
      </c>
      <c r="CG39" s="32">
        <v>168.04199</v>
      </c>
      <c r="CH39" s="32">
        <v>75.325059999999993</v>
      </c>
      <c r="CI39" s="32">
        <v>13353.83034</v>
      </c>
      <c r="CJ39" s="32">
        <v>832.20038999999997</v>
      </c>
      <c r="CK39" s="32">
        <v>7378.2858200000001</v>
      </c>
      <c r="CL39" s="32">
        <v>8188.8416900000002</v>
      </c>
      <c r="CM39" s="32">
        <v>342.65645000000001</v>
      </c>
      <c r="CN39" s="32">
        <v>3811.4577800000002</v>
      </c>
      <c r="CO39" s="32">
        <v>99.142330000000001</v>
      </c>
      <c r="CP39" s="32">
        <v>124.92401</v>
      </c>
      <c r="CQ39" s="32">
        <v>80.027159999999995</v>
      </c>
      <c r="CR39" s="32">
        <v>512.00896999999998</v>
      </c>
      <c r="CS39" s="32">
        <v>1785.9621099999999</v>
      </c>
      <c r="CT39" s="32">
        <v>11.9123</v>
      </c>
      <c r="CU39" s="32">
        <v>33.043579999999999</v>
      </c>
      <c r="CV39" s="32">
        <v>24.249490000000002</v>
      </c>
      <c r="CW39" s="32">
        <v>32.54589</v>
      </c>
      <c r="CX39" s="32">
        <v>40.544670000000004</v>
      </c>
      <c r="CY39" s="32">
        <v>485.51137999999997</v>
      </c>
      <c r="CZ39" s="32">
        <v>8.0076199999999993</v>
      </c>
      <c r="DA39" s="32">
        <v>3.5383300000000002</v>
      </c>
      <c r="DB39" s="32">
        <v>17.243839999999999</v>
      </c>
      <c r="DC39" s="32">
        <v>17.622699999999998</v>
      </c>
      <c r="DD39" s="32">
        <v>52.694850000000002</v>
      </c>
      <c r="DE39" s="32">
        <v>18.996110000000002</v>
      </c>
      <c r="DF39" s="32">
        <v>107.78266000000001</v>
      </c>
      <c r="DG39" s="32">
        <v>4.9304600000000001</v>
      </c>
      <c r="DH39" s="32">
        <v>32.726379999999999</v>
      </c>
      <c r="DI39" s="32">
        <v>16.355309999999999</v>
      </c>
      <c r="DJ39" s="32">
        <v>8.7443600000000004</v>
      </c>
      <c r="DK39" s="32">
        <v>13.12091</v>
      </c>
      <c r="DL39" s="32">
        <v>12.224690000000001</v>
      </c>
      <c r="DM39" s="43">
        <v>15.91079</v>
      </c>
      <c r="DN39" s="32">
        <v>2.1311100000000001</v>
      </c>
      <c r="DO39" s="32">
        <v>195.75362000000001</v>
      </c>
      <c r="DP39" s="32">
        <v>467436.71250000002</v>
      </c>
      <c r="DQ39" s="32">
        <v>113.02632</v>
      </c>
      <c r="DR39" s="32">
        <v>113.43472</v>
      </c>
      <c r="DS39" s="32">
        <v>11.615679999999999</v>
      </c>
      <c r="DT39" s="43">
        <v>0.24684</v>
      </c>
      <c r="DU39" s="32">
        <v>0.11114</v>
      </c>
      <c r="DV39" s="32">
        <v>0.35433999999999999</v>
      </c>
      <c r="DW39" s="32">
        <v>2.2959999999999998</v>
      </c>
      <c r="DX39" s="32">
        <v>2.5490300000000001</v>
      </c>
      <c r="DY39" s="32">
        <v>0.51898</v>
      </c>
      <c r="DZ39" s="43">
        <v>0.52607999999999999</v>
      </c>
      <c r="EA39" s="32">
        <v>0.12493</v>
      </c>
      <c r="EB39" s="32">
        <v>0.72743999999999998</v>
      </c>
      <c r="EC39" s="32">
        <v>124.68728</v>
      </c>
      <c r="ED39" s="32">
        <v>1.12588</v>
      </c>
      <c r="EE39" s="32">
        <v>1.4118900000000001</v>
      </c>
      <c r="EF39" s="37">
        <v>4.7512299999999996</v>
      </c>
    </row>
    <row r="40" spans="1:136" s="30" customFormat="1" x14ac:dyDescent="0.2">
      <c r="A40" s="30" t="s">
        <v>175</v>
      </c>
      <c r="B40" s="34" t="s">
        <v>125</v>
      </c>
      <c r="C40" s="31" t="s">
        <v>107</v>
      </c>
      <c r="D40" s="68" t="s">
        <v>130</v>
      </c>
      <c r="E40" s="32">
        <v>1.4993037496492525</v>
      </c>
      <c r="F40" s="33">
        <v>3.91268605470593E-2</v>
      </c>
      <c r="G40" s="36">
        <v>56.905047228121937</v>
      </c>
      <c r="H40" s="37">
        <v>3.3362092764148112</v>
      </c>
      <c r="I40" s="32"/>
      <c r="J40" s="32">
        <v>22.331489999999999</v>
      </c>
      <c r="K40" s="36">
        <v>50000</v>
      </c>
      <c r="L40" s="32">
        <v>24.337029999999999</v>
      </c>
      <c r="M40" s="32">
        <v>36.266860000000001</v>
      </c>
      <c r="N40" s="36">
        <v>165.85713000000001</v>
      </c>
      <c r="O40" s="32"/>
      <c r="P40" s="32"/>
      <c r="Q40" s="36"/>
      <c r="R40" s="36">
        <v>195318.33502</v>
      </c>
      <c r="S40" s="36">
        <v>47935.692719999999</v>
      </c>
      <c r="T40" s="36">
        <v>6748.7449800000004</v>
      </c>
      <c r="U40" s="36">
        <v>78.913250000000005</v>
      </c>
      <c r="V40" s="36">
        <v>79.603809999999996</v>
      </c>
      <c r="W40" s="36">
        <v>6588.6037999999999</v>
      </c>
      <c r="X40" s="36">
        <v>55476.283799999997</v>
      </c>
      <c r="Y40" s="36">
        <v>49447.547290000002</v>
      </c>
      <c r="Z40" s="32">
        <v>71.04177</v>
      </c>
      <c r="AA40" s="32"/>
      <c r="AB40" s="36">
        <v>465.75576999999998</v>
      </c>
      <c r="AC40" s="36">
        <v>2391.7433799999999</v>
      </c>
      <c r="AD40" s="32"/>
      <c r="AE40" s="36">
        <v>660.06228999999996</v>
      </c>
      <c r="AF40" s="36">
        <v>231.29781</v>
      </c>
      <c r="AG40" s="32">
        <v>4.0102599999999997</v>
      </c>
      <c r="AH40" s="36">
        <v>222.12318999999999</v>
      </c>
      <c r="AI40" s="32">
        <v>15.97044</v>
      </c>
      <c r="AJ40" s="32">
        <v>23.940930000000002</v>
      </c>
      <c r="AK40" s="32"/>
      <c r="AL40" s="32">
        <v>39.788069999999998</v>
      </c>
      <c r="AM40" s="32">
        <v>5.1122300000000003</v>
      </c>
      <c r="AN40" s="32">
        <v>5.8203800000000001</v>
      </c>
      <c r="AO40" s="32">
        <v>96.140659999999997</v>
      </c>
      <c r="AP40" s="32"/>
      <c r="AQ40" s="32"/>
      <c r="AR40" s="36">
        <v>344.95251000000002</v>
      </c>
      <c r="AS40" s="43">
        <v>2.4623200000000001</v>
      </c>
      <c r="AT40" s="32">
        <v>2.9241199999999998</v>
      </c>
      <c r="AU40" s="32">
        <v>43.652839999999998</v>
      </c>
      <c r="AV40" s="32">
        <v>2.19231</v>
      </c>
      <c r="AW40" s="32">
        <v>7.2300399999999998</v>
      </c>
      <c r="AX40" s="32">
        <v>16.587499999999999</v>
      </c>
      <c r="AY40" s="32">
        <v>3304.94823</v>
      </c>
      <c r="AZ40" s="32">
        <v>14.27397</v>
      </c>
      <c r="BA40" s="32">
        <v>136.86561</v>
      </c>
      <c r="BB40" s="32">
        <v>637.97925999999995</v>
      </c>
      <c r="BC40" s="32">
        <v>44.477449999999997</v>
      </c>
      <c r="BD40" s="32">
        <v>120.82644000000001</v>
      </c>
      <c r="BE40" s="32">
        <v>25.723579999999998</v>
      </c>
      <c r="BF40" s="32">
        <v>28.686419999999998</v>
      </c>
      <c r="BG40" s="32">
        <v>16.39273</v>
      </c>
      <c r="BH40" s="32">
        <v>51.658839999999998</v>
      </c>
      <c r="BI40" s="32">
        <v>294.47919999999999</v>
      </c>
      <c r="BJ40" s="32">
        <v>1.8337000000000001</v>
      </c>
      <c r="BK40" s="32">
        <v>0.15326000000000001</v>
      </c>
      <c r="BL40" s="32">
        <v>9.7369400000000006</v>
      </c>
      <c r="BM40" s="32">
        <v>27.929259999999999</v>
      </c>
      <c r="BN40" s="32">
        <v>1.28146</v>
      </c>
      <c r="BO40" s="32">
        <v>17.089980000000001</v>
      </c>
      <c r="BP40" s="32">
        <v>2.8979200000000001</v>
      </c>
      <c r="BQ40" s="32">
        <v>0.34719</v>
      </c>
      <c r="BR40" s="32">
        <v>6.6044499999999999</v>
      </c>
      <c r="BS40" s="32">
        <v>1.27064</v>
      </c>
      <c r="BT40" s="32">
        <v>1.8026800000000001</v>
      </c>
      <c r="BU40" s="32">
        <v>0.44802999999999998</v>
      </c>
      <c r="BV40" s="32">
        <v>2.3298999999999999</v>
      </c>
      <c r="BW40" s="32">
        <v>0.36652000000000001</v>
      </c>
      <c r="BX40" s="32">
        <v>1.2165999999999999</v>
      </c>
      <c r="BY40" s="32">
        <v>3.9645100000000002</v>
      </c>
      <c r="BZ40" s="32">
        <v>6.59E-2</v>
      </c>
      <c r="CA40" s="32">
        <v>0.37373000000000001</v>
      </c>
      <c r="CB40" s="37">
        <v>5.3275899999999998</v>
      </c>
      <c r="CC40" s="32">
        <v>8.8114399999999993</v>
      </c>
      <c r="CD40" s="32">
        <v>14.817740000000001</v>
      </c>
      <c r="CE40" s="32">
        <v>23.87566</v>
      </c>
      <c r="CF40" s="32">
        <v>1.7418199999999999</v>
      </c>
      <c r="CG40" s="32">
        <v>32.285789999999999</v>
      </c>
      <c r="CH40" s="32">
        <v>12.488149999999999</v>
      </c>
      <c r="CI40" s="32">
        <v>2089.3413399999999</v>
      </c>
      <c r="CJ40" s="32">
        <v>135.03756999999999</v>
      </c>
      <c r="CK40" s="32">
        <v>1226.6835599999999</v>
      </c>
      <c r="CL40" s="32">
        <v>1349.97687</v>
      </c>
      <c r="CM40" s="32">
        <v>53.26455</v>
      </c>
      <c r="CN40" s="32">
        <v>598.38752999999997</v>
      </c>
      <c r="CO40" s="32">
        <v>15.309430000000001</v>
      </c>
      <c r="CP40" s="32">
        <v>21.447289999999999</v>
      </c>
      <c r="CQ40" s="32">
        <v>12.7867</v>
      </c>
      <c r="CR40" s="32">
        <v>80.389489999999995</v>
      </c>
      <c r="CS40" s="32">
        <v>287.63090999999997</v>
      </c>
      <c r="CT40" s="32">
        <v>1.59032</v>
      </c>
      <c r="CU40" s="32">
        <v>5.1390799999999999</v>
      </c>
      <c r="CV40" s="32">
        <v>4.5781900000000002</v>
      </c>
      <c r="CW40" s="32">
        <v>6.8408899999999999</v>
      </c>
      <c r="CX40" s="32">
        <v>7.7847099999999996</v>
      </c>
      <c r="CY40" s="32">
        <v>79.938379999999995</v>
      </c>
      <c r="CZ40" s="32">
        <v>1.35337</v>
      </c>
      <c r="DA40" s="32">
        <v>0.57150999999999996</v>
      </c>
      <c r="DB40" s="32">
        <v>1.6128400000000001</v>
      </c>
      <c r="DC40" s="32">
        <v>2.2435200000000002</v>
      </c>
      <c r="DD40" s="32">
        <v>9.1654900000000001</v>
      </c>
      <c r="DE40" s="32">
        <v>4.0901100000000001</v>
      </c>
      <c r="DF40" s="32">
        <v>17.586870000000001</v>
      </c>
      <c r="DG40" s="32">
        <v>0.96262999999999999</v>
      </c>
      <c r="DH40" s="32">
        <v>4.6662999999999997</v>
      </c>
      <c r="DI40" s="32">
        <v>2.81759</v>
      </c>
      <c r="DJ40" s="32">
        <v>2.3437299999999999</v>
      </c>
      <c r="DK40" s="32">
        <v>2.65856</v>
      </c>
      <c r="DL40" s="32">
        <v>1.9627699999999999</v>
      </c>
      <c r="DM40" s="43">
        <v>19.240849999999998</v>
      </c>
      <c r="DN40" s="32">
        <v>6.29969</v>
      </c>
      <c r="DO40" s="32">
        <v>441.35226</v>
      </c>
      <c r="DP40" s="32">
        <v>467436.71250000002</v>
      </c>
      <c r="DQ40" s="32">
        <v>155.17157</v>
      </c>
      <c r="DR40" s="32">
        <v>157.03899999999999</v>
      </c>
      <c r="DS40" s="32">
        <v>28.050460000000001</v>
      </c>
      <c r="DT40" s="43">
        <v>0.43317</v>
      </c>
      <c r="DU40" s="32">
        <v>0.29912</v>
      </c>
      <c r="DV40" s="32">
        <v>0.90763000000000005</v>
      </c>
      <c r="DW40" s="32">
        <v>4.2116300000000004</v>
      </c>
      <c r="DX40" s="32">
        <v>4.6963200000000001</v>
      </c>
      <c r="DY40" s="32">
        <v>1.2424500000000001</v>
      </c>
      <c r="DZ40" s="43">
        <v>1.2631699999999999</v>
      </c>
      <c r="EA40" s="32">
        <v>0.28131</v>
      </c>
      <c r="EB40" s="32">
        <v>1.80087</v>
      </c>
      <c r="EC40" s="32">
        <v>295.77039000000002</v>
      </c>
      <c r="ED40" s="32">
        <v>2.4462600000000001</v>
      </c>
      <c r="EE40" s="32">
        <v>3.3764400000000001</v>
      </c>
      <c r="EF40" s="37">
        <v>11.33873</v>
      </c>
    </row>
    <row r="41" spans="1:136" s="30" customFormat="1" x14ac:dyDescent="0.2">
      <c r="A41" s="30" t="s">
        <v>176</v>
      </c>
      <c r="B41" s="34" t="s">
        <v>125</v>
      </c>
      <c r="C41" s="31" t="s">
        <v>107</v>
      </c>
      <c r="D41" s="68" t="s">
        <v>130</v>
      </c>
      <c r="E41" s="32">
        <v>2.7343997452073361</v>
      </c>
      <c r="F41" s="33">
        <v>4.5050123837672054E-2</v>
      </c>
      <c r="G41" s="36">
        <v>58.085115385816053</v>
      </c>
      <c r="H41" s="37">
        <v>3.2062019714792482</v>
      </c>
      <c r="I41" s="32"/>
      <c r="J41" s="32">
        <v>22.031300000000002</v>
      </c>
      <c r="K41" s="36">
        <v>50000</v>
      </c>
      <c r="L41" s="32">
        <v>32.844790000000003</v>
      </c>
      <c r="M41" s="32">
        <v>32.55424</v>
      </c>
      <c r="N41" s="36">
        <v>122.45263</v>
      </c>
      <c r="O41" s="32"/>
      <c r="P41" s="32"/>
      <c r="Q41" s="36"/>
      <c r="R41" s="36">
        <v>158245.16292999999</v>
      </c>
      <c r="S41" s="36">
        <v>59660.559540000002</v>
      </c>
      <c r="T41" s="36">
        <v>6670.69488</v>
      </c>
      <c r="U41" s="36">
        <v>122.87544</v>
      </c>
      <c r="V41" s="36">
        <v>156.76680999999999</v>
      </c>
      <c r="W41" s="36">
        <v>6365.0003699999997</v>
      </c>
      <c r="X41" s="36">
        <v>54757.638279999999</v>
      </c>
      <c r="Y41" s="36">
        <v>48043.58107</v>
      </c>
      <c r="Z41" s="32">
        <v>35.14593</v>
      </c>
      <c r="AA41" s="32"/>
      <c r="AB41" s="36">
        <v>634.62009</v>
      </c>
      <c r="AC41" s="36">
        <v>2099.19173</v>
      </c>
      <c r="AD41" s="32">
        <v>8.0564300000000006</v>
      </c>
      <c r="AE41" s="36">
        <v>975.31461000000002</v>
      </c>
      <c r="AF41" s="36">
        <v>293.23331999999999</v>
      </c>
      <c r="AG41" s="32">
        <v>3.67991</v>
      </c>
      <c r="AH41" s="36">
        <v>281.93462</v>
      </c>
      <c r="AI41" s="32">
        <v>10.191000000000001</v>
      </c>
      <c r="AJ41" s="32">
        <v>26.669609999999999</v>
      </c>
      <c r="AK41" s="32"/>
      <c r="AL41" s="32">
        <v>32.904429999999998</v>
      </c>
      <c r="AM41" s="32">
        <v>4.4983500000000003</v>
      </c>
      <c r="AN41" s="32">
        <v>4.6460400000000002</v>
      </c>
      <c r="AO41" s="32">
        <v>100.55065</v>
      </c>
      <c r="AP41" s="32"/>
      <c r="AQ41" s="32"/>
      <c r="AR41" s="36">
        <v>346.19348000000002</v>
      </c>
      <c r="AS41" s="43">
        <v>1.83778</v>
      </c>
      <c r="AT41" s="32">
        <v>2.32422</v>
      </c>
      <c r="AU41" s="32">
        <v>34.101480000000002</v>
      </c>
      <c r="AV41" s="32">
        <v>1.7857799999999999</v>
      </c>
      <c r="AW41" s="32">
        <v>5.5693400000000004</v>
      </c>
      <c r="AX41" s="32">
        <v>10.180949999999999</v>
      </c>
      <c r="AY41" s="32">
        <v>2588.3749699999998</v>
      </c>
      <c r="AZ41" s="32">
        <v>11.94398</v>
      </c>
      <c r="BA41" s="32">
        <v>114.00739</v>
      </c>
      <c r="BB41" s="32">
        <v>452.89670000000001</v>
      </c>
      <c r="BC41" s="32">
        <v>38.536999999999999</v>
      </c>
      <c r="BD41" s="32">
        <v>96.47184</v>
      </c>
      <c r="BE41" s="32">
        <v>21.79027</v>
      </c>
      <c r="BF41" s="32">
        <v>24.087530000000001</v>
      </c>
      <c r="BG41" s="32">
        <v>12.59449</v>
      </c>
      <c r="BH41" s="32">
        <v>40.166429999999998</v>
      </c>
      <c r="BI41" s="32">
        <v>227.28622999999999</v>
      </c>
      <c r="BJ41" s="32">
        <v>1.0136000000000001</v>
      </c>
      <c r="BK41" s="32">
        <v>0.50092000000000003</v>
      </c>
      <c r="BL41" s="32">
        <v>8.8760600000000007</v>
      </c>
      <c r="BM41" s="32">
        <v>20.43769</v>
      </c>
      <c r="BN41" s="32">
        <v>1.2269699999999999</v>
      </c>
      <c r="BO41" s="32">
        <v>15.82432</v>
      </c>
      <c r="BP41" s="32">
        <v>2.5394899999999998</v>
      </c>
      <c r="BQ41" s="32">
        <v>0.26362999999999998</v>
      </c>
      <c r="BR41" s="32">
        <v>5.81182</v>
      </c>
      <c r="BS41" s="32">
        <v>0.79617000000000004</v>
      </c>
      <c r="BT41" s="32">
        <v>1.5179</v>
      </c>
      <c r="BU41" s="32">
        <v>0.36574000000000001</v>
      </c>
      <c r="BV41" s="32">
        <v>1.8123800000000001</v>
      </c>
      <c r="BW41" s="32">
        <v>0.27178999999999998</v>
      </c>
      <c r="BX41" s="32">
        <v>0.85704999999999998</v>
      </c>
      <c r="BY41" s="32">
        <v>3.1650999999999998</v>
      </c>
      <c r="BZ41" s="32">
        <v>0.13364999999999999</v>
      </c>
      <c r="CA41" s="32">
        <v>0.32511000000000001</v>
      </c>
      <c r="CB41" s="37">
        <v>4.1667699999999996</v>
      </c>
      <c r="CC41" s="32">
        <v>7.4531700000000001</v>
      </c>
      <c r="CD41" s="32">
        <v>11.658620000000001</v>
      </c>
      <c r="CE41" s="32">
        <v>20.00245</v>
      </c>
      <c r="CF41" s="32">
        <v>1.61608</v>
      </c>
      <c r="CG41" s="32">
        <v>23.157990000000002</v>
      </c>
      <c r="CH41" s="32">
        <v>10.17732</v>
      </c>
      <c r="CI41" s="32">
        <v>1764.24135</v>
      </c>
      <c r="CJ41" s="32">
        <v>113.74352</v>
      </c>
      <c r="CK41" s="32">
        <v>1016.52201</v>
      </c>
      <c r="CL41" s="32">
        <v>1113.1521700000001</v>
      </c>
      <c r="CM41" s="32">
        <v>44.388820000000003</v>
      </c>
      <c r="CN41" s="32">
        <v>493.39550000000003</v>
      </c>
      <c r="CO41" s="32">
        <v>14.283989999999999</v>
      </c>
      <c r="CP41" s="32">
        <v>16.532139999999998</v>
      </c>
      <c r="CQ41" s="32">
        <v>10.552770000000001</v>
      </c>
      <c r="CR41" s="32">
        <v>67.133369999999999</v>
      </c>
      <c r="CS41" s="32">
        <v>240.74274</v>
      </c>
      <c r="CT41" s="32">
        <v>1.57599</v>
      </c>
      <c r="CU41" s="32">
        <v>4.1155400000000002</v>
      </c>
      <c r="CV41" s="32">
        <v>2.5384099999999998</v>
      </c>
      <c r="CW41" s="32">
        <v>6.5203300000000004</v>
      </c>
      <c r="CX41" s="32">
        <v>7.0401999999999996</v>
      </c>
      <c r="CY41" s="32">
        <v>66.197360000000003</v>
      </c>
      <c r="CZ41" s="32">
        <v>1.054</v>
      </c>
      <c r="DA41" s="32">
        <v>0.41938999999999999</v>
      </c>
      <c r="DB41" s="32">
        <v>0.98399000000000003</v>
      </c>
      <c r="DC41" s="32">
        <v>1.67686</v>
      </c>
      <c r="DD41" s="32">
        <v>7.4586399999999999</v>
      </c>
      <c r="DE41" s="32">
        <v>2.8635899999999999</v>
      </c>
      <c r="DF41" s="32">
        <v>14.812060000000001</v>
      </c>
      <c r="DG41" s="32">
        <v>0.81435999999999997</v>
      </c>
      <c r="DH41" s="32">
        <v>3.4233099999999999</v>
      </c>
      <c r="DI41" s="32">
        <v>1.6796199999999999</v>
      </c>
      <c r="DJ41" s="32">
        <v>1.2502899999999999</v>
      </c>
      <c r="DK41" s="32">
        <v>2.0308799999999998</v>
      </c>
      <c r="DL41" s="32">
        <v>0.84592000000000001</v>
      </c>
      <c r="DM41" s="43">
        <v>17.37717</v>
      </c>
      <c r="DN41" s="32">
        <v>5.89818</v>
      </c>
      <c r="DO41" s="32">
        <v>267.25808999999998</v>
      </c>
      <c r="DP41" s="32">
        <v>467436.71250000002</v>
      </c>
      <c r="DQ41" s="32">
        <v>177.25815</v>
      </c>
      <c r="DR41" s="32">
        <v>171.61528000000001</v>
      </c>
      <c r="DS41" s="32">
        <v>26.08971</v>
      </c>
      <c r="DT41" s="43">
        <v>0.43502000000000002</v>
      </c>
      <c r="DU41" s="32">
        <v>0.30573</v>
      </c>
      <c r="DV41" s="32">
        <v>0.95545999999999998</v>
      </c>
      <c r="DW41" s="32">
        <v>4.7500799999999996</v>
      </c>
      <c r="DX41" s="32">
        <v>5.1783999999999999</v>
      </c>
      <c r="DY41" s="32">
        <v>1.2444500000000001</v>
      </c>
      <c r="DZ41" s="43">
        <v>1.29752</v>
      </c>
      <c r="EA41" s="32">
        <v>0.34265000000000001</v>
      </c>
      <c r="EB41" s="32">
        <v>1.79497</v>
      </c>
      <c r="EC41" s="32">
        <v>299.78300000000002</v>
      </c>
      <c r="ED41" s="32">
        <v>2.9730500000000002</v>
      </c>
      <c r="EE41" s="32">
        <v>3.4810699999999999</v>
      </c>
      <c r="EF41" s="37">
        <v>11.327590000000001</v>
      </c>
    </row>
    <row r="42" spans="1:136" s="30" customFormat="1" x14ac:dyDescent="0.2">
      <c r="A42" s="30" t="s">
        <v>177</v>
      </c>
      <c r="B42" s="34" t="s">
        <v>125</v>
      </c>
      <c r="C42" s="31" t="s">
        <v>107</v>
      </c>
      <c r="D42" s="68" t="s">
        <v>130</v>
      </c>
      <c r="E42" s="32">
        <v>2.5493010505324953</v>
      </c>
      <c r="F42" s="33">
        <v>6.0687252907961016E-2</v>
      </c>
      <c r="G42" s="36">
        <v>138.87558934799117</v>
      </c>
      <c r="H42" s="37">
        <v>6.051472320511758</v>
      </c>
      <c r="I42" s="32"/>
      <c r="J42" s="32"/>
      <c r="K42" s="36">
        <v>50000</v>
      </c>
      <c r="L42" s="32">
        <v>15.13897</v>
      </c>
      <c r="M42" s="32"/>
      <c r="N42" s="36"/>
      <c r="O42" s="32"/>
      <c r="P42" s="32"/>
      <c r="Q42" s="36"/>
      <c r="R42" s="36">
        <v>113104.17002000001</v>
      </c>
      <c r="S42" s="36">
        <v>27565.26269</v>
      </c>
      <c r="T42" s="36">
        <v>4074.0133500000002</v>
      </c>
      <c r="U42" s="36"/>
      <c r="V42" s="36"/>
      <c r="W42" s="36">
        <v>3795.2202200000002</v>
      </c>
      <c r="X42" s="36">
        <v>33516.549679999996</v>
      </c>
      <c r="Y42" s="36">
        <v>29101.132389999999</v>
      </c>
      <c r="Z42" s="32">
        <v>10.66311</v>
      </c>
      <c r="AA42" s="32"/>
      <c r="AB42" s="36">
        <v>877.75684000000001</v>
      </c>
      <c r="AC42" s="36">
        <v>1380.51757</v>
      </c>
      <c r="AD42" s="32"/>
      <c r="AE42" s="36">
        <v>649.90821000000005</v>
      </c>
      <c r="AF42" s="36">
        <v>139.10332</v>
      </c>
      <c r="AG42" s="32">
        <v>2.45479</v>
      </c>
      <c r="AH42" s="36">
        <v>132.83358000000001</v>
      </c>
      <c r="AI42" s="32">
        <v>7.9282300000000001</v>
      </c>
      <c r="AJ42" s="32">
        <v>17.701229999999999</v>
      </c>
      <c r="AK42" s="32"/>
      <c r="AL42" s="32">
        <v>56.229419999999998</v>
      </c>
      <c r="AM42" s="32">
        <v>2.58751</v>
      </c>
      <c r="AN42" s="32"/>
      <c r="AO42" s="32">
        <v>64.003460000000004</v>
      </c>
      <c r="AP42" s="32"/>
      <c r="AQ42" s="32"/>
      <c r="AR42" s="36">
        <v>217.19352000000001</v>
      </c>
      <c r="AS42" s="43">
        <v>2.24525</v>
      </c>
      <c r="AT42" s="32">
        <v>2.2421700000000002</v>
      </c>
      <c r="AU42" s="32">
        <v>34.641289999999998</v>
      </c>
      <c r="AV42" s="32">
        <v>1.7545200000000001</v>
      </c>
      <c r="AW42" s="32">
        <v>5.9598399999999998</v>
      </c>
      <c r="AX42" s="32">
        <v>11.729990000000001</v>
      </c>
      <c r="AY42" s="32">
        <v>2945.20235</v>
      </c>
      <c r="AZ42" s="32">
        <v>16.748819999999998</v>
      </c>
      <c r="BA42" s="32">
        <v>148.24057999999999</v>
      </c>
      <c r="BB42" s="32">
        <v>408.38290999999998</v>
      </c>
      <c r="BC42" s="32">
        <v>27.297080000000001</v>
      </c>
      <c r="BD42" s="32">
        <v>97.675700000000006</v>
      </c>
      <c r="BE42" s="32">
        <v>23.705469999999998</v>
      </c>
      <c r="BF42" s="32">
        <v>26.025490000000001</v>
      </c>
      <c r="BG42" s="32">
        <v>9.9512099999999997</v>
      </c>
      <c r="BH42" s="32">
        <v>32.985700000000001</v>
      </c>
      <c r="BI42" s="32">
        <v>182.55251000000001</v>
      </c>
      <c r="BJ42" s="32">
        <v>0.59555000000000002</v>
      </c>
      <c r="BK42" s="32">
        <v>0.57133</v>
      </c>
      <c r="BL42" s="32">
        <v>10.58764</v>
      </c>
      <c r="BM42" s="32">
        <v>16.815020000000001</v>
      </c>
      <c r="BN42" s="32">
        <v>1.1598999999999999</v>
      </c>
      <c r="BO42" s="32">
        <v>15.29236</v>
      </c>
      <c r="BP42" s="32">
        <v>1.7848299999999999</v>
      </c>
      <c r="BQ42" s="32">
        <v>0.22589000000000001</v>
      </c>
      <c r="BR42" s="32">
        <v>4.0635000000000003</v>
      </c>
      <c r="BS42" s="32">
        <v>0.72260999999999997</v>
      </c>
      <c r="BT42" s="32">
        <v>1.50919</v>
      </c>
      <c r="BU42" s="32">
        <v>0.37147999999999998</v>
      </c>
      <c r="BV42" s="32">
        <v>2.4468999999999999</v>
      </c>
      <c r="BW42" s="32">
        <v>0.22040000000000001</v>
      </c>
      <c r="BX42" s="32">
        <v>0.73689000000000004</v>
      </c>
      <c r="BY42" s="32">
        <v>2.5748600000000001</v>
      </c>
      <c r="BZ42" s="32">
        <v>0.1095</v>
      </c>
      <c r="CA42" s="32">
        <v>0.3236</v>
      </c>
      <c r="CB42" s="37">
        <v>3.3494000000000002</v>
      </c>
      <c r="CC42" s="32">
        <v>10.748950000000001</v>
      </c>
      <c r="CD42" s="32">
        <v>15.8284</v>
      </c>
      <c r="CE42" s="32">
        <v>28.841090000000001</v>
      </c>
      <c r="CF42" s="32">
        <v>2.30836</v>
      </c>
      <c r="CG42" s="32">
        <v>34.083939999999998</v>
      </c>
      <c r="CH42" s="32">
        <v>14.840339999999999</v>
      </c>
      <c r="CI42" s="32">
        <v>2543.5200500000001</v>
      </c>
      <c r="CJ42" s="32">
        <v>167.23491999999999</v>
      </c>
      <c r="CK42" s="32">
        <v>1431.1045099999999</v>
      </c>
      <c r="CL42" s="32">
        <v>1599.1020599999999</v>
      </c>
      <c r="CM42" s="32">
        <v>64.870500000000007</v>
      </c>
      <c r="CN42" s="32">
        <v>722.68682999999999</v>
      </c>
      <c r="CO42" s="32">
        <v>16.488340000000001</v>
      </c>
      <c r="CP42" s="32">
        <v>26.76606</v>
      </c>
      <c r="CQ42" s="32">
        <v>15.078139999999999</v>
      </c>
      <c r="CR42" s="32">
        <v>97.494529999999997</v>
      </c>
      <c r="CS42" s="32">
        <v>340.30761000000001</v>
      </c>
      <c r="CT42" s="32">
        <v>2.1290800000000001</v>
      </c>
      <c r="CU42" s="32">
        <v>6.9657200000000001</v>
      </c>
      <c r="CV42" s="32">
        <v>4.2457399999999996</v>
      </c>
      <c r="CW42" s="32">
        <v>9.6137700000000006</v>
      </c>
      <c r="CX42" s="32">
        <v>6.9835200000000004</v>
      </c>
      <c r="CY42" s="32">
        <v>95.674970000000002</v>
      </c>
      <c r="CZ42" s="32">
        <v>1.5471600000000001</v>
      </c>
      <c r="DA42" s="32">
        <v>0.56894</v>
      </c>
      <c r="DB42" s="32">
        <v>3.77189</v>
      </c>
      <c r="DC42" s="32">
        <v>2.0812900000000001</v>
      </c>
      <c r="DD42" s="32">
        <v>10.971019999999999</v>
      </c>
      <c r="DE42" s="32">
        <v>3.46604</v>
      </c>
      <c r="DF42" s="32">
        <v>20.310089999999999</v>
      </c>
      <c r="DG42" s="32">
        <v>1.01505</v>
      </c>
      <c r="DH42" s="32">
        <v>5.0442900000000002</v>
      </c>
      <c r="DI42" s="32">
        <v>3.1337899999999999</v>
      </c>
      <c r="DJ42" s="32">
        <v>1.83297</v>
      </c>
      <c r="DK42" s="32">
        <v>2.6452200000000001</v>
      </c>
      <c r="DL42" s="32">
        <v>2.05742</v>
      </c>
      <c r="DM42" s="43">
        <v>17.410959999999999</v>
      </c>
      <c r="DN42" s="32">
        <v>6.1012399999999998</v>
      </c>
      <c r="DO42" s="32">
        <v>304.80162999999999</v>
      </c>
      <c r="DP42" s="32">
        <v>467436.71250000002</v>
      </c>
      <c r="DQ42" s="32">
        <v>189.64297999999999</v>
      </c>
      <c r="DR42" s="32">
        <v>193.06811999999999</v>
      </c>
      <c r="DS42" s="32">
        <v>38.677860000000003</v>
      </c>
      <c r="DT42" s="43">
        <v>0.38144</v>
      </c>
      <c r="DU42" s="32">
        <v>0.27148</v>
      </c>
      <c r="DV42" s="32">
        <v>0.92666999999999999</v>
      </c>
      <c r="DW42" s="32">
        <v>4.2856500000000004</v>
      </c>
      <c r="DX42" s="32">
        <v>4.7940899999999997</v>
      </c>
      <c r="DY42" s="32">
        <v>1.1735500000000001</v>
      </c>
      <c r="DZ42" s="43">
        <v>1.17533</v>
      </c>
      <c r="EA42" s="32">
        <v>0.30496000000000001</v>
      </c>
      <c r="EB42" s="32">
        <v>1.64195</v>
      </c>
      <c r="EC42" s="32">
        <v>271.82693999999998</v>
      </c>
      <c r="ED42" s="32">
        <v>2.2337899999999999</v>
      </c>
      <c r="EE42" s="32">
        <v>3.43201</v>
      </c>
      <c r="EF42" s="37">
        <v>10.35018</v>
      </c>
    </row>
    <row r="43" spans="1:136" s="30" customFormat="1" x14ac:dyDescent="0.2">
      <c r="A43" s="30" t="s">
        <v>178</v>
      </c>
      <c r="B43" s="34" t="s">
        <v>125</v>
      </c>
      <c r="C43" s="31" t="s">
        <v>107</v>
      </c>
      <c r="D43" s="68" t="s">
        <v>130</v>
      </c>
      <c r="E43" s="32">
        <v>2.6305681423492815</v>
      </c>
      <c r="F43" s="33">
        <v>3.4988025505938485E-2</v>
      </c>
      <c r="G43" s="36">
        <v>42.362581254611193</v>
      </c>
      <c r="H43" s="37">
        <v>2.3299431158696389</v>
      </c>
      <c r="I43" s="32"/>
      <c r="J43" s="32">
        <v>15.80716</v>
      </c>
      <c r="K43" s="36">
        <v>50000</v>
      </c>
      <c r="L43" s="32">
        <v>24.888269999999999</v>
      </c>
      <c r="M43" s="32">
        <v>30.040109999999999</v>
      </c>
      <c r="N43" s="36">
        <v>181.92525000000001</v>
      </c>
      <c r="O43" s="32"/>
      <c r="P43" s="32"/>
      <c r="Q43" s="36">
        <v>2268.57915</v>
      </c>
      <c r="R43" s="36">
        <v>134765.00938999999</v>
      </c>
      <c r="S43" s="36">
        <v>40705.323669999998</v>
      </c>
      <c r="T43" s="36">
        <v>5308.8813899999996</v>
      </c>
      <c r="U43" s="36">
        <v>279.49606</v>
      </c>
      <c r="V43" s="36">
        <v>243.58303000000001</v>
      </c>
      <c r="W43" s="36">
        <v>4921.9360800000004</v>
      </c>
      <c r="X43" s="36">
        <v>41405.00649</v>
      </c>
      <c r="Y43" s="36">
        <v>37561.757769999997</v>
      </c>
      <c r="Z43" s="32">
        <v>31.93619</v>
      </c>
      <c r="AA43" s="32"/>
      <c r="AB43" s="36">
        <v>397.30059999999997</v>
      </c>
      <c r="AC43" s="36">
        <v>1663.1626000000001</v>
      </c>
      <c r="AD43" s="32">
        <v>4.4941800000000001</v>
      </c>
      <c r="AE43" s="36">
        <v>799.05925000000002</v>
      </c>
      <c r="AF43" s="36">
        <v>180.77187000000001</v>
      </c>
      <c r="AG43" s="32">
        <v>2.7624499999999999</v>
      </c>
      <c r="AH43" s="36">
        <v>144.18507</v>
      </c>
      <c r="AI43" s="32">
        <v>10.18244</v>
      </c>
      <c r="AJ43" s="32">
        <v>20.782399999999999</v>
      </c>
      <c r="AK43" s="32"/>
      <c r="AL43" s="32">
        <v>20.437069999999999</v>
      </c>
      <c r="AM43" s="32">
        <v>3.2288000000000001</v>
      </c>
      <c r="AN43" s="32">
        <v>3.86531</v>
      </c>
      <c r="AO43" s="32">
        <v>75.604479999999995</v>
      </c>
      <c r="AP43" s="32"/>
      <c r="AQ43" s="32">
        <v>1.5576099999999999</v>
      </c>
      <c r="AR43" s="36">
        <v>273.01310000000001</v>
      </c>
      <c r="AS43" s="43">
        <v>1.6744300000000001</v>
      </c>
      <c r="AT43" s="32">
        <v>1.60165</v>
      </c>
      <c r="AU43" s="32">
        <v>24.881620000000002</v>
      </c>
      <c r="AV43" s="32">
        <v>1.36483</v>
      </c>
      <c r="AW43" s="32">
        <v>4.0617099999999997</v>
      </c>
      <c r="AX43" s="32">
        <v>9.4872999999999994</v>
      </c>
      <c r="AY43" s="32">
        <v>2302.8445000000002</v>
      </c>
      <c r="AZ43" s="32">
        <v>7.1115500000000003</v>
      </c>
      <c r="BA43" s="32">
        <v>83.964579999999998</v>
      </c>
      <c r="BB43" s="32">
        <v>303.94779999999997</v>
      </c>
      <c r="BC43" s="32">
        <v>23.331520000000001</v>
      </c>
      <c r="BD43" s="32">
        <v>62.127949999999998</v>
      </c>
      <c r="BE43" s="32">
        <v>18.620740000000001</v>
      </c>
      <c r="BF43" s="32">
        <v>20.615459999999999</v>
      </c>
      <c r="BG43" s="32">
        <v>8.0887700000000002</v>
      </c>
      <c r="BH43" s="32">
        <v>25.51737</v>
      </c>
      <c r="BI43" s="32">
        <v>147.27350000000001</v>
      </c>
      <c r="BJ43" s="32">
        <v>0.70369000000000004</v>
      </c>
      <c r="BK43" s="32">
        <v>0.35776000000000002</v>
      </c>
      <c r="BL43" s="32">
        <v>5.1289699999999998</v>
      </c>
      <c r="BM43" s="32">
        <v>13.305720000000001</v>
      </c>
      <c r="BN43" s="32">
        <v>0.67037999999999998</v>
      </c>
      <c r="BO43" s="32">
        <v>10.474019999999999</v>
      </c>
      <c r="BP43" s="32">
        <v>1.4636100000000001</v>
      </c>
      <c r="BQ43" s="32">
        <v>0.16555</v>
      </c>
      <c r="BR43" s="32">
        <v>3.0315099999999999</v>
      </c>
      <c r="BS43" s="32">
        <v>0.58696000000000004</v>
      </c>
      <c r="BT43" s="32">
        <v>0.94967000000000001</v>
      </c>
      <c r="BU43" s="32">
        <v>0.23477000000000001</v>
      </c>
      <c r="BV43" s="32">
        <v>1.12009</v>
      </c>
      <c r="BW43" s="32">
        <v>0.16889999999999999</v>
      </c>
      <c r="BX43" s="32">
        <v>0.56520000000000004</v>
      </c>
      <c r="BY43" s="32">
        <v>2.0065599999999999</v>
      </c>
      <c r="BZ43" s="32">
        <v>7.1470000000000006E-2</v>
      </c>
      <c r="CA43" s="32">
        <v>0.21027000000000001</v>
      </c>
      <c r="CB43" s="37">
        <v>2.7027899999999998</v>
      </c>
      <c r="CC43" s="32">
        <v>4.4292699999999998</v>
      </c>
      <c r="CD43" s="32">
        <v>7.2472500000000002</v>
      </c>
      <c r="CE43" s="32">
        <v>11.692830000000001</v>
      </c>
      <c r="CF43" s="32">
        <v>0.85521000000000003</v>
      </c>
      <c r="CG43" s="32">
        <v>12.814909999999999</v>
      </c>
      <c r="CH43" s="32">
        <v>5.9828099999999997</v>
      </c>
      <c r="CI43" s="32">
        <v>1042.99818</v>
      </c>
      <c r="CJ43" s="32">
        <v>67.179239999999993</v>
      </c>
      <c r="CK43" s="32">
        <v>603.19222000000002</v>
      </c>
      <c r="CL43" s="32">
        <v>666.73672999999997</v>
      </c>
      <c r="CM43" s="32">
        <v>26.869700000000002</v>
      </c>
      <c r="CN43" s="32">
        <v>299.63896</v>
      </c>
      <c r="CO43" s="32">
        <v>6.00312</v>
      </c>
      <c r="CP43" s="32">
        <v>10.987410000000001</v>
      </c>
      <c r="CQ43" s="32">
        <v>6.1944299999999997</v>
      </c>
      <c r="CR43" s="32">
        <v>39.958399999999997</v>
      </c>
      <c r="CS43" s="32">
        <v>139.50570999999999</v>
      </c>
      <c r="CT43" s="32">
        <v>0.93920000000000003</v>
      </c>
      <c r="CU43" s="32">
        <v>2.14608</v>
      </c>
      <c r="CV43" s="32">
        <v>1.61835</v>
      </c>
      <c r="CW43" s="32">
        <v>2.85859</v>
      </c>
      <c r="CX43" s="32">
        <v>3.8589500000000001</v>
      </c>
      <c r="CY43" s="32">
        <v>38.754350000000002</v>
      </c>
      <c r="CZ43" s="32">
        <v>0.68420000000000003</v>
      </c>
      <c r="DA43" s="32">
        <v>0.20674999999999999</v>
      </c>
      <c r="DB43" s="32">
        <v>0.52349999999999997</v>
      </c>
      <c r="DC43" s="32">
        <v>0.87512000000000001</v>
      </c>
      <c r="DD43" s="32">
        <v>4.5271499999999998</v>
      </c>
      <c r="DE43" s="32">
        <v>1.6905399999999999</v>
      </c>
      <c r="DF43" s="32">
        <v>8.5156100000000006</v>
      </c>
      <c r="DG43" s="32">
        <v>0.40123999999999999</v>
      </c>
      <c r="DH43" s="32">
        <v>1.9210100000000001</v>
      </c>
      <c r="DI43" s="32">
        <v>0.93230000000000002</v>
      </c>
      <c r="DJ43" s="32">
        <v>1.0650299999999999</v>
      </c>
      <c r="DK43" s="32">
        <v>1.3059099999999999</v>
      </c>
      <c r="DL43" s="32">
        <v>0.77985000000000004</v>
      </c>
      <c r="DM43" s="43">
        <v>17.757840000000002</v>
      </c>
      <c r="DN43" s="32">
        <v>5.4031200000000004</v>
      </c>
      <c r="DO43" s="32">
        <v>295.89123999999998</v>
      </c>
      <c r="DP43" s="32">
        <v>467436.71250000002</v>
      </c>
      <c r="DQ43" s="32">
        <v>153.13357999999999</v>
      </c>
      <c r="DR43" s="32">
        <v>156.03498999999999</v>
      </c>
      <c r="DS43" s="32">
        <v>37.707180000000001</v>
      </c>
      <c r="DT43" s="43">
        <v>0.34036</v>
      </c>
      <c r="DU43" s="32">
        <v>0.22783999999999999</v>
      </c>
      <c r="DV43" s="32">
        <v>0.65710000000000002</v>
      </c>
      <c r="DW43" s="32">
        <v>3.43648</v>
      </c>
      <c r="DX43" s="32">
        <v>3.8459400000000001</v>
      </c>
      <c r="DY43" s="32">
        <v>0.94913999999999998</v>
      </c>
      <c r="DZ43" s="43">
        <v>0.92505000000000004</v>
      </c>
      <c r="EA43" s="32">
        <v>0.21462000000000001</v>
      </c>
      <c r="EB43" s="32">
        <v>1.2632399999999999</v>
      </c>
      <c r="EC43" s="32">
        <v>213.6164</v>
      </c>
      <c r="ED43" s="32">
        <v>1.5487899999999999</v>
      </c>
      <c r="EE43" s="32">
        <v>2.63544</v>
      </c>
      <c r="EF43" s="37">
        <v>8.13734</v>
      </c>
    </row>
    <row r="44" spans="1:136" s="30" customFormat="1" x14ac:dyDescent="0.2">
      <c r="A44" s="30" t="s">
        <v>179</v>
      </c>
      <c r="B44" s="34" t="s">
        <v>125</v>
      </c>
      <c r="C44" s="31" t="s">
        <v>107</v>
      </c>
      <c r="D44" s="68" t="s">
        <v>130</v>
      </c>
      <c r="E44" s="32">
        <v>3.0704769360407949</v>
      </c>
      <c r="F44" s="33">
        <v>8.2976588762019951E-2</v>
      </c>
      <c r="G44" s="36">
        <v>75.005980766693042</v>
      </c>
      <c r="H44" s="37">
        <v>7.6914750170089548</v>
      </c>
      <c r="I44" s="32"/>
      <c r="J44" s="32"/>
      <c r="K44" s="36">
        <v>50000</v>
      </c>
      <c r="L44" s="32">
        <v>12.82663</v>
      </c>
      <c r="M44" s="32">
        <v>38.750070000000001</v>
      </c>
      <c r="N44" s="36"/>
      <c r="O44" s="32"/>
      <c r="P44" s="32"/>
      <c r="Q44" s="36"/>
      <c r="R44" s="36">
        <v>108157.78814999999</v>
      </c>
      <c r="S44" s="36">
        <v>27580.80113</v>
      </c>
      <c r="T44" s="36">
        <v>3446.0081599999999</v>
      </c>
      <c r="U44" s="36"/>
      <c r="V44" s="36"/>
      <c r="W44" s="36">
        <v>3254.34166</v>
      </c>
      <c r="X44" s="36">
        <v>25657.301579999999</v>
      </c>
      <c r="Y44" s="36">
        <v>23939.656070000001</v>
      </c>
      <c r="Z44" s="32">
        <v>22.9818</v>
      </c>
      <c r="AA44" s="32"/>
      <c r="AB44" s="36">
        <v>235.57422</v>
      </c>
      <c r="AC44" s="36">
        <v>1296.9407900000001</v>
      </c>
      <c r="AD44" s="32"/>
      <c r="AE44" s="36">
        <v>748.54156</v>
      </c>
      <c r="AF44" s="36">
        <v>162.69077999999999</v>
      </c>
      <c r="AG44" s="32">
        <v>12.256740000000001</v>
      </c>
      <c r="AH44" s="36">
        <v>17.459040000000002</v>
      </c>
      <c r="AI44" s="32">
        <v>9.6863299999999999</v>
      </c>
      <c r="AJ44" s="32"/>
      <c r="AK44" s="32"/>
      <c r="AL44" s="32">
        <v>29.041080000000001</v>
      </c>
      <c r="AM44" s="32">
        <v>10.16357</v>
      </c>
      <c r="AN44" s="36">
        <v>78.509129999999999</v>
      </c>
      <c r="AO44" s="32">
        <v>29.301459999999999</v>
      </c>
      <c r="AP44" s="32"/>
      <c r="AQ44" s="32"/>
      <c r="AR44" s="36">
        <v>220.46518</v>
      </c>
      <c r="AS44" s="43">
        <v>3.0545599999999999</v>
      </c>
      <c r="AT44" s="32">
        <v>2.8657300000000001</v>
      </c>
      <c r="AU44" s="32">
        <v>42.421959999999999</v>
      </c>
      <c r="AV44" s="32">
        <v>1.91564</v>
      </c>
      <c r="AW44" s="32">
        <v>6.7476799999999999</v>
      </c>
      <c r="AX44" s="32">
        <v>16.855869999999999</v>
      </c>
      <c r="AY44" s="32">
        <v>4023.8744900000002</v>
      </c>
      <c r="AZ44" s="32">
        <v>21.040009999999999</v>
      </c>
      <c r="BA44" s="32">
        <v>192.5949</v>
      </c>
      <c r="BB44" s="32">
        <v>498.22883000000002</v>
      </c>
      <c r="BC44" s="32">
        <v>33.723289999999999</v>
      </c>
      <c r="BD44" s="32">
        <v>120.94019</v>
      </c>
      <c r="BE44" s="32">
        <v>30.388860000000001</v>
      </c>
      <c r="BF44" s="32">
        <v>33.579180000000001</v>
      </c>
      <c r="BG44" s="32">
        <v>11.42353</v>
      </c>
      <c r="BH44" s="32">
        <v>36.479640000000003</v>
      </c>
      <c r="BI44" s="32">
        <v>205.17169000000001</v>
      </c>
      <c r="BJ44" s="32">
        <v>1.03589</v>
      </c>
      <c r="BK44" s="32">
        <v>0.73</v>
      </c>
      <c r="BL44" s="32">
        <v>6.8728400000000001</v>
      </c>
      <c r="BM44" s="32">
        <v>20.006329999999998</v>
      </c>
      <c r="BN44" s="32">
        <v>1.36968</v>
      </c>
      <c r="BO44" s="32">
        <v>19.932539999999999</v>
      </c>
      <c r="BP44" s="32">
        <v>2.3668</v>
      </c>
      <c r="BQ44" s="32">
        <v>0.59023000000000003</v>
      </c>
      <c r="BR44" s="32">
        <v>1.94249</v>
      </c>
      <c r="BS44" s="32">
        <v>0.99356</v>
      </c>
      <c r="BT44" s="32">
        <v>1.69835</v>
      </c>
      <c r="BU44" s="32">
        <v>0.55381000000000002</v>
      </c>
      <c r="BV44" s="32">
        <v>2.9763600000000001</v>
      </c>
      <c r="BW44" s="32">
        <v>0.50331000000000004</v>
      </c>
      <c r="BX44" s="32">
        <v>4.2640599999999997</v>
      </c>
      <c r="BY44" s="32">
        <v>2.1639200000000001</v>
      </c>
      <c r="BZ44" s="32">
        <v>0.20632</v>
      </c>
      <c r="CA44" s="32">
        <v>0.50849999999999995</v>
      </c>
      <c r="CB44" s="37">
        <v>4.1228999999999996</v>
      </c>
      <c r="CC44" s="32">
        <v>14.372109999999999</v>
      </c>
      <c r="CD44" s="32">
        <v>22.437090000000001</v>
      </c>
      <c r="CE44" s="32">
        <v>37.075270000000003</v>
      </c>
      <c r="CF44" s="32">
        <v>3.30735</v>
      </c>
      <c r="CG44" s="32">
        <v>36.530990000000003</v>
      </c>
      <c r="CH44" s="32">
        <v>18.902570000000001</v>
      </c>
      <c r="CI44" s="32">
        <v>3297.44497</v>
      </c>
      <c r="CJ44" s="32">
        <v>209.71845999999999</v>
      </c>
      <c r="CK44" s="32">
        <v>1919.5625399999999</v>
      </c>
      <c r="CL44" s="32">
        <v>2113.1013699999999</v>
      </c>
      <c r="CM44" s="32">
        <v>83.632869999999997</v>
      </c>
      <c r="CN44" s="32">
        <v>919.70186000000001</v>
      </c>
      <c r="CO44" s="32">
        <v>19.988790000000002</v>
      </c>
      <c r="CP44" s="32">
        <v>36.767420000000001</v>
      </c>
      <c r="CQ44" s="32">
        <v>19.760090000000002</v>
      </c>
      <c r="CR44" s="32">
        <v>126.91939000000001</v>
      </c>
      <c r="CS44" s="32">
        <v>432.76726000000002</v>
      </c>
      <c r="CT44" s="32">
        <v>2.6540699999999999</v>
      </c>
      <c r="CU44" s="32">
        <v>7.3085500000000003</v>
      </c>
      <c r="CV44" s="32">
        <v>4.4146099999999997</v>
      </c>
      <c r="CW44" s="32">
        <v>14.623279999999999</v>
      </c>
      <c r="CX44" s="32">
        <v>12.141999999999999</v>
      </c>
      <c r="CY44" s="32">
        <v>123.96071000000001</v>
      </c>
      <c r="CZ44" s="32">
        <v>2.2113100000000001</v>
      </c>
      <c r="DA44" s="32">
        <v>0.81457999999999997</v>
      </c>
      <c r="DB44" s="32">
        <v>4.2581899999999999</v>
      </c>
      <c r="DC44" s="32">
        <v>3.3888099999999999</v>
      </c>
      <c r="DD44" s="32">
        <v>14.921150000000001</v>
      </c>
      <c r="DE44" s="32">
        <v>4.8407400000000003</v>
      </c>
      <c r="DF44" s="32">
        <v>27.262599999999999</v>
      </c>
      <c r="DG44" s="32">
        <v>1.49481</v>
      </c>
      <c r="DH44" s="32">
        <v>8.1947799999999997</v>
      </c>
      <c r="DI44" s="32">
        <v>4.0492299999999997</v>
      </c>
      <c r="DJ44" s="32">
        <v>3.6261100000000002</v>
      </c>
      <c r="DK44" s="32">
        <v>3.62446</v>
      </c>
      <c r="DL44" s="32">
        <v>2.93811</v>
      </c>
      <c r="DM44" s="43">
        <v>17.641390000000001</v>
      </c>
      <c r="DN44" s="32">
        <v>3.7888999999999999</v>
      </c>
      <c r="DO44" s="32">
        <v>323.91771999999997</v>
      </c>
      <c r="DP44" s="32">
        <v>467436.71250000002</v>
      </c>
      <c r="DQ44" s="32">
        <v>160.73296999999999</v>
      </c>
      <c r="DR44" s="32">
        <v>153.69547</v>
      </c>
      <c r="DS44" s="32">
        <v>114.78348</v>
      </c>
      <c r="DT44" s="43">
        <v>0.35178999999999999</v>
      </c>
      <c r="DU44" s="32">
        <v>0.19592000000000001</v>
      </c>
      <c r="DV44" s="32">
        <v>0.50360000000000005</v>
      </c>
      <c r="DW44" s="32">
        <v>3.6001300000000001</v>
      </c>
      <c r="DX44" s="32">
        <v>3.9049700000000001</v>
      </c>
      <c r="DY44" s="32">
        <v>1.30511</v>
      </c>
      <c r="DZ44" s="43">
        <v>1.1179399999999999</v>
      </c>
      <c r="EA44" s="32">
        <v>0.29318</v>
      </c>
      <c r="EB44" s="32">
        <v>1.48536</v>
      </c>
      <c r="EC44" s="32">
        <v>252.33868000000001</v>
      </c>
      <c r="ED44" s="32">
        <v>1.85609</v>
      </c>
      <c r="EE44" s="32">
        <v>3.2068500000000002</v>
      </c>
      <c r="EF44" s="37">
        <v>9.6645400000000006</v>
      </c>
    </row>
    <row r="45" spans="1:136" s="30" customFormat="1" x14ac:dyDescent="0.2">
      <c r="A45" s="30" t="s">
        <v>180</v>
      </c>
      <c r="B45" s="34" t="s">
        <v>125</v>
      </c>
      <c r="C45" s="31" t="s">
        <v>107</v>
      </c>
      <c r="D45" s="68" t="s">
        <v>130</v>
      </c>
      <c r="E45" s="32">
        <v>1.9751575723221348</v>
      </c>
      <c r="F45" s="33">
        <v>4.7987720224260101E-2</v>
      </c>
      <c r="G45" s="36">
        <v>44.122384555905001</v>
      </c>
      <c r="H45" s="37">
        <v>4.0327669345473431</v>
      </c>
      <c r="I45" s="32"/>
      <c r="J45" s="32">
        <v>14.81573</v>
      </c>
      <c r="K45" s="36">
        <v>50000</v>
      </c>
      <c r="L45" s="32">
        <v>21.717400000000001</v>
      </c>
      <c r="M45" s="32">
        <v>21.838539999999998</v>
      </c>
      <c r="N45" s="36">
        <v>159.31421</v>
      </c>
      <c r="O45" s="32"/>
      <c r="P45" s="32"/>
      <c r="Q45" s="36"/>
      <c r="R45" s="36">
        <v>110509.67791</v>
      </c>
      <c r="S45" s="36">
        <v>31587.593860000001</v>
      </c>
      <c r="T45" s="36">
        <v>4235.2034000000003</v>
      </c>
      <c r="U45" s="36">
        <v>131.57961</v>
      </c>
      <c r="V45" s="36">
        <v>96.588660000000004</v>
      </c>
      <c r="W45" s="36">
        <v>3969.0827599999998</v>
      </c>
      <c r="X45" s="36">
        <v>32580.38175</v>
      </c>
      <c r="Y45" s="36">
        <v>29697.724269999999</v>
      </c>
      <c r="Z45" s="32">
        <v>8.8018800000000006</v>
      </c>
      <c r="AA45" s="32"/>
      <c r="AB45" s="36">
        <v>191.55831000000001</v>
      </c>
      <c r="AC45" s="36">
        <v>1182.69289</v>
      </c>
      <c r="AD45" s="32"/>
      <c r="AE45" s="36">
        <v>491.98781000000002</v>
      </c>
      <c r="AF45" s="36">
        <v>146.61752000000001</v>
      </c>
      <c r="AG45" s="32">
        <v>2.2122299999999999</v>
      </c>
      <c r="AH45" s="36">
        <v>85.455650000000006</v>
      </c>
      <c r="AI45" s="32">
        <v>8.3764299999999992</v>
      </c>
      <c r="AJ45" s="32">
        <v>16.539729999999999</v>
      </c>
      <c r="AK45" s="32"/>
      <c r="AL45" s="32">
        <v>17.454940000000001</v>
      </c>
      <c r="AM45" s="32">
        <v>2.87921</v>
      </c>
      <c r="AN45" s="32"/>
      <c r="AO45" s="32">
        <v>53.818649999999998</v>
      </c>
      <c r="AP45" s="32"/>
      <c r="AQ45" s="32"/>
      <c r="AR45" s="36">
        <v>193.66766999999999</v>
      </c>
      <c r="AS45" s="43">
        <v>1.59751</v>
      </c>
      <c r="AT45" s="32">
        <v>1.90069</v>
      </c>
      <c r="AU45" s="32">
        <v>33.654350000000001</v>
      </c>
      <c r="AV45" s="32">
        <v>1.5041</v>
      </c>
      <c r="AW45" s="32">
        <v>4.62181</v>
      </c>
      <c r="AX45" s="32">
        <v>8.4219399999999993</v>
      </c>
      <c r="AY45" s="32">
        <v>2249.3148700000002</v>
      </c>
      <c r="AZ45" s="32">
        <v>10.52403</v>
      </c>
      <c r="BA45" s="32">
        <v>102.8978</v>
      </c>
      <c r="BB45" s="32">
        <v>377.45397000000003</v>
      </c>
      <c r="BC45" s="32">
        <v>27.762329999999999</v>
      </c>
      <c r="BD45" s="32">
        <v>77.984960000000001</v>
      </c>
      <c r="BE45" s="32">
        <v>18.553570000000001</v>
      </c>
      <c r="BF45" s="32">
        <v>19.969100000000001</v>
      </c>
      <c r="BG45" s="32">
        <v>9.8283299999999993</v>
      </c>
      <c r="BH45" s="32">
        <v>30.81025</v>
      </c>
      <c r="BI45" s="32">
        <v>177.29513</v>
      </c>
      <c r="BJ45" s="32">
        <v>0.51139999999999997</v>
      </c>
      <c r="BK45" s="32">
        <v>0.23111000000000001</v>
      </c>
      <c r="BL45" s="32">
        <v>4.8106999999999998</v>
      </c>
      <c r="BM45" s="32">
        <v>15.13982</v>
      </c>
      <c r="BN45" s="32">
        <v>0.90020999999999995</v>
      </c>
      <c r="BO45" s="32">
        <v>11.83445</v>
      </c>
      <c r="BP45" s="32">
        <v>1.7728900000000001</v>
      </c>
      <c r="BQ45" s="32">
        <v>0.20130000000000001</v>
      </c>
      <c r="BR45" s="32">
        <v>3.1618599999999999</v>
      </c>
      <c r="BS45" s="32">
        <v>0.71308000000000005</v>
      </c>
      <c r="BT45" s="32">
        <v>1.2366200000000001</v>
      </c>
      <c r="BU45" s="32">
        <v>0.29271999999999998</v>
      </c>
      <c r="BV45" s="32">
        <v>1.59267</v>
      </c>
      <c r="BW45" s="32">
        <v>0.21739</v>
      </c>
      <c r="BX45" s="32">
        <v>0.64158000000000004</v>
      </c>
      <c r="BY45" s="32">
        <v>2.2845</v>
      </c>
      <c r="BZ45" s="32">
        <v>3.0720000000000001E-2</v>
      </c>
      <c r="CA45" s="32">
        <v>0.26856000000000002</v>
      </c>
      <c r="CB45" s="37">
        <v>3.0666799999999999</v>
      </c>
      <c r="CC45" s="32">
        <v>6.5736100000000004</v>
      </c>
      <c r="CD45" s="32">
        <v>11.363630000000001</v>
      </c>
      <c r="CE45" s="32">
        <v>18.68356</v>
      </c>
      <c r="CF45" s="32">
        <v>1.5471999999999999</v>
      </c>
      <c r="CG45" s="32">
        <v>21.1814</v>
      </c>
      <c r="CH45" s="32">
        <v>8.6639700000000008</v>
      </c>
      <c r="CI45" s="32">
        <v>1588.53367</v>
      </c>
      <c r="CJ45" s="32">
        <v>104.69301</v>
      </c>
      <c r="CK45" s="32">
        <v>979.70899999999995</v>
      </c>
      <c r="CL45" s="32">
        <v>1084.4212199999999</v>
      </c>
      <c r="CM45" s="32">
        <v>41.700380000000003</v>
      </c>
      <c r="CN45" s="32">
        <v>423.39362999999997</v>
      </c>
      <c r="CO45" s="32">
        <v>12.391719999999999</v>
      </c>
      <c r="CP45" s="32">
        <v>16.752359999999999</v>
      </c>
      <c r="CQ45" s="32">
        <v>9.7433300000000003</v>
      </c>
      <c r="CR45" s="32">
        <v>61.716270000000002</v>
      </c>
      <c r="CS45" s="32">
        <v>212.62414000000001</v>
      </c>
      <c r="CT45" s="32">
        <v>1.3264800000000001</v>
      </c>
      <c r="CU45" s="32">
        <v>3.1438899999999999</v>
      </c>
      <c r="CV45" s="32">
        <v>2.3443100000000001</v>
      </c>
      <c r="CW45" s="32">
        <v>4.9555800000000003</v>
      </c>
      <c r="CX45" s="32">
        <v>5.1154599999999997</v>
      </c>
      <c r="CY45" s="32">
        <v>61.596890000000002</v>
      </c>
      <c r="CZ45" s="32">
        <v>1.16727</v>
      </c>
      <c r="DA45" s="32">
        <v>0.41615999999999997</v>
      </c>
      <c r="DB45" s="32">
        <v>2.2340399999999998</v>
      </c>
      <c r="DC45" s="32">
        <v>1.5197499999999999</v>
      </c>
      <c r="DD45" s="32">
        <v>7.4619</v>
      </c>
      <c r="DE45" s="32">
        <v>2.8913199999999999</v>
      </c>
      <c r="DF45" s="32">
        <v>14.012079999999999</v>
      </c>
      <c r="DG45" s="32">
        <v>0.75585000000000002</v>
      </c>
      <c r="DH45" s="32">
        <v>2.7365200000000001</v>
      </c>
      <c r="DI45" s="32">
        <v>2.08507</v>
      </c>
      <c r="DJ45" s="32">
        <v>1.1478999999999999</v>
      </c>
      <c r="DK45" s="32">
        <v>1.69068</v>
      </c>
      <c r="DL45" s="32">
        <v>1.25701</v>
      </c>
      <c r="DM45" s="43">
        <v>15.82554</v>
      </c>
      <c r="DN45" s="32">
        <v>5.8914999999999997</v>
      </c>
      <c r="DO45" s="32">
        <v>229.10607999999999</v>
      </c>
      <c r="DP45" s="32">
        <v>467436.71250000002</v>
      </c>
      <c r="DQ45" s="32">
        <v>163.31068999999999</v>
      </c>
      <c r="DR45" s="32">
        <v>158.91666000000001</v>
      </c>
      <c r="DS45" s="32">
        <v>50.457940000000001</v>
      </c>
      <c r="DT45" s="43">
        <v>0.48843999999999999</v>
      </c>
      <c r="DU45" s="32">
        <v>0.34961999999999999</v>
      </c>
      <c r="DV45" s="32">
        <v>1.0953299999999999</v>
      </c>
      <c r="DW45" s="32">
        <v>5.1917299999999997</v>
      </c>
      <c r="DX45" s="32">
        <v>5.6764599999999996</v>
      </c>
      <c r="DY45" s="32">
        <v>1.9235599999999999</v>
      </c>
      <c r="DZ45" s="43">
        <v>1.89385</v>
      </c>
      <c r="EA45" s="32">
        <v>0.50826000000000005</v>
      </c>
      <c r="EB45" s="32">
        <v>2.52196</v>
      </c>
      <c r="EC45" s="32">
        <v>449.83418</v>
      </c>
      <c r="ED45" s="32">
        <v>4.0706899999999999</v>
      </c>
      <c r="EE45" s="32">
        <v>5.4293199999999997</v>
      </c>
      <c r="EF45" s="37">
        <v>17.391729999999999</v>
      </c>
    </row>
    <row r="46" spans="1:136" s="30" customFormat="1" x14ac:dyDescent="0.2">
      <c r="A46" s="30" t="s">
        <v>181</v>
      </c>
      <c r="B46" s="34" t="s">
        <v>125</v>
      </c>
      <c r="C46" s="31" t="s">
        <v>107</v>
      </c>
      <c r="D46" s="68" t="s">
        <v>130</v>
      </c>
      <c r="E46" s="32">
        <v>2.2582627029222202</v>
      </c>
      <c r="F46" s="33">
        <v>8.0545933542175666E-2</v>
      </c>
      <c r="G46" s="36"/>
      <c r="H46" s="37"/>
      <c r="I46" s="32"/>
      <c r="J46" s="32"/>
      <c r="K46" s="36">
        <v>50000</v>
      </c>
      <c r="L46" s="32">
        <v>352.26476000000002</v>
      </c>
      <c r="M46" s="32">
        <v>259.00486000000001</v>
      </c>
      <c r="N46" s="36">
        <v>208.44731999999999</v>
      </c>
      <c r="O46" s="32"/>
      <c r="P46" s="32"/>
      <c r="Q46" s="36">
        <v>3530.7711599999998</v>
      </c>
      <c r="R46" s="36">
        <v>154827.29662000001</v>
      </c>
      <c r="S46" s="36">
        <v>34976.990230000003</v>
      </c>
      <c r="T46" s="36">
        <v>5412.2323100000003</v>
      </c>
      <c r="U46" s="36"/>
      <c r="V46" s="36">
        <v>161.25022999999999</v>
      </c>
      <c r="W46" s="36">
        <v>4677.3876499999997</v>
      </c>
      <c r="X46" s="36">
        <v>38457.797709999999</v>
      </c>
      <c r="Y46" s="36">
        <v>35532.664320000003</v>
      </c>
      <c r="Z46" s="32">
        <v>24.90204</v>
      </c>
      <c r="AA46" s="32"/>
      <c r="AB46" s="36">
        <v>1036.0539000000001</v>
      </c>
      <c r="AC46" s="36">
        <v>1602.85231</v>
      </c>
      <c r="AD46" s="32"/>
      <c r="AE46" s="36">
        <v>788.08720000000005</v>
      </c>
      <c r="AF46" s="36">
        <v>176.25516999999999</v>
      </c>
      <c r="AG46" s="32">
        <v>2.9979</v>
      </c>
      <c r="AH46" s="36">
        <v>196.09389999999999</v>
      </c>
      <c r="AI46" s="32">
        <v>8.6326000000000001</v>
      </c>
      <c r="AJ46" s="32">
        <v>15.847189999999999</v>
      </c>
      <c r="AK46" s="32"/>
      <c r="AL46" s="32"/>
      <c r="AM46" s="32">
        <v>3.68973</v>
      </c>
      <c r="AN46" s="32"/>
      <c r="AO46" s="32">
        <v>65.190150000000003</v>
      </c>
      <c r="AP46" s="32"/>
      <c r="AQ46" s="32"/>
      <c r="AR46" s="36">
        <v>281.47021999999998</v>
      </c>
      <c r="AS46" s="43">
        <v>5.0756699999999997</v>
      </c>
      <c r="AT46" s="32">
        <v>3.7810999999999999</v>
      </c>
      <c r="AU46" s="32">
        <v>61.968110000000003</v>
      </c>
      <c r="AV46" s="32">
        <v>7.8498200000000002</v>
      </c>
      <c r="AW46" s="32">
        <v>19.698889999999999</v>
      </c>
      <c r="AX46" s="32">
        <v>28.291789999999999</v>
      </c>
      <c r="AY46" s="32">
        <v>7040.5984200000003</v>
      </c>
      <c r="AZ46" s="32">
        <v>24.154720000000001</v>
      </c>
      <c r="BA46" s="32">
        <v>283.21030000000002</v>
      </c>
      <c r="BB46" s="32">
        <v>823.55799999999999</v>
      </c>
      <c r="BC46" s="32">
        <v>54.462290000000003</v>
      </c>
      <c r="BD46" s="32">
        <v>174.04911999999999</v>
      </c>
      <c r="BE46" s="32">
        <v>56.308230000000002</v>
      </c>
      <c r="BF46" s="32">
        <v>62.432279999999999</v>
      </c>
      <c r="BG46" s="32">
        <v>19.74736</v>
      </c>
      <c r="BH46" s="32">
        <v>62.265250000000002</v>
      </c>
      <c r="BI46" s="32">
        <v>359.99748</v>
      </c>
      <c r="BJ46" s="32">
        <v>1.5565899999999999</v>
      </c>
      <c r="BK46" s="32">
        <v>1.3068599999999999</v>
      </c>
      <c r="BL46" s="32">
        <v>20.54712</v>
      </c>
      <c r="BM46" s="32">
        <v>32.52834</v>
      </c>
      <c r="BN46" s="32">
        <v>1.48655</v>
      </c>
      <c r="BO46" s="32">
        <v>27.794530000000002</v>
      </c>
      <c r="BP46" s="32">
        <v>3.5917300000000001</v>
      </c>
      <c r="BQ46" s="32">
        <v>0.42992999999999998</v>
      </c>
      <c r="BR46" s="32">
        <v>8.7676200000000009</v>
      </c>
      <c r="BS46" s="32">
        <v>1.34737</v>
      </c>
      <c r="BT46" s="32">
        <v>2.3897499999999998</v>
      </c>
      <c r="BU46" s="32">
        <v>0.45793</v>
      </c>
      <c r="BV46" s="32">
        <v>3.6442800000000002</v>
      </c>
      <c r="BW46" s="32">
        <v>0.45513999999999999</v>
      </c>
      <c r="BX46" s="32">
        <v>1.37479</v>
      </c>
      <c r="BY46" s="32">
        <v>4.6035599999999999</v>
      </c>
      <c r="BZ46" s="32">
        <v>9.6379999999999993E-2</v>
      </c>
      <c r="CA46" s="32">
        <v>0.60963000000000001</v>
      </c>
      <c r="CB46" s="37">
        <v>6.8215000000000003</v>
      </c>
      <c r="CC46" s="32">
        <v>15.80283</v>
      </c>
      <c r="CD46" s="32">
        <v>26.61063</v>
      </c>
      <c r="CE46" s="32">
        <v>43.245890000000003</v>
      </c>
      <c r="CF46" s="32">
        <v>3.74498</v>
      </c>
      <c r="CG46" s="32">
        <v>51.30115</v>
      </c>
      <c r="CH46" s="32">
        <v>21.000160000000001</v>
      </c>
      <c r="CI46" s="32">
        <v>3658.5913399999999</v>
      </c>
      <c r="CJ46" s="32">
        <v>243.98356999999999</v>
      </c>
      <c r="CK46" s="32">
        <v>2226.0394900000001</v>
      </c>
      <c r="CL46" s="32">
        <v>2424.10005</v>
      </c>
      <c r="CM46" s="32">
        <v>95.656559999999999</v>
      </c>
      <c r="CN46" s="32">
        <v>1007.91983</v>
      </c>
      <c r="CO46" s="32">
        <v>31.317710000000002</v>
      </c>
      <c r="CP46" s="32">
        <v>33.108229999999999</v>
      </c>
      <c r="CQ46" s="32">
        <v>22.96471</v>
      </c>
      <c r="CR46" s="32">
        <v>142.78045</v>
      </c>
      <c r="CS46" s="32">
        <v>492.45157</v>
      </c>
      <c r="CT46" s="32">
        <v>3.6072099999999998</v>
      </c>
      <c r="CU46" s="32">
        <v>8.49939</v>
      </c>
      <c r="CV46" s="32">
        <v>6.3976199999999999</v>
      </c>
      <c r="CW46" s="32">
        <v>12.27332</v>
      </c>
      <c r="CX46" s="32">
        <v>14.270250000000001</v>
      </c>
      <c r="CY46" s="32">
        <v>139.34645</v>
      </c>
      <c r="CZ46" s="32">
        <v>2.80999</v>
      </c>
      <c r="DA46" s="32">
        <v>1.0260899999999999</v>
      </c>
      <c r="DB46" s="32">
        <v>5.2961900000000002</v>
      </c>
      <c r="DC46" s="32">
        <v>4.4497200000000001</v>
      </c>
      <c r="DD46" s="32">
        <v>15.396940000000001</v>
      </c>
      <c r="DE46" s="32">
        <v>6.5991200000000001</v>
      </c>
      <c r="DF46" s="32">
        <v>31.07694</v>
      </c>
      <c r="DG46" s="32">
        <v>1.53721</v>
      </c>
      <c r="DH46" s="32">
        <v>9.0740800000000004</v>
      </c>
      <c r="DI46" s="32">
        <v>5.6341099999999997</v>
      </c>
      <c r="DJ46" s="32">
        <v>4.2091700000000003</v>
      </c>
      <c r="DK46" s="32">
        <v>4.5933700000000002</v>
      </c>
      <c r="DL46" s="32">
        <v>4.2259799999999998</v>
      </c>
      <c r="DM46" s="43">
        <v>17.843340000000001</v>
      </c>
      <c r="DN46" s="32">
        <v>5.5158199999999997</v>
      </c>
      <c r="DO46" s="32">
        <v>284.80439000000001</v>
      </c>
      <c r="DP46" s="32">
        <v>467436.71250000002</v>
      </c>
      <c r="DQ46" s="32">
        <v>178.92140000000001</v>
      </c>
      <c r="DR46" s="32">
        <v>166.12956</v>
      </c>
      <c r="DS46" s="32">
        <v>48.55247</v>
      </c>
      <c r="DT46" s="43">
        <v>0.51024000000000003</v>
      </c>
      <c r="DU46" s="32">
        <v>0.33905000000000002</v>
      </c>
      <c r="DV46" s="32">
        <v>0.90307999999999999</v>
      </c>
      <c r="DW46" s="32">
        <v>5.4502600000000001</v>
      </c>
      <c r="DX46" s="32">
        <v>5.8151099999999998</v>
      </c>
      <c r="DY46" s="32">
        <v>1.7242299999999999</v>
      </c>
      <c r="DZ46" s="43">
        <v>1.7123600000000001</v>
      </c>
      <c r="EA46" s="32">
        <v>0.44668999999999998</v>
      </c>
      <c r="EB46" s="32">
        <v>2.2921200000000002</v>
      </c>
      <c r="EC46" s="32">
        <v>391.62497999999999</v>
      </c>
      <c r="ED46" s="32">
        <v>3.7182599999999999</v>
      </c>
      <c r="EE46" s="32">
        <v>3.9960200000000001</v>
      </c>
      <c r="EF46" s="37">
        <v>15.22766</v>
      </c>
    </row>
    <row r="47" spans="1:136" s="30" customFormat="1" x14ac:dyDescent="0.2">
      <c r="A47" s="30" t="s">
        <v>182</v>
      </c>
      <c r="B47" s="34" t="s">
        <v>125</v>
      </c>
      <c r="C47" s="31" t="s">
        <v>107</v>
      </c>
      <c r="D47" s="68" t="s">
        <v>131</v>
      </c>
      <c r="E47" s="32">
        <v>2.5228252412189147</v>
      </c>
      <c r="F47" s="33">
        <v>2.896957834438204E-2</v>
      </c>
      <c r="G47" s="36">
        <v>68.267717178231848</v>
      </c>
      <c r="H47" s="37">
        <v>2.0962538390668515</v>
      </c>
      <c r="I47" s="32"/>
      <c r="J47" s="32">
        <v>11.27955</v>
      </c>
      <c r="K47" s="36">
        <v>50000</v>
      </c>
      <c r="L47" s="32">
        <v>33.19717</v>
      </c>
      <c r="M47" s="32">
        <v>31.640550000000001</v>
      </c>
      <c r="N47" s="36">
        <v>18.955539999999999</v>
      </c>
      <c r="O47" s="32"/>
      <c r="P47" s="32">
        <v>170.22694000000001</v>
      </c>
      <c r="Q47" s="36">
        <v>600.65826000000004</v>
      </c>
      <c r="R47" s="36">
        <v>123361.52589</v>
      </c>
      <c r="S47" s="36">
        <v>32341.70062</v>
      </c>
      <c r="T47" s="36">
        <v>4094.3793099999998</v>
      </c>
      <c r="U47" s="36">
        <v>39.557340000000003</v>
      </c>
      <c r="V47" s="36">
        <v>16.573930000000001</v>
      </c>
      <c r="W47" s="36">
        <v>3841.0554499999998</v>
      </c>
      <c r="X47" s="36">
        <v>33805.869010000002</v>
      </c>
      <c r="Y47" s="36">
        <v>30698.540130000001</v>
      </c>
      <c r="Z47" s="32">
        <v>18.978429999999999</v>
      </c>
      <c r="AA47" s="32"/>
      <c r="AB47" s="36">
        <v>303.68141000000003</v>
      </c>
      <c r="AC47" s="36">
        <v>1355.6367700000001</v>
      </c>
      <c r="AD47" s="32">
        <v>4.4356200000000001</v>
      </c>
      <c r="AE47" s="36">
        <v>701.48627999999997</v>
      </c>
      <c r="AF47" s="36">
        <v>146.31315000000001</v>
      </c>
      <c r="AG47" s="32">
        <v>1.88533</v>
      </c>
      <c r="AH47" s="36">
        <v>169.53800000000001</v>
      </c>
      <c r="AI47" s="32">
        <v>10.82188</v>
      </c>
      <c r="AJ47" s="32">
        <v>16.027539999999998</v>
      </c>
      <c r="AK47" s="32"/>
      <c r="AL47" s="32">
        <v>30.1477</v>
      </c>
      <c r="AM47" s="32">
        <v>2.5103</v>
      </c>
      <c r="AN47" s="32">
        <v>2.4683899999999999</v>
      </c>
      <c r="AO47" s="32">
        <v>59.148389999999999</v>
      </c>
      <c r="AP47" s="32"/>
      <c r="AQ47" s="32">
        <v>1.37964</v>
      </c>
      <c r="AR47" s="36">
        <v>220.67474000000001</v>
      </c>
      <c r="AS47" s="43">
        <v>1.2432099999999999</v>
      </c>
      <c r="AT47" s="32">
        <v>1.04718</v>
      </c>
      <c r="AU47" s="32">
        <v>19.924869999999999</v>
      </c>
      <c r="AV47" s="32">
        <v>1.10863</v>
      </c>
      <c r="AW47" s="32">
        <v>3.45424</v>
      </c>
      <c r="AX47" s="32">
        <v>7.2196199999999999</v>
      </c>
      <c r="AY47" s="32">
        <v>1755.9261899999999</v>
      </c>
      <c r="AZ47" s="32">
        <v>6.8752800000000001</v>
      </c>
      <c r="BA47" s="32">
        <v>56.039920000000002</v>
      </c>
      <c r="BB47" s="32">
        <v>232.52312000000001</v>
      </c>
      <c r="BC47" s="32">
        <v>16.6509</v>
      </c>
      <c r="BD47" s="32">
        <v>45.273629999999997</v>
      </c>
      <c r="BE47" s="32">
        <v>13.201370000000001</v>
      </c>
      <c r="BF47" s="32">
        <v>14.44651</v>
      </c>
      <c r="BG47" s="32">
        <v>5.7170100000000001</v>
      </c>
      <c r="BH47" s="32">
        <v>18.50704</v>
      </c>
      <c r="BI47" s="32">
        <v>107.00588999999999</v>
      </c>
      <c r="BJ47" s="32">
        <v>0.43759999999999999</v>
      </c>
      <c r="BK47" s="32">
        <v>0.26700000000000002</v>
      </c>
      <c r="BL47" s="32">
        <v>3.6264599999999998</v>
      </c>
      <c r="BM47" s="32">
        <v>9.6021000000000001</v>
      </c>
      <c r="BN47" s="32">
        <v>0.52612000000000003</v>
      </c>
      <c r="BO47" s="32">
        <v>7.9459</v>
      </c>
      <c r="BP47" s="32">
        <v>1.0490200000000001</v>
      </c>
      <c r="BQ47" s="32">
        <v>0.11089</v>
      </c>
      <c r="BR47" s="32">
        <v>2.6278299999999999</v>
      </c>
      <c r="BS47" s="32">
        <v>0.47859000000000002</v>
      </c>
      <c r="BT47" s="32">
        <v>0.67796000000000001</v>
      </c>
      <c r="BU47" s="32">
        <v>0.14842</v>
      </c>
      <c r="BV47" s="32">
        <v>0.92186999999999997</v>
      </c>
      <c r="BW47" s="32">
        <v>0.11828</v>
      </c>
      <c r="BX47" s="32">
        <v>0.42803999999999998</v>
      </c>
      <c r="BY47" s="32">
        <v>1.4080999999999999</v>
      </c>
      <c r="BZ47" s="32">
        <v>4.3920000000000001E-2</v>
      </c>
      <c r="CA47" s="32">
        <v>0.16187000000000001</v>
      </c>
      <c r="CB47" s="37">
        <v>1.9404999999999999</v>
      </c>
      <c r="CC47" s="32">
        <v>3.5649700000000002</v>
      </c>
      <c r="CD47" s="32">
        <v>5.6744399999999997</v>
      </c>
      <c r="CE47" s="32">
        <v>9.6239799999999995</v>
      </c>
      <c r="CF47" s="32">
        <v>0.67673000000000005</v>
      </c>
      <c r="CG47" s="32">
        <v>10.57701</v>
      </c>
      <c r="CH47" s="32">
        <v>4.79244</v>
      </c>
      <c r="CI47" s="32">
        <v>842.87231999999995</v>
      </c>
      <c r="CJ47" s="32">
        <v>54.70337</v>
      </c>
      <c r="CK47" s="32">
        <v>492.03823999999997</v>
      </c>
      <c r="CL47" s="32">
        <v>555.33240999999998</v>
      </c>
      <c r="CM47" s="32">
        <v>21.88015</v>
      </c>
      <c r="CN47" s="32">
        <v>236.65433999999999</v>
      </c>
      <c r="CO47" s="32">
        <v>5.6250200000000001</v>
      </c>
      <c r="CP47" s="32">
        <v>7.1953399999999998</v>
      </c>
      <c r="CQ47" s="32">
        <v>5.14255</v>
      </c>
      <c r="CR47" s="32">
        <v>32.548079999999999</v>
      </c>
      <c r="CS47" s="32">
        <v>109.59962</v>
      </c>
      <c r="CT47" s="32">
        <v>0.81289999999999996</v>
      </c>
      <c r="CU47" s="32">
        <v>2.3562599999999998</v>
      </c>
      <c r="CV47" s="32">
        <v>1.28129</v>
      </c>
      <c r="CW47" s="32">
        <v>3.79034</v>
      </c>
      <c r="CX47" s="32">
        <v>2.2796099999999999</v>
      </c>
      <c r="CY47" s="32">
        <v>31.58419</v>
      </c>
      <c r="CZ47" s="32">
        <v>0.58391999999999999</v>
      </c>
      <c r="DA47" s="32">
        <v>0.16039</v>
      </c>
      <c r="DB47" s="32">
        <v>1.06664</v>
      </c>
      <c r="DC47" s="32">
        <v>0.63009000000000004</v>
      </c>
      <c r="DD47" s="32">
        <v>3.05558</v>
      </c>
      <c r="DE47" s="32">
        <v>1.2861199999999999</v>
      </c>
      <c r="DF47" s="32">
        <v>6.8170400000000004</v>
      </c>
      <c r="DG47" s="32">
        <v>0.35313</v>
      </c>
      <c r="DH47" s="32">
        <v>1.8240400000000001</v>
      </c>
      <c r="DI47" s="32">
        <v>0.70223999999999998</v>
      </c>
      <c r="DJ47" s="32">
        <v>0.84557000000000004</v>
      </c>
      <c r="DK47" s="32">
        <v>1.0323100000000001</v>
      </c>
      <c r="DL47" s="32">
        <v>0.51448000000000005</v>
      </c>
      <c r="DM47" s="43">
        <v>18.75085</v>
      </c>
      <c r="DN47" s="32">
        <v>5.3103400000000001</v>
      </c>
      <c r="DO47" s="32">
        <v>309.88713999999999</v>
      </c>
      <c r="DP47" s="32">
        <v>467436.71250000002</v>
      </c>
      <c r="DQ47" s="32">
        <v>151.209</v>
      </c>
      <c r="DR47" s="32">
        <v>149.89962</v>
      </c>
      <c r="DS47" s="32">
        <v>45.984839999999998</v>
      </c>
      <c r="DT47" s="43">
        <v>0.19034999999999999</v>
      </c>
      <c r="DU47" s="32">
        <v>0.12514</v>
      </c>
      <c r="DV47" s="32">
        <v>0.39971000000000001</v>
      </c>
      <c r="DW47" s="32">
        <v>1.88548</v>
      </c>
      <c r="DX47" s="32">
        <v>2.07884</v>
      </c>
      <c r="DY47" s="32">
        <v>0.44562000000000002</v>
      </c>
      <c r="DZ47" s="43">
        <v>0.36725999999999998</v>
      </c>
      <c r="EA47" s="32">
        <v>8.0439999999999998E-2</v>
      </c>
      <c r="EB47" s="32">
        <v>0.49778</v>
      </c>
      <c r="EC47" s="32">
        <v>85.576669999999993</v>
      </c>
      <c r="ED47" s="32">
        <v>0.66464000000000001</v>
      </c>
      <c r="EE47" s="32">
        <v>0.84501000000000004</v>
      </c>
      <c r="EF47" s="37">
        <v>3.2907000000000002</v>
      </c>
    </row>
    <row r="48" spans="1:136" s="30" customFormat="1" x14ac:dyDescent="0.2">
      <c r="A48" s="30" t="s">
        <v>183</v>
      </c>
      <c r="B48" s="34" t="s">
        <v>125</v>
      </c>
      <c r="C48" s="31" t="s">
        <v>107</v>
      </c>
      <c r="D48" s="68" t="s">
        <v>131</v>
      </c>
      <c r="E48" s="32">
        <v>2.4328047868956828</v>
      </c>
      <c r="F48" s="33">
        <v>4.4314222875488578E-2</v>
      </c>
      <c r="G48" s="36">
        <v>37.549506504927422</v>
      </c>
      <c r="H48" s="37">
        <v>3.2277047062984567</v>
      </c>
      <c r="I48" s="32"/>
      <c r="J48" s="32">
        <v>10.621029999999999</v>
      </c>
      <c r="K48" s="36">
        <v>50000</v>
      </c>
      <c r="L48" s="32"/>
      <c r="M48" s="32"/>
      <c r="N48" s="36"/>
      <c r="O48" s="32"/>
      <c r="P48" s="32"/>
      <c r="Q48" s="36">
        <v>1550.83608</v>
      </c>
      <c r="R48" s="36">
        <v>122142.92621999999</v>
      </c>
      <c r="S48" s="36">
        <v>32969.345829999998</v>
      </c>
      <c r="T48" s="36">
        <v>4385.8913700000003</v>
      </c>
      <c r="U48" s="36">
        <v>154.73054999999999</v>
      </c>
      <c r="V48" s="36">
        <v>47.949039999999997</v>
      </c>
      <c r="W48" s="36">
        <v>4158.41788</v>
      </c>
      <c r="X48" s="36">
        <v>36009.629939999999</v>
      </c>
      <c r="Y48" s="36">
        <v>32548.43274</v>
      </c>
      <c r="Z48" s="32">
        <v>23.058450000000001</v>
      </c>
      <c r="AA48" s="32"/>
      <c r="AB48" s="36">
        <v>1245.0477699999999</v>
      </c>
      <c r="AC48" s="36">
        <v>1344.8085900000001</v>
      </c>
      <c r="AD48" s="32"/>
      <c r="AE48" s="36">
        <v>669.77335000000005</v>
      </c>
      <c r="AF48" s="36">
        <v>152.90983</v>
      </c>
      <c r="AG48" s="32">
        <v>2.1203599999999998</v>
      </c>
      <c r="AH48" s="36">
        <v>210.28023999999999</v>
      </c>
      <c r="AI48" s="32">
        <v>9.4297900000000006</v>
      </c>
      <c r="AJ48" s="32">
        <v>16.898050000000001</v>
      </c>
      <c r="AK48" s="32"/>
      <c r="AL48" s="32">
        <v>16.418430000000001</v>
      </c>
      <c r="AM48" s="32">
        <v>3.0441699999999998</v>
      </c>
      <c r="AN48" s="32"/>
      <c r="AO48" s="32">
        <v>72.225089999999994</v>
      </c>
      <c r="AP48" s="32"/>
      <c r="AQ48" s="32">
        <v>1.8140499999999999</v>
      </c>
      <c r="AR48" s="36">
        <v>235.78672</v>
      </c>
      <c r="AS48" s="43">
        <v>2.7154500000000001</v>
      </c>
      <c r="AT48" s="32">
        <v>1.6274299999999999</v>
      </c>
      <c r="AU48" s="32">
        <v>29.060449999999999</v>
      </c>
      <c r="AV48" s="32">
        <v>1.6899900000000001</v>
      </c>
      <c r="AW48" s="32">
        <v>5.0874499999999996</v>
      </c>
      <c r="AX48" s="32">
        <v>15.28157</v>
      </c>
      <c r="AY48" s="32">
        <v>3799.32332</v>
      </c>
      <c r="AZ48" s="32">
        <v>9.4802700000000009</v>
      </c>
      <c r="BA48" s="32">
        <v>101.30753</v>
      </c>
      <c r="BB48" s="32">
        <v>341.98878999999999</v>
      </c>
      <c r="BC48" s="32">
        <v>24.819859999999998</v>
      </c>
      <c r="BD48" s="32">
        <v>74.371639999999999</v>
      </c>
      <c r="BE48" s="32">
        <v>29.038209999999999</v>
      </c>
      <c r="BF48" s="32">
        <v>32.328699999999998</v>
      </c>
      <c r="BG48" s="32">
        <v>8.6856899999999992</v>
      </c>
      <c r="BH48" s="32">
        <v>28.08652</v>
      </c>
      <c r="BI48" s="32">
        <v>161.74154999999999</v>
      </c>
      <c r="BJ48" s="32">
        <v>0.70218000000000003</v>
      </c>
      <c r="BK48" s="32">
        <v>0.57569000000000004</v>
      </c>
      <c r="BL48" s="32">
        <v>10.68126</v>
      </c>
      <c r="BM48" s="32">
        <v>13.9678</v>
      </c>
      <c r="BN48" s="32">
        <v>0.76665000000000005</v>
      </c>
      <c r="BO48" s="32">
        <v>12.055120000000001</v>
      </c>
      <c r="BP48" s="32">
        <v>1.56596</v>
      </c>
      <c r="BQ48" s="32">
        <v>0.17762</v>
      </c>
      <c r="BR48" s="32">
        <v>4.2593100000000002</v>
      </c>
      <c r="BS48" s="32">
        <v>0.65527000000000002</v>
      </c>
      <c r="BT48" s="32">
        <v>1.04339</v>
      </c>
      <c r="BU48" s="32">
        <v>0.24509</v>
      </c>
      <c r="BV48" s="32">
        <v>1.41079</v>
      </c>
      <c r="BW48" s="32">
        <v>0.19003</v>
      </c>
      <c r="BX48" s="32">
        <v>0.64942999999999995</v>
      </c>
      <c r="BY48" s="32">
        <v>2.2580499999999999</v>
      </c>
      <c r="BZ48" s="32">
        <v>8.1059999999999993E-2</v>
      </c>
      <c r="CA48" s="32">
        <v>0.25324000000000002</v>
      </c>
      <c r="CB48" s="37">
        <v>2.91777</v>
      </c>
      <c r="CC48" s="32">
        <v>5.7622499999999999</v>
      </c>
      <c r="CD48" s="32">
        <v>8.2531800000000004</v>
      </c>
      <c r="CE48" s="32">
        <v>15.473660000000001</v>
      </c>
      <c r="CF48" s="32">
        <v>1.4167099999999999</v>
      </c>
      <c r="CG48" s="32">
        <v>19.17962</v>
      </c>
      <c r="CH48" s="32">
        <v>7.8940999999999999</v>
      </c>
      <c r="CI48" s="32">
        <v>1372.28442</v>
      </c>
      <c r="CJ48" s="32">
        <v>89.730519999999999</v>
      </c>
      <c r="CK48" s="32">
        <v>799.57861000000003</v>
      </c>
      <c r="CL48" s="32">
        <v>904.85028</v>
      </c>
      <c r="CM48" s="32">
        <v>35.153379999999999</v>
      </c>
      <c r="CN48" s="32">
        <v>385.76659000000001</v>
      </c>
      <c r="CO48" s="32">
        <v>9.61538</v>
      </c>
      <c r="CP48" s="32">
        <v>14.579079999999999</v>
      </c>
      <c r="CQ48" s="32">
        <v>8.2904</v>
      </c>
      <c r="CR48" s="32">
        <v>53.06382</v>
      </c>
      <c r="CS48" s="32">
        <v>180.74204</v>
      </c>
      <c r="CT48" s="32">
        <v>1.22943</v>
      </c>
      <c r="CU48" s="32">
        <v>3.4466299999999999</v>
      </c>
      <c r="CV48" s="32">
        <v>2.6901899999999999</v>
      </c>
      <c r="CW48" s="32">
        <v>4.6086900000000002</v>
      </c>
      <c r="CX48" s="32">
        <v>5.0454600000000003</v>
      </c>
      <c r="CY48" s="32">
        <v>52.569769999999998</v>
      </c>
      <c r="CZ48" s="32">
        <v>0.99580999999999997</v>
      </c>
      <c r="DA48" s="32">
        <v>0.35851</v>
      </c>
      <c r="DB48" s="32">
        <v>2.1598099999999998</v>
      </c>
      <c r="DC48" s="32">
        <v>1.65306</v>
      </c>
      <c r="DD48" s="32">
        <v>5.3506999999999998</v>
      </c>
      <c r="DE48" s="32">
        <v>2.3711500000000001</v>
      </c>
      <c r="DF48" s="32">
        <v>11.406739999999999</v>
      </c>
      <c r="DG48" s="32">
        <v>0.55774000000000001</v>
      </c>
      <c r="DH48" s="32">
        <v>3.1529099999999999</v>
      </c>
      <c r="DI48" s="32">
        <v>1.96455</v>
      </c>
      <c r="DJ48" s="32">
        <v>0.95172999999999996</v>
      </c>
      <c r="DK48" s="32">
        <v>1.4605900000000001</v>
      </c>
      <c r="DL48" s="32">
        <v>1.1541999999999999</v>
      </c>
      <c r="DM48" s="43">
        <v>18.622350000000001</v>
      </c>
      <c r="DN48" s="32">
        <v>4.50549</v>
      </c>
      <c r="DO48" s="32">
        <v>298.74248</v>
      </c>
      <c r="DP48" s="32">
        <v>467436.71250000002</v>
      </c>
      <c r="DQ48" s="32">
        <v>153.28743</v>
      </c>
      <c r="DR48" s="32">
        <v>159.91659999999999</v>
      </c>
      <c r="DS48" s="32">
        <v>55.359270000000002</v>
      </c>
      <c r="DT48" s="43">
        <v>0.23674000000000001</v>
      </c>
      <c r="DU48" s="32">
        <v>0.14355000000000001</v>
      </c>
      <c r="DV48" s="32">
        <v>0.45895999999999998</v>
      </c>
      <c r="DW48" s="32">
        <v>2.3592200000000001</v>
      </c>
      <c r="DX48" s="32">
        <v>2.66886</v>
      </c>
      <c r="DY48" s="32">
        <v>0.61419000000000001</v>
      </c>
      <c r="DZ48" s="43">
        <v>0.50595999999999997</v>
      </c>
      <c r="EA48" s="32">
        <v>0.13772999999999999</v>
      </c>
      <c r="EB48" s="32">
        <v>0.69813999999999998</v>
      </c>
      <c r="EC48" s="32">
        <v>118.85235</v>
      </c>
      <c r="ED48" s="32">
        <v>0.95347000000000004</v>
      </c>
      <c r="EE48" s="32">
        <v>1.4091</v>
      </c>
      <c r="EF48" s="37">
        <v>4.5777999999999999</v>
      </c>
    </row>
    <row r="49" spans="1:136" s="30" customFormat="1" x14ac:dyDescent="0.2">
      <c r="A49" s="30" t="s">
        <v>184</v>
      </c>
      <c r="B49" s="34" t="s">
        <v>125</v>
      </c>
      <c r="C49" s="31" t="s">
        <v>107</v>
      </c>
      <c r="D49" s="68" t="s">
        <v>132</v>
      </c>
      <c r="E49" s="32">
        <v>2.6722557697167431</v>
      </c>
      <c r="F49" s="33">
        <v>3.6593588184420378E-2</v>
      </c>
      <c r="G49" s="36">
        <v>63.457613749147363</v>
      </c>
      <c r="H49" s="37">
        <v>2.588596033568586</v>
      </c>
      <c r="I49" s="32"/>
      <c r="J49" s="32">
        <v>14.96471</v>
      </c>
      <c r="K49" s="36">
        <v>50000</v>
      </c>
      <c r="L49" s="32">
        <v>5.9954599999999996</v>
      </c>
      <c r="M49" s="32">
        <v>24.44716</v>
      </c>
      <c r="N49" s="36">
        <v>120.7286</v>
      </c>
      <c r="O49" s="32"/>
      <c r="P49" s="32">
        <v>151.38621000000001</v>
      </c>
      <c r="Q49" s="36">
        <v>679.75500999999997</v>
      </c>
      <c r="R49" s="36">
        <v>151725.44065</v>
      </c>
      <c r="S49" s="36">
        <v>37367.15857</v>
      </c>
      <c r="T49" s="36">
        <v>4891.4569000000001</v>
      </c>
      <c r="U49" s="36">
        <v>66.636880000000005</v>
      </c>
      <c r="V49" s="36"/>
      <c r="W49" s="36">
        <v>4400.6752399999996</v>
      </c>
      <c r="X49" s="36">
        <v>40535.356249999997</v>
      </c>
      <c r="Y49" s="36">
        <v>37669.625010000003</v>
      </c>
      <c r="Z49" s="32">
        <v>28.47165</v>
      </c>
      <c r="AA49" s="32"/>
      <c r="AB49" s="36">
        <v>409.03129000000001</v>
      </c>
      <c r="AC49" s="36">
        <v>1822.5150900000001</v>
      </c>
      <c r="AD49" s="32">
        <v>5.4141300000000001</v>
      </c>
      <c r="AE49" s="36">
        <v>913.87902999999994</v>
      </c>
      <c r="AF49" s="36">
        <v>172.59619000000001</v>
      </c>
      <c r="AG49" s="32">
        <v>3.46591</v>
      </c>
      <c r="AH49" s="36">
        <v>199.6884</v>
      </c>
      <c r="AI49" s="32">
        <v>10.43801</v>
      </c>
      <c r="AJ49" s="32">
        <v>20.174790000000002</v>
      </c>
      <c r="AK49" s="32"/>
      <c r="AL49" s="32">
        <v>34.466819999999998</v>
      </c>
      <c r="AM49" s="32">
        <v>3.03383</v>
      </c>
      <c r="AN49" s="32">
        <v>3.5791400000000002</v>
      </c>
      <c r="AO49" s="32">
        <v>89.841499999999996</v>
      </c>
      <c r="AP49" s="32"/>
      <c r="AQ49" s="32">
        <v>1.4940199999999999</v>
      </c>
      <c r="AR49" s="36">
        <v>284.14915000000002</v>
      </c>
      <c r="AS49" s="43">
        <v>2.5622199999999999</v>
      </c>
      <c r="AT49" s="32">
        <v>1.73315</v>
      </c>
      <c r="AU49" s="32">
        <v>27.345120000000001</v>
      </c>
      <c r="AV49" s="32">
        <v>1.67778</v>
      </c>
      <c r="AW49" s="32">
        <v>5.5464000000000002</v>
      </c>
      <c r="AX49" s="32">
        <v>15.11163</v>
      </c>
      <c r="AY49" s="32">
        <v>3570.06819</v>
      </c>
      <c r="AZ49" s="32">
        <v>9.00169</v>
      </c>
      <c r="BA49" s="32">
        <v>77.849090000000004</v>
      </c>
      <c r="BB49" s="32">
        <v>352.64440999999999</v>
      </c>
      <c r="BC49" s="32">
        <v>24.655169999999998</v>
      </c>
      <c r="BD49" s="32">
        <v>68.469849999999994</v>
      </c>
      <c r="BE49" s="32">
        <v>26.685110000000002</v>
      </c>
      <c r="BF49" s="32">
        <v>29.434640000000002</v>
      </c>
      <c r="BG49" s="32">
        <v>8.39025</v>
      </c>
      <c r="BH49" s="32">
        <v>27.712959999999999</v>
      </c>
      <c r="BI49" s="32">
        <v>162.83690999999999</v>
      </c>
      <c r="BJ49" s="32">
        <v>0.73494999999999999</v>
      </c>
      <c r="BK49" s="32">
        <v>0.46233000000000002</v>
      </c>
      <c r="BL49" s="32">
        <v>5.6962900000000003</v>
      </c>
      <c r="BM49" s="32">
        <v>15.269410000000001</v>
      </c>
      <c r="BN49" s="32">
        <v>0.83277999999999996</v>
      </c>
      <c r="BO49" s="32">
        <v>12.332990000000001</v>
      </c>
      <c r="BP49" s="32">
        <v>1.56667</v>
      </c>
      <c r="BQ49" s="32">
        <v>0.20547000000000001</v>
      </c>
      <c r="BR49" s="32">
        <v>3.8993500000000001</v>
      </c>
      <c r="BS49" s="32">
        <v>0.64807999999999999</v>
      </c>
      <c r="BT49" s="32">
        <v>1.0256799999999999</v>
      </c>
      <c r="BU49" s="32">
        <v>0.24834000000000001</v>
      </c>
      <c r="BV49" s="32">
        <v>1.36334</v>
      </c>
      <c r="BW49" s="32">
        <v>0.17706</v>
      </c>
      <c r="BX49" s="32">
        <v>0.64258000000000004</v>
      </c>
      <c r="BY49" s="32">
        <v>2.3734199999999999</v>
      </c>
      <c r="BZ49" s="32">
        <v>5.4469999999999998E-2</v>
      </c>
      <c r="CA49" s="32">
        <v>0.22312000000000001</v>
      </c>
      <c r="CB49" s="37">
        <v>3.0101599999999999</v>
      </c>
      <c r="CC49" s="32">
        <v>5.11625</v>
      </c>
      <c r="CD49" s="32">
        <v>7.07179</v>
      </c>
      <c r="CE49" s="32">
        <v>12.48049</v>
      </c>
      <c r="CF49" s="32">
        <v>0.96814</v>
      </c>
      <c r="CG49" s="32">
        <v>14.089309999999999</v>
      </c>
      <c r="CH49" s="32">
        <v>6.5444399999999998</v>
      </c>
      <c r="CI49" s="32">
        <v>1106.6841999999999</v>
      </c>
      <c r="CJ49" s="32">
        <v>73.30753</v>
      </c>
      <c r="CK49" s="32">
        <v>631.79169000000002</v>
      </c>
      <c r="CL49" s="32">
        <v>744.94514000000004</v>
      </c>
      <c r="CM49" s="32">
        <v>28.75141</v>
      </c>
      <c r="CN49" s="32">
        <v>311.94961999999998</v>
      </c>
      <c r="CO49" s="32">
        <v>9.3821899999999996</v>
      </c>
      <c r="CP49" s="32">
        <v>13.10684</v>
      </c>
      <c r="CQ49" s="32">
        <v>6.6956499999999997</v>
      </c>
      <c r="CR49" s="32">
        <v>43.400939999999999</v>
      </c>
      <c r="CS49" s="32">
        <v>149.97166999999999</v>
      </c>
      <c r="CT49" s="32">
        <v>1.0464800000000001</v>
      </c>
      <c r="CU49" s="32">
        <v>2.8302900000000002</v>
      </c>
      <c r="CV49" s="32">
        <v>2.18269</v>
      </c>
      <c r="CW49" s="32">
        <v>4.0476799999999997</v>
      </c>
      <c r="CX49" s="32">
        <v>3.83053</v>
      </c>
      <c r="CY49" s="32">
        <v>42.79853</v>
      </c>
      <c r="CZ49" s="32">
        <v>0.70489000000000002</v>
      </c>
      <c r="DA49" s="32">
        <v>0.36458000000000002</v>
      </c>
      <c r="DB49" s="32">
        <v>0.62485000000000002</v>
      </c>
      <c r="DC49" s="32">
        <v>1.4557</v>
      </c>
      <c r="DD49" s="32">
        <v>4.9087199999999998</v>
      </c>
      <c r="DE49" s="32">
        <v>2.0206499999999998</v>
      </c>
      <c r="DF49" s="32">
        <v>9.2309300000000007</v>
      </c>
      <c r="DG49" s="32">
        <v>0.46578000000000003</v>
      </c>
      <c r="DH49" s="32">
        <v>0.76182000000000005</v>
      </c>
      <c r="DI49" s="32">
        <v>0.51424000000000003</v>
      </c>
      <c r="DJ49" s="32">
        <v>0.83862000000000003</v>
      </c>
      <c r="DK49" s="32">
        <v>1.37924</v>
      </c>
      <c r="DL49" s="32">
        <v>0.69518999999999997</v>
      </c>
      <c r="DM49" s="43">
        <v>17.384429999999998</v>
      </c>
      <c r="DN49" s="32">
        <v>4.5431400000000002</v>
      </c>
      <c r="DO49" s="32">
        <v>325.28053</v>
      </c>
      <c r="DP49" s="32">
        <v>467436.71250000002</v>
      </c>
      <c r="DQ49" s="32">
        <v>150.30999</v>
      </c>
      <c r="DR49" s="32">
        <v>153.53569999999999</v>
      </c>
      <c r="DS49" s="32">
        <v>27.26728</v>
      </c>
      <c r="DT49" s="43">
        <v>0.18078</v>
      </c>
      <c r="DU49" s="32">
        <v>0.11471000000000001</v>
      </c>
      <c r="DV49" s="32">
        <v>0.35032000000000002</v>
      </c>
      <c r="DW49" s="32">
        <v>1.86138</v>
      </c>
      <c r="DX49" s="32">
        <v>2.0830600000000001</v>
      </c>
      <c r="DY49" s="32">
        <v>0.34025</v>
      </c>
      <c r="DZ49" s="43">
        <v>0.30285000000000001</v>
      </c>
      <c r="EA49" s="32">
        <v>6.6830000000000001E-2</v>
      </c>
      <c r="EB49" s="32">
        <v>0.39143</v>
      </c>
      <c r="EC49" s="32">
        <v>64.533659999999998</v>
      </c>
      <c r="ED49" s="32">
        <v>0.62895000000000001</v>
      </c>
      <c r="EE49" s="32">
        <v>0.86387000000000003</v>
      </c>
      <c r="EF49" s="37">
        <v>2.5182099999999998</v>
      </c>
    </row>
    <row r="50" spans="1:136" s="30" customFormat="1" x14ac:dyDescent="0.2">
      <c r="A50" s="30" t="s">
        <v>201</v>
      </c>
      <c r="B50" s="34" t="s">
        <v>125</v>
      </c>
      <c r="C50" s="31" t="s">
        <v>107</v>
      </c>
      <c r="D50" s="68" t="s">
        <v>132</v>
      </c>
      <c r="E50" s="32">
        <v>13.528500786830433</v>
      </c>
      <c r="F50" s="33">
        <v>0.34199222494427434</v>
      </c>
      <c r="G50" s="36">
        <v>338.99281436701199</v>
      </c>
      <c r="H50" s="37">
        <v>24.876444292926802</v>
      </c>
      <c r="I50" s="32"/>
      <c r="J50" s="32"/>
      <c r="K50" s="36">
        <v>50000</v>
      </c>
      <c r="L50" s="32"/>
      <c r="M50" s="32">
        <v>274.16059999999999</v>
      </c>
      <c r="N50" s="36">
        <v>2545.2466300000001</v>
      </c>
      <c r="O50" s="32"/>
      <c r="P50" s="32"/>
      <c r="Q50" s="32"/>
      <c r="R50" s="36">
        <v>142039.01689999999</v>
      </c>
      <c r="S50" s="36">
        <v>28985.007570000002</v>
      </c>
      <c r="T50" s="36">
        <v>12550.410400000001</v>
      </c>
      <c r="U50" s="36"/>
      <c r="V50" s="36"/>
      <c r="W50" s="36">
        <v>6886.5784199999998</v>
      </c>
      <c r="X50" s="36">
        <v>27896.76208</v>
      </c>
      <c r="Y50" s="36">
        <v>26741.37758</v>
      </c>
      <c r="Z50" s="32">
        <v>20.64359</v>
      </c>
      <c r="AA50" s="32"/>
      <c r="AB50" s="36">
        <v>54.161450000000002</v>
      </c>
      <c r="AC50" s="36">
        <v>3515.0748699999999</v>
      </c>
      <c r="AD50" s="32"/>
      <c r="AE50" s="36">
        <v>4331.2136799999998</v>
      </c>
      <c r="AF50" s="36">
        <v>250.33790999999999</v>
      </c>
      <c r="AG50" s="32">
        <v>55.80724</v>
      </c>
      <c r="AH50" s="36"/>
      <c r="AI50" s="32"/>
      <c r="AJ50" s="32"/>
      <c r="AK50" s="32"/>
      <c r="AL50" s="32">
        <v>172.36823000000001</v>
      </c>
      <c r="AM50" s="32">
        <v>26.72906</v>
      </c>
      <c r="AN50" s="36">
        <v>182.79327000000001</v>
      </c>
      <c r="AO50" s="32">
        <v>36.492989999999999</v>
      </c>
      <c r="AP50" s="32"/>
      <c r="AQ50" s="32"/>
      <c r="AR50" s="36">
        <v>2575.2948799999999</v>
      </c>
      <c r="AS50" s="43">
        <v>29.090440000000001</v>
      </c>
      <c r="AT50" s="32">
        <v>11.39634</v>
      </c>
      <c r="AU50" s="32">
        <v>98.126239999999996</v>
      </c>
      <c r="AV50" s="32">
        <v>23.74541</v>
      </c>
      <c r="AW50" s="32">
        <v>66.194069999999996</v>
      </c>
      <c r="AX50" s="32">
        <v>175.76662999999999</v>
      </c>
      <c r="AY50" s="32">
        <v>41201.181750000003</v>
      </c>
      <c r="AZ50" s="32">
        <v>70.589550000000003</v>
      </c>
      <c r="BA50" s="32">
        <v>672.43728999999996</v>
      </c>
      <c r="BB50" s="32">
        <v>1416.2679499999999</v>
      </c>
      <c r="BC50" s="32">
        <v>92.612909999999999</v>
      </c>
      <c r="BD50" s="32">
        <v>523.62561000000005</v>
      </c>
      <c r="BE50" s="32">
        <v>300.60122999999999</v>
      </c>
      <c r="BF50" s="32">
        <v>334.88618000000002</v>
      </c>
      <c r="BG50" s="32">
        <v>37.793199999999999</v>
      </c>
      <c r="BH50" s="32">
        <v>96.614789999999999</v>
      </c>
      <c r="BI50" s="32">
        <v>541.74117999999999</v>
      </c>
      <c r="BJ50" s="32">
        <v>2.5431900000000001</v>
      </c>
      <c r="BK50" s="32">
        <v>3.7818100000000001</v>
      </c>
      <c r="BL50" s="32">
        <v>7.63422</v>
      </c>
      <c r="BM50" s="32">
        <v>75.274019999999993</v>
      </c>
      <c r="BN50" s="32">
        <v>3.35364</v>
      </c>
      <c r="BO50" s="32">
        <v>100.61355</v>
      </c>
      <c r="BP50" s="32">
        <v>7.0094700000000003</v>
      </c>
      <c r="BQ50" s="32">
        <v>2.8835899999999999</v>
      </c>
      <c r="BR50" s="32">
        <v>0.92669000000000001</v>
      </c>
      <c r="BS50" s="32">
        <v>2.8382200000000002</v>
      </c>
      <c r="BT50" s="32">
        <v>4.8478300000000001</v>
      </c>
      <c r="BU50" s="32">
        <v>2.2354400000000001</v>
      </c>
      <c r="BV50" s="32">
        <v>12.64503</v>
      </c>
      <c r="BW50" s="32">
        <v>1.8230299999999999</v>
      </c>
      <c r="BX50" s="32">
        <v>14.77394</v>
      </c>
      <c r="BY50" s="32">
        <v>5.6036099999999998</v>
      </c>
      <c r="BZ50" s="32">
        <v>1.2953300000000001</v>
      </c>
      <c r="CA50" s="32">
        <v>1.54348</v>
      </c>
      <c r="CB50" s="37">
        <v>31.678319999999999</v>
      </c>
      <c r="CC50" s="32">
        <v>47.367750000000001</v>
      </c>
      <c r="CD50" s="32">
        <v>76.223870000000005</v>
      </c>
      <c r="CE50" s="32">
        <v>114.47305</v>
      </c>
      <c r="CF50" s="32">
        <v>9.4575399999999998</v>
      </c>
      <c r="CG50" s="32">
        <v>153.39051000000001</v>
      </c>
      <c r="CH50" s="32">
        <v>61.701039999999999</v>
      </c>
      <c r="CI50" s="32">
        <v>10112.02752</v>
      </c>
      <c r="CJ50" s="32">
        <v>675.15309999999999</v>
      </c>
      <c r="CK50" s="32">
        <v>5840.5647300000001</v>
      </c>
      <c r="CL50" s="32">
        <v>6821.3939099999998</v>
      </c>
      <c r="CM50" s="32">
        <v>262.94767999999999</v>
      </c>
      <c r="CN50" s="32">
        <v>2893.3849799999998</v>
      </c>
      <c r="CO50" s="32">
        <v>95.138390000000001</v>
      </c>
      <c r="CP50" s="32">
        <v>133.09388000000001</v>
      </c>
      <c r="CQ50" s="32">
        <v>61.232239999999997</v>
      </c>
      <c r="CR50" s="32">
        <v>397.32911000000001</v>
      </c>
      <c r="CS50" s="32">
        <v>1413.2785799999999</v>
      </c>
      <c r="CT50" s="32">
        <v>10.729939999999999</v>
      </c>
      <c r="CU50" s="32">
        <v>28.042020000000001</v>
      </c>
      <c r="CV50" s="32">
        <v>21.781860000000002</v>
      </c>
      <c r="CW50" s="32">
        <v>39.877540000000003</v>
      </c>
      <c r="CX50" s="32">
        <v>39.239730000000002</v>
      </c>
      <c r="CY50" s="32">
        <v>398.58535000000001</v>
      </c>
      <c r="CZ50" s="32">
        <v>7.3622899999999998</v>
      </c>
      <c r="DA50" s="32">
        <v>3.5918199999999998</v>
      </c>
      <c r="DB50" s="32">
        <v>7.6111199999999997</v>
      </c>
      <c r="DC50" s="32">
        <v>15.71218</v>
      </c>
      <c r="DD50" s="32">
        <v>48.735900000000001</v>
      </c>
      <c r="DE50" s="32">
        <v>19.28707</v>
      </c>
      <c r="DF50" s="32">
        <v>85.476089999999999</v>
      </c>
      <c r="DG50" s="32">
        <v>4.5634800000000002</v>
      </c>
      <c r="DH50" s="32">
        <v>9.2795199999999998</v>
      </c>
      <c r="DI50" s="32">
        <v>6.2638199999999999</v>
      </c>
      <c r="DJ50" s="32">
        <v>8.7928899999999999</v>
      </c>
      <c r="DK50" s="32">
        <v>13.64396</v>
      </c>
      <c r="DL50" s="32">
        <v>7.1057399999999999</v>
      </c>
      <c r="DM50" s="43">
        <v>17.3432</v>
      </c>
      <c r="DN50" s="32">
        <v>7.5002800000000001</v>
      </c>
      <c r="DO50" s="32">
        <v>325.34388999999999</v>
      </c>
      <c r="DP50" s="32">
        <v>467436.71250000002</v>
      </c>
      <c r="DQ50" s="32">
        <v>149.82424</v>
      </c>
      <c r="DR50" s="32">
        <v>151.84560999999999</v>
      </c>
      <c r="DS50" s="32">
        <v>30.23085</v>
      </c>
      <c r="DT50" s="43">
        <v>0.15676999999999999</v>
      </c>
      <c r="DU50" s="32">
        <v>0.12787000000000001</v>
      </c>
      <c r="DV50" s="32">
        <v>0.3196</v>
      </c>
      <c r="DW50" s="32">
        <v>1.6128100000000001</v>
      </c>
      <c r="DX50" s="32">
        <v>1.7979099999999999</v>
      </c>
      <c r="DY50" s="32">
        <v>0.30418000000000001</v>
      </c>
      <c r="DZ50" s="43">
        <v>0.26462000000000002</v>
      </c>
      <c r="EA50" s="32">
        <v>5.5259999999999997E-2</v>
      </c>
      <c r="EB50" s="32">
        <v>0.34567999999999999</v>
      </c>
      <c r="EC50" s="32">
        <v>56.244660000000003</v>
      </c>
      <c r="ED50" s="32">
        <v>0.55003999999999997</v>
      </c>
      <c r="EE50" s="32">
        <v>0.76565000000000005</v>
      </c>
      <c r="EF50" s="37">
        <v>2.2067600000000001</v>
      </c>
    </row>
    <row r="51" spans="1:136" s="30" customFormat="1" x14ac:dyDescent="0.2">
      <c r="A51" s="30" t="s">
        <v>185</v>
      </c>
      <c r="B51" s="34" t="s">
        <v>125</v>
      </c>
      <c r="C51" s="31" t="s">
        <v>107</v>
      </c>
      <c r="D51" s="68" t="s">
        <v>130</v>
      </c>
      <c r="E51" s="32">
        <v>2.6334805693953789</v>
      </c>
      <c r="F51" s="33">
        <v>6.3795928851498498E-2</v>
      </c>
      <c r="G51" s="36">
        <v>66.055576690793728</v>
      </c>
      <c r="H51" s="37">
        <v>4.8180240094382896</v>
      </c>
      <c r="I51" s="32"/>
      <c r="J51" s="32">
        <v>13.22691</v>
      </c>
      <c r="K51" s="36">
        <v>50000</v>
      </c>
      <c r="L51" s="32">
        <v>16.052499999999998</v>
      </c>
      <c r="M51" s="32">
        <v>26.266649999999998</v>
      </c>
      <c r="N51" s="36">
        <v>163.27427</v>
      </c>
      <c r="O51" s="32"/>
      <c r="P51" s="32"/>
      <c r="Q51" s="32"/>
      <c r="R51" s="36">
        <v>102098.01007999999</v>
      </c>
      <c r="S51" s="36">
        <v>34765.221360000003</v>
      </c>
      <c r="T51" s="36">
        <v>4364.7544699999999</v>
      </c>
      <c r="U51" s="36">
        <v>46.643380000000001</v>
      </c>
      <c r="V51" s="36"/>
      <c r="W51" s="36">
        <v>4047.9639999999999</v>
      </c>
      <c r="X51" s="36">
        <v>36823.147989999998</v>
      </c>
      <c r="Y51" s="36">
        <v>36102.968840000001</v>
      </c>
      <c r="Z51" s="32">
        <v>18.513649999999998</v>
      </c>
      <c r="AA51" s="32"/>
      <c r="AB51" s="36">
        <v>353.25932999999998</v>
      </c>
      <c r="AC51" s="36">
        <v>1413.6871000000001</v>
      </c>
      <c r="AD51" s="32"/>
      <c r="AE51" s="36">
        <v>606.03774999999996</v>
      </c>
      <c r="AF51" s="36">
        <v>125.28554</v>
      </c>
      <c r="AG51" s="32">
        <v>2.9585599999999999</v>
      </c>
      <c r="AH51" s="36">
        <v>137.37464</v>
      </c>
      <c r="AI51" s="32">
        <v>9.1953300000000002</v>
      </c>
      <c r="AJ51" s="32">
        <v>17.343109999999999</v>
      </c>
      <c r="AK51" s="32"/>
      <c r="AL51" s="32">
        <v>24.142700000000001</v>
      </c>
      <c r="AM51" s="32">
        <v>2.4645999999999999</v>
      </c>
      <c r="AN51" s="32"/>
      <c r="AO51" s="32">
        <v>67.812659999999994</v>
      </c>
      <c r="AP51" s="32"/>
      <c r="AQ51" s="32"/>
      <c r="AR51" s="36">
        <v>230.2303</v>
      </c>
      <c r="AS51" s="43">
        <v>2.1117499999999998</v>
      </c>
      <c r="AT51" s="32">
        <v>2.0789800000000001</v>
      </c>
      <c r="AU51" s="32">
        <v>38.824269999999999</v>
      </c>
      <c r="AV51" s="32">
        <v>1.64184</v>
      </c>
      <c r="AW51" s="32">
        <v>5.08772</v>
      </c>
      <c r="AX51" s="32">
        <v>11.83623</v>
      </c>
      <c r="AY51" s="32">
        <v>2891.5701800000002</v>
      </c>
      <c r="AZ51" s="32">
        <v>11.453049999999999</v>
      </c>
      <c r="BA51" s="32">
        <v>126.95007</v>
      </c>
      <c r="BB51" s="32">
        <v>416.14809000000002</v>
      </c>
      <c r="BC51" s="32">
        <v>33.52169</v>
      </c>
      <c r="BD51" s="32">
        <v>90.397329999999997</v>
      </c>
      <c r="BE51" s="32">
        <v>21.779640000000001</v>
      </c>
      <c r="BF51" s="32">
        <v>23.964089999999999</v>
      </c>
      <c r="BG51" s="32">
        <v>11.422689999999999</v>
      </c>
      <c r="BH51" s="32">
        <v>37.457810000000002</v>
      </c>
      <c r="BI51" s="32">
        <v>226.16445999999999</v>
      </c>
      <c r="BJ51" s="32">
        <v>0.83670999999999995</v>
      </c>
      <c r="BK51" s="32">
        <v>0.35837999999999998</v>
      </c>
      <c r="BL51" s="32">
        <v>7.5118200000000002</v>
      </c>
      <c r="BM51" s="32">
        <v>19.04006</v>
      </c>
      <c r="BN51" s="32">
        <v>0.94623000000000002</v>
      </c>
      <c r="BO51" s="32">
        <v>14.47193</v>
      </c>
      <c r="BP51" s="32">
        <v>1.8985300000000001</v>
      </c>
      <c r="BQ51" s="32">
        <v>0.26282</v>
      </c>
      <c r="BR51" s="32">
        <v>4.5836300000000003</v>
      </c>
      <c r="BS51" s="32">
        <v>0.85924</v>
      </c>
      <c r="BT51" s="32">
        <v>1.37531</v>
      </c>
      <c r="BU51" s="32">
        <v>0.31891000000000003</v>
      </c>
      <c r="BV51" s="32">
        <v>1.7531600000000001</v>
      </c>
      <c r="BW51" s="32">
        <v>0.22961000000000001</v>
      </c>
      <c r="BX51" s="32">
        <v>0.51449999999999996</v>
      </c>
      <c r="BY51" s="32">
        <v>2.9232499999999999</v>
      </c>
      <c r="BZ51" s="32">
        <v>0.11645</v>
      </c>
      <c r="CA51" s="32">
        <v>0.29713000000000001</v>
      </c>
      <c r="CB51" s="37">
        <v>3.8375400000000002</v>
      </c>
      <c r="CC51" s="32">
        <v>7.8069800000000003</v>
      </c>
      <c r="CD51" s="32">
        <v>11.09337</v>
      </c>
      <c r="CE51" s="32">
        <v>19.423749999999998</v>
      </c>
      <c r="CF51" s="32">
        <v>1.3967099999999999</v>
      </c>
      <c r="CG51" s="32">
        <v>21.869319999999998</v>
      </c>
      <c r="CH51" s="32">
        <v>8.8507499999999997</v>
      </c>
      <c r="CI51" s="32">
        <v>1725.98596</v>
      </c>
      <c r="CJ51" s="32">
        <v>114.6666</v>
      </c>
      <c r="CK51" s="32">
        <v>1221.2518399999999</v>
      </c>
      <c r="CL51" s="32">
        <v>1154.73882</v>
      </c>
      <c r="CM51" s="32">
        <v>45.623370000000001</v>
      </c>
      <c r="CN51" s="32">
        <v>485.77429999999998</v>
      </c>
      <c r="CO51" s="32">
        <v>11.685420000000001</v>
      </c>
      <c r="CP51" s="32">
        <v>16.253329999999998</v>
      </c>
      <c r="CQ51" s="32">
        <v>10.886010000000001</v>
      </c>
      <c r="CR51" s="32">
        <v>68.638940000000005</v>
      </c>
      <c r="CS51" s="32">
        <v>231.25083000000001</v>
      </c>
      <c r="CT51" s="32">
        <v>1.67916</v>
      </c>
      <c r="CU51" s="32">
        <v>4.2458400000000003</v>
      </c>
      <c r="CV51" s="32">
        <v>3.2505099999999998</v>
      </c>
      <c r="CW51" s="32">
        <v>6.4940499999999997</v>
      </c>
      <c r="CX51" s="32">
        <v>5.41296</v>
      </c>
      <c r="CY51" s="32">
        <v>65.908439999999999</v>
      </c>
      <c r="CZ51" s="32">
        <v>1.2920499999999999</v>
      </c>
      <c r="DA51" s="32">
        <v>0.34963</v>
      </c>
      <c r="DB51" s="32">
        <v>1.2561</v>
      </c>
      <c r="DC51" s="32">
        <v>1.61317</v>
      </c>
      <c r="DD51" s="32">
        <v>7.2096499999999999</v>
      </c>
      <c r="DE51" s="32">
        <v>2.4064800000000002</v>
      </c>
      <c r="DF51" s="32">
        <v>14.20762</v>
      </c>
      <c r="DG51" s="32">
        <v>0.72538000000000002</v>
      </c>
      <c r="DH51" s="32">
        <v>4.4452299999999996</v>
      </c>
      <c r="DI51" s="32">
        <v>2.2766000000000002</v>
      </c>
      <c r="DJ51" s="32">
        <v>2.09599</v>
      </c>
      <c r="DK51" s="32">
        <v>2.0490699999999999</v>
      </c>
      <c r="DL51" s="32">
        <v>1.5258</v>
      </c>
      <c r="DM51" s="43">
        <v>17.232859999999999</v>
      </c>
      <c r="DN51" s="32">
        <v>4.7205899999999996</v>
      </c>
      <c r="DO51" s="32">
        <v>285.84813000000003</v>
      </c>
      <c r="DP51" s="32">
        <v>467436.71250000002</v>
      </c>
      <c r="DQ51" s="32">
        <v>149.50979000000001</v>
      </c>
      <c r="DR51" s="32">
        <v>156.60903999999999</v>
      </c>
      <c r="DS51" s="32">
        <v>20.279240000000001</v>
      </c>
      <c r="DT51" s="43">
        <v>0.45168999999999998</v>
      </c>
      <c r="DU51" s="32">
        <v>0.28125</v>
      </c>
      <c r="DV51" s="32">
        <v>0.76753000000000005</v>
      </c>
      <c r="DW51" s="32">
        <v>4.4519000000000002</v>
      </c>
      <c r="DX51" s="32">
        <v>5.0453099999999997</v>
      </c>
      <c r="DY51" s="32">
        <v>1.43451</v>
      </c>
      <c r="DZ51" s="43">
        <v>1.57186</v>
      </c>
      <c r="EA51" s="32">
        <v>0.32366</v>
      </c>
      <c r="EB51" s="32">
        <v>1.8041400000000001</v>
      </c>
      <c r="EC51" s="32">
        <v>343.05169000000001</v>
      </c>
      <c r="ED51" s="32">
        <v>2.6872500000000001</v>
      </c>
      <c r="EE51" s="32">
        <v>3.6747200000000002</v>
      </c>
      <c r="EF51" s="37">
        <v>13.585610000000001</v>
      </c>
    </row>
    <row r="52" spans="1:136" s="30" customFormat="1" x14ac:dyDescent="0.2">
      <c r="A52" s="30" t="s">
        <v>186</v>
      </c>
      <c r="B52" s="34" t="s">
        <v>125</v>
      </c>
      <c r="C52" s="31" t="s">
        <v>107</v>
      </c>
      <c r="D52" s="68" t="s">
        <v>130</v>
      </c>
      <c r="E52" s="32">
        <v>3.0215621511242086</v>
      </c>
      <c r="F52" s="33">
        <v>0.12198991771196555</v>
      </c>
      <c r="G52" s="36"/>
      <c r="H52" s="37"/>
      <c r="I52" s="32"/>
      <c r="J52" s="32"/>
      <c r="K52" s="36">
        <v>50000</v>
      </c>
      <c r="L52" s="32">
        <v>27.577220000000001</v>
      </c>
      <c r="M52" s="32"/>
      <c r="N52" s="36"/>
      <c r="O52" s="32"/>
      <c r="P52" s="32"/>
      <c r="Q52" s="32"/>
      <c r="R52" s="36">
        <v>124757.57118</v>
      </c>
      <c r="S52" s="36">
        <v>45695.827219999999</v>
      </c>
      <c r="T52" s="36">
        <v>6096.8476700000001</v>
      </c>
      <c r="U52" s="36">
        <v>209.27295000000001</v>
      </c>
      <c r="V52" s="36">
        <v>123.27163</v>
      </c>
      <c r="W52" s="36">
        <v>5523.9051900000004</v>
      </c>
      <c r="X52" s="36">
        <v>42595.608970000001</v>
      </c>
      <c r="Y52" s="36">
        <v>40843.664879999997</v>
      </c>
      <c r="Z52" s="32">
        <v>30.108509999999999</v>
      </c>
      <c r="AA52" s="32"/>
      <c r="AB52" s="36">
        <v>400.64641999999998</v>
      </c>
      <c r="AC52" s="36">
        <v>1886.4260400000001</v>
      </c>
      <c r="AD52" s="32"/>
      <c r="AE52" s="36">
        <v>849.67085999999995</v>
      </c>
      <c r="AF52" s="36">
        <v>174.99715</v>
      </c>
      <c r="AG52" s="32">
        <v>3.2808000000000002</v>
      </c>
      <c r="AH52" s="36">
        <v>322.46616999999998</v>
      </c>
      <c r="AI52" s="32">
        <v>45.563760000000002</v>
      </c>
      <c r="AJ52" s="32">
        <v>28.029430000000001</v>
      </c>
      <c r="AK52" s="32"/>
      <c r="AL52" s="32"/>
      <c r="AM52" s="32">
        <v>4.1179800000000002</v>
      </c>
      <c r="AN52" s="32"/>
      <c r="AO52" s="32">
        <v>84.045289999999994</v>
      </c>
      <c r="AP52" s="32"/>
      <c r="AQ52" s="32"/>
      <c r="AR52" s="36">
        <v>300.52260999999999</v>
      </c>
      <c r="AS52" s="43">
        <v>5.9468699999999997</v>
      </c>
      <c r="AT52" s="32">
        <v>5.3167900000000001</v>
      </c>
      <c r="AU52" s="32">
        <v>70.672560000000004</v>
      </c>
      <c r="AV52" s="32">
        <v>4.5890899999999997</v>
      </c>
      <c r="AW52" s="32">
        <v>13.518409999999999</v>
      </c>
      <c r="AX52" s="32">
        <v>32.539209999999997</v>
      </c>
      <c r="AY52" s="32">
        <v>8245.22343</v>
      </c>
      <c r="AZ52" s="32">
        <v>31.26482</v>
      </c>
      <c r="BA52" s="32">
        <v>301.02055000000001</v>
      </c>
      <c r="BB52" s="32">
        <v>854.60031000000004</v>
      </c>
      <c r="BC52" s="32">
        <v>70.594890000000007</v>
      </c>
      <c r="BD52" s="32">
        <v>207.58349999999999</v>
      </c>
      <c r="BE52" s="32">
        <v>66.435609999999997</v>
      </c>
      <c r="BF52" s="32">
        <v>72.094009999999997</v>
      </c>
      <c r="BG52" s="32">
        <v>24.31888</v>
      </c>
      <c r="BH52" s="32">
        <v>74.459159999999997</v>
      </c>
      <c r="BI52" s="32">
        <v>441.39659</v>
      </c>
      <c r="BJ52" s="32">
        <v>1.9650099999999999</v>
      </c>
      <c r="BK52" s="32">
        <v>0.95652000000000004</v>
      </c>
      <c r="BL52" s="32">
        <v>14.5427</v>
      </c>
      <c r="BM52" s="32">
        <v>40.098939999999999</v>
      </c>
      <c r="BN52" s="32">
        <v>2.8460999999999999</v>
      </c>
      <c r="BO52" s="32">
        <v>33.8065</v>
      </c>
      <c r="BP52" s="32">
        <v>4.0895200000000003</v>
      </c>
      <c r="BQ52" s="32">
        <v>0.55066000000000004</v>
      </c>
      <c r="BR52" s="32">
        <v>12.74404</v>
      </c>
      <c r="BS52" s="32">
        <v>3.46102</v>
      </c>
      <c r="BT52" s="32">
        <v>3.2254</v>
      </c>
      <c r="BU52" s="32">
        <v>0.78864999999999996</v>
      </c>
      <c r="BV52" s="32">
        <v>4.2045300000000001</v>
      </c>
      <c r="BW52" s="32">
        <v>0.54510000000000003</v>
      </c>
      <c r="BX52" s="32">
        <v>1.4002699999999999</v>
      </c>
      <c r="BY52" s="32">
        <v>5.93072</v>
      </c>
      <c r="BZ52" s="32">
        <v>0.14238999999999999</v>
      </c>
      <c r="CA52" s="32">
        <v>0.78202000000000005</v>
      </c>
      <c r="CB52" s="37">
        <v>7.9766500000000002</v>
      </c>
      <c r="CC52" s="32">
        <v>21.508369999999999</v>
      </c>
      <c r="CD52" s="32">
        <v>29.12698</v>
      </c>
      <c r="CE52" s="32">
        <v>53.882629999999999</v>
      </c>
      <c r="CF52" s="32">
        <v>3.41961</v>
      </c>
      <c r="CG52" s="32">
        <v>73.036000000000001</v>
      </c>
      <c r="CH52" s="32">
        <v>24.907599999999999</v>
      </c>
      <c r="CI52" s="32">
        <v>4534.3479900000002</v>
      </c>
      <c r="CJ52" s="32">
        <v>309.44954999999999</v>
      </c>
      <c r="CK52" s="32">
        <v>2946.57134</v>
      </c>
      <c r="CL52" s="32">
        <v>2928.0207300000002</v>
      </c>
      <c r="CM52" s="32">
        <v>120.94564</v>
      </c>
      <c r="CN52" s="32">
        <v>1291.6531299999999</v>
      </c>
      <c r="CO52" s="32">
        <v>38.2712</v>
      </c>
      <c r="CP52" s="32">
        <v>40.838039999999999</v>
      </c>
      <c r="CQ52" s="32">
        <v>28.618690000000001</v>
      </c>
      <c r="CR52" s="32">
        <v>179.39317</v>
      </c>
      <c r="CS52" s="32">
        <v>600.15207999999996</v>
      </c>
      <c r="CT52" s="32">
        <v>4.5941000000000001</v>
      </c>
      <c r="CU52" s="32">
        <v>13.32016</v>
      </c>
      <c r="CV52" s="32">
        <v>8.2670200000000005</v>
      </c>
      <c r="CW52" s="32">
        <v>18.74569</v>
      </c>
      <c r="CX52" s="32">
        <v>17.522749999999998</v>
      </c>
      <c r="CY52" s="32">
        <v>176.28550999999999</v>
      </c>
      <c r="CZ52" s="32">
        <v>3.5375399999999999</v>
      </c>
      <c r="DA52" s="32">
        <v>1.4201900000000001</v>
      </c>
      <c r="DB52" s="32">
        <v>4.1364099999999997</v>
      </c>
      <c r="DC52" s="32">
        <v>5.2105199999999998</v>
      </c>
      <c r="DD52" s="32">
        <v>18.723389999999998</v>
      </c>
      <c r="DE52" s="32">
        <v>8.7462499999999999</v>
      </c>
      <c r="DF52" s="32">
        <v>36.464559999999999</v>
      </c>
      <c r="DG52" s="32">
        <v>2.3525200000000002</v>
      </c>
      <c r="DH52" s="32">
        <v>12.24607</v>
      </c>
      <c r="DI52" s="32">
        <v>7.1661799999999998</v>
      </c>
      <c r="DJ52" s="32">
        <v>5.8286800000000003</v>
      </c>
      <c r="DK52" s="32">
        <v>5.5269199999999996</v>
      </c>
      <c r="DL52" s="32">
        <v>3.9502000000000002</v>
      </c>
      <c r="DM52" s="43">
        <v>16.472619999999999</v>
      </c>
      <c r="DN52" s="32">
        <v>5.1344200000000004</v>
      </c>
      <c r="DO52" s="32">
        <v>294.41665</v>
      </c>
      <c r="DP52" s="32">
        <v>467436.71250000002</v>
      </c>
      <c r="DQ52" s="32">
        <v>166.56845999999999</v>
      </c>
      <c r="DR52" s="32">
        <v>164.77341999999999</v>
      </c>
      <c r="DS52" s="32">
        <v>33.461739999999999</v>
      </c>
      <c r="DT52" s="43">
        <v>0.37054999999999999</v>
      </c>
      <c r="DU52" s="32">
        <v>0.2419</v>
      </c>
      <c r="DV52" s="32">
        <v>0.72189999999999999</v>
      </c>
      <c r="DW52" s="32">
        <v>3.8728600000000002</v>
      </c>
      <c r="DX52" s="32">
        <v>4.2616699999999996</v>
      </c>
      <c r="DY52" s="32">
        <v>1.2995399999999999</v>
      </c>
      <c r="DZ52" s="43">
        <v>1.4359999999999999</v>
      </c>
      <c r="EA52" s="32">
        <v>0.22234999999999999</v>
      </c>
      <c r="EB52" s="32">
        <v>1.66</v>
      </c>
      <c r="EC52" s="32">
        <v>303.30880999999999</v>
      </c>
      <c r="ED52" s="32">
        <v>2.5102000000000002</v>
      </c>
      <c r="EE52" s="32">
        <v>2.6703000000000001</v>
      </c>
      <c r="EF52" s="37">
        <v>12.00765</v>
      </c>
    </row>
    <row r="53" spans="1:136" s="30" customFormat="1" x14ac:dyDescent="0.2">
      <c r="A53" s="30" t="s">
        <v>187</v>
      </c>
      <c r="B53" s="34" t="s">
        <v>125</v>
      </c>
      <c r="C53" s="31" t="s">
        <v>107</v>
      </c>
      <c r="D53" s="68" t="s">
        <v>130</v>
      </c>
      <c r="E53" s="32">
        <v>6.2082296325872504</v>
      </c>
      <c r="F53" s="33">
        <v>6.777626484914985E-2</v>
      </c>
      <c r="G53" s="36">
        <v>156.45153221480925</v>
      </c>
      <c r="H53" s="37">
        <v>4.9782960050239433</v>
      </c>
      <c r="I53" s="32">
        <v>17.66582</v>
      </c>
      <c r="J53" s="32"/>
      <c r="K53" s="36">
        <v>50000</v>
      </c>
      <c r="L53" s="32">
        <v>31.11842</v>
      </c>
      <c r="M53" s="32"/>
      <c r="N53" s="36">
        <v>325.67617000000001</v>
      </c>
      <c r="O53" s="32"/>
      <c r="P53" s="32"/>
      <c r="Q53" s="32"/>
      <c r="R53" s="36">
        <v>214703.74483000001</v>
      </c>
      <c r="S53" s="36">
        <v>46394.523589999997</v>
      </c>
      <c r="T53" s="36">
        <v>5689.8364899999997</v>
      </c>
      <c r="U53" s="36"/>
      <c r="V53" s="36"/>
      <c r="W53" s="36">
        <v>5733.3001800000002</v>
      </c>
      <c r="X53" s="36">
        <v>59714.69498</v>
      </c>
      <c r="Y53" s="36">
        <v>54383.558539999998</v>
      </c>
      <c r="Z53" s="32">
        <v>7.9253400000000003</v>
      </c>
      <c r="AA53" s="32"/>
      <c r="AB53" s="36">
        <v>25.124410000000001</v>
      </c>
      <c r="AC53" s="36">
        <v>2743.6199700000002</v>
      </c>
      <c r="AD53" s="32"/>
      <c r="AE53" s="36">
        <v>3004.4132800000002</v>
      </c>
      <c r="AF53" s="36">
        <v>216.36156</v>
      </c>
      <c r="AG53" s="32">
        <v>2.5960299999999998</v>
      </c>
      <c r="AH53" s="36">
        <v>220.17681999999999</v>
      </c>
      <c r="AI53" s="32">
        <v>13.9907</v>
      </c>
      <c r="AJ53" s="32">
        <v>36.951160000000002</v>
      </c>
      <c r="AK53" s="32"/>
      <c r="AL53" s="32">
        <v>120.24818</v>
      </c>
      <c r="AM53" s="32">
        <v>4.7631300000000003</v>
      </c>
      <c r="AN53" s="32"/>
      <c r="AO53" s="32">
        <v>110.35087</v>
      </c>
      <c r="AP53" s="32"/>
      <c r="AQ53" s="32"/>
      <c r="AR53" s="36">
        <v>372.56177000000002</v>
      </c>
      <c r="AS53" s="43">
        <v>3.76349</v>
      </c>
      <c r="AT53" s="32">
        <v>3.0620500000000002</v>
      </c>
      <c r="AU53" s="32">
        <v>38.046390000000002</v>
      </c>
      <c r="AV53" s="32">
        <v>2.5845899999999999</v>
      </c>
      <c r="AW53" s="32">
        <v>8.6980000000000004</v>
      </c>
      <c r="AX53" s="32">
        <v>22.2287</v>
      </c>
      <c r="AY53" s="32">
        <v>5196.3329800000001</v>
      </c>
      <c r="AZ53" s="32">
        <v>24.51812</v>
      </c>
      <c r="BA53" s="32">
        <v>248.59116</v>
      </c>
      <c r="BB53" s="32">
        <v>614.43281000000002</v>
      </c>
      <c r="BC53" s="32">
        <v>39.120510000000003</v>
      </c>
      <c r="BD53" s="32">
        <v>136.54138</v>
      </c>
      <c r="BE53" s="32">
        <v>39.413200000000003</v>
      </c>
      <c r="BF53" s="32">
        <v>43.48695</v>
      </c>
      <c r="BG53" s="32">
        <v>13.352650000000001</v>
      </c>
      <c r="BH53" s="32">
        <v>47.97513</v>
      </c>
      <c r="BI53" s="32">
        <v>273.78255000000001</v>
      </c>
      <c r="BJ53" s="32">
        <v>0.62894000000000005</v>
      </c>
      <c r="BK53" s="32">
        <v>0.65873000000000004</v>
      </c>
      <c r="BL53" s="32">
        <v>2.38435</v>
      </c>
      <c r="BM53" s="32">
        <v>25.813639999999999</v>
      </c>
      <c r="BN53" s="32">
        <v>1.1855100000000001</v>
      </c>
      <c r="BO53" s="32">
        <v>31.652709999999999</v>
      </c>
      <c r="BP53" s="32">
        <v>2.4403299999999999</v>
      </c>
      <c r="BQ53" s="32">
        <v>0.26700000000000002</v>
      </c>
      <c r="BR53" s="32">
        <v>5.62704</v>
      </c>
      <c r="BS53" s="32">
        <v>1.0820700000000001</v>
      </c>
      <c r="BT53" s="32">
        <v>2.1285599999999998</v>
      </c>
      <c r="BU53" s="32">
        <v>0.65444999999999998</v>
      </c>
      <c r="BV53" s="32">
        <v>3.7951299999999999</v>
      </c>
      <c r="BW53" s="32">
        <v>0.32353999999999999</v>
      </c>
      <c r="BX53" s="32">
        <v>0.96852000000000005</v>
      </c>
      <c r="BY53" s="32">
        <v>3.6226099999999999</v>
      </c>
      <c r="BZ53" s="32">
        <v>0.30626999999999999</v>
      </c>
      <c r="CA53" s="32">
        <v>0.54664999999999997</v>
      </c>
      <c r="CB53" s="37">
        <v>4.8007999999999997</v>
      </c>
      <c r="CC53" s="32">
        <v>16.951419999999999</v>
      </c>
      <c r="CD53" s="32">
        <v>20.83785</v>
      </c>
      <c r="CE53" s="32">
        <v>43.528410000000001</v>
      </c>
      <c r="CF53" s="32">
        <v>3.5076200000000002</v>
      </c>
      <c r="CG53" s="32">
        <v>45.524259999999998</v>
      </c>
      <c r="CH53" s="32">
        <v>19.121849999999998</v>
      </c>
      <c r="CI53" s="32">
        <v>3683.86006</v>
      </c>
      <c r="CJ53" s="32">
        <v>246.82342</v>
      </c>
      <c r="CK53" s="32">
        <v>2440.0032700000002</v>
      </c>
      <c r="CL53" s="32">
        <v>2478.3521099999998</v>
      </c>
      <c r="CM53" s="32">
        <v>97.844239999999999</v>
      </c>
      <c r="CN53" s="32">
        <v>1040.56736</v>
      </c>
      <c r="CO53" s="32">
        <v>26.838259999999998</v>
      </c>
      <c r="CP53" s="32">
        <v>35.465760000000003</v>
      </c>
      <c r="CQ53" s="32">
        <v>23.05161</v>
      </c>
      <c r="CR53" s="32">
        <v>146.23983000000001</v>
      </c>
      <c r="CS53" s="32">
        <v>497.04270000000002</v>
      </c>
      <c r="CT53" s="32">
        <v>3.3340399999999999</v>
      </c>
      <c r="CU53" s="32">
        <v>6.5876999999999999</v>
      </c>
      <c r="CV53" s="32">
        <v>6.7647599999999999</v>
      </c>
      <c r="CW53" s="32">
        <v>15.11896</v>
      </c>
      <c r="CX53" s="32">
        <v>11.47378</v>
      </c>
      <c r="CY53" s="32">
        <v>141.65501</v>
      </c>
      <c r="CZ53" s="32">
        <v>2.3975900000000001</v>
      </c>
      <c r="DA53" s="32">
        <v>0.67844000000000004</v>
      </c>
      <c r="DB53" s="32">
        <v>1.1790400000000001</v>
      </c>
      <c r="DC53" s="32">
        <v>4.2712700000000003</v>
      </c>
      <c r="DD53" s="32">
        <v>13.43887</v>
      </c>
      <c r="DE53" s="32">
        <v>5.7878400000000001</v>
      </c>
      <c r="DF53" s="32">
        <v>30.362680000000001</v>
      </c>
      <c r="DG53" s="32">
        <v>1.43615</v>
      </c>
      <c r="DH53" s="32">
        <v>5.4841600000000001</v>
      </c>
      <c r="DI53" s="32">
        <v>3.7021700000000002</v>
      </c>
      <c r="DJ53" s="32">
        <v>3.6374300000000002</v>
      </c>
      <c r="DK53" s="32">
        <v>4.31942</v>
      </c>
      <c r="DL53" s="32">
        <v>1.4783500000000001</v>
      </c>
      <c r="DM53" s="43">
        <v>13.81513</v>
      </c>
      <c r="DN53" s="32">
        <v>4.0213799999999997</v>
      </c>
      <c r="DO53" s="32">
        <v>324.06824</v>
      </c>
      <c r="DP53" s="32">
        <v>467436.71250000002</v>
      </c>
      <c r="DQ53" s="32">
        <v>159.20509999999999</v>
      </c>
      <c r="DR53" s="32">
        <v>160.25308000000001</v>
      </c>
      <c r="DS53" s="32">
        <v>33.061869999999999</v>
      </c>
      <c r="DT53" s="43">
        <v>0.23354</v>
      </c>
      <c r="DU53" s="32">
        <v>0.15290999999999999</v>
      </c>
      <c r="DV53" s="32">
        <v>0.50616000000000005</v>
      </c>
      <c r="DW53" s="32">
        <v>2.6983299999999999</v>
      </c>
      <c r="DX53" s="32">
        <v>2.99641</v>
      </c>
      <c r="DY53" s="32">
        <v>0.66508</v>
      </c>
      <c r="DZ53" s="43">
        <v>0.66969000000000001</v>
      </c>
      <c r="EA53" s="32">
        <v>0.16564000000000001</v>
      </c>
      <c r="EB53" s="32">
        <v>0.76985000000000003</v>
      </c>
      <c r="EC53" s="32">
        <v>142.71110999999999</v>
      </c>
      <c r="ED53" s="32">
        <v>1.27528</v>
      </c>
      <c r="EE53" s="32">
        <v>1.6613599999999999</v>
      </c>
      <c r="EF53" s="37">
        <v>5.6284999999999998</v>
      </c>
    </row>
    <row r="54" spans="1:136" s="30" customFormat="1" x14ac:dyDescent="0.2">
      <c r="A54" s="30" t="s">
        <v>188</v>
      </c>
      <c r="B54" s="34" t="s">
        <v>125</v>
      </c>
      <c r="C54" s="31" t="s">
        <v>107</v>
      </c>
      <c r="D54" s="68" t="s">
        <v>131</v>
      </c>
      <c r="E54" s="32">
        <v>2.3135879222105835</v>
      </c>
      <c r="F54" s="33">
        <v>6.6993864449899743E-2</v>
      </c>
      <c r="G54" s="36"/>
      <c r="H54" s="38"/>
      <c r="I54" s="32"/>
      <c r="J54" s="32">
        <v>17.452369999999998</v>
      </c>
      <c r="K54" s="36">
        <v>50000</v>
      </c>
      <c r="L54" s="32"/>
      <c r="M54" s="32"/>
      <c r="N54" s="36"/>
      <c r="O54" s="32"/>
      <c r="P54" s="32"/>
      <c r="Q54" s="32"/>
      <c r="R54" s="36">
        <v>137379.85469000001</v>
      </c>
      <c r="S54" s="36">
        <v>24425.411970000001</v>
      </c>
      <c r="T54" s="36">
        <v>4092.65</v>
      </c>
      <c r="U54" s="36"/>
      <c r="V54" s="36">
        <v>35.294980000000002</v>
      </c>
      <c r="W54" s="36">
        <v>3440.1695500000001</v>
      </c>
      <c r="X54" s="36">
        <v>32542.301039999998</v>
      </c>
      <c r="Y54" s="36">
        <v>29264.386549999999</v>
      </c>
      <c r="Z54" s="32">
        <v>20.75891</v>
      </c>
      <c r="AA54" s="32"/>
      <c r="AB54" s="36">
        <v>264.42266999999998</v>
      </c>
      <c r="AC54" s="36">
        <v>1318.47381</v>
      </c>
      <c r="AD54" s="32"/>
      <c r="AE54" s="36">
        <v>716.40950999999995</v>
      </c>
      <c r="AF54" s="36">
        <v>115.25595</v>
      </c>
      <c r="AG54" s="32">
        <v>8.2884700000000002</v>
      </c>
      <c r="AH54" s="36">
        <v>331.58310999999998</v>
      </c>
      <c r="AI54" s="32">
        <v>14.35534</v>
      </c>
      <c r="AJ54" s="32">
        <v>12.7257</v>
      </c>
      <c r="AK54" s="32"/>
      <c r="AL54" s="32"/>
      <c r="AM54" s="32">
        <v>3.1800999999999999</v>
      </c>
      <c r="AN54" s="32">
        <v>12.235110000000001</v>
      </c>
      <c r="AO54" s="32">
        <v>55.194560000000003</v>
      </c>
      <c r="AP54" s="32"/>
      <c r="AQ54" s="32"/>
      <c r="AR54" s="36">
        <v>211.15083000000001</v>
      </c>
      <c r="AS54" s="43">
        <v>4.2531499999999998</v>
      </c>
      <c r="AT54" s="32">
        <v>3.06921</v>
      </c>
      <c r="AU54" s="32">
        <v>44.012779999999999</v>
      </c>
      <c r="AV54" s="32">
        <v>3.5053200000000002</v>
      </c>
      <c r="AW54" s="32">
        <v>10.498659999999999</v>
      </c>
      <c r="AX54" s="32">
        <v>26.01482</v>
      </c>
      <c r="AY54" s="32">
        <v>6481.3327300000001</v>
      </c>
      <c r="AZ54" s="32">
        <v>17.715229999999998</v>
      </c>
      <c r="BA54" s="32">
        <v>173.04551000000001</v>
      </c>
      <c r="BB54" s="32">
        <v>556.87171000000001</v>
      </c>
      <c r="BC54" s="32">
        <v>33.460439999999998</v>
      </c>
      <c r="BD54" s="32">
        <v>119.82096</v>
      </c>
      <c r="BE54" s="32">
        <v>49.102469999999997</v>
      </c>
      <c r="BF54" s="32">
        <v>55.003250000000001</v>
      </c>
      <c r="BG54" s="32">
        <v>12.60669</v>
      </c>
      <c r="BH54" s="32">
        <v>41.19079</v>
      </c>
      <c r="BI54" s="32">
        <v>236.69862000000001</v>
      </c>
      <c r="BJ54" s="32">
        <v>1.0204500000000001</v>
      </c>
      <c r="BK54" s="32">
        <v>0.56254999999999999</v>
      </c>
      <c r="BL54" s="32">
        <v>7.3987699999999998</v>
      </c>
      <c r="BM54" s="32">
        <v>23.464259999999999</v>
      </c>
      <c r="BN54" s="32">
        <v>1.34297</v>
      </c>
      <c r="BO54" s="32">
        <v>20.540590000000002</v>
      </c>
      <c r="BP54" s="32">
        <v>2.17719</v>
      </c>
      <c r="BQ54" s="32">
        <v>0.59035000000000004</v>
      </c>
      <c r="BR54" s="32">
        <v>7.8859399999999997</v>
      </c>
      <c r="BS54" s="32">
        <v>1.2337800000000001</v>
      </c>
      <c r="BT54" s="32">
        <v>1.5778399999999999</v>
      </c>
      <c r="BU54" s="32">
        <v>0.48846000000000001</v>
      </c>
      <c r="BV54" s="32">
        <v>2.6480899999999998</v>
      </c>
      <c r="BW54" s="32">
        <v>0.29776000000000002</v>
      </c>
      <c r="BX54" s="32">
        <v>2.88056</v>
      </c>
      <c r="BY54" s="32">
        <v>2.98136</v>
      </c>
      <c r="BZ54" s="32">
        <v>0.20523</v>
      </c>
      <c r="CA54" s="32">
        <v>0.40011999999999998</v>
      </c>
      <c r="CB54" s="37">
        <v>4.43675</v>
      </c>
      <c r="CC54" s="32">
        <v>11.717219999999999</v>
      </c>
      <c r="CD54" s="32">
        <v>15.16344</v>
      </c>
      <c r="CE54" s="32">
        <v>29.909590000000001</v>
      </c>
      <c r="CF54" s="32">
        <v>2.1207600000000002</v>
      </c>
      <c r="CG54" s="32">
        <v>31.473839999999999</v>
      </c>
      <c r="CH54" s="32">
        <v>13.209709999999999</v>
      </c>
      <c r="CI54" s="32">
        <v>2547.4093600000001</v>
      </c>
      <c r="CJ54" s="32">
        <v>171.61926</v>
      </c>
      <c r="CK54" s="32">
        <v>1619.1330599999999</v>
      </c>
      <c r="CL54" s="32">
        <v>1706.62598</v>
      </c>
      <c r="CM54" s="32">
        <v>66.287379999999999</v>
      </c>
      <c r="CN54" s="32">
        <v>737.04468999999995</v>
      </c>
      <c r="CO54" s="32">
        <v>22.944659999999999</v>
      </c>
      <c r="CP54" s="32">
        <v>29.323129999999999</v>
      </c>
      <c r="CQ54" s="32">
        <v>15.634399999999999</v>
      </c>
      <c r="CR54" s="32">
        <v>99.985410000000002</v>
      </c>
      <c r="CS54" s="32">
        <v>348.87000999999998</v>
      </c>
      <c r="CT54" s="32">
        <v>2.2650000000000001</v>
      </c>
      <c r="CU54" s="32">
        <v>5.7368800000000002</v>
      </c>
      <c r="CV54" s="32">
        <v>3.8665600000000002</v>
      </c>
      <c r="CW54" s="32">
        <v>9.8285599999999995</v>
      </c>
      <c r="CX54" s="32">
        <v>6.7676400000000001</v>
      </c>
      <c r="CY54" s="32">
        <v>101.25660000000001</v>
      </c>
      <c r="CZ54" s="32">
        <v>1.88165</v>
      </c>
      <c r="DA54" s="32">
        <v>0.55411999999999995</v>
      </c>
      <c r="DB54" s="32">
        <v>1.5280800000000001</v>
      </c>
      <c r="DC54" s="32">
        <v>2.5596199999999998</v>
      </c>
      <c r="DD54" s="32">
        <v>9.8496400000000008</v>
      </c>
      <c r="DE54" s="32">
        <v>4.1454300000000002</v>
      </c>
      <c r="DF54" s="32">
        <v>21.29158</v>
      </c>
      <c r="DG54" s="32">
        <v>1.35223</v>
      </c>
      <c r="DH54" s="32">
        <v>6.7658100000000001</v>
      </c>
      <c r="DI54" s="32">
        <v>2.5031300000000001</v>
      </c>
      <c r="DJ54" s="32">
        <v>1.8833599999999999</v>
      </c>
      <c r="DK54" s="32">
        <v>2.7140300000000002</v>
      </c>
      <c r="DL54" s="32">
        <v>2.06717</v>
      </c>
      <c r="DM54" s="43">
        <v>15.07208</v>
      </c>
      <c r="DN54" s="32">
        <v>6.6628999999999996</v>
      </c>
      <c r="DO54" s="32">
        <v>317.06385</v>
      </c>
      <c r="DP54" s="32">
        <v>467436.71250000002</v>
      </c>
      <c r="DQ54" s="32">
        <v>160.34246999999999</v>
      </c>
      <c r="DR54" s="32">
        <v>160.49538000000001</v>
      </c>
      <c r="DS54" s="32">
        <v>110.02616</v>
      </c>
      <c r="DT54" s="43">
        <v>0.32057999999999998</v>
      </c>
      <c r="DU54" s="32">
        <v>0.25488</v>
      </c>
      <c r="DV54" s="32">
        <v>0.80183000000000004</v>
      </c>
      <c r="DW54" s="32">
        <v>3.5125299999999999</v>
      </c>
      <c r="DX54" s="32">
        <v>3.8900399999999999</v>
      </c>
      <c r="DY54" s="32">
        <v>1.2250099999999999</v>
      </c>
      <c r="DZ54" s="43">
        <v>1.06115</v>
      </c>
      <c r="EA54" s="32">
        <v>0.21929000000000001</v>
      </c>
      <c r="EB54" s="32">
        <v>1.2105399999999999</v>
      </c>
      <c r="EC54" s="32">
        <v>227.91158999999999</v>
      </c>
      <c r="ED54" s="32">
        <v>2.2827099999999998</v>
      </c>
      <c r="EE54" s="32">
        <v>2.9042599999999998</v>
      </c>
      <c r="EF54" s="37">
        <v>8.9098699999999997</v>
      </c>
    </row>
    <row r="55" spans="1:136" s="30" customFormat="1" x14ac:dyDescent="0.2">
      <c r="A55" s="30" t="s">
        <v>189</v>
      </c>
      <c r="B55" s="31" t="s">
        <v>135</v>
      </c>
      <c r="C55" s="31" t="s">
        <v>136</v>
      </c>
      <c r="D55" s="67" t="s">
        <v>134</v>
      </c>
      <c r="E55" s="32"/>
      <c r="F55" s="33"/>
      <c r="G55" s="36"/>
      <c r="H55" s="38"/>
      <c r="I55" s="32"/>
      <c r="J55" s="32"/>
      <c r="K55" s="36">
        <v>50000</v>
      </c>
      <c r="L55" s="32"/>
      <c r="M55" s="32"/>
      <c r="N55" s="36">
        <v>1357.0585100000001</v>
      </c>
      <c r="O55" s="32"/>
      <c r="P55" s="32"/>
      <c r="Q55" s="32"/>
      <c r="R55" s="36">
        <v>53607.73962</v>
      </c>
      <c r="S55" s="36"/>
      <c r="T55" s="36"/>
      <c r="U55" s="36"/>
      <c r="V55" s="36"/>
      <c r="W55" s="36">
        <v>1155.5871500000001</v>
      </c>
      <c r="X55" s="36">
        <v>8450.1215100000009</v>
      </c>
      <c r="Y55" s="36"/>
      <c r="Z55" s="32"/>
      <c r="AA55" s="32"/>
      <c r="AB55" s="36">
        <v>9517.8643100000008</v>
      </c>
      <c r="AC55" s="36">
        <v>1384.2308</v>
      </c>
      <c r="AD55" s="32"/>
      <c r="AE55" s="32"/>
      <c r="AF55" s="32"/>
      <c r="AG55" s="32"/>
      <c r="AH55" s="36"/>
      <c r="AI55" s="32"/>
      <c r="AJ55" s="32"/>
      <c r="AK55" s="32"/>
      <c r="AL55" s="32"/>
      <c r="AM55" s="32"/>
      <c r="AN55" s="32"/>
      <c r="AO55" s="32"/>
      <c r="AP55" s="32"/>
      <c r="AQ55" s="32"/>
      <c r="AR55" s="36">
        <v>418.55498</v>
      </c>
      <c r="AS55" s="43">
        <v>107.9281</v>
      </c>
      <c r="AT55" s="32">
        <v>129.51694000000001</v>
      </c>
      <c r="AU55" s="32">
        <v>450.11964999999998</v>
      </c>
      <c r="AV55" s="32">
        <v>42.532389999999999</v>
      </c>
      <c r="AW55" s="32">
        <v>171.4375</v>
      </c>
      <c r="AX55" s="32">
        <v>458.19558999999998</v>
      </c>
      <c r="AY55" s="32">
        <v>139462.68455999999</v>
      </c>
      <c r="AZ55" s="32">
        <v>564.85131000000001</v>
      </c>
      <c r="BA55" s="32">
        <v>6886.2212600000003</v>
      </c>
      <c r="BB55" s="32">
        <v>5774.1464100000003</v>
      </c>
      <c r="BC55" s="32">
        <v>215.88036</v>
      </c>
      <c r="BD55" s="32">
        <v>2461.0482299999999</v>
      </c>
      <c r="BE55" s="32">
        <v>890.25905</v>
      </c>
      <c r="BF55" s="32">
        <v>993.79624000000001</v>
      </c>
      <c r="BG55" s="32">
        <v>74.895399999999995</v>
      </c>
      <c r="BH55" s="32">
        <v>314.17667</v>
      </c>
      <c r="BI55" s="32">
        <v>1404.50911</v>
      </c>
      <c r="BJ55" s="32">
        <v>10.71204</v>
      </c>
      <c r="BK55" s="32">
        <v>2.9367999999999999</v>
      </c>
      <c r="BL55" s="32">
        <v>393.86014</v>
      </c>
      <c r="BM55" s="32">
        <v>207.12097</v>
      </c>
      <c r="BN55" s="32">
        <v>7.4317099999999998</v>
      </c>
      <c r="BO55" s="32">
        <v>377.48727000000002</v>
      </c>
      <c r="BP55" s="32">
        <v>6.9841800000000003</v>
      </c>
      <c r="BQ55" s="32">
        <v>5.0885699999999998</v>
      </c>
      <c r="BR55" s="32">
        <v>0</v>
      </c>
      <c r="BS55" s="32">
        <v>14.12642</v>
      </c>
      <c r="BT55" s="32">
        <v>35.527929999999998</v>
      </c>
      <c r="BU55" s="32">
        <v>14.139810000000001</v>
      </c>
      <c r="BV55" s="32">
        <v>46.755000000000003</v>
      </c>
      <c r="BW55" s="32">
        <v>5.9854700000000003</v>
      </c>
      <c r="BX55" s="32">
        <v>2.1687400000000001</v>
      </c>
      <c r="BY55" s="32">
        <v>11.82929</v>
      </c>
      <c r="BZ55" s="32">
        <v>0.75904000000000005</v>
      </c>
      <c r="CA55" s="32">
        <v>4.8974900000000003</v>
      </c>
      <c r="CB55" s="37">
        <v>50.631309999999999</v>
      </c>
      <c r="CC55" s="32">
        <v>328.59759000000003</v>
      </c>
      <c r="CD55" s="32">
        <v>913.33414000000005</v>
      </c>
      <c r="CE55" s="32">
        <v>1336.2628</v>
      </c>
      <c r="CF55" s="32">
        <v>126.11901</v>
      </c>
      <c r="CG55" s="32">
        <v>1311.93652</v>
      </c>
      <c r="CH55" s="32">
        <v>449.23325</v>
      </c>
      <c r="CI55" s="32">
        <v>76696.690990000003</v>
      </c>
      <c r="CJ55" s="32">
        <v>5777.9524199999996</v>
      </c>
      <c r="CK55" s="32">
        <v>55673.144189999999</v>
      </c>
      <c r="CL55" s="32">
        <v>47571.147270000001</v>
      </c>
      <c r="CM55" s="32">
        <v>2110.9956000000002</v>
      </c>
      <c r="CN55" s="32">
        <v>24576.097809999999</v>
      </c>
      <c r="CO55" s="32">
        <v>915.24649999999997</v>
      </c>
      <c r="CP55" s="32">
        <v>1017.46851</v>
      </c>
      <c r="CQ55" s="32">
        <v>429.90780000000001</v>
      </c>
      <c r="CR55" s="32">
        <v>2515.0029</v>
      </c>
      <c r="CS55" s="32">
        <v>11397.649579999999</v>
      </c>
      <c r="CT55" s="32">
        <v>70.901330000000002</v>
      </c>
      <c r="CU55" s="32">
        <v>265.34793000000002</v>
      </c>
      <c r="CV55" s="32">
        <v>204.22942</v>
      </c>
      <c r="CW55" s="32">
        <v>482.14431999999999</v>
      </c>
      <c r="CX55" s="32">
        <v>440.36156</v>
      </c>
      <c r="CY55" s="32">
        <v>2731.1713500000001</v>
      </c>
      <c r="CZ55" s="32">
        <v>72.913790000000006</v>
      </c>
      <c r="DA55" s="32">
        <v>30.67154</v>
      </c>
      <c r="DB55" s="32">
        <v>123.10724999999999</v>
      </c>
      <c r="DC55" s="32">
        <v>140.25129999999999</v>
      </c>
      <c r="DD55" s="32">
        <v>391.03573</v>
      </c>
      <c r="DE55" s="32">
        <v>176.95862</v>
      </c>
      <c r="DF55" s="32">
        <v>402.17655999999999</v>
      </c>
      <c r="DG55" s="32">
        <v>35.479730000000004</v>
      </c>
      <c r="DH55" s="32">
        <v>222.76293000000001</v>
      </c>
      <c r="DI55" s="32">
        <v>133.03758999999999</v>
      </c>
      <c r="DJ55" s="32">
        <v>99.250510000000006</v>
      </c>
      <c r="DK55" s="32">
        <v>103.57744</v>
      </c>
      <c r="DL55" s="32">
        <v>90.476879999999994</v>
      </c>
      <c r="DM55" s="43">
        <v>15.504020000000001</v>
      </c>
      <c r="DN55" s="32">
        <v>2.149</v>
      </c>
      <c r="DO55" s="32">
        <v>204.49018000000001</v>
      </c>
      <c r="DP55" s="32">
        <v>467436.71250000002</v>
      </c>
      <c r="DQ55" s="32">
        <v>129.62378000000001</v>
      </c>
      <c r="DR55" s="32">
        <v>141.43047000000001</v>
      </c>
      <c r="DS55" s="32"/>
      <c r="DT55" s="43">
        <v>0.54103999999999997</v>
      </c>
      <c r="DU55" s="32">
        <v>0.21056</v>
      </c>
      <c r="DV55" s="32">
        <v>0.57830999999999999</v>
      </c>
      <c r="DW55" s="32">
        <v>4.3176300000000003</v>
      </c>
      <c r="DX55" s="32">
        <v>4.9787600000000003</v>
      </c>
      <c r="DY55" s="32">
        <v>1.14289</v>
      </c>
      <c r="DZ55" s="43">
        <v>1.38581</v>
      </c>
      <c r="EA55" s="32">
        <v>0.48452000000000001</v>
      </c>
      <c r="EB55" s="32">
        <v>1.90263</v>
      </c>
      <c r="EC55" s="32">
        <v>334.95119999999997</v>
      </c>
      <c r="ED55" s="32">
        <v>3.52643</v>
      </c>
      <c r="EE55" s="32">
        <v>3.86524</v>
      </c>
      <c r="EF55" s="37">
        <v>11.05246</v>
      </c>
    </row>
    <row r="56" spans="1:136" s="30" customFormat="1" x14ac:dyDescent="0.2">
      <c r="A56" s="30" t="s">
        <v>190</v>
      </c>
      <c r="B56" s="31" t="s">
        <v>135</v>
      </c>
      <c r="C56" s="31" t="s">
        <v>136</v>
      </c>
      <c r="D56" s="67" t="s">
        <v>134</v>
      </c>
      <c r="E56" s="32"/>
      <c r="F56" s="33"/>
      <c r="G56" s="36"/>
      <c r="H56" s="38"/>
      <c r="I56" s="32"/>
      <c r="J56" s="32"/>
      <c r="K56" s="36">
        <v>50000</v>
      </c>
      <c r="L56" s="32"/>
      <c r="M56" s="32"/>
      <c r="N56" s="36"/>
      <c r="O56" s="32"/>
      <c r="P56" s="32"/>
      <c r="Q56" s="32"/>
      <c r="R56" s="36">
        <v>90834.280910000001</v>
      </c>
      <c r="S56" s="36">
        <v>6584.7922699999999</v>
      </c>
      <c r="T56" s="36"/>
      <c r="U56" s="36">
        <v>1240.3252</v>
      </c>
      <c r="V56" s="36">
        <v>1488.97433</v>
      </c>
      <c r="W56" s="32"/>
      <c r="X56" s="32"/>
      <c r="Y56" s="32"/>
      <c r="Z56" s="32"/>
      <c r="AA56" s="32"/>
      <c r="AB56" s="36">
        <v>2078.63393</v>
      </c>
      <c r="AC56" s="36">
        <v>519.81737999999996</v>
      </c>
      <c r="AD56" s="32"/>
      <c r="AE56" s="32"/>
      <c r="AF56" s="32"/>
      <c r="AG56" s="32">
        <v>169.00887</v>
      </c>
      <c r="AH56" s="36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43">
        <v>108.95041000000001</v>
      </c>
      <c r="AT56" s="32">
        <v>136.33552</v>
      </c>
      <c r="AU56" s="32">
        <v>478.82879000000003</v>
      </c>
      <c r="AV56" s="32">
        <v>34.736890000000002</v>
      </c>
      <c r="AW56" s="32">
        <v>189.69828000000001</v>
      </c>
      <c r="AX56" s="32">
        <v>396.61491000000001</v>
      </c>
      <c r="AY56" s="32">
        <v>137050.10917000001</v>
      </c>
      <c r="AZ56" s="32">
        <v>674.29521</v>
      </c>
      <c r="BA56" s="32">
        <v>6464.1944100000001</v>
      </c>
      <c r="BB56" s="32">
        <v>7376.6867199999997</v>
      </c>
      <c r="BC56" s="32">
        <v>312.33963999999997</v>
      </c>
      <c r="BD56" s="32">
        <v>3021.3424799999998</v>
      </c>
      <c r="BE56" s="32">
        <v>865.76457000000005</v>
      </c>
      <c r="BF56" s="32">
        <v>964.61086999999998</v>
      </c>
      <c r="BG56" s="32">
        <v>55.656599999999997</v>
      </c>
      <c r="BH56" s="32">
        <v>330.41093999999998</v>
      </c>
      <c r="BI56" s="32">
        <v>1220.7170599999999</v>
      </c>
      <c r="BJ56" s="32">
        <v>13.20448</v>
      </c>
      <c r="BK56" s="32">
        <v>3.6003099999999999</v>
      </c>
      <c r="BL56" s="32">
        <v>192.96437</v>
      </c>
      <c r="BM56" s="32">
        <v>133.52833000000001</v>
      </c>
      <c r="BN56" s="32">
        <v>26.103439999999999</v>
      </c>
      <c r="BO56" s="32">
        <v>344.18659000000002</v>
      </c>
      <c r="BP56" s="32">
        <v>11.57192</v>
      </c>
      <c r="BQ56" s="32">
        <v>20.53143</v>
      </c>
      <c r="BR56" s="32">
        <v>0</v>
      </c>
      <c r="BS56" s="32">
        <v>15.543290000000001</v>
      </c>
      <c r="BT56" s="32">
        <v>41.65408</v>
      </c>
      <c r="BU56" s="32">
        <v>19.996009999999998</v>
      </c>
      <c r="BV56" s="32">
        <v>51.064529999999998</v>
      </c>
      <c r="BW56" s="32">
        <v>3.6623999999999999</v>
      </c>
      <c r="BX56" s="32">
        <v>3.2545299999999999</v>
      </c>
      <c r="BY56" s="32">
        <v>3.3936000000000002</v>
      </c>
      <c r="BZ56" s="32">
        <v>1.6009500000000001</v>
      </c>
      <c r="CA56" s="32">
        <v>8.9239800000000002</v>
      </c>
      <c r="CB56" s="37">
        <v>6.6446699999999996</v>
      </c>
      <c r="CC56" s="32">
        <v>387.20796000000001</v>
      </c>
      <c r="CD56" s="32">
        <v>1120.84184</v>
      </c>
      <c r="CE56" s="32">
        <v>1670.5116499999999</v>
      </c>
      <c r="CF56" s="32">
        <v>123.5141</v>
      </c>
      <c r="CG56" s="32">
        <v>1556.56377</v>
      </c>
      <c r="CH56" s="32">
        <v>595.65441999999996</v>
      </c>
      <c r="CI56" s="32">
        <v>97885.950349999999</v>
      </c>
      <c r="CJ56" s="32">
        <v>7366.2979599999999</v>
      </c>
      <c r="CK56" s="32">
        <v>67826.580040000001</v>
      </c>
      <c r="CL56" s="32">
        <v>60155.816460000002</v>
      </c>
      <c r="CM56" s="32">
        <v>2682.68651</v>
      </c>
      <c r="CN56" s="32">
        <v>30978.426520000001</v>
      </c>
      <c r="CO56" s="32">
        <v>1088.15994</v>
      </c>
      <c r="CP56" s="32">
        <v>1260.7876799999999</v>
      </c>
      <c r="CQ56" s="32">
        <v>555.41958</v>
      </c>
      <c r="CR56" s="32">
        <v>3243.2435099999998</v>
      </c>
      <c r="CS56" s="32">
        <v>14272.449989999999</v>
      </c>
      <c r="CT56" s="32">
        <v>90.520830000000004</v>
      </c>
      <c r="CU56" s="32">
        <v>287.29397999999998</v>
      </c>
      <c r="CV56" s="32">
        <v>276.05615999999998</v>
      </c>
      <c r="CW56" s="32">
        <v>383.62862999999999</v>
      </c>
      <c r="CX56" s="32">
        <v>545.12649999999996</v>
      </c>
      <c r="CY56" s="32">
        <v>3274.7786900000001</v>
      </c>
      <c r="CZ56" s="32">
        <v>70.104590000000002</v>
      </c>
      <c r="DA56" s="32">
        <v>29.490860000000001</v>
      </c>
      <c r="DB56" s="32">
        <v>134.61893000000001</v>
      </c>
      <c r="DC56" s="32">
        <v>157.82604000000001</v>
      </c>
      <c r="DD56" s="32">
        <v>472.52602000000002</v>
      </c>
      <c r="DE56" s="32">
        <v>216.37848</v>
      </c>
      <c r="DF56" s="32">
        <v>493.68473999999998</v>
      </c>
      <c r="DG56" s="32">
        <v>40.698880000000003</v>
      </c>
      <c r="DH56" s="32">
        <v>259.73295000000002</v>
      </c>
      <c r="DI56" s="32">
        <v>209.84669</v>
      </c>
      <c r="DJ56" s="32">
        <v>127.94529</v>
      </c>
      <c r="DK56" s="32">
        <v>118.95363999999999</v>
      </c>
      <c r="DL56" s="32">
        <v>87.588179999999994</v>
      </c>
      <c r="DM56" s="43">
        <v>13.38134</v>
      </c>
      <c r="DN56" s="32">
        <v>1.2271700000000001</v>
      </c>
      <c r="DO56" s="32">
        <v>163.83542</v>
      </c>
      <c r="DP56" s="32">
        <v>467436.71250000002</v>
      </c>
      <c r="DQ56" s="32">
        <v>112.69316999999999</v>
      </c>
      <c r="DR56" s="32">
        <v>112.92461</v>
      </c>
      <c r="DS56" s="32"/>
      <c r="DT56" s="43">
        <v>0.59458</v>
      </c>
      <c r="DU56" s="32">
        <v>0.18645999999999999</v>
      </c>
      <c r="DV56" s="32">
        <v>0.83499999999999996</v>
      </c>
      <c r="DW56" s="32">
        <v>4.6988700000000003</v>
      </c>
      <c r="DX56" s="32">
        <v>5.1928200000000002</v>
      </c>
      <c r="DY56" s="32">
        <v>1.55992</v>
      </c>
      <c r="DZ56" s="43">
        <v>1.7949299999999999</v>
      </c>
      <c r="EA56" s="32">
        <v>0.53219000000000005</v>
      </c>
      <c r="EB56" s="32">
        <v>2.7764500000000001</v>
      </c>
      <c r="EC56" s="32">
        <v>463.78629000000001</v>
      </c>
      <c r="ED56" s="32">
        <v>4.7863699999999998</v>
      </c>
      <c r="EE56" s="32">
        <v>5.5217700000000001</v>
      </c>
      <c r="EF56" s="37">
        <v>15.421110000000001</v>
      </c>
    </row>
    <row r="57" spans="1:136" s="30" customFormat="1" x14ac:dyDescent="0.2">
      <c r="A57" s="30" t="s">
        <v>191</v>
      </c>
      <c r="B57" s="31" t="s">
        <v>116</v>
      </c>
      <c r="C57" s="31" t="s">
        <v>137</v>
      </c>
      <c r="D57" s="67" t="s">
        <v>139</v>
      </c>
      <c r="E57" s="32"/>
      <c r="F57" s="32"/>
      <c r="G57" s="32"/>
      <c r="H57" s="37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7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43">
        <v>9.9377499999999994</v>
      </c>
      <c r="DN57" s="32">
        <v>7.9806100000000004</v>
      </c>
      <c r="DO57" s="32">
        <v>90.642290000000003</v>
      </c>
      <c r="DP57" s="32">
        <v>467436.71250000002</v>
      </c>
      <c r="DQ57" s="32">
        <v>2.63889</v>
      </c>
      <c r="DR57" s="32">
        <v>1.81487</v>
      </c>
      <c r="DS57" s="32">
        <v>11.410539999999999</v>
      </c>
      <c r="DT57" s="43">
        <v>5.0439999999999999E-2</v>
      </c>
      <c r="DU57" s="32">
        <v>5.688E-2</v>
      </c>
      <c r="DV57" s="32">
        <v>0.16671</v>
      </c>
      <c r="DW57" s="32">
        <v>9.2329999999999995E-2</v>
      </c>
      <c r="DX57" s="32">
        <v>8.5379999999999998E-2</v>
      </c>
      <c r="DY57" s="32">
        <v>0.14541999999999999</v>
      </c>
      <c r="DZ57" s="43">
        <v>0.13388</v>
      </c>
      <c r="EA57" s="32">
        <v>2.3089999999999999E-2</v>
      </c>
      <c r="EB57" s="32">
        <v>0.16644</v>
      </c>
      <c r="EC57" s="32">
        <v>33.947519999999997</v>
      </c>
      <c r="ED57" s="32">
        <v>0.24401999999999999</v>
      </c>
      <c r="EE57" s="32">
        <v>0.26451999999999998</v>
      </c>
      <c r="EF57" s="37">
        <v>1.34626</v>
      </c>
    </row>
    <row r="58" spans="1:136" s="30" customFormat="1" x14ac:dyDescent="0.2">
      <c r="A58" s="30" t="s">
        <v>192</v>
      </c>
      <c r="B58" s="31" t="s">
        <v>116</v>
      </c>
      <c r="C58" s="31" t="s">
        <v>137</v>
      </c>
      <c r="D58" s="67" t="s">
        <v>139</v>
      </c>
      <c r="E58" s="32"/>
      <c r="F58" s="32"/>
      <c r="G58" s="32"/>
      <c r="H58" s="37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7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43">
        <v>16.418949999999999</v>
      </c>
      <c r="DN58" s="32">
        <v>7.4246699999999999</v>
      </c>
      <c r="DO58" s="32">
        <v>147.89505</v>
      </c>
      <c r="DP58" s="32">
        <v>467436.71250000002</v>
      </c>
      <c r="DQ58" s="32">
        <v>1.2152700000000001</v>
      </c>
      <c r="DR58" s="32"/>
      <c r="DS58" s="32">
        <v>8.1556800000000003</v>
      </c>
      <c r="DT58" s="43">
        <v>6.701E-2</v>
      </c>
      <c r="DU58" s="32">
        <v>5.7480000000000003E-2</v>
      </c>
      <c r="DV58" s="32">
        <v>0.16571</v>
      </c>
      <c r="DW58" s="32">
        <v>6.7780000000000007E-2</v>
      </c>
      <c r="DX58" s="32">
        <v>4.2750000000000003E-2</v>
      </c>
      <c r="DY58" s="32">
        <v>0.14182</v>
      </c>
      <c r="DZ58" s="43">
        <v>0.13922000000000001</v>
      </c>
      <c r="EA58" s="32">
        <v>2.1770000000000001E-2</v>
      </c>
      <c r="EB58" s="32">
        <v>0.18542</v>
      </c>
      <c r="EC58" s="32">
        <v>33.714959999999998</v>
      </c>
      <c r="ED58" s="32">
        <v>0.25585000000000002</v>
      </c>
      <c r="EE58" s="32">
        <v>0.31185000000000002</v>
      </c>
      <c r="EF58" s="37">
        <v>1.3317000000000001</v>
      </c>
    </row>
    <row r="59" spans="1:136" s="30" customFormat="1" x14ac:dyDescent="0.2">
      <c r="A59" s="30" t="s">
        <v>193</v>
      </c>
      <c r="B59" s="31" t="s">
        <v>116</v>
      </c>
      <c r="C59" s="31" t="s">
        <v>137</v>
      </c>
      <c r="D59" s="67" t="s">
        <v>139</v>
      </c>
      <c r="E59" s="32"/>
      <c r="F59" s="32"/>
      <c r="G59" s="32"/>
      <c r="H59" s="37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7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43">
        <v>36.439109999999999</v>
      </c>
      <c r="DN59" s="32"/>
      <c r="DO59" s="32">
        <v>324.59773000000001</v>
      </c>
      <c r="DP59" s="32">
        <v>467436.71250000002</v>
      </c>
      <c r="DQ59" s="32">
        <v>1.4770399999999999</v>
      </c>
      <c r="DR59" s="32"/>
      <c r="DS59" s="32"/>
      <c r="DT59" s="43">
        <v>0.10357</v>
      </c>
      <c r="DU59" s="32">
        <v>4.2900000000000004E-3</v>
      </c>
      <c r="DV59" s="32">
        <v>3.5159999999999997E-2</v>
      </c>
      <c r="DW59" s="32">
        <v>7.5910000000000005E-2</v>
      </c>
      <c r="DX59" s="32">
        <v>4.2659999999999997E-2</v>
      </c>
      <c r="DY59" s="32">
        <v>0.125</v>
      </c>
      <c r="DZ59" s="43">
        <v>0.13439999999999999</v>
      </c>
      <c r="EA59" s="32">
        <v>2.802E-2</v>
      </c>
      <c r="EB59" s="32">
        <v>0.17512</v>
      </c>
      <c r="EC59" s="32">
        <v>31.978909999999999</v>
      </c>
      <c r="ED59" s="32">
        <v>0.20182</v>
      </c>
      <c r="EE59" s="32">
        <v>0.30680000000000002</v>
      </c>
      <c r="EF59" s="37">
        <v>1.2516499999999999</v>
      </c>
    </row>
    <row r="60" spans="1:136" s="30" customFormat="1" x14ac:dyDescent="0.2">
      <c r="A60" s="30" t="s">
        <v>194</v>
      </c>
      <c r="B60" s="31" t="s">
        <v>116</v>
      </c>
      <c r="C60" s="31" t="s">
        <v>137</v>
      </c>
      <c r="D60" s="67" t="s">
        <v>139</v>
      </c>
      <c r="E60" s="32"/>
      <c r="F60" s="32"/>
      <c r="G60" s="32"/>
      <c r="H60" s="37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7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43">
        <v>5.7903700000000002</v>
      </c>
      <c r="DN60" s="32">
        <v>1.4200000000000001E-2</v>
      </c>
      <c r="DO60" s="32">
        <v>64.912970000000001</v>
      </c>
      <c r="DP60" s="32">
        <v>467436.71250000002</v>
      </c>
      <c r="DQ60" s="32">
        <v>1.8652200000000001</v>
      </c>
      <c r="DR60" s="32">
        <v>1.23786</v>
      </c>
      <c r="DS60" s="32"/>
      <c r="DT60" s="43">
        <v>3.9620000000000002E-2</v>
      </c>
      <c r="DU60" s="32">
        <v>2.63E-3</v>
      </c>
      <c r="DV60" s="32">
        <v>3.1269999999999999E-2</v>
      </c>
      <c r="DW60" s="32">
        <v>7.6869999999999994E-2</v>
      </c>
      <c r="DX60" s="32">
        <v>7.3719999999999994E-2</v>
      </c>
      <c r="DY60" s="32">
        <v>0.12637000000000001</v>
      </c>
      <c r="DZ60" s="43">
        <v>0.1399</v>
      </c>
      <c r="EA60" s="32">
        <v>1.413E-2</v>
      </c>
      <c r="EB60" s="32">
        <v>0.18346000000000001</v>
      </c>
      <c r="EC60" s="32">
        <v>31.741589999999999</v>
      </c>
      <c r="ED60" s="32">
        <v>0.17735999999999999</v>
      </c>
      <c r="EE60" s="32">
        <v>0.31991000000000003</v>
      </c>
      <c r="EF60" s="37">
        <v>1.25631</v>
      </c>
    </row>
    <row r="61" spans="1:136" s="30" customFormat="1" x14ac:dyDescent="0.2">
      <c r="A61" s="30" t="s">
        <v>195</v>
      </c>
      <c r="B61" s="31" t="s">
        <v>116</v>
      </c>
      <c r="C61" s="31" t="s">
        <v>137</v>
      </c>
      <c r="D61" s="67" t="s">
        <v>139</v>
      </c>
      <c r="E61" s="32"/>
      <c r="F61" s="32"/>
      <c r="G61" s="32"/>
      <c r="H61" s="37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7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43">
        <v>2.3003200000000001</v>
      </c>
      <c r="DN61" s="32">
        <v>1.8599999999999998E-2</v>
      </c>
      <c r="DO61" s="32">
        <v>23.471299999999999</v>
      </c>
      <c r="DP61" s="32">
        <v>467436.71250000002</v>
      </c>
      <c r="DQ61" s="32">
        <v>1.3340000000000001</v>
      </c>
      <c r="DR61" s="32">
        <v>0.37940000000000002</v>
      </c>
      <c r="DS61" s="32"/>
      <c r="DT61" s="43">
        <v>2.7709999999999999E-2</v>
      </c>
      <c r="DU61" s="32">
        <v>3.16E-3</v>
      </c>
      <c r="DV61" s="32">
        <v>2.8209999999999999E-2</v>
      </c>
      <c r="DW61" s="32">
        <v>6.9769999999999999E-2</v>
      </c>
      <c r="DX61" s="32">
        <v>4.854E-2</v>
      </c>
      <c r="DY61" s="32">
        <v>0.11229</v>
      </c>
      <c r="DZ61" s="43">
        <v>0.11981</v>
      </c>
      <c r="EA61" s="32">
        <v>1.555E-2</v>
      </c>
      <c r="EB61" s="32">
        <v>0.15490000000000001</v>
      </c>
      <c r="EC61" s="32">
        <v>28.76275</v>
      </c>
      <c r="ED61" s="32">
        <v>0.17316999999999999</v>
      </c>
      <c r="EE61" s="32">
        <v>0.30641000000000002</v>
      </c>
      <c r="EF61" s="37">
        <v>1.11999</v>
      </c>
    </row>
    <row r="62" spans="1:136" s="30" customFormat="1" x14ac:dyDescent="0.2">
      <c r="A62" s="30" t="s">
        <v>196</v>
      </c>
      <c r="B62" s="31" t="s">
        <v>116</v>
      </c>
      <c r="C62" s="31" t="s">
        <v>137</v>
      </c>
      <c r="D62" s="67" t="s">
        <v>139</v>
      </c>
      <c r="E62" s="32"/>
      <c r="F62" s="32"/>
      <c r="G62" s="32"/>
      <c r="H62" s="37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7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43">
        <v>5.6117900000000001</v>
      </c>
      <c r="DN62" s="32"/>
      <c r="DO62" s="32">
        <v>61.598210000000002</v>
      </c>
      <c r="DP62" s="32">
        <v>467436.71250000002</v>
      </c>
      <c r="DQ62" s="32">
        <v>2.1198600000000001</v>
      </c>
      <c r="DR62" s="32">
        <v>1.6150100000000001</v>
      </c>
      <c r="DS62" s="32"/>
      <c r="DT62" s="43">
        <v>3.7679999999999998E-2</v>
      </c>
      <c r="DU62" s="32">
        <v>2.5600000000000002E-3</v>
      </c>
      <c r="DV62" s="32">
        <v>2.8490000000000001E-2</v>
      </c>
      <c r="DW62" s="32">
        <v>8.0390000000000003E-2</v>
      </c>
      <c r="DX62" s="32">
        <v>7.7840000000000006E-2</v>
      </c>
      <c r="DY62" s="32">
        <v>0.11017</v>
      </c>
      <c r="DZ62" s="43">
        <v>0.12151000000000001</v>
      </c>
      <c r="EA62" s="32">
        <v>2.4240000000000001E-2</v>
      </c>
      <c r="EB62" s="32">
        <v>0.15619</v>
      </c>
      <c r="EC62" s="32">
        <v>28.031030000000001</v>
      </c>
      <c r="ED62" s="32">
        <v>0.19781000000000001</v>
      </c>
      <c r="EE62" s="32">
        <v>0.21274000000000001</v>
      </c>
      <c r="EF62" s="37">
        <v>1.1055200000000001</v>
      </c>
    </row>
    <row r="63" spans="1:136" s="30" customFormat="1" x14ac:dyDescent="0.2">
      <c r="A63" s="30" t="s">
        <v>197</v>
      </c>
      <c r="B63" s="31" t="s">
        <v>116</v>
      </c>
      <c r="C63" s="31" t="s">
        <v>137</v>
      </c>
      <c r="D63" s="67" t="s">
        <v>139</v>
      </c>
      <c r="E63" s="32"/>
      <c r="F63" s="32"/>
      <c r="G63" s="32"/>
      <c r="H63" s="3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7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43">
        <v>7.3487799999999996</v>
      </c>
      <c r="DN63" s="32"/>
      <c r="DO63" s="32">
        <v>83.585729999999998</v>
      </c>
      <c r="DP63" s="32">
        <v>467436.71250000002</v>
      </c>
      <c r="DQ63" s="32">
        <v>2.3787699999999998</v>
      </c>
      <c r="DR63" s="32">
        <v>0.87495999999999996</v>
      </c>
      <c r="DS63" s="32"/>
      <c r="DT63" s="43">
        <v>4.3209999999999998E-2</v>
      </c>
      <c r="DU63" s="32">
        <v>2.3700000000000001E-3</v>
      </c>
      <c r="DV63" s="32">
        <v>3.7909999999999999E-2</v>
      </c>
      <c r="DW63" s="32">
        <v>8.6290000000000006E-2</v>
      </c>
      <c r="DX63" s="32">
        <v>6.1219999999999997E-2</v>
      </c>
      <c r="DY63" s="32">
        <v>0.13494</v>
      </c>
      <c r="DZ63" s="43">
        <v>0.14809</v>
      </c>
      <c r="EA63" s="32">
        <v>2.1440000000000001E-2</v>
      </c>
      <c r="EB63" s="32">
        <v>0.19417000000000001</v>
      </c>
      <c r="EC63" s="32">
        <v>34.16563</v>
      </c>
      <c r="ED63" s="32">
        <v>0.27045000000000002</v>
      </c>
      <c r="EE63" s="32">
        <v>0.28938999999999998</v>
      </c>
      <c r="EF63" s="37">
        <v>1.3488599999999999</v>
      </c>
    </row>
    <row r="64" spans="1:136" s="30" customFormat="1" x14ac:dyDescent="0.2">
      <c r="A64" s="46" t="s">
        <v>198</v>
      </c>
      <c r="B64" s="57" t="s">
        <v>116</v>
      </c>
      <c r="C64" s="57" t="s">
        <v>137</v>
      </c>
      <c r="D64" s="60" t="s">
        <v>139</v>
      </c>
      <c r="E64" s="58"/>
      <c r="F64" s="58"/>
      <c r="G64" s="58"/>
      <c r="H64" s="60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60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9">
        <v>7.6291599999999997</v>
      </c>
      <c r="DN64" s="58"/>
      <c r="DO64" s="58">
        <v>81.008619999999993</v>
      </c>
      <c r="DP64" s="58">
        <v>467436.71250000002</v>
      </c>
      <c r="DQ64" s="58">
        <v>1.6508</v>
      </c>
      <c r="DR64" s="58">
        <v>0.76929000000000003</v>
      </c>
      <c r="DS64" s="58"/>
      <c r="DT64" s="59">
        <v>3.5400000000000001E-2</v>
      </c>
      <c r="DU64" s="58">
        <v>1.91E-3</v>
      </c>
      <c r="DV64" s="58">
        <v>2.7650000000000001E-2</v>
      </c>
      <c r="DW64" s="58">
        <v>5.8909999999999997E-2</v>
      </c>
      <c r="DX64" s="58">
        <v>4.6850000000000003E-2</v>
      </c>
      <c r="DY64" s="58">
        <v>0.10176</v>
      </c>
      <c r="DZ64" s="59">
        <v>0.1124</v>
      </c>
      <c r="EA64" s="58">
        <v>1.5879999999999998E-2</v>
      </c>
      <c r="EB64" s="58">
        <v>0.14892</v>
      </c>
      <c r="EC64" s="58">
        <v>26.14575</v>
      </c>
      <c r="ED64" s="58">
        <v>0.20177999999999999</v>
      </c>
      <c r="EE64" s="58">
        <v>0.22362000000000001</v>
      </c>
      <c r="EF64" s="60">
        <v>1.01892</v>
      </c>
    </row>
    <row r="66" spans="2:122" ht="19" x14ac:dyDescent="0.2">
      <c r="B66" s="123" t="s">
        <v>367</v>
      </c>
    </row>
    <row r="67" spans="2:122" x14ac:dyDescent="0.2">
      <c r="B67" s="123"/>
    </row>
    <row r="68" spans="2:122" x14ac:dyDescent="0.2">
      <c r="B68" s="123"/>
    </row>
    <row r="69" spans="2:122" x14ac:dyDescent="0.2">
      <c r="B69" s="124"/>
      <c r="DQ69" s="122"/>
      <c r="DR69" s="122"/>
    </row>
    <row r="70" spans="2:122" x14ac:dyDescent="0.2">
      <c r="B70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BFAC-364B-0345-942B-C71EACBFA9F7}">
  <dimension ref="A1:S74"/>
  <sheetViews>
    <sheetView zoomScale="86" zoomScaleNormal="86" workbookViewId="0"/>
  </sheetViews>
  <sheetFormatPr baseColWidth="10" defaultRowHeight="16" x14ac:dyDescent="0.2"/>
  <cols>
    <col min="1" max="1" width="17.5" customWidth="1"/>
    <col min="2" max="2" width="19.6640625" customWidth="1"/>
  </cols>
  <sheetData>
    <row r="1" spans="1:17" s="121" customFormat="1" ht="19" x14ac:dyDescent="0.25">
      <c r="A1" s="121" t="s">
        <v>371</v>
      </c>
    </row>
    <row r="2" spans="1:17" x14ac:dyDescent="0.2">
      <c r="A2" s="73" t="s">
        <v>227</v>
      </c>
      <c r="B2" s="73" t="s">
        <v>65</v>
      </c>
      <c r="C2" s="73" t="s">
        <v>205</v>
      </c>
      <c r="D2" s="73" t="s">
        <v>206</v>
      </c>
      <c r="E2" s="73" t="s">
        <v>207</v>
      </c>
      <c r="F2" s="73" t="s">
        <v>208</v>
      </c>
      <c r="G2" s="73" t="s">
        <v>226</v>
      </c>
      <c r="H2" s="73" t="s">
        <v>215</v>
      </c>
      <c r="I2" s="73" t="s">
        <v>216</v>
      </c>
      <c r="J2" s="73" t="s">
        <v>217</v>
      </c>
      <c r="K2" s="73" t="s">
        <v>218</v>
      </c>
      <c r="L2" s="73" t="s">
        <v>219</v>
      </c>
      <c r="M2" s="73" t="s">
        <v>220</v>
      </c>
      <c r="N2" s="73" t="s">
        <v>221</v>
      </c>
      <c r="O2" s="73" t="s">
        <v>223</v>
      </c>
      <c r="P2" s="73" t="s">
        <v>222</v>
      </c>
      <c r="Q2" s="73" t="s">
        <v>224</v>
      </c>
    </row>
    <row r="3" spans="1:17" x14ac:dyDescent="0.2">
      <c r="A3" s="74" t="s">
        <v>229</v>
      </c>
      <c r="B3" s="74" t="s">
        <v>228</v>
      </c>
      <c r="C3" s="74">
        <v>0.1</v>
      </c>
      <c r="D3" s="74">
        <v>94.5</v>
      </c>
      <c r="E3" s="74">
        <v>4.7</v>
      </c>
      <c r="F3" s="74">
        <v>0.7</v>
      </c>
      <c r="G3" s="75">
        <v>65.430000000000007</v>
      </c>
      <c r="H3" s="75">
        <v>0</v>
      </c>
      <c r="I3" s="75">
        <v>18.510000000000002</v>
      </c>
      <c r="J3" s="75">
        <v>2.4899999999999999E-2</v>
      </c>
      <c r="K3" s="75">
        <v>5.3E-3</v>
      </c>
      <c r="L3" s="75">
        <v>2.4E-2</v>
      </c>
      <c r="M3" s="75">
        <v>0.51490000000000002</v>
      </c>
      <c r="N3" s="75">
        <v>15.88</v>
      </c>
      <c r="O3" s="75">
        <v>0</v>
      </c>
      <c r="P3" s="75">
        <v>0.37590000000000001</v>
      </c>
      <c r="Q3" s="75">
        <v>100.765</v>
      </c>
    </row>
    <row r="4" spans="1:17" x14ac:dyDescent="0.2">
      <c r="A4" s="74" t="s">
        <v>230</v>
      </c>
      <c r="B4" s="74" t="s">
        <v>228</v>
      </c>
      <c r="C4" s="74">
        <v>0</v>
      </c>
      <c r="D4" s="74">
        <v>94.8</v>
      </c>
      <c r="E4" s="74">
        <v>4.5999999999999996</v>
      </c>
      <c r="F4" s="74">
        <v>0.6</v>
      </c>
      <c r="G4" s="75">
        <v>64.92</v>
      </c>
      <c r="H4" s="75">
        <v>2.9899999999999999E-2</v>
      </c>
      <c r="I4" s="75">
        <v>18.41</v>
      </c>
      <c r="J4" s="75">
        <v>2.18E-2</v>
      </c>
      <c r="K4" s="75">
        <v>0</v>
      </c>
      <c r="L4" s="75">
        <v>0</v>
      </c>
      <c r="M4" s="75">
        <v>0.50860000000000005</v>
      </c>
      <c r="N4" s="75">
        <v>15.85</v>
      </c>
      <c r="O4" s="75">
        <v>0</v>
      </c>
      <c r="P4" s="75">
        <v>0.31850000000000001</v>
      </c>
      <c r="Q4" s="75">
        <v>100.05880000000001</v>
      </c>
    </row>
    <row r="5" spans="1:17" x14ac:dyDescent="0.2">
      <c r="A5" s="74" t="s">
        <v>231</v>
      </c>
      <c r="B5" s="74" t="s">
        <v>228</v>
      </c>
      <c r="C5" s="74">
        <v>0</v>
      </c>
      <c r="D5" s="74">
        <v>94.8</v>
      </c>
      <c r="E5" s="74">
        <v>4.8</v>
      </c>
      <c r="F5" s="74">
        <v>0.4</v>
      </c>
      <c r="G5" s="75">
        <v>65.33</v>
      </c>
      <c r="H5" s="75">
        <v>0</v>
      </c>
      <c r="I5" s="75">
        <v>18.14</v>
      </c>
      <c r="J5" s="75">
        <v>0</v>
      </c>
      <c r="K5" s="75">
        <v>0</v>
      </c>
      <c r="L5" s="75">
        <v>0</v>
      </c>
      <c r="M5" s="75">
        <v>0.52810000000000001</v>
      </c>
      <c r="N5" s="75">
        <v>15.89</v>
      </c>
      <c r="O5" s="75">
        <v>0</v>
      </c>
      <c r="P5" s="75">
        <v>0.20050000000000001</v>
      </c>
      <c r="Q5" s="75">
        <v>100.0886</v>
      </c>
    </row>
    <row r="6" spans="1:17" x14ac:dyDescent="0.2">
      <c r="A6" s="74" t="s">
        <v>232</v>
      </c>
      <c r="B6" s="74" t="s">
        <v>228</v>
      </c>
      <c r="C6" s="74">
        <v>0</v>
      </c>
      <c r="D6" s="74">
        <v>93.6</v>
      </c>
      <c r="E6" s="74">
        <v>6</v>
      </c>
      <c r="F6" s="74">
        <v>0.3</v>
      </c>
      <c r="G6" s="75">
        <v>65.03</v>
      </c>
      <c r="H6" s="75">
        <v>0</v>
      </c>
      <c r="I6" s="75">
        <v>18.21</v>
      </c>
      <c r="J6" s="75">
        <v>4.3E-3</v>
      </c>
      <c r="K6" s="75">
        <v>5.4000000000000003E-3</v>
      </c>
      <c r="L6" s="75">
        <v>6.7999999999999996E-3</v>
      </c>
      <c r="M6" s="75">
        <v>0.66979999999999995</v>
      </c>
      <c r="N6" s="75">
        <v>15.85</v>
      </c>
      <c r="O6" s="75">
        <v>0</v>
      </c>
      <c r="P6" s="75">
        <v>0.17449999999999999</v>
      </c>
      <c r="Q6" s="75">
        <v>99.950800000000001</v>
      </c>
    </row>
    <row r="7" spans="1:17" x14ac:dyDescent="0.2">
      <c r="A7" s="74" t="s">
        <v>233</v>
      </c>
      <c r="B7" s="74" t="s">
        <v>228</v>
      </c>
      <c r="C7" s="74">
        <v>0</v>
      </c>
      <c r="D7" s="74">
        <v>93.9</v>
      </c>
      <c r="E7" s="74">
        <v>5.7</v>
      </c>
      <c r="F7" s="74">
        <v>0.4</v>
      </c>
      <c r="G7" s="75">
        <v>65.53</v>
      </c>
      <c r="H7" s="75">
        <v>0</v>
      </c>
      <c r="I7" s="75">
        <v>18.53</v>
      </c>
      <c r="J7" s="75">
        <v>8.2000000000000007E-3</v>
      </c>
      <c r="K7" s="75">
        <v>0</v>
      </c>
      <c r="L7" s="75">
        <v>0</v>
      </c>
      <c r="M7" s="75">
        <v>0.63370000000000004</v>
      </c>
      <c r="N7" s="75">
        <v>15.75</v>
      </c>
      <c r="O7" s="75">
        <v>0</v>
      </c>
      <c r="P7" s="75">
        <v>0.19550000000000001</v>
      </c>
      <c r="Q7" s="75">
        <v>100.6474</v>
      </c>
    </row>
    <row r="8" spans="1:17" x14ac:dyDescent="0.2">
      <c r="A8" s="74" t="s">
        <v>234</v>
      </c>
      <c r="B8" s="74" t="s">
        <v>228</v>
      </c>
      <c r="C8" s="74">
        <v>0</v>
      </c>
      <c r="D8" s="74">
        <v>94.2</v>
      </c>
      <c r="E8" s="74">
        <v>5.5</v>
      </c>
      <c r="F8" s="74">
        <v>0.3</v>
      </c>
      <c r="G8" s="75">
        <v>65.67</v>
      </c>
      <c r="H8" s="75">
        <v>1.8E-3</v>
      </c>
      <c r="I8" s="75">
        <v>18.649999999999999</v>
      </c>
      <c r="J8" s="75">
        <v>0</v>
      </c>
      <c r="K8" s="75">
        <v>4.7999999999999996E-3</v>
      </c>
      <c r="L8" s="75">
        <v>0</v>
      </c>
      <c r="M8" s="75">
        <v>0.60429999999999995</v>
      </c>
      <c r="N8" s="75">
        <v>15.78</v>
      </c>
      <c r="O8" s="75">
        <v>0</v>
      </c>
      <c r="P8" s="75">
        <v>0.15790000000000001</v>
      </c>
      <c r="Q8" s="75">
        <v>100.86879999999999</v>
      </c>
    </row>
    <row r="9" spans="1:17" x14ac:dyDescent="0.2">
      <c r="A9" s="74" t="s">
        <v>235</v>
      </c>
      <c r="B9" s="74" t="s">
        <v>228</v>
      </c>
      <c r="C9" s="74">
        <v>0</v>
      </c>
      <c r="D9" s="74">
        <v>75</v>
      </c>
      <c r="E9" s="74">
        <v>13.5</v>
      </c>
      <c r="F9" s="74">
        <v>11.5</v>
      </c>
      <c r="G9" s="75">
        <v>61.01</v>
      </c>
      <c r="H9" s="75">
        <v>0</v>
      </c>
      <c r="I9" s="75">
        <v>19.559999999999999</v>
      </c>
      <c r="J9" s="75">
        <v>0</v>
      </c>
      <c r="K9" s="75">
        <v>0</v>
      </c>
      <c r="L9" s="75">
        <v>0</v>
      </c>
      <c r="M9" s="75">
        <v>1.44</v>
      </c>
      <c r="N9" s="75">
        <v>12.21</v>
      </c>
      <c r="O9" s="75">
        <v>0</v>
      </c>
      <c r="P9" s="75">
        <v>6.1</v>
      </c>
      <c r="Q9" s="75">
        <v>100.32</v>
      </c>
    </row>
    <row r="10" spans="1:17" x14ac:dyDescent="0.2">
      <c r="A10" s="74" t="s">
        <v>236</v>
      </c>
      <c r="B10" s="74" t="s">
        <v>228</v>
      </c>
      <c r="C10" s="74">
        <v>0.2</v>
      </c>
      <c r="D10" s="74">
        <v>76.2</v>
      </c>
      <c r="E10" s="74">
        <v>13.7</v>
      </c>
      <c r="F10" s="74">
        <v>10</v>
      </c>
      <c r="G10" s="75">
        <v>61.61</v>
      </c>
      <c r="H10" s="75">
        <v>0</v>
      </c>
      <c r="I10" s="75">
        <v>19.43</v>
      </c>
      <c r="J10" s="75">
        <v>2.8000000000000001E-2</v>
      </c>
      <c r="K10" s="75">
        <v>7.3000000000000001E-3</v>
      </c>
      <c r="L10" s="75">
        <v>3.0700000000000002E-2</v>
      </c>
      <c r="M10" s="75">
        <v>1.47</v>
      </c>
      <c r="N10" s="75">
        <v>12.42</v>
      </c>
      <c r="O10" s="75">
        <v>0</v>
      </c>
      <c r="P10" s="75">
        <v>5.29</v>
      </c>
      <c r="Q10" s="75">
        <v>100.286</v>
      </c>
    </row>
    <row r="11" spans="1:17" x14ac:dyDescent="0.2">
      <c r="A11" s="74" t="s">
        <v>237</v>
      </c>
      <c r="B11" s="74" t="s">
        <v>228</v>
      </c>
      <c r="C11" s="74">
        <v>0.1</v>
      </c>
      <c r="D11" s="74">
        <v>74.3</v>
      </c>
      <c r="E11" s="74">
        <v>12.7</v>
      </c>
      <c r="F11" s="74">
        <v>12.9</v>
      </c>
      <c r="G11" s="75">
        <v>60.55</v>
      </c>
      <c r="H11" s="75">
        <v>0</v>
      </c>
      <c r="I11" s="75">
        <v>19.87</v>
      </c>
      <c r="J11" s="75">
        <v>0.04</v>
      </c>
      <c r="K11" s="75">
        <v>0</v>
      </c>
      <c r="L11" s="75">
        <v>2.7699999999999999E-2</v>
      </c>
      <c r="M11" s="75">
        <v>1.35</v>
      </c>
      <c r="N11" s="75">
        <v>12.05</v>
      </c>
      <c r="O11" s="75">
        <v>0</v>
      </c>
      <c r="P11" s="75">
        <v>6.8</v>
      </c>
      <c r="Q11" s="75">
        <v>100.68770000000001</v>
      </c>
    </row>
    <row r="12" spans="1:17" x14ac:dyDescent="0.2">
      <c r="A12" s="74" t="s">
        <v>238</v>
      </c>
      <c r="B12" s="74" t="s">
        <v>228</v>
      </c>
      <c r="C12" s="74">
        <v>0</v>
      </c>
      <c r="D12" s="74">
        <v>76.900000000000006</v>
      </c>
      <c r="E12" s="74">
        <v>7.2</v>
      </c>
      <c r="F12" s="74">
        <v>15.8</v>
      </c>
      <c r="G12" s="75">
        <v>59.28</v>
      </c>
      <c r="H12" s="75">
        <v>0</v>
      </c>
      <c r="I12" s="75">
        <v>20.149999999999999</v>
      </c>
      <c r="J12" s="75">
        <v>2.1899999999999999E-2</v>
      </c>
      <c r="K12" s="75">
        <v>4.0000000000000002E-4</v>
      </c>
      <c r="L12" s="75">
        <v>5.7999999999999996E-3</v>
      </c>
      <c r="M12" s="75">
        <v>0.75990000000000002</v>
      </c>
      <c r="N12" s="75">
        <v>12.27</v>
      </c>
      <c r="O12" s="75">
        <v>0</v>
      </c>
      <c r="P12" s="75">
        <v>8.2100000000000009</v>
      </c>
      <c r="Q12" s="75">
        <v>100.69799999999999</v>
      </c>
    </row>
    <row r="13" spans="1:17" x14ac:dyDescent="0.2">
      <c r="A13" s="74" t="s">
        <v>239</v>
      </c>
      <c r="B13" s="74" t="s">
        <v>228</v>
      </c>
      <c r="C13" s="74">
        <v>0</v>
      </c>
      <c r="D13" s="74">
        <v>75.900000000000006</v>
      </c>
      <c r="E13" s="74">
        <v>8.4</v>
      </c>
      <c r="F13" s="74">
        <v>15.6</v>
      </c>
      <c r="G13" s="75">
        <v>59.15</v>
      </c>
      <c r="H13" s="75">
        <v>0</v>
      </c>
      <c r="I13" s="75">
        <v>20.09</v>
      </c>
      <c r="J13" s="75">
        <v>1.34E-2</v>
      </c>
      <c r="K13" s="75">
        <v>0</v>
      </c>
      <c r="L13" s="75">
        <v>7.7000000000000002E-3</v>
      </c>
      <c r="M13" s="75">
        <v>0.88549999999999995</v>
      </c>
      <c r="N13" s="75">
        <v>12.14</v>
      </c>
      <c r="O13" s="75">
        <v>0</v>
      </c>
      <c r="P13" s="75">
        <v>8.14</v>
      </c>
      <c r="Q13" s="75">
        <v>100.42659999999999</v>
      </c>
    </row>
    <row r="14" spans="1:17" x14ac:dyDescent="0.2">
      <c r="A14" s="74" t="s">
        <v>240</v>
      </c>
      <c r="B14" s="74" t="s">
        <v>228</v>
      </c>
      <c r="C14" s="74">
        <v>0</v>
      </c>
      <c r="D14" s="74">
        <v>74.099999999999994</v>
      </c>
      <c r="E14" s="74">
        <v>8.1999999999999993</v>
      </c>
      <c r="F14" s="74">
        <v>17.7</v>
      </c>
      <c r="G14" s="75">
        <v>58.99</v>
      </c>
      <c r="H14" s="75">
        <v>0</v>
      </c>
      <c r="I14" s="75">
        <v>20.39</v>
      </c>
      <c r="J14" s="75">
        <v>1.2E-2</v>
      </c>
      <c r="K14" s="75">
        <v>0</v>
      </c>
      <c r="L14" s="75">
        <v>6.4999999999999997E-3</v>
      </c>
      <c r="M14" s="75">
        <v>0.84770000000000001</v>
      </c>
      <c r="N14" s="75">
        <v>11.69</v>
      </c>
      <c r="O14" s="75">
        <v>0</v>
      </c>
      <c r="P14" s="75">
        <v>9.11</v>
      </c>
      <c r="Q14" s="75">
        <v>101.0462</v>
      </c>
    </row>
    <row r="15" spans="1:17" x14ac:dyDescent="0.2">
      <c r="A15" s="74" t="s">
        <v>241</v>
      </c>
      <c r="B15" s="74" t="s">
        <v>228</v>
      </c>
      <c r="C15" s="74">
        <v>0</v>
      </c>
      <c r="D15" s="74">
        <v>74.099999999999994</v>
      </c>
      <c r="E15" s="74">
        <v>8.6</v>
      </c>
      <c r="F15" s="74">
        <v>17.3</v>
      </c>
      <c r="G15" s="75">
        <v>57.73</v>
      </c>
      <c r="H15" s="75">
        <v>0</v>
      </c>
      <c r="I15" s="75">
        <v>20.09</v>
      </c>
      <c r="J15" s="75">
        <v>3.3000000000000002E-2</v>
      </c>
      <c r="K15" s="75">
        <v>5.7000000000000002E-3</v>
      </c>
      <c r="L15" s="75">
        <v>5.0000000000000001E-3</v>
      </c>
      <c r="M15" s="75">
        <v>0.90100000000000002</v>
      </c>
      <c r="N15" s="75">
        <v>11.85</v>
      </c>
      <c r="O15" s="75">
        <v>0</v>
      </c>
      <c r="P15" s="75">
        <v>8.99</v>
      </c>
      <c r="Q15" s="75">
        <v>99.604699999999994</v>
      </c>
    </row>
    <row r="16" spans="1:17" x14ac:dyDescent="0.2">
      <c r="A16" s="74" t="s">
        <v>242</v>
      </c>
      <c r="B16" s="74" t="s">
        <v>228</v>
      </c>
      <c r="C16" s="74">
        <v>0</v>
      </c>
      <c r="D16" s="74">
        <v>80.599999999999994</v>
      </c>
      <c r="E16" s="74">
        <v>7.3</v>
      </c>
      <c r="F16" s="74">
        <v>12.1</v>
      </c>
      <c r="G16" s="75">
        <v>60.58</v>
      </c>
      <c r="H16" s="75">
        <v>0</v>
      </c>
      <c r="I16" s="75">
        <v>19.88</v>
      </c>
      <c r="J16" s="75">
        <v>6.0000000000000001E-3</v>
      </c>
      <c r="K16" s="75">
        <v>0</v>
      </c>
      <c r="L16" s="75">
        <v>0</v>
      </c>
      <c r="M16" s="75">
        <v>0.78320000000000001</v>
      </c>
      <c r="N16" s="75">
        <v>13.09</v>
      </c>
      <c r="O16" s="75">
        <v>0</v>
      </c>
      <c r="P16" s="75">
        <v>6.37</v>
      </c>
      <c r="Q16" s="75">
        <v>100.7092</v>
      </c>
    </row>
    <row r="17" spans="1:17" x14ac:dyDescent="0.2">
      <c r="A17" s="74" t="s">
        <v>243</v>
      </c>
      <c r="B17" s="74" t="s">
        <v>228</v>
      </c>
      <c r="C17" s="74">
        <v>0</v>
      </c>
      <c r="D17" s="74">
        <v>83</v>
      </c>
      <c r="E17" s="74">
        <v>6.9</v>
      </c>
      <c r="F17" s="74">
        <v>10.1</v>
      </c>
      <c r="G17" s="75">
        <v>61.76</v>
      </c>
      <c r="H17" s="75">
        <v>0</v>
      </c>
      <c r="I17" s="75">
        <v>19.73</v>
      </c>
      <c r="J17" s="75">
        <v>1.14E-2</v>
      </c>
      <c r="K17" s="75">
        <v>0</v>
      </c>
      <c r="L17" s="75">
        <v>5.1000000000000004E-3</v>
      </c>
      <c r="M17" s="75">
        <v>0.7369</v>
      </c>
      <c r="N17" s="75">
        <v>13.51</v>
      </c>
      <c r="O17" s="75">
        <v>0</v>
      </c>
      <c r="P17" s="75">
        <v>5.36</v>
      </c>
      <c r="Q17" s="75">
        <v>101.1134</v>
      </c>
    </row>
    <row r="18" spans="1:17" x14ac:dyDescent="0.2">
      <c r="A18" s="74" t="s">
        <v>244</v>
      </c>
      <c r="B18" s="74" t="s">
        <v>228</v>
      </c>
      <c r="C18" s="74">
        <v>0.1</v>
      </c>
      <c r="D18" s="74">
        <v>93.9</v>
      </c>
      <c r="E18" s="74">
        <v>5.2</v>
      </c>
      <c r="F18" s="74">
        <v>0.8</v>
      </c>
      <c r="G18" s="75">
        <v>64.75</v>
      </c>
      <c r="H18" s="75">
        <v>0</v>
      </c>
      <c r="I18" s="75">
        <v>18.43</v>
      </c>
      <c r="J18" s="75">
        <v>7.9000000000000008E-3</v>
      </c>
      <c r="K18" s="75">
        <v>4.3E-3</v>
      </c>
      <c r="L18" s="75">
        <v>1.29E-2</v>
      </c>
      <c r="M18" s="75">
        <v>0.57569999999999999</v>
      </c>
      <c r="N18" s="75">
        <v>15.66</v>
      </c>
      <c r="O18" s="75">
        <v>0</v>
      </c>
      <c r="P18" s="75">
        <v>0.4294</v>
      </c>
      <c r="Q18" s="75">
        <v>99.870199999999997</v>
      </c>
    </row>
    <row r="19" spans="1:17" x14ac:dyDescent="0.2">
      <c r="A19" s="74" t="s">
        <v>245</v>
      </c>
      <c r="B19" s="74" t="s">
        <v>228</v>
      </c>
      <c r="C19" s="74">
        <v>4</v>
      </c>
      <c r="D19" s="74">
        <v>1.2</v>
      </c>
      <c r="E19" s="74">
        <v>94.8</v>
      </c>
      <c r="F19" s="74">
        <v>0</v>
      </c>
      <c r="G19" s="75">
        <v>69.709999999999994</v>
      </c>
      <c r="H19" s="75">
        <v>0</v>
      </c>
      <c r="I19" s="75">
        <v>20.77</v>
      </c>
      <c r="J19" s="75">
        <v>0.12640000000000001</v>
      </c>
      <c r="K19" s="75">
        <v>2.3999999999999998E-3</v>
      </c>
      <c r="L19" s="75">
        <v>0.82479999999999998</v>
      </c>
      <c r="M19" s="75">
        <v>10.76</v>
      </c>
      <c r="N19" s="75">
        <v>0.21279999999999999</v>
      </c>
      <c r="O19" s="75">
        <v>0</v>
      </c>
      <c r="P19" s="75">
        <v>0</v>
      </c>
      <c r="Q19" s="75">
        <v>102.4064</v>
      </c>
    </row>
    <row r="20" spans="1:17" x14ac:dyDescent="0.2">
      <c r="A20" s="74" t="s">
        <v>246</v>
      </c>
      <c r="B20" s="74" t="s">
        <v>228</v>
      </c>
      <c r="C20" s="74">
        <v>0</v>
      </c>
      <c r="D20" s="74">
        <v>95.3</v>
      </c>
      <c r="E20" s="74">
        <v>4.3</v>
      </c>
      <c r="F20" s="74">
        <v>0.4</v>
      </c>
      <c r="G20" s="75">
        <v>64.959999999999994</v>
      </c>
      <c r="H20" s="75">
        <v>0</v>
      </c>
      <c r="I20" s="75">
        <v>18.260000000000002</v>
      </c>
      <c r="J20" s="75">
        <v>1.26E-2</v>
      </c>
      <c r="K20" s="75">
        <v>0</v>
      </c>
      <c r="L20" s="75">
        <v>0</v>
      </c>
      <c r="M20" s="75">
        <v>0.4798</v>
      </c>
      <c r="N20" s="75">
        <v>16.07</v>
      </c>
      <c r="O20" s="75">
        <v>0</v>
      </c>
      <c r="P20" s="75">
        <v>0.2127</v>
      </c>
      <c r="Q20" s="75">
        <v>99.995099999999994</v>
      </c>
    </row>
    <row r="21" spans="1:17" x14ac:dyDescent="0.2">
      <c r="A21" s="74" t="s">
        <v>247</v>
      </c>
      <c r="B21" s="74" t="s">
        <v>228</v>
      </c>
      <c r="C21" s="74">
        <v>0</v>
      </c>
      <c r="D21" s="74">
        <v>93.1</v>
      </c>
      <c r="E21" s="74">
        <v>6.5</v>
      </c>
      <c r="F21" s="74">
        <v>0.3</v>
      </c>
      <c r="G21" s="75">
        <v>64.8</v>
      </c>
      <c r="H21" s="75">
        <v>0.01</v>
      </c>
      <c r="I21" s="75">
        <v>18.350000000000001</v>
      </c>
      <c r="J21" s="75">
        <v>1.7000000000000001E-2</v>
      </c>
      <c r="K21" s="75">
        <v>2.3999999999999998E-3</v>
      </c>
      <c r="L21" s="75">
        <v>0</v>
      </c>
      <c r="M21" s="75">
        <v>0.7218</v>
      </c>
      <c r="N21" s="75">
        <v>15.62</v>
      </c>
      <c r="O21" s="75">
        <v>0</v>
      </c>
      <c r="P21" s="75">
        <v>0.1883</v>
      </c>
      <c r="Q21" s="75">
        <v>99.709500000000006</v>
      </c>
    </row>
    <row r="22" spans="1:17" x14ac:dyDescent="0.2">
      <c r="A22" s="74" t="s">
        <v>248</v>
      </c>
      <c r="B22" s="74" t="s">
        <v>228</v>
      </c>
      <c r="C22" s="74">
        <v>0</v>
      </c>
      <c r="D22" s="74">
        <v>72.599999999999994</v>
      </c>
      <c r="E22" s="74">
        <v>8.8000000000000007</v>
      </c>
      <c r="F22" s="74">
        <v>18.600000000000001</v>
      </c>
      <c r="G22" s="75">
        <v>57.54</v>
      </c>
      <c r="H22" s="75">
        <v>0</v>
      </c>
      <c r="I22" s="75">
        <v>20.25</v>
      </c>
      <c r="J22" s="75">
        <v>0</v>
      </c>
      <c r="K22" s="75">
        <v>3.0999999999999999E-3</v>
      </c>
      <c r="L22" s="75">
        <v>0</v>
      </c>
      <c r="M22" s="75">
        <v>0.92600000000000005</v>
      </c>
      <c r="N22" s="75">
        <v>11.65</v>
      </c>
      <c r="O22" s="75">
        <v>0</v>
      </c>
      <c r="P22" s="75">
        <v>9.6999999999999993</v>
      </c>
      <c r="Q22" s="75">
        <v>100.06910000000001</v>
      </c>
    </row>
    <row r="23" spans="1:17" x14ac:dyDescent="0.2">
      <c r="A23" s="74" t="s">
        <v>249</v>
      </c>
      <c r="B23" s="74" t="s">
        <v>228</v>
      </c>
      <c r="C23" s="74">
        <v>0.2</v>
      </c>
      <c r="D23" s="74">
        <v>79.3</v>
      </c>
      <c r="E23" s="74">
        <v>7.9</v>
      </c>
      <c r="F23" s="74">
        <v>12.6</v>
      </c>
      <c r="G23" s="75">
        <v>59.58</v>
      </c>
      <c r="H23" s="75">
        <v>0</v>
      </c>
      <c r="I23" s="75">
        <v>19.649999999999999</v>
      </c>
      <c r="J23" s="75">
        <v>3.9399999999999998E-2</v>
      </c>
      <c r="K23" s="75">
        <v>6.7999999999999996E-3</v>
      </c>
      <c r="L23" s="75">
        <v>3.7499999999999999E-2</v>
      </c>
      <c r="M23" s="75">
        <v>0.84550000000000003</v>
      </c>
      <c r="N23" s="75">
        <v>12.83</v>
      </c>
      <c r="O23" s="75">
        <v>0</v>
      </c>
      <c r="P23" s="75">
        <v>6.61</v>
      </c>
      <c r="Q23" s="75">
        <v>99.599199999999996</v>
      </c>
    </row>
    <row r="24" spans="1:17" x14ac:dyDescent="0.2">
      <c r="A24" s="74" t="s">
        <v>250</v>
      </c>
      <c r="B24" s="74" t="s">
        <v>228</v>
      </c>
      <c r="C24" s="74">
        <v>99.3</v>
      </c>
      <c r="D24" s="74">
        <v>0.6</v>
      </c>
      <c r="E24" s="74">
        <v>0.1</v>
      </c>
      <c r="F24" s="74">
        <v>0</v>
      </c>
      <c r="G24" s="75">
        <v>38.159999999999997</v>
      </c>
      <c r="H24" s="75">
        <v>0.11650000000000001</v>
      </c>
      <c r="I24" s="75">
        <v>23.72</v>
      </c>
      <c r="J24" s="75">
        <v>12.79</v>
      </c>
      <c r="K24" s="75">
        <v>0.11360000000000001</v>
      </c>
      <c r="L24" s="75">
        <v>21.94</v>
      </c>
      <c r="M24" s="75">
        <v>6.7000000000000002E-3</v>
      </c>
      <c r="N24" s="75">
        <v>0.1065</v>
      </c>
      <c r="O24" s="75">
        <v>0.22500000000000001</v>
      </c>
      <c r="P24" s="75">
        <v>1.61E-2</v>
      </c>
      <c r="Q24" s="75">
        <v>97.194400000000002</v>
      </c>
    </row>
    <row r="25" spans="1:17" x14ac:dyDescent="0.2">
      <c r="A25" s="74" t="s">
        <v>251</v>
      </c>
      <c r="B25" s="74" t="s">
        <v>228</v>
      </c>
      <c r="C25" s="74">
        <v>0.1</v>
      </c>
      <c r="D25" s="74">
        <v>89.7</v>
      </c>
      <c r="E25" s="74">
        <v>9.9</v>
      </c>
      <c r="F25" s="74">
        <v>0.3</v>
      </c>
      <c r="G25" s="75">
        <v>65.13</v>
      </c>
      <c r="H25" s="75">
        <v>0</v>
      </c>
      <c r="I25" s="75">
        <v>18.05</v>
      </c>
      <c r="J25" s="75">
        <v>2.86E-2</v>
      </c>
      <c r="K25" s="75">
        <v>8.8000000000000005E-3</v>
      </c>
      <c r="L25" s="75">
        <v>2.1000000000000001E-2</v>
      </c>
      <c r="M25" s="75">
        <v>1.1042000000000001</v>
      </c>
      <c r="N25" s="75">
        <v>15.26</v>
      </c>
      <c r="O25" s="75">
        <v>0</v>
      </c>
      <c r="P25" s="75">
        <v>0.1855</v>
      </c>
      <c r="Q25" s="75">
        <v>99.7881</v>
      </c>
    </row>
    <row r="26" spans="1:17" x14ac:dyDescent="0.2">
      <c r="A26" s="74" t="s">
        <v>252</v>
      </c>
      <c r="B26" s="74" t="s">
        <v>228</v>
      </c>
      <c r="C26" s="74">
        <v>5.9</v>
      </c>
      <c r="D26" s="74">
        <v>0.8</v>
      </c>
      <c r="E26" s="74">
        <v>93.3</v>
      </c>
      <c r="F26" s="74">
        <v>0</v>
      </c>
      <c r="G26" s="75">
        <v>67.739999999999995</v>
      </c>
      <c r="H26" s="75">
        <v>0</v>
      </c>
      <c r="I26" s="75">
        <v>20.45</v>
      </c>
      <c r="J26" s="75">
        <v>1.6999999999999999E-3</v>
      </c>
      <c r="K26" s="75">
        <v>1E-4</v>
      </c>
      <c r="L26" s="75">
        <v>1.1892</v>
      </c>
      <c r="M26" s="75">
        <v>10.48</v>
      </c>
      <c r="N26" s="75">
        <v>0.14080000000000001</v>
      </c>
      <c r="O26" s="75">
        <v>0</v>
      </c>
      <c r="P26" s="75">
        <v>0</v>
      </c>
      <c r="Q26" s="75">
        <v>100.0018</v>
      </c>
    </row>
    <row r="27" spans="1:17" x14ac:dyDescent="0.2">
      <c r="A27" s="74" t="s">
        <v>253</v>
      </c>
      <c r="B27" s="74" t="s">
        <v>228</v>
      </c>
      <c r="C27" s="74">
        <v>6.2</v>
      </c>
      <c r="D27" s="74">
        <v>1.1000000000000001</v>
      </c>
      <c r="E27" s="74">
        <v>92.7</v>
      </c>
      <c r="F27" s="74">
        <v>0</v>
      </c>
      <c r="G27" s="75">
        <v>67.47</v>
      </c>
      <c r="H27" s="75">
        <v>6.3E-3</v>
      </c>
      <c r="I27" s="75">
        <v>20.309999999999999</v>
      </c>
      <c r="J27" s="75">
        <v>1.3299999999999999E-2</v>
      </c>
      <c r="K27" s="75">
        <v>2.8E-3</v>
      </c>
      <c r="L27" s="75">
        <v>1.3008999999999999</v>
      </c>
      <c r="M27" s="75">
        <v>10.69</v>
      </c>
      <c r="N27" s="75">
        <v>0.1888</v>
      </c>
      <c r="O27" s="75">
        <v>0</v>
      </c>
      <c r="P27" s="75">
        <v>2.3199999999999998E-2</v>
      </c>
      <c r="Q27" s="75">
        <v>100.00530000000001</v>
      </c>
    </row>
    <row r="28" spans="1:17" x14ac:dyDescent="0.2">
      <c r="A28" s="74" t="s">
        <v>254</v>
      </c>
      <c r="B28" s="74" t="s">
        <v>228</v>
      </c>
      <c r="C28" s="74">
        <v>12.4</v>
      </c>
      <c r="D28" s="74">
        <v>2.1</v>
      </c>
      <c r="E28" s="74">
        <v>85.5</v>
      </c>
      <c r="F28" s="74">
        <v>0</v>
      </c>
      <c r="G28" s="75">
        <v>66.790000000000006</v>
      </c>
      <c r="H28" s="75">
        <v>9.9000000000000008E-3</v>
      </c>
      <c r="I28" s="75">
        <v>21.81</v>
      </c>
      <c r="J28" s="75">
        <v>0.23169999999999999</v>
      </c>
      <c r="K28" s="75">
        <v>1.0999999999999999E-2</v>
      </c>
      <c r="L28" s="75">
        <v>2.6</v>
      </c>
      <c r="M28" s="75">
        <v>9.9</v>
      </c>
      <c r="N28" s="75">
        <v>0.3634</v>
      </c>
      <c r="O28" s="75">
        <v>0</v>
      </c>
      <c r="P28" s="75">
        <v>2.0000000000000001E-4</v>
      </c>
      <c r="Q28" s="75">
        <v>101.7162</v>
      </c>
    </row>
    <row r="29" spans="1:17" x14ac:dyDescent="0.2">
      <c r="A29" s="74" t="s">
        <v>255</v>
      </c>
      <c r="B29" s="74" t="s">
        <v>228</v>
      </c>
      <c r="C29" s="74">
        <v>11.5</v>
      </c>
      <c r="D29" s="74">
        <v>2.2999999999999998</v>
      </c>
      <c r="E29" s="74">
        <v>86.2</v>
      </c>
      <c r="F29" s="74">
        <v>0</v>
      </c>
      <c r="G29" s="75">
        <v>66.599999999999994</v>
      </c>
      <c r="H29" s="75">
        <v>8.0999999999999996E-3</v>
      </c>
      <c r="I29" s="75">
        <v>21.54</v>
      </c>
      <c r="J29" s="75">
        <v>2.3699999999999999E-2</v>
      </c>
      <c r="K29" s="75">
        <v>2.0999999999999999E-3</v>
      </c>
      <c r="L29" s="75">
        <v>2.42</v>
      </c>
      <c r="M29" s="75">
        <v>10.09</v>
      </c>
      <c r="N29" s="75">
        <v>0.40810000000000002</v>
      </c>
      <c r="O29" s="75">
        <v>0</v>
      </c>
      <c r="P29" s="75">
        <v>0</v>
      </c>
      <c r="Q29" s="75">
        <v>101.092</v>
      </c>
    </row>
    <row r="30" spans="1:17" x14ac:dyDescent="0.2">
      <c r="A30" s="74" t="s">
        <v>256</v>
      </c>
      <c r="B30" s="74" t="s">
        <v>228</v>
      </c>
      <c r="C30" s="74">
        <v>10.7</v>
      </c>
      <c r="D30" s="74">
        <v>2.8</v>
      </c>
      <c r="E30" s="74">
        <v>86.5</v>
      </c>
      <c r="F30" s="74">
        <v>0</v>
      </c>
      <c r="G30" s="75">
        <v>66.12</v>
      </c>
      <c r="H30" s="75">
        <v>0</v>
      </c>
      <c r="I30" s="75">
        <v>21</v>
      </c>
      <c r="J30" s="75">
        <v>9.7799999999999998E-2</v>
      </c>
      <c r="K30" s="75">
        <v>0</v>
      </c>
      <c r="L30" s="75">
        <v>2.25</v>
      </c>
      <c r="M30" s="75">
        <v>10.06</v>
      </c>
      <c r="N30" s="75">
        <v>0.50170000000000003</v>
      </c>
      <c r="O30" s="75">
        <v>0</v>
      </c>
      <c r="P30" s="75">
        <v>1.89E-2</v>
      </c>
      <c r="Q30" s="75">
        <v>100.0484</v>
      </c>
    </row>
    <row r="31" spans="1:17" x14ac:dyDescent="0.2">
      <c r="A31" s="74" t="s">
        <v>257</v>
      </c>
      <c r="B31" s="74" t="s">
        <v>228</v>
      </c>
      <c r="C31" s="74">
        <v>11.5</v>
      </c>
      <c r="D31" s="74">
        <v>3.7</v>
      </c>
      <c r="E31" s="74">
        <v>84.8</v>
      </c>
      <c r="F31" s="74">
        <v>0</v>
      </c>
      <c r="G31" s="75">
        <v>66.67</v>
      </c>
      <c r="H31" s="75">
        <v>4.1500000000000002E-2</v>
      </c>
      <c r="I31" s="75">
        <v>21.49</v>
      </c>
      <c r="J31" s="75">
        <v>0.1207</v>
      </c>
      <c r="K31" s="75">
        <v>0</v>
      </c>
      <c r="L31" s="75">
        <v>2.36</v>
      </c>
      <c r="M31" s="75">
        <v>9.64</v>
      </c>
      <c r="N31" s="75">
        <v>0.64570000000000005</v>
      </c>
      <c r="O31" s="75">
        <v>0</v>
      </c>
      <c r="P31" s="75">
        <v>7.1999999999999998E-3</v>
      </c>
      <c r="Q31" s="75">
        <v>100.9751</v>
      </c>
    </row>
    <row r="32" spans="1:17" x14ac:dyDescent="0.2">
      <c r="A32" s="74" t="s">
        <v>258</v>
      </c>
      <c r="B32" s="74" t="s">
        <v>228</v>
      </c>
      <c r="C32" s="74">
        <v>9.1</v>
      </c>
      <c r="D32" s="74">
        <v>2.2999999999999998</v>
      </c>
      <c r="E32" s="74">
        <v>88.6</v>
      </c>
      <c r="F32" s="74">
        <v>0</v>
      </c>
      <c r="G32" s="75">
        <v>67.34</v>
      </c>
      <c r="H32" s="75">
        <v>4.4999999999999997E-3</v>
      </c>
      <c r="I32" s="75">
        <v>21.14</v>
      </c>
      <c r="J32" s="75">
        <v>1.4200000000000001E-2</v>
      </c>
      <c r="K32" s="75">
        <v>3.0000000000000001E-3</v>
      </c>
      <c r="L32" s="75">
        <v>1.91</v>
      </c>
      <c r="M32" s="75">
        <v>10.25</v>
      </c>
      <c r="N32" s="75">
        <v>0.40510000000000002</v>
      </c>
      <c r="O32" s="75">
        <v>0</v>
      </c>
      <c r="P32" s="75">
        <v>6.0000000000000001E-3</v>
      </c>
      <c r="Q32" s="75">
        <v>101.0728</v>
      </c>
    </row>
    <row r="33" spans="1:19" x14ac:dyDescent="0.2">
      <c r="A33" s="74" t="s">
        <v>259</v>
      </c>
      <c r="B33" s="74" t="s">
        <v>228</v>
      </c>
      <c r="C33" s="74">
        <v>9.1</v>
      </c>
      <c r="D33" s="74">
        <v>2.4</v>
      </c>
      <c r="E33" s="74">
        <v>88.5</v>
      </c>
      <c r="F33" s="74">
        <v>0</v>
      </c>
      <c r="G33" s="75">
        <v>67.19</v>
      </c>
      <c r="H33" s="75">
        <v>0</v>
      </c>
      <c r="I33" s="75">
        <v>21.46</v>
      </c>
      <c r="J33" s="75">
        <v>2.8500000000000001E-2</v>
      </c>
      <c r="K33" s="75">
        <v>1.6000000000000001E-3</v>
      </c>
      <c r="L33" s="75">
        <v>1.93</v>
      </c>
      <c r="M33" s="75">
        <v>10.37</v>
      </c>
      <c r="N33" s="75">
        <v>0.42199999999999999</v>
      </c>
      <c r="O33" s="75">
        <v>0</v>
      </c>
      <c r="P33" s="75">
        <v>0</v>
      </c>
      <c r="Q33" s="75">
        <v>101.4021</v>
      </c>
    </row>
    <row r="34" spans="1:19" x14ac:dyDescent="0.2">
      <c r="A34" s="74" t="s">
        <v>260</v>
      </c>
      <c r="B34" s="74" t="s">
        <v>228</v>
      </c>
      <c r="C34" s="74">
        <v>0.1</v>
      </c>
      <c r="D34" s="74">
        <v>72.8</v>
      </c>
      <c r="E34" s="74">
        <v>8.5</v>
      </c>
      <c r="F34" s="74">
        <v>18.600000000000001</v>
      </c>
      <c r="G34" s="75">
        <v>57.35</v>
      </c>
      <c r="H34" s="75">
        <v>0</v>
      </c>
      <c r="I34" s="75">
        <v>20.14</v>
      </c>
      <c r="J34" s="75">
        <v>5.1999999999999998E-3</v>
      </c>
      <c r="K34" s="75">
        <v>0</v>
      </c>
      <c r="L34" s="75">
        <v>1.5900000000000001E-2</v>
      </c>
      <c r="M34" s="75">
        <v>0.87680000000000002</v>
      </c>
      <c r="N34" s="75">
        <v>11.46</v>
      </c>
      <c r="O34" s="75">
        <v>0</v>
      </c>
      <c r="P34" s="75">
        <v>9.51</v>
      </c>
      <c r="Q34" s="75">
        <v>99.357900000000001</v>
      </c>
    </row>
    <row r="35" spans="1:19" x14ac:dyDescent="0.2">
      <c r="A35" s="74" t="s">
        <v>261</v>
      </c>
      <c r="B35" s="74" t="s">
        <v>228</v>
      </c>
      <c r="C35" s="74">
        <v>0.1</v>
      </c>
      <c r="D35" s="74">
        <v>75.5</v>
      </c>
      <c r="E35" s="74">
        <v>7.9</v>
      </c>
      <c r="F35" s="74">
        <v>16.600000000000001</v>
      </c>
      <c r="G35" s="75">
        <v>60.46</v>
      </c>
      <c r="H35" s="75">
        <v>0</v>
      </c>
      <c r="I35" s="75">
        <v>20.8</v>
      </c>
      <c r="J35" s="75">
        <v>4.4000000000000003E-3</v>
      </c>
      <c r="K35" s="75">
        <v>8.0000000000000004E-4</v>
      </c>
      <c r="L35" s="75">
        <v>1.11E-2</v>
      </c>
      <c r="M35" s="75">
        <v>0.8226</v>
      </c>
      <c r="N35" s="75">
        <v>12</v>
      </c>
      <c r="O35" s="75">
        <v>0</v>
      </c>
      <c r="P35" s="75">
        <v>8.57</v>
      </c>
      <c r="Q35" s="75">
        <v>102.66889999999999</v>
      </c>
    </row>
    <row r="36" spans="1:19" x14ac:dyDescent="0.2">
      <c r="A36" s="74" t="s">
        <v>262</v>
      </c>
      <c r="B36" s="74" t="s">
        <v>228</v>
      </c>
      <c r="C36" s="74">
        <v>0.1</v>
      </c>
      <c r="D36" s="74">
        <v>70.8</v>
      </c>
      <c r="E36" s="74">
        <v>8.8000000000000007</v>
      </c>
      <c r="F36" s="74">
        <v>20.399999999999999</v>
      </c>
      <c r="G36" s="75">
        <v>56.9</v>
      </c>
      <c r="H36" s="75">
        <v>0</v>
      </c>
      <c r="I36" s="75">
        <v>20.190000000000001</v>
      </c>
      <c r="J36" s="75">
        <v>0</v>
      </c>
      <c r="K36" s="75">
        <v>0</v>
      </c>
      <c r="L36" s="75">
        <v>2.4E-2</v>
      </c>
      <c r="M36" s="75">
        <v>0.89929999999999999</v>
      </c>
      <c r="N36" s="75">
        <v>11.04</v>
      </c>
      <c r="O36" s="75">
        <v>0</v>
      </c>
      <c r="P36" s="75">
        <v>10.34</v>
      </c>
      <c r="Q36" s="75">
        <v>99.393299999999996</v>
      </c>
    </row>
    <row r="37" spans="1:19" x14ac:dyDescent="0.2">
      <c r="A37" s="74" t="s">
        <v>263</v>
      </c>
      <c r="B37" s="74" t="s">
        <v>228</v>
      </c>
      <c r="C37" s="74">
        <v>0.1</v>
      </c>
      <c r="D37" s="74">
        <v>94.3</v>
      </c>
      <c r="E37" s="74">
        <v>5.0999999999999996</v>
      </c>
      <c r="F37" s="74">
        <v>0.4</v>
      </c>
      <c r="G37" s="75">
        <v>64.510000000000005</v>
      </c>
      <c r="H37" s="75">
        <v>0</v>
      </c>
      <c r="I37" s="75">
        <v>18.18</v>
      </c>
      <c r="J37" s="75">
        <v>1.34E-2</v>
      </c>
      <c r="K37" s="75">
        <v>0</v>
      </c>
      <c r="L37" s="75">
        <v>2.92E-2</v>
      </c>
      <c r="M37" s="75">
        <v>0.57389999999999997</v>
      </c>
      <c r="N37" s="75">
        <v>15.98</v>
      </c>
      <c r="O37" s="75">
        <v>0</v>
      </c>
      <c r="P37" s="75">
        <v>0.2092</v>
      </c>
      <c r="Q37" s="75">
        <v>99.495699999999999</v>
      </c>
    </row>
    <row r="38" spans="1:19" x14ac:dyDescent="0.2">
      <c r="A38" s="74" t="s">
        <v>264</v>
      </c>
      <c r="B38" s="74" t="s">
        <v>228</v>
      </c>
      <c r="C38" s="74">
        <v>5.2</v>
      </c>
      <c r="D38" s="74">
        <v>2.7</v>
      </c>
      <c r="E38" s="74">
        <v>92.1</v>
      </c>
      <c r="F38" s="74">
        <v>0</v>
      </c>
      <c r="G38" s="75">
        <v>67.8</v>
      </c>
      <c r="H38" s="75">
        <v>0</v>
      </c>
      <c r="I38" s="75">
        <v>20.59</v>
      </c>
      <c r="J38" s="75">
        <v>2.3199999999999998E-2</v>
      </c>
      <c r="K38" s="75">
        <v>2.2000000000000001E-3</v>
      </c>
      <c r="L38" s="75">
        <v>1.0619000000000001</v>
      </c>
      <c r="M38" s="75">
        <v>10.36</v>
      </c>
      <c r="N38" s="75">
        <v>0.46820000000000001</v>
      </c>
      <c r="O38" s="75">
        <v>0</v>
      </c>
      <c r="P38" s="75">
        <v>0</v>
      </c>
      <c r="Q38" s="75">
        <v>100.30549999999999</v>
      </c>
    </row>
    <row r="39" spans="1:19" x14ac:dyDescent="0.2">
      <c r="A39" s="74" t="s">
        <v>265</v>
      </c>
      <c r="B39" s="74" t="s">
        <v>228</v>
      </c>
      <c r="C39" s="74">
        <v>0.4</v>
      </c>
      <c r="D39" s="74">
        <v>94.9</v>
      </c>
      <c r="E39" s="74">
        <v>4.2</v>
      </c>
      <c r="F39" s="74">
        <v>0.5</v>
      </c>
      <c r="G39" s="75">
        <v>65.36</v>
      </c>
      <c r="H39" s="75">
        <v>0</v>
      </c>
      <c r="I39" s="75">
        <v>18.32</v>
      </c>
      <c r="J39" s="75">
        <v>6.4999999999999997E-3</v>
      </c>
      <c r="K39" s="75">
        <v>3.3999999999999998E-3</v>
      </c>
      <c r="L39" s="75">
        <v>7.0300000000000001E-2</v>
      </c>
      <c r="M39" s="75">
        <v>0.46529999999999999</v>
      </c>
      <c r="N39" s="75">
        <v>15.93</v>
      </c>
      <c r="O39" s="75">
        <v>0</v>
      </c>
      <c r="P39" s="75">
        <v>0.27260000000000001</v>
      </c>
      <c r="Q39" s="75">
        <v>100.4281</v>
      </c>
    </row>
    <row r="40" spans="1:19" x14ac:dyDescent="0.2">
      <c r="A40" s="74" t="s">
        <v>266</v>
      </c>
      <c r="B40" s="74" t="s">
        <v>228</v>
      </c>
      <c r="C40" s="74">
        <v>0.1</v>
      </c>
      <c r="D40" s="74">
        <v>93.9</v>
      </c>
      <c r="E40" s="74">
        <v>5.3</v>
      </c>
      <c r="F40" s="74">
        <v>0.7</v>
      </c>
      <c r="G40" s="75">
        <v>65.25</v>
      </c>
      <c r="H40" s="75">
        <v>5.4000000000000003E-3</v>
      </c>
      <c r="I40" s="75">
        <v>18.420000000000002</v>
      </c>
      <c r="J40" s="75">
        <v>3.4000000000000002E-2</v>
      </c>
      <c r="K40" s="75">
        <v>0</v>
      </c>
      <c r="L40" s="75">
        <v>1.72E-2</v>
      </c>
      <c r="M40" s="75">
        <v>0.5706</v>
      </c>
      <c r="N40" s="75">
        <v>15.39</v>
      </c>
      <c r="O40" s="75">
        <v>0</v>
      </c>
      <c r="P40" s="75">
        <v>0.36180000000000001</v>
      </c>
      <c r="Q40" s="75">
        <v>100.04900000000001</v>
      </c>
    </row>
    <row r="41" spans="1:19" x14ac:dyDescent="0.2">
      <c r="A41" s="74" t="s">
        <v>267</v>
      </c>
      <c r="B41" s="74" t="s">
        <v>228</v>
      </c>
      <c r="C41" s="74">
        <v>34.799999999999997</v>
      </c>
      <c r="D41" s="74">
        <v>2.8</v>
      </c>
      <c r="E41" s="74">
        <v>62.4</v>
      </c>
      <c r="F41" s="74">
        <v>0.1</v>
      </c>
      <c r="G41" s="75">
        <v>60.07</v>
      </c>
      <c r="H41" s="75">
        <v>6.5000000000000002E-2</v>
      </c>
      <c r="I41" s="75">
        <v>25.39</v>
      </c>
      <c r="J41" s="75">
        <v>0.45369999999999999</v>
      </c>
      <c r="K41" s="75">
        <v>2.3300000000000001E-2</v>
      </c>
      <c r="L41" s="75">
        <v>7.27</v>
      </c>
      <c r="M41" s="75">
        <v>7.22</v>
      </c>
      <c r="N41" s="75">
        <v>0.48599999999999999</v>
      </c>
      <c r="O41" s="75">
        <v>0</v>
      </c>
      <c r="P41" s="75">
        <v>3.0300000000000001E-2</v>
      </c>
      <c r="Q41" s="75">
        <v>101.00830000000001</v>
      </c>
    </row>
    <row r="42" spans="1:19" x14ac:dyDescent="0.2">
      <c r="A42" s="74" t="s">
        <v>268</v>
      </c>
      <c r="B42" s="74" t="s">
        <v>228</v>
      </c>
      <c r="C42" s="74">
        <v>35.5</v>
      </c>
      <c r="D42" s="74">
        <v>2.7</v>
      </c>
      <c r="E42" s="74">
        <v>61.8</v>
      </c>
      <c r="F42" s="74">
        <v>0</v>
      </c>
      <c r="G42" s="75">
        <v>59.81</v>
      </c>
      <c r="H42" s="75">
        <v>1.9900000000000001E-2</v>
      </c>
      <c r="I42" s="75">
        <v>25.46</v>
      </c>
      <c r="J42" s="75">
        <v>0.44890000000000002</v>
      </c>
      <c r="K42" s="75">
        <v>2.58E-2</v>
      </c>
      <c r="L42" s="75">
        <v>7.31</v>
      </c>
      <c r="M42" s="75">
        <v>7.03</v>
      </c>
      <c r="N42" s="75">
        <v>0.47170000000000001</v>
      </c>
      <c r="O42" s="75">
        <v>0</v>
      </c>
      <c r="P42" s="75">
        <v>1.11E-2</v>
      </c>
      <c r="Q42" s="75">
        <v>100.5874</v>
      </c>
    </row>
    <row r="43" spans="1:19" x14ac:dyDescent="0.2">
      <c r="A43" s="74" t="s">
        <v>269</v>
      </c>
      <c r="B43" s="74" t="s">
        <v>228</v>
      </c>
      <c r="C43" s="74">
        <v>35.1</v>
      </c>
      <c r="D43" s="74">
        <v>2.8</v>
      </c>
      <c r="E43" s="74">
        <v>62</v>
      </c>
      <c r="F43" s="74">
        <v>0.1</v>
      </c>
      <c r="G43" s="75">
        <v>59.91</v>
      </c>
      <c r="H43" s="75">
        <v>2.4400000000000002E-2</v>
      </c>
      <c r="I43" s="75">
        <v>25.56</v>
      </c>
      <c r="J43" s="75">
        <v>0.45219999999999999</v>
      </c>
      <c r="K43" s="75">
        <v>2.1399999999999999E-2</v>
      </c>
      <c r="L43" s="75">
        <v>7.23</v>
      </c>
      <c r="M43" s="75">
        <v>7.05</v>
      </c>
      <c r="N43" s="75">
        <v>0.49099999999999999</v>
      </c>
      <c r="O43" s="75">
        <v>0</v>
      </c>
      <c r="P43" s="75">
        <v>5.3900000000000003E-2</v>
      </c>
      <c r="Q43" s="75">
        <v>100.7929</v>
      </c>
    </row>
    <row r="44" spans="1:19" x14ac:dyDescent="0.2">
      <c r="A44" s="74" t="s">
        <v>270</v>
      </c>
      <c r="B44" s="74" t="s">
        <v>228</v>
      </c>
      <c r="C44" s="74">
        <v>35.9</v>
      </c>
      <c r="D44" s="74">
        <v>3</v>
      </c>
      <c r="E44" s="74">
        <v>61.1</v>
      </c>
      <c r="F44" s="74">
        <v>0.1</v>
      </c>
      <c r="G44" s="75">
        <v>59.49</v>
      </c>
      <c r="H44" s="75">
        <v>3.2500000000000001E-2</v>
      </c>
      <c r="I44" s="75">
        <v>25.09</v>
      </c>
      <c r="J44" s="75">
        <v>0.4355</v>
      </c>
      <c r="K44" s="75">
        <v>1.1900000000000001E-2</v>
      </c>
      <c r="L44" s="75">
        <v>7.21</v>
      </c>
      <c r="M44" s="75">
        <v>6.78</v>
      </c>
      <c r="N44" s="75">
        <v>0.50019999999999998</v>
      </c>
      <c r="O44" s="75">
        <v>0</v>
      </c>
      <c r="P44" s="75">
        <v>4.0500000000000001E-2</v>
      </c>
      <c r="Q44" s="75">
        <v>99.590599999999995</v>
      </c>
      <c r="S44" t="s">
        <v>365</v>
      </c>
    </row>
    <row r="45" spans="1:19" x14ac:dyDescent="0.2">
      <c r="A45" s="74" t="s">
        <v>271</v>
      </c>
      <c r="B45" s="74" t="s">
        <v>228</v>
      </c>
      <c r="C45" s="74">
        <v>35.200000000000003</v>
      </c>
      <c r="D45" s="74">
        <v>2.9</v>
      </c>
      <c r="E45" s="74">
        <v>61.9</v>
      </c>
      <c r="F45" s="74">
        <v>0.1</v>
      </c>
      <c r="G45" s="75">
        <v>59.89</v>
      </c>
      <c r="H45" s="75">
        <v>5.5100000000000003E-2</v>
      </c>
      <c r="I45" s="75">
        <v>25.18</v>
      </c>
      <c r="J45" s="75">
        <v>0.43120000000000003</v>
      </c>
      <c r="K45" s="75">
        <v>3.0300000000000001E-2</v>
      </c>
      <c r="L45" s="75">
        <v>7.22</v>
      </c>
      <c r="M45" s="75">
        <v>7.01</v>
      </c>
      <c r="N45" s="75">
        <v>0.50019999999999998</v>
      </c>
      <c r="O45" s="75">
        <v>0</v>
      </c>
      <c r="P45" s="75">
        <v>2.7799999999999998E-2</v>
      </c>
      <c r="Q45" s="75">
        <v>100.3446</v>
      </c>
    </row>
    <row r="46" spans="1:19" x14ac:dyDescent="0.2">
      <c r="A46" s="74" t="s">
        <v>272</v>
      </c>
      <c r="B46" s="74" t="s">
        <v>228</v>
      </c>
      <c r="C46" s="74">
        <v>35.299999999999997</v>
      </c>
      <c r="D46" s="74">
        <v>2.9</v>
      </c>
      <c r="E46" s="74">
        <v>61.8</v>
      </c>
      <c r="F46" s="74">
        <v>0</v>
      </c>
      <c r="G46" s="75">
        <v>59.73</v>
      </c>
      <c r="H46" s="75">
        <v>4.9700000000000001E-2</v>
      </c>
      <c r="I46" s="75">
        <v>25.24</v>
      </c>
      <c r="J46" s="75">
        <v>0.43169999999999997</v>
      </c>
      <c r="K46" s="75">
        <v>1.9900000000000001E-2</v>
      </c>
      <c r="L46" s="75">
        <v>7.31</v>
      </c>
      <c r="M46" s="75">
        <v>7.05</v>
      </c>
      <c r="N46" s="75">
        <v>0.50190000000000001</v>
      </c>
      <c r="O46" s="75">
        <v>0</v>
      </c>
      <c r="P46" s="75">
        <v>2.29E-2</v>
      </c>
      <c r="Q46" s="75">
        <v>100.3561</v>
      </c>
    </row>
    <row r="47" spans="1:19" x14ac:dyDescent="0.2">
      <c r="A47" s="74" t="s">
        <v>273</v>
      </c>
      <c r="B47" s="74" t="s">
        <v>228</v>
      </c>
      <c r="C47" s="74">
        <v>34.200000000000003</v>
      </c>
      <c r="D47" s="74">
        <v>2.7</v>
      </c>
      <c r="E47" s="74">
        <v>63</v>
      </c>
      <c r="F47" s="74">
        <v>0.1</v>
      </c>
      <c r="G47" s="75">
        <v>59.92</v>
      </c>
      <c r="H47" s="75">
        <v>3.9699999999999999E-2</v>
      </c>
      <c r="I47" s="75">
        <v>25.2</v>
      </c>
      <c r="J47" s="75">
        <v>0.36890000000000001</v>
      </c>
      <c r="K47" s="75">
        <v>2.1100000000000001E-2</v>
      </c>
      <c r="L47" s="75">
        <v>7.15</v>
      </c>
      <c r="M47" s="75">
        <v>7.27</v>
      </c>
      <c r="N47" s="75">
        <v>0.47239999999999999</v>
      </c>
      <c r="O47" s="75">
        <v>0</v>
      </c>
      <c r="P47" s="75">
        <v>4.4499999999999998E-2</v>
      </c>
      <c r="Q47" s="75">
        <v>100.4866</v>
      </c>
    </row>
    <row r="48" spans="1:19" x14ac:dyDescent="0.2">
      <c r="A48" s="74" t="s">
        <v>274</v>
      </c>
      <c r="B48" s="74" t="s">
        <v>228</v>
      </c>
      <c r="C48" s="74">
        <v>32.799999999999997</v>
      </c>
      <c r="D48" s="74">
        <v>2.9</v>
      </c>
      <c r="E48" s="74">
        <v>64.3</v>
      </c>
      <c r="F48" s="74">
        <v>0.1</v>
      </c>
      <c r="G48" s="75">
        <v>60.1</v>
      </c>
      <c r="H48" s="75">
        <v>4.24E-2</v>
      </c>
      <c r="I48" s="75">
        <v>25</v>
      </c>
      <c r="J48" s="75">
        <v>0.37059999999999998</v>
      </c>
      <c r="K48" s="75">
        <v>2.53E-2</v>
      </c>
      <c r="L48" s="75">
        <v>6.9</v>
      </c>
      <c r="M48" s="75">
        <v>7.48</v>
      </c>
      <c r="N48" s="75">
        <v>0.50970000000000004</v>
      </c>
      <c r="O48" s="75">
        <v>0</v>
      </c>
      <c r="P48" s="75">
        <v>4.2900000000000001E-2</v>
      </c>
      <c r="Q48" s="75">
        <v>100.4709</v>
      </c>
    </row>
    <row r="49" spans="1:17" x14ac:dyDescent="0.2">
      <c r="A49" s="74" t="s">
        <v>275</v>
      </c>
      <c r="B49" s="74" t="s">
        <v>228</v>
      </c>
      <c r="C49" s="74">
        <v>32.1</v>
      </c>
      <c r="D49" s="74">
        <v>2.8</v>
      </c>
      <c r="E49" s="74">
        <v>65.099999999999994</v>
      </c>
      <c r="F49" s="74">
        <v>0.1</v>
      </c>
      <c r="G49" s="75">
        <v>60.41</v>
      </c>
      <c r="H49" s="75">
        <v>1.9E-2</v>
      </c>
      <c r="I49" s="75">
        <v>24.78</v>
      </c>
      <c r="J49" s="75">
        <v>0.3498</v>
      </c>
      <c r="K49" s="75">
        <v>9.7999999999999997E-3</v>
      </c>
      <c r="L49" s="75">
        <v>6.7</v>
      </c>
      <c r="M49" s="75">
        <v>7.51</v>
      </c>
      <c r="N49" s="75">
        <v>0.496</v>
      </c>
      <c r="O49" s="75">
        <v>0</v>
      </c>
      <c r="P49" s="75">
        <v>3.4599999999999999E-2</v>
      </c>
      <c r="Q49" s="75">
        <v>100.3092</v>
      </c>
    </row>
    <row r="50" spans="1:17" x14ac:dyDescent="0.2">
      <c r="A50" s="74" t="s">
        <v>276</v>
      </c>
      <c r="B50" s="74" t="s">
        <v>228</v>
      </c>
      <c r="C50" s="74">
        <v>35.4</v>
      </c>
      <c r="D50" s="74">
        <v>2.5</v>
      </c>
      <c r="E50" s="74">
        <v>62.1</v>
      </c>
      <c r="F50" s="74">
        <v>0</v>
      </c>
      <c r="G50" s="75">
        <v>59.31</v>
      </c>
      <c r="H50" s="75">
        <v>5.96E-2</v>
      </c>
      <c r="I50" s="75">
        <v>25.28</v>
      </c>
      <c r="J50" s="75">
        <v>0.43569999999999998</v>
      </c>
      <c r="K50" s="75">
        <v>0.02</v>
      </c>
      <c r="L50" s="75">
        <v>7.42</v>
      </c>
      <c r="M50" s="75">
        <v>7.18</v>
      </c>
      <c r="N50" s="75">
        <v>0.43070000000000003</v>
      </c>
      <c r="O50" s="75">
        <v>0</v>
      </c>
      <c r="P50" s="75">
        <v>2.63E-2</v>
      </c>
      <c r="Q50" s="75">
        <v>100.1623</v>
      </c>
    </row>
    <row r="51" spans="1:17" x14ac:dyDescent="0.2">
      <c r="A51" s="74" t="s">
        <v>277</v>
      </c>
      <c r="B51" s="74" t="s">
        <v>228</v>
      </c>
      <c r="C51" s="74">
        <v>35.1</v>
      </c>
      <c r="D51" s="74">
        <v>2.5</v>
      </c>
      <c r="E51" s="74">
        <v>62.4</v>
      </c>
      <c r="F51" s="74">
        <v>0.1</v>
      </c>
      <c r="G51" s="75">
        <v>59.8</v>
      </c>
      <c r="H51" s="75">
        <v>6.8599999999999994E-2</v>
      </c>
      <c r="I51" s="75">
        <v>25.38</v>
      </c>
      <c r="J51" s="75">
        <v>0.4279</v>
      </c>
      <c r="K51" s="75">
        <v>2.4299999999999999E-2</v>
      </c>
      <c r="L51" s="75">
        <v>7.33</v>
      </c>
      <c r="M51" s="75">
        <v>7.21</v>
      </c>
      <c r="N51" s="75">
        <v>0.43099999999999999</v>
      </c>
      <c r="O51" s="75">
        <v>0</v>
      </c>
      <c r="P51" s="75">
        <v>3.73E-2</v>
      </c>
      <c r="Q51" s="75">
        <v>100.70910000000001</v>
      </c>
    </row>
    <row r="52" spans="1:17" x14ac:dyDescent="0.2">
      <c r="A52" s="74" t="s">
        <v>278</v>
      </c>
      <c r="B52" s="74" t="s">
        <v>228</v>
      </c>
      <c r="C52" s="74">
        <v>36.6</v>
      </c>
      <c r="D52" s="74">
        <v>2.4</v>
      </c>
      <c r="E52" s="74">
        <v>61</v>
      </c>
      <c r="F52" s="74">
        <v>0</v>
      </c>
      <c r="G52" s="75">
        <v>59.36</v>
      </c>
      <c r="H52" s="75">
        <v>7.0400000000000004E-2</v>
      </c>
      <c r="I52" s="75">
        <v>25.24</v>
      </c>
      <c r="J52" s="75">
        <v>0.46820000000000001</v>
      </c>
      <c r="K52" s="75">
        <v>1.9800000000000002E-2</v>
      </c>
      <c r="L52" s="75">
        <v>7.57</v>
      </c>
      <c r="M52" s="75">
        <v>6.96</v>
      </c>
      <c r="N52" s="75">
        <v>0.4173</v>
      </c>
      <c r="O52" s="75">
        <v>1.43E-2</v>
      </c>
      <c r="P52" s="75">
        <v>2.5999999999999999E-3</v>
      </c>
      <c r="Q52" s="75">
        <v>100.12260000000001</v>
      </c>
    </row>
    <row r="53" spans="1:17" x14ac:dyDescent="0.2">
      <c r="A53" s="74" t="s">
        <v>279</v>
      </c>
      <c r="B53" s="74" t="s">
        <v>228</v>
      </c>
      <c r="C53" s="74">
        <v>34.9</v>
      </c>
      <c r="D53" s="74">
        <v>2.5</v>
      </c>
      <c r="E53" s="74">
        <v>62.5</v>
      </c>
      <c r="F53" s="74">
        <v>0</v>
      </c>
      <c r="G53" s="75">
        <v>59.8</v>
      </c>
      <c r="H53" s="75">
        <v>3.2500000000000001E-2</v>
      </c>
      <c r="I53" s="75">
        <v>25.13</v>
      </c>
      <c r="J53" s="75">
        <v>0.41249999999999998</v>
      </c>
      <c r="K53" s="75">
        <v>1.4800000000000001E-2</v>
      </c>
      <c r="L53" s="75">
        <v>7.33</v>
      </c>
      <c r="M53" s="75">
        <v>7.26</v>
      </c>
      <c r="N53" s="75">
        <v>0.44929999999999998</v>
      </c>
      <c r="O53" s="75">
        <v>5.0000000000000001E-3</v>
      </c>
      <c r="P53" s="75">
        <v>2.4400000000000002E-2</v>
      </c>
      <c r="Q53" s="75">
        <v>100.4585</v>
      </c>
    </row>
    <row r="54" spans="1:17" x14ac:dyDescent="0.2">
      <c r="A54" s="74" t="s">
        <v>280</v>
      </c>
      <c r="B54" s="74" t="s">
        <v>228</v>
      </c>
      <c r="C54" s="74">
        <v>31.8</v>
      </c>
      <c r="D54" s="74">
        <v>3</v>
      </c>
      <c r="E54" s="74">
        <v>65.099999999999994</v>
      </c>
      <c r="F54" s="74">
        <v>0.1</v>
      </c>
      <c r="G54" s="75">
        <v>61.17</v>
      </c>
      <c r="H54" s="75">
        <v>5.5E-2</v>
      </c>
      <c r="I54" s="75">
        <v>24.94</v>
      </c>
      <c r="J54" s="75">
        <v>0.3271</v>
      </c>
      <c r="K54" s="75">
        <v>6.0000000000000001E-3</v>
      </c>
      <c r="L54" s="75">
        <v>6.55</v>
      </c>
      <c r="M54" s="75">
        <v>7.4</v>
      </c>
      <c r="N54" s="75">
        <v>0.52080000000000004</v>
      </c>
      <c r="O54" s="75">
        <v>0</v>
      </c>
      <c r="P54" s="75">
        <v>6.4299999999999996E-2</v>
      </c>
      <c r="Q54" s="75">
        <v>101.03319999999999</v>
      </c>
    </row>
    <row r="55" spans="1:17" x14ac:dyDescent="0.2">
      <c r="A55" s="74" t="s">
        <v>281</v>
      </c>
      <c r="B55" s="74" t="s">
        <v>228</v>
      </c>
      <c r="C55" s="74">
        <v>35.4</v>
      </c>
      <c r="D55" s="74">
        <v>2.8</v>
      </c>
      <c r="E55" s="74">
        <v>61.7</v>
      </c>
      <c r="F55" s="74">
        <v>0.1</v>
      </c>
      <c r="G55" s="75">
        <v>59.81</v>
      </c>
      <c r="H55" s="75">
        <v>4.3299999999999998E-2</v>
      </c>
      <c r="I55" s="75">
        <v>25.31</v>
      </c>
      <c r="J55" s="75">
        <v>0.39090000000000003</v>
      </c>
      <c r="K55" s="75">
        <v>2.1899999999999999E-2</v>
      </c>
      <c r="L55" s="75">
        <v>7.37</v>
      </c>
      <c r="M55" s="75">
        <v>7.11</v>
      </c>
      <c r="N55" s="75">
        <v>0.49340000000000001</v>
      </c>
      <c r="O55" s="75">
        <v>0</v>
      </c>
      <c r="P55" s="75">
        <v>3.4700000000000002E-2</v>
      </c>
      <c r="Q55" s="75">
        <v>100.5842</v>
      </c>
    </row>
    <row r="56" spans="1:17" x14ac:dyDescent="0.2">
      <c r="A56" s="74" t="s">
        <v>282</v>
      </c>
      <c r="B56" s="74" t="s">
        <v>228</v>
      </c>
      <c r="C56" s="74">
        <v>40.5</v>
      </c>
      <c r="D56" s="74">
        <v>2.2000000000000002</v>
      </c>
      <c r="E56" s="74">
        <v>57.2</v>
      </c>
      <c r="F56" s="74">
        <v>0.1</v>
      </c>
      <c r="G56" s="75">
        <v>58.2</v>
      </c>
      <c r="H56" s="75">
        <v>7.0300000000000001E-2</v>
      </c>
      <c r="I56" s="75">
        <v>26.01</v>
      </c>
      <c r="J56" s="75">
        <v>0.4869</v>
      </c>
      <c r="K56" s="75">
        <v>3.2300000000000002E-2</v>
      </c>
      <c r="L56" s="75">
        <v>8.4499999999999993</v>
      </c>
      <c r="M56" s="75">
        <v>6.6</v>
      </c>
      <c r="N56" s="75">
        <v>0.38950000000000001</v>
      </c>
      <c r="O56" s="75">
        <v>0</v>
      </c>
      <c r="P56" s="75">
        <v>3.1899999999999998E-2</v>
      </c>
      <c r="Q56" s="75">
        <v>100.2709</v>
      </c>
    </row>
    <row r="57" spans="1:17" x14ac:dyDescent="0.2">
      <c r="A57" s="74" t="s">
        <v>283</v>
      </c>
      <c r="B57" s="74" t="s">
        <v>228</v>
      </c>
      <c r="C57" s="74">
        <v>42.4</v>
      </c>
      <c r="D57" s="74">
        <v>2.1</v>
      </c>
      <c r="E57" s="74">
        <v>55.5</v>
      </c>
      <c r="F57" s="74">
        <v>0</v>
      </c>
      <c r="G57" s="75">
        <v>57.76</v>
      </c>
      <c r="H57" s="75">
        <v>5.5E-2</v>
      </c>
      <c r="I57" s="75">
        <v>26.66</v>
      </c>
      <c r="J57" s="75">
        <v>0.47889999999999999</v>
      </c>
      <c r="K57" s="75">
        <v>2.3900000000000001E-2</v>
      </c>
      <c r="L57" s="75">
        <v>8.91</v>
      </c>
      <c r="M57" s="75">
        <v>6.45</v>
      </c>
      <c r="N57" s="75">
        <v>0.36940000000000001</v>
      </c>
      <c r="O57" s="75">
        <v>0</v>
      </c>
      <c r="P57" s="75">
        <v>2.3400000000000001E-2</v>
      </c>
      <c r="Q57" s="75">
        <v>100.7306</v>
      </c>
    </row>
    <row r="58" spans="1:17" x14ac:dyDescent="0.2">
      <c r="A58" s="74" t="s">
        <v>284</v>
      </c>
      <c r="B58" s="74" t="s">
        <v>228</v>
      </c>
      <c r="C58" s="74">
        <v>39</v>
      </c>
      <c r="D58" s="74">
        <v>1.9</v>
      </c>
      <c r="E58" s="74">
        <v>59.1</v>
      </c>
      <c r="F58" s="74">
        <v>0</v>
      </c>
      <c r="G58" s="75">
        <v>58.32</v>
      </c>
      <c r="H58" s="75">
        <v>3.5999999999999997E-2</v>
      </c>
      <c r="I58" s="75">
        <v>26.23</v>
      </c>
      <c r="J58" s="75">
        <v>0.3347</v>
      </c>
      <c r="K58" s="75">
        <v>1.2200000000000001E-2</v>
      </c>
      <c r="L58" s="75">
        <v>8.1</v>
      </c>
      <c r="M58" s="75">
        <v>6.79</v>
      </c>
      <c r="N58" s="75">
        <v>0.32419999999999999</v>
      </c>
      <c r="O58" s="75">
        <v>0</v>
      </c>
      <c r="P58" s="75">
        <v>1.2999999999999999E-2</v>
      </c>
      <c r="Q58" s="75">
        <v>100.1601</v>
      </c>
    </row>
    <row r="59" spans="1:17" x14ac:dyDescent="0.2">
      <c r="A59" s="74" t="s">
        <v>285</v>
      </c>
      <c r="B59" s="74" t="s">
        <v>228</v>
      </c>
      <c r="C59" s="74">
        <v>35.9</v>
      </c>
      <c r="D59" s="74">
        <v>2.4</v>
      </c>
      <c r="E59" s="74">
        <v>61.7</v>
      </c>
      <c r="F59" s="74">
        <v>0</v>
      </c>
      <c r="G59" s="75">
        <v>59.95</v>
      </c>
      <c r="H59" s="75">
        <v>5.7700000000000001E-2</v>
      </c>
      <c r="I59" s="75">
        <v>25.57</v>
      </c>
      <c r="J59" s="75">
        <v>0.43230000000000002</v>
      </c>
      <c r="K59" s="75">
        <v>2.64E-2</v>
      </c>
      <c r="L59" s="75">
        <v>7.52</v>
      </c>
      <c r="M59" s="75">
        <v>7.13</v>
      </c>
      <c r="N59" s="75">
        <v>0.4194</v>
      </c>
      <c r="O59" s="75">
        <v>0</v>
      </c>
      <c r="P59" s="75">
        <v>1.7600000000000001E-2</v>
      </c>
      <c r="Q59" s="75">
        <v>101.1234</v>
      </c>
    </row>
    <row r="60" spans="1:17" x14ac:dyDescent="0.2">
      <c r="A60" s="74" t="s">
        <v>286</v>
      </c>
      <c r="B60" s="74" t="s">
        <v>228</v>
      </c>
      <c r="C60" s="74">
        <v>11.7</v>
      </c>
      <c r="D60" s="74">
        <v>1.9</v>
      </c>
      <c r="E60" s="74">
        <v>86.5</v>
      </c>
      <c r="F60" s="74">
        <v>0</v>
      </c>
      <c r="G60" s="75">
        <v>66.41</v>
      </c>
      <c r="H60" s="75">
        <v>0</v>
      </c>
      <c r="I60" s="75">
        <v>21.67</v>
      </c>
      <c r="J60" s="75">
        <v>3.09E-2</v>
      </c>
      <c r="K60" s="75">
        <v>0</v>
      </c>
      <c r="L60" s="75">
        <v>2.4700000000000002</v>
      </c>
      <c r="M60" s="75">
        <v>10.14</v>
      </c>
      <c r="N60" s="75">
        <v>0.33679999999999999</v>
      </c>
      <c r="O60" s="75">
        <v>0</v>
      </c>
      <c r="P60" s="75">
        <v>4.4000000000000003E-3</v>
      </c>
      <c r="Q60" s="75">
        <v>101.0621</v>
      </c>
    </row>
    <row r="61" spans="1:17" x14ac:dyDescent="0.2">
      <c r="A61" s="24" t="s">
        <v>287</v>
      </c>
      <c r="B61" s="24" t="s">
        <v>228</v>
      </c>
      <c r="C61" s="24">
        <v>40.4</v>
      </c>
      <c r="D61" s="24">
        <v>3.1</v>
      </c>
      <c r="E61" s="24">
        <v>56.4</v>
      </c>
      <c r="F61" s="24">
        <v>0</v>
      </c>
      <c r="G61" s="76">
        <v>101.47</v>
      </c>
      <c r="H61" s="76">
        <v>2.0899999999999998E-2</v>
      </c>
      <c r="I61" s="76">
        <v>0.28420000000000001</v>
      </c>
      <c r="J61" s="76">
        <v>4.1000000000000002E-2</v>
      </c>
      <c r="K61" s="76">
        <v>1.6000000000000001E-3</v>
      </c>
      <c r="L61" s="76">
        <v>9.1899999999999996E-2</v>
      </c>
      <c r="M61" s="76">
        <v>7.1099999999999997E-2</v>
      </c>
      <c r="N61" s="76">
        <v>6.1000000000000004E-3</v>
      </c>
      <c r="O61" s="76">
        <v>0</v>
      </c>
      <c r="P61" s="76">
        <v>0</v>
      </c>
      <c r="Q61" s="76">
        <v>101.9868</v>
      </c>
    </row>
    <row r="64" spans="1:17" x14ac:dyDescent="0.2">
      <c r="A64" t="s">
        <v>291</v>
      </c>
    </row>
    <row r="65" spans="1:17" x14ac:dyDescent="0.2">
      <c r="A65" s="73" t="s">
        <v>288</v>
      </c>
      <c r="B65" s="73" t="s">
        <v>289</v>
      </c>
      <c r="C65" s="73" t="s">
        <v>205</v>
      </c>
      <c r="D65" s="73" t="s">
        <v>206</v>
      </c>
      <c r="E65" s="73" t="s">
        <v>207</v>
      </c>
      <c r="F65" s="73" t="s">
        <v>208</v>
      </c>
      <c r="G65" s="73" t="s">
        <v>226</v>
      </c>
      <c r="H65" s="73" t="s">
        <v>215</v>
      </c>
      <c r="I65" s="73" t="s">
        <v>216</v>
      </c>
      <c r="J65" s="73" t="s">
        <v>217</v>
      </c>
      <c r="K65" s="73" t="s">
        <v>218</v>
      </c>
      <c r="L65" s="73" t="s">
        <v>219</v>
      </c>
      <c r="M65" s="73" t="s">
        <v>220</v>
      </c>
      <c r="N65" s="73" t="s">
        <v>221</v>
      </c>
      <c r="O65" s="73" t="s">
        <v>223</v>
      </c>
      <c r="P65" s="73" t="s">
        <v>222</v>
      </c>
      <c r="Q65" s="73" t="s">
        <v>224</v>
      </c>
    </row>
    <row r="66" spans="1:17" x14ac:dyDescent="0.2">
      <c r="A66" s="74" t="s">
        <v>209</v>
      </c>
      <c r="B66" s="74" t="s">
        <v>290</v>
      </c>
      <c r="C66" s="74">
        <v>59.2</v>
      </c>
      <c r="D66" s="75">
        <v>2</v>
      </c>
      <c r="E66" s="74">
        <v>38.799999999999997</v>
      </c>
      <c r="F66" s="74">
        <v>0</v>
      </c>
      <c r="G66" s="75">
        <v>53.48</v>
      </c>
      <c r="H66" s="75">
        <v>7.5200000000000003E-2</v>
      </c>
      <c r="I66" s="75">
        <v>29.12</v>
      </c>
      <c r="J66" s="75">
        <v>0.46389999999999998</v>
      </c>
      <c r="K66" s="75">
        <v>8.4699999999999998E-2</v>
      </c>
      <c r="L66" s="75">
        <v>11.97</v>
      </c>
      <c r="M66" s="75">
        <v>4.33</v>
      </c>
      <c r="N66" s="75">
        <v>0.34799999999999998</v>
      </c>
      <c r="O66" s="75">
        <v>0</v>
      </c>
      <c r="P66" s="75">
        <v>0</v>
      </c>
      <c r="Q66" s="75">
        <v>99.871799999999993</v>
      </c>
    </row>
    <row r="67" spans="1:17" x14ac:dyDescent="0.2">
      <c r="A67" s="74" t="s">
        <v>210</v>
      </c>
      <c r="B67" s="74" t="s">
        <v>290</v>
      </c>
      <c r="C67" s="74">
        <v>59.3</v>
      </c>
      <c r="D67" s="75">
        <v>2</v>
      </c>
      <c r="E67" s="74">
        <v>38.700000000000003</v>
      </c>
      <c r="F67" s="74">
        <v>0</v>
      </c>
      <c r="G67" s="75">
        <v>53.65</v>
      </c>
      <c r="H67" s="75">
        <v>7.2499999999999995E-2</v>
      </c>
      <c r="I67" s="75">
        <v>29.3</v>
      </c>
      <c r="J67" s="75">
        <v>0.46350000000000002</v>
      </c>
      <c r="K67" s="75">
        <v>9.3899999999999997E-2</v>
      </c>
      <c r="L67" s="75">
        <v>12</v>
      </c>
      <c r="M67" s="75">
        <v>4.33</v>
      </c>
      <c r="N67" s="75">
        <v>0.34029999999999999</v>
      </c>
      <c r="O67" s="75">
        <v>3.4299999999999997E-2</v>
      </c>
      <c r="P67" s="75">
        <v>1.5100000000000001E-2</v>
      </c>
      <c r="Q67" s="75">
        <v>100.2996</v>
      </c>
    </row>
    <row r="68" spans="1:17" x14ac:dyDescent="0.2">
      <c r="A68" s="74" t="s">
        <v>211</v>
      </c>
      <c r="B68" s="74" t="s">
        <v>290</v>
      </c>
      <c r="C68" s="74">
        <v>59.2</v>
      </c>
      <c r="D68" s="75">
        <v>2.1</v>
      </c>
      <c r="E68" s="74">
        <v>38.700000000000003</v>
      </c>
      <c r="F68" s="74">
        <v>0</v>
      </c>
      <c r="G68" s="75">
        <v>53.35</v>
      </c>
      <c r="H68" s="75">
        <v>8.0699999999999994E-2</v>
      </c>
      <c r="I68" s="75">
        <v>29.27</v>
      </c>
      <c r="J68" s="75">
        <v>0.4723</v>
      </c>
      <c r="K68" s="75">
        <v>8.4000000000000005E-2</v>
      </c>
      <c r="L68" s="75">
        <v>11.96</v>
      </c>
      <c r="M68" s="75">
        <v>4.3099999999999996</v>
      </c>
      <c r="N68" s="75">
        <v>0.35089999999999999</v>
      </c>
      <c r="O68" s="75">
        <v>1.37E-2</v>
      </c>
      <c r="P68" s="75">
        <v>2.0199999999999999E-2</v>
      </c>
      <c r="Q68" s="75">
        <v>99.911799999999999</v>
      </c>
    </row>
    <row r="69" spans="1:17" x14ac:dyDescent="0.2">
      <c r="A69" s="74" t="s">
        <v>212</v>
      </c>
      <c r="B69" s="74" t="s">
        <v>290</v>
      </c>
      <c r="C69" s="74">
        <v>58.7</v>
      </c>
      <c r="D69" s="75">
        <v>2</v>
      </c>
      <c r="E69" s="74">
        <v>39.200000000000003</v>
      </c>
      <c r="F69" s="74">
        <v>0</v>
      </c>
      <c r="G69" s="75">
        <v>53.51</v>
      </c>
      <c r="H69" s="75">
        <v>0.1012</v>
      </c>
      <c r="I69" s="75">
        <v>29.21</v>
      </c>
      <c r="J69" s="75">
        <v>0.46239999999999998</v>
      </c>
      <c r="K69" s="75">
        <v>9.4399999999999998E-2</v>
      </c>
      <c r="L69" s="75">
        <v>11.9</v>
      </c>
      <c r="M69" s="75">
        <v>4.3899999999999997</v>
      </c>
      <c r="N69" s="75">
        <v>0.33839999999999998</v>
      </c>
      <c r="O69" s="75">
        <v>1.46E-2</v>
      </c>
      <c r="P69" s="75">
        <v>2.1999999999999999E-2</v>
      </c>
      <c r="Q69" s="75">
        <v>100.04300000000001</v>
      </c>
    </row>
    <row r="70" spans="1:17" x14ac:dyDescent="0.2">
      <c r="A70" s="74" t="s">
        <v>213</v>
      </c>
      <c r="B70" s="74" t="s">
        <v>290</v>
      </c>
      <c r="C70" s="74">
        <v>59</v>
      </c>
      <c r="D70" s="75">
        <v>2</v>
      </c>
      <c r="E70" s="74">
        <v>38.9</v>
      </c>
      <c r="F70" s="74">
        <v>0</v>
      </c>
      <c r="G70" s="75">
        <v>53.8</v>
      </c>
      <c r="H70" s="75">
        <v>8.2199999999999995E-2</v>
      </c>
      <c r="I70" s="75">
        <v>29.22</v>
      </c>
      <c r="J70" s="75">
        <v>0.47389999999999999</v>
      </c>
      <c r="K70" s="75">
        <v>8.8599999999999998E-2</v>
      </c>
      <c r="L70" s="75">
        <v>11.91</v>
      </c>
      <c r="M70" s="75">
        <v>4.34</v>
      </c>
      <c r="N70" s="75">
        <v>0.34670000000000001</v>
      </c>
      <c r="O70" s="75">
        <v>0</v>
      </c>
      <c r="P70" s="75">
        <v>0</v>
      </c>
      <c r="Q70" s="75">
        <v>100.26139999999999</v>
      </c>
    </row>
    <row r="71" spans="1:17" x14ac:dyDescent="0.2">
      <c r="A71" s="24" t="s">
        <v>214</v>
      </c>
      <c r="B71" s="24" t="s">
        <v>290</v>
      </c>
      <c r="C71" s="24">
        <v>58.8</v>
      </c>
      <c r="D71" s="76">
        <v>2</v>
      </c>
      <c r="E71" s="24">
        <v>39.1</v>
      </c>
      <c r="F71" s="24">
        <v>0</v>
      </c>
      <c r="G71" s="76">
        <v>53.45</v>
      </c>
      <c r="H71" s="76">
        <v>8.2199999999999995E-2</v>
      </c>
      <c r="I71" s="76">
        <v>29.02</v>
      </c>
      <c r="J71" s="76">
        <v>0.50190000000000001</v>
      </c>
      <c r="K71" s="76">
        <v>9.0800000000000006E-2</v>
      </c>
      <c r="L71" s="76">
        <v>11.97</v>
      </c>
      <c r="M71" s="76">
        <v>4.4000000000000004</v>
      </c>
      <c r="N71" s="76">
        <v>0.34789999999999999</v>
      </c>
      <c r="O71" s="76">
        <v>0</v>
      </c>
      <c r="P71" s="76">
        <v>1.6400000000000001E-2</v>
      </c>
      <c r="Q71" s="76">
        <v>99.879199999999997</v>
      </c>
    </row>
    <row r="72" spans="1:17" x14ac:dyDescent="0.2">
      <c r="A72" s="74" t="s">
        <v>133</v>
      </c>
      <c r="B72" s="74"/>
      <c r="C72" s="75">
        <f>AVERAGE(C66:C71)</f>
        <v>59.033333333333331</v>
      </c>
      <c r="D72" s="75">
        <f>AVERAGE(D66:D71)</f>
        <v>2.0166666666666666</v>
      </c>
      <c r="E72" s="75">
        <f>AVERAGE(E66:E71)</f>
        <v>38.9</v>
      </c>
      <c r="F72" s="75">
        <v>0</v>
      </c>
      <c r="G72" s="75">
        <f t="shared" ref="G72:Q72" si="0">AVERAGE(G66:G71)</f>
        <v>53.539999999999992</v>
      </c>
      <c r="H72" s="75">
        <f t="shared" si="0"/>
        <v>8.2333333333333328E-2</v>
      </c>
      <c r="I72" s="75">
        <f t="shared" si="0"/>
        <v>29.19</v>
      </c>
      <c r="J72" s="75">
        <f t="shared" si="0"/>
        <v>0.47298333333333331</v>
      </c>
      <c r="K72" s="75">
        <f t="shared" si="0"/>
        <v>8.9399999999999993E-2</v>
      </c>
      <c r="L72" s="75">
        <f t="shared" si="0"/>
        <v>11.951666666666666</v>
      </c>
      <c r="M72" s="75">
        <f t="shared" si="0"/>
        <v>4.3500000000000005</v>
      </c>
      <c r="N72" s="75">
        <f t="shared" si="0"/>
        <v>0.34536666666666666</v>
      </c>
      <c r="O72" s="75">
        <f t="shared" si="0"/>
        <v>1.0433333333333334E-2</v>
      </c>
      <c r="P72" s="75">
        <f t="shared" si="0"/>
        <v>1.2283333333333334E-2</v>
      </c>
      <c r="Q72" s="75">
        <f t="shared" si="0"/>
        <v>100.04446666666666</v>
      </c>
    </row>
    <row r="73" spans="1:17" x14ac:dyDescent="0.2">
      <c r="A73" s="74" t="s">
        <v>36</v>
      </c>
      <c r="B73" s="74"/>
      <c r="C73" s="75">
        <f>STDEV(C66:C71)</f>
        <v>0.24221202832779926</v>
      </c>
      <c r="D73" s="75">
        <f>STDEV(D66:D71)</f>
        <v>4.0824829046386339E-2</v>
      </c>
      <c r="E73" s="75">
        <f>STDEV(E66:E71)</f>
        <v>0.20976176963403059</v>
      </c>
      <c r="F73" s="75">
        <v>0</v>
      </c>
      <c r="G73" s="75">
        <f t="shared" ref="G73:Q73" si="1">STDEV(G66:G71)</f>
        <v>0.16024980499207958</v>
      </c>
      <c r="H73" s="75">
        <f t="shared" si="1"/>
        <v>1.006214026272073E-2</v>
      </c>
      <c r="I73" s="75">
        <f t="shared" si="1"/>
        <v>0.10353743284435833</v>
      </c>
      <c r="J73" s="75">
        <f t="shared" si="1"/>
        <v>1.4979508225127648E-2</v>
      </c>
      <c r="K73" s="75">
        <f t="shared" si="1"/>
        <v>4.4519658579104116E-3</v>
      </c>
      <c r="L73" s="75">
        <f t="shared" si="1"/>
        <v>3.8686776379877781E-2</v>
      </c>
      <c r="M73" s="75">
        <f t="shared" si="1"/>
        <v>3.6331804249170006E-2</v>
      </c>
      <c r="N73" s="75">
        <f t="shared" si="1"/>
        <v>4.8980268135920503E-3</v>
      </c>
      <c r="O73" s="75">
        <f t="shared" si="1"/>
        <v>1.3595685590166707E-2</v>
      </c>
      <c r="P73" s="75">
        <f t="shared" si="1"/>
        <v>9.8359375082737611E-3</v>
      </c>
      <c r="Q73" s="75">
        <f t="shared" si="1"/>
        <v>0.19333004594906267</v>
      </c>
    </row>
    <row r="74" spans="1:17" x14ac:dyDescent="0.2">
      <c r="A74" s="74" t="s">
        <v>225</v>
      </c>
      <c r="B74" s="74"/>
      <c r="C74" s="75">
        <f>C73/C72*100</f>
        <v>0.41029705532659394</v>
      </c>
      <c r="D74" s="75">
        <f t="shared" ref="D74:Q74" si="2">D73/D72*100</f>
        <v>2.0243716882505622</v>
      </c>
      <c r="E74" s="75">
        <f t="shared" si="2"/>
        <v>0.53923334096151831</v>
      </c>
      <c r="F74" s="75">
        <v>0</v>
      </c>
      <c r="G74" s="75">
        <f t="shared" si="2"/>
        <v>0.29930856367590514</v>
      </c>
      <c r="H74" s="78">
        <f t="shared" si="2"/>
        <v>12.221222991158781</v>
      </c>
      <c r="I74" s="75">
        <f t="shared" si="2"/>
        <v>0.3547017226596722</v>
      </c>
      <c r="J74" s="78">
        <f t="shared" si="2"/>
        <v>3.1670266517765207</v>
      </c>
      <c r="K74" s="78">
        <f t="shared" si="2"/>
        <v>4.9798275815552708</v>
      </c>
      <c r="L74" s="75">
        <f t="shared" si="2"/>
        <v>0.32369356892939155</v>
      </c>
      <c r="M74" s="75">
        <f t="shared" si="2"/>
        <v>0.83521389078551733</v>
      </c>
      <c r="N74" s="78">
        <f t="shared" si="2"/>
        <v>1.4182106399745344</v>
      </c>
      <c r="O74" s="77">
        <f t="shared" si="2"/>
        <v>130.31008552875437</v>
      </c>
      <c r="P74" s="77">
        <f t="shared" si="2"/>
        <v>80.075474965593713</v>
      </c>
      <c r="Q74" s="75">
        <f t="shared" si="2"/>
        <v>0.1932441167318226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051E-EA02-FE4D-A860-1B9870B314AD}">
  <dimension ref="A1:T136"/>
  <sheetViews>
    <sheetView zoomScale="110" zoomScaleNormal="100" workbookViewId="0">
      <selection activeCell="A52" sqref="A52:A55"/>
    </sheetView>
  </sheetViews>
  <sheetFormatPr baseColWidth="10" defaultRowHeight="16" x14ac:dyDescent="0.2"/>
  <cols>
    <col min="1" max="1" width="37" customWidth="1"/>
    <col min="4" max="4" width="14.83203125" bestFit="1" customWidth="1"/>
    <col min="5" max="5" width="16.1640625" bestFit="1" customWidth="1"/>
    <col min="6" max="6" width="15.83203125" customWidth="1"/>
    <col min="7" max="7" width="18.83203125" customWidth="1"/>
    <col min="8" max="8" width="16.5" customWidth="1"/>
    <col min="9" max="9" width="13.1640625" bestFit="1" customWidth="1"/>
    <col min="10" max="10" width="16" customWidth="1"/>
    <col min="11" max="11" width="13.1640625" bestFit="1" customWidth="1"/>
    <col min="12" max="12" width="13.5" bestFit="1" customWidth="1"/>
    <col min="13" max="18" width="13.1640625" bestFit="1" customWidth="1"/>
  </cols>
  <sheetData>
    <row r="1" spans="1:12" ht="19" x14ac:dyDescent="0.25">
      <c r="A1" s="121" t="s">
        <v>292</v>
      </c>
    </row>
    <row r="3" spans="1:12" x14ac:dyDescent="0.2">
      <c r="A3" t="s">
        <v>334</v>
      </c>
    </row>
    <row r="4" spans="1:12" x14ac:dyDescent="0.2">
      <c r="A4" t="s">
        <v>333</v>
      </c>
    </row>
    <row r="5" spans="1:12" x14ac:dyDescent="0.2">
      <c r="A5" s="101"/>
      <c r="B5" s="101"/>
      <c r="C5" s="101"/>
      <c r="D5" s="101"/>
      <c r="E5" s="102" t="s">
        <v>10</v>
      </c>
      <c r="F5" s="102"/>
      <c r="G5" s="103" t="s">
        <v>14</v>
      </c>
      <c r="H5" s="103"/>
      <c r="I5" s="101"/>
      <c r="J5" s="101"/>
      <c r="K5" s="102" t="s">
        <v>19</v>
      </c>
      <c r="L5" s="102"/>
    </row>
    <row r="6" spans="1:12" x14ac:dyDescent="0.2">
      <c r="B6" s="3" t="s">
        <v>5</v>
      </c>
      <c r="C6" s="3" t="s">
        <v>6</v>
      </c>
      <c r="D6" s="3" t="s">
        <v>4</v>
      </c>
      <c r="E6" s="104" t="s">
        <v>7</v>
      </c>
      <c r="F6" s="104" t="s">
        <v>8</v>
      </c>
      <c r="G6" s="6" t="s">
        <v>13</v>
      </c>
      <c r="H6" s="6" t="s">
        <v>12</v>
      </c>
      <c r="I6" t="s">
        <v>18</v>
      </c>
      <c r="J6" t="s">
        <v>17</v>
      </c>
      <c r="K6" s="104" t="s">
        <v>7</v>
      </c>
      <c r="L6" s="104" t="s">
        <v>8</v>
      </c>
    </row>
    <row r="7" spans="1:12" x14ac:dyDescent="0.2">
      <c r="A7" s="12" t="s">
        <v>11</v>
      </c>
      <c r="B7" s="105"/>
      <c r="C7" s="105"/>
      <c r="D7" s="105"/>
      <c r="E7" s="106" t="s">
        <v>9</v>
      </c>
      <c r="F7" s="106" t="s">
        <v>9</v>
      </c>
      <c r="G7" s="107" t="s">
        <v>15</v>
      </c>
      <c r="H7" s="107" t="s">
        <v>16</v>
      </c>
      <c r="I7" s="12"/>
      <c r="J7" s="12"/>
      <c r="K7" s="106" t="s">
        <v>9</v>
      </c>
      <c r="L7" s="106" t="s">
        <v>9</v>
      </c>
    </row>
    <row r="8" spans="1:12" x14ac:dyDescent="0.2">
      <c r="A8">
        <v>1</v>
      </c>
      <c r="B8" s="3">
        <v>37</v>
      </c>
      <c r="C8" s="3">
        <v>102</v>
      </c>
      <c r="D8" s="3">
        <v>227</v>
      </c>
      <c r="E8" s="5">
        <v>1.3310848017621146</v>
      </c>
      <c r="F8" s="5">
        <v>15.644586829762579</v>
      </c>
      <c r="G8" s="129">
        <f t="shared" ref="G8:G28" si="0">1/E8</f>
        <v>0.75126693556727686</v>
      </c>
      <c r="H8" s="129">
        <f t="shared" ref="H8:H28" si="1">1/F8</f>
        <v>6.3919872789326704E-2</v>
      </c>
      <c r="I8" s="130">
        <f>G8*B8/C8*A8^(1-C8/B8)</f>
        <v>0.27251839819597301</v>
      </c>
      <c r="J8" s="130">
        <f t="shared" ref="J8:J28" si="2">H8*B8/D8*A8^(1-D8/B8)</f>
        <v>1.0418657679317569E-2</v>
      </c>
      <c r="K8" s="130">
        <f>1/I8</f>
        <v>3.6694770210739369</v>
      </c>
      <c r="L8" s="130">
        <f>1/J8</f>
        <v>95.981654333948796</v>
      </c>
    </row>
    <row r="9" spans="1:12" x14ac:dyDescent="0.2">
      <c r="A9">
        <v>0.95</v>
      </c>
      <c r="B9" s="3">
        <f>B8</f>
        <v>37</v>
      </c>
      <c r="C9" s="4">
        <f>C8</f>
        <v>102</v>
      </c>
      <c r="D9" s="4">
        <f>D8</f>
        <v>227</v>
      </c>
      <c r="E9" s="5">
        <v>1.3310848017621146</v>
      </c>
      <c r="F9" s="5">
        <v>15.644586829762579</v>
      </c>
      <c r="G9" s="129">
        <f t="shared" si="0"/>
        <v>0.75126693556727686</v>
      </c>
      <c r="H9" s="129">
        <f t="shared" si="1"/>
        <v>6.3919872789326704E-2</v>
      </c>
      <c r="I9" s="130">
        <f t="shared" ref="I9:I28" si="3">G9*B9/C9*A9^(1-C9/B9)</f>
        <v>0.29821537776555346</v>
      </c>
      <c r="J9" s="130">
        <f t="shared" si="2"/>
        <v>1.3558263375683027E-2</v>
      </c>
      <c r="K9" s="130">
        <f t="shared" ref="K9:K27" si="4">1/I9</f>
        <v>3.3532811335643635</v>
      </c>
      <c r="L9" s="130">
        <f t="shared" ref="L9:L27" si="5">1/J9</f>
        <v>73.755758557804441</v>
      </c>
    </row>
    <row r="10" spans="1:12" x14ac:dyDescent="0.2">
      <c r="A10">
        <v>0.9</v>
      </c>
      <c r="B10" s="3">
        <f t="shared" ref="B10:B28" si="6">B9</f>
        <v>37</v>
      </c>
      <c r="C10" s="4">
        <f t="shared" ref="C10:C28" si="7">C9</f>
        <v>102</v>
      </c>
      <c r="D10" s="4">
        <f t="shared" ref="D10:D28" si="8">D9</f>
        <v>227</v>
      </c>
      <c r="E10" s="5">
        <v>1.3310848017621146</v>
      </c>
      <c r="F10" s="5">
        <v>15.644586829762579</v>
      </c>
      <c r="G10" s="129">
        <f t="shared" si="0"/>
        <v>0.75126693556727686</v>
      </c>
      <c r="H10" s="129">
        <f t="shared" si="1"/>
        <v>6.3919872789326704E-2</v>
      </c>
      <c r="I10" s="130">
        <f t="shared" si="3"/>
        <v>0.32792959170873864</v>
      </c>
      <c r="J10" s="130">
        <f t="shared" si="2"/>
        <v>1.7897100066694604E-2</v>
      </c>
      <c r="K10" s="130">
        <f t="shared" si="4"/>
        <v>3.0494350777839609</v>
      </c>
      <c r="L10" s="130">
        <f t="shared" si="5"/>
        <v>55.874973949603053</v>
      </c>
    </row>
    <row r="11" spans="1:12" x14ac:dyDescent="0.2">
      <c r="A11">
        <v>0.85</v>
      </c>
      <c r="B11" s="3">
        <f t="shared" si="6"/>
        <v>37</v>
      </c>
      <c r="C11" s="4">
        <f t="shared" si="7"/>
        <v>102</v>
      </c>
      <c r="D11" s="4">
        <f t="shared" si="8"/>
        <v>227</v>
      </c>
      <c r="E11" s="5">
        <v>1.3310848017621146</v>
      </c>
      <c r="F11" s="5">
        <v>15.644586829762579</v>
      </c>
      <c r="G11" s="129">
        <f t="shared" si="0"/>
        <v>0.75126693556727686</v>
      </c>
      <c r="H11" s="129">
        <f t="shared" si="1"/>
        <v>6.3919872789326704E-2</v>
      </c>
      <c r="I11" s="130">
        <f t="shared" si="3"/>
        <v>0.36256811338454142</v>
      </c>
      <c r="J11" s="130">
        <f t="shared" si="2"/>
        <v>2.4002425109036406E-2</v>
      </c>
      <c r="K11" s="130">
        <f t="shared" si="4"/>
        <v>2.7581024449863722</v>
      </c>
      <c r="L11" s="130">
        <f t="shared" si="5"/>
        <v>41.662456833310614</v>
      </c>
    </row>
    <row r="12" spans="1:12" x14ac:dyDescent="0.2">
      <c r="A12">
        <v>0.8</v>
      </c>
      <c r="B12" s="3">
        <f t="shared" si="6"/>
        <v>37</v>
      </c>
      <c r="C12" s="4">
        <f t="shared" si="7"/>
        <v>102</v>
      </c>
      <c r="D12" s="4">
        <f t="shared" si="8"/>
        <v>227</v>
      </c>
      <c r="E12" s="5">
        <v>1.3310848017621146</v>
      </c>
      <c r="F12" s="5">
        <v>15.644586829762579</v>
      </c>
      <c r="G12" s="129">
        <f t="shared" si="0"/>
        <v>0.75126693556727686</v>
      </c>
      <c r="H12" s="129">
        <f t="shared" si="1"/>
        <v>6.3919872789326704E-2</v>
      </c>
      <c r="I12" s="130">
        <f t="shared" si="3"/>
        <v>0.40331386075509679</v>
      </c>
      <c r="J12" s="130">
        <f t="shared" si="2"/>
        <v>3.2768592043802704E-2</v>
      </c>
      <c r="K12" s="130">
        <f t="shared" si="4"/>
        <v>2.4794585490510266</v>
      </c>
      <c r="L12" s="130">
        <f t="shared" si="5"/>
        <v>30.51702675120346</v>
      </c>
    </row>
    <row r="13" spans="1:12" x14ac:dyDescent="0.2">
      <c r="A13">
        <v>0.75</v>
      </c>
      <c r="B13" s="3">
        <f t="shared" si="6"/>
        <v>37</v>
      </c>
      <c r="C13" s="4">
        <f t="shared" si="7"/>
        <v>102</v>
      </c>
      <c r="D13" s="4">
        <f t="shared" si="8"/>
        <v>227</v>
      </c>
      <c r="E13" s="5">
        <v>1.3310848017621146</v>
      </c>
      <c r="F13" s="5">
        <v>15.644586829762579</v>
      </c>
      <c r="G13" s="129">
        <f t="shared" si="0"/>
        <v>0.75126693556727686</v>
      </c>
      <c r="H13" s="129">
        <f t="shared" si="1"/>
        <v>6.3919872789326704E-2</v>
      </c>
      <c r="I13" s="130">
        <f t="shared" si="3"/>
        <v>0.45173401883351522</v>
      </c>
      <c r="J13" s="130">
        <f t="shared" si="2"/>
        <v>4.5644564203840443E-2</v>
      </c>
      <c r="K13" s="130">
        <f t="shared" si="4"/>
        <v>2.2136920362611567</v>
      </c>
      <c r="L13" s="130">
        <f t="shared" si="5"/>
        <v>21.908413793462444</v>
      </c>
    </row>
    <row r="14" spans="1:12" x14ac:dyDescent="0.2">
      <c r="A14">
        <v>0.7</v>
      </c>
      <c r="B14" s="3">
        <f t="shared" si="6"/>
        <v>37</v>
      </c>
      <c r="C14" s="4">
        <f t="shared" si="7"/>
        <v>102</v>
      </c>
      <c r="D14" s="4">
        <f t="shared" si="8"/>
        <v>227</v>
      </c>
      <c r="E14" s="5">
        <v>1.3310848017621146</v>
      </c>
      <c r="F14" s="5">
        <v>15.644586829762579</v>
      </c>
      <c r="G14" s="129">
        <f t="shared" si="0"/>
        <v>0.75126693556727686</v>
      </c>
      <c r="H14" s="129">
        <f t="shared" si="1"/>
        <v>6.3919872789326704E-2</v>
      </c>
      <c r="I14" s="130">
        <f t="shared" si="3"/>
        <v>0.50994212856095134</v>
      </c>
      <c r="J14" s="130">
        <f t="shared" si="2"/>
        <v>6.5051043276884851E-2</v>
      </c>
      <c r="K14" s="130">
        <f t="shared" si="4"/>
        <v>1.9610068358579908</v>
      </c>
      <c r="L14" s="130">
        <f t="shared" si="5"/>
        <v>15.372543615381778</v>
      </c>
    </row>
    <row r="15" spans="1:12" x14ac:dyDescent="0.2">
      <c r="A15">
        <v>0.65</v>
      </c>
      <c r="B15" s="3">
        <f t="shared" si="6"/>
        <v>37</v>
      </c>
      <c r="C15" s="4">
        <f t="shared" si="7"/>
        <v>102</v>
      </c>
      <c r="D15" s="4">
        <f t="shared" si="8"/>
        <v>227</v>
      </c>
      <c r="E15" s="5">
        <v>1.3310848017621146</v>
      </c>
      <c r="F15" s="5">
        <v>15.644586829762579</v>
      </c>
      <c r="G15" s="129">
        <f t="shared" si="0"/>
        <v>0.75126693556727686</v>
      </c>
      <c r="H15" s="129">
        <f t="shared" si="1"/>
        <v>6.3919872789326704E-2</v>
      </c>
      <c r="I15" s="130">
        <f t="shared" si="3"/>
        <v>0.58084673488926186</v>
      </c>
      <c r="J15" s="130">
        <f t="shared" si="2"/>
        <v>9.5175893910465631E-2</v>
      </c>
      <c r="K15" s="130">
        <f t="shared" si="4"/>
        <v>1.7216245524572837</v>
      </c>
      <c r="L15" s="130">
        <f t="shared" si="5"/>
        <v>10.506862178155377</v>
      </c>
    </row>
    <row r="16" spans="1:12" x14ac:dyDescent="0.2">
      <c r="A16">
        <v>0.6</v>
      </c>
      <c r="B16" s="3">
        <f t="shared" si="6"/>
        <v>37</v>
      </c>
      <c r="C16" s="4">
        <f t="shared" si="7"/>
        <v>102</v>
      </c>
      <c r="D16" s="4">
        <f t="shared" si="8"/>
        <v>227</v>
      </c>
      <c r="E16" s="5">
        <v>1.3310848017621146</v>
      </c>
      <c r="F16" s="5">
        <v>15.644586829762579</v>
      </c>
      <c r="G16" s="129">
        <f t="shared" si="0"/>
        <v>0.75126693556727686</v>
      </c>
      <c r="H16" s="129">
        <f t="shared" si="1"/>
        <v>6.3919872789326704E-2</v>
      </c>
      <c r="I16" s="130">
        <f t="shared" si="3"/>
        <v>0.66854418775478064</v>
      </c>
      <c r="J16" s="130">
        <f t="shared" si="2"/>
        <v>0.14356053816625436</v>
      </c>
      <c r="K16" s="130">
        <f t="shared" si="4"/>
        <v>1.4957874413034251</v>
      </c>
      <c r="L16" s="130">
        <f t="shared" si="5"/>
        <v>6.9657025027443238</v>
      </c>
    </row>
    <row r="17" spans="1:12" x14ac:dyDescent="0.2">
      <c r="A17">
        <v>0.55000000000000004</v>
      </c>
      <c r="B17" s="3">
        <f t="shared" si="6"/>
        <v>37</v>
      </c>
      <c r="C17" s="4">
        <f t="shared" si="7"/>
        <v>102</v>
      </c>
      <c r="D17" s="4">
        <f t="shared" si="8"/>
        <v>227</v>
      </c>
      <c r="E17" s="5">
        <v>1.3310848017621146</v>
      </c>
      <c r="F17" s="5">
        <v>15.644586829762579</v>
      </c>
      <c r="G17" s="129">
        <f t="shared" si="0"/>
        <v>0.75126693556727686</v>
      </c>
      <c r="H17" s="129">
        <f t="shared" si="1"/>
        <v>6.3919872789326704E-2</v>
      </c>
      <c r="I17" s="130">
        <f t="shared" si="3"/>
        <v>0.77896048450221078</v>
      </c>
      <c r="J17" s="130">
        <f t="shared" si="2"/>
        <v>0.2244318267724697</v>
      </c>
      <c r="K17" s="130">
        <f t="shared" si="4"/>
        <v>1.2837621675238673</v>
      </c>
      <c r="L17" s="130">
        <f t="shared" si="5"/>
        <v>4.4556960319794836</v>
      </c>
    </row>
    <row r="18" spans="1:12" x14ac:dyDescent="0.2">
      <c r="A18">
        <v>0.5</v>
      </c>
      <c r="B18" s="3">
        <f t="shared" si="6"/>
        <v>37</v>
      </c>
      <c r="C18" s="4">
        <f t="shared" si="7"/>
        <v>102</v>
      </c>
      <c r="D18" s="4">
        <f t="shared" si="8"/>
        <v>227</v>
      </c>
      <c r="E18" s="5">
        <v>1.3310848017621146</v>
      </c>
      <c r="F18" s="5">
        <v>15.644586829762579</v>
      </c>
      <c r="G18" s="129">
        <f t="shared" si="0"/>
        <v>0.75126693556727686</v>
      </c>
      <c r="H18" s="129">
        <f t="shared" si="1"/>
        <v>6.3919872789326704E-2</v>
      </c>
      <c r="I18" s="130">
        <f t="shared" si="3"/>
        <v>0.92094205688668074</v>
      </c>
      <c r="J18" s="130">
        <f t="shared" si="2"/>
        <v>0.36613519380504317</v>
      </c>
      <c r="K18" s="130">
        <f t="shared" si="4"/>
        <v>1.0858446441034315</v>
      </c>
      <c r="L18" s="130">
        <f t="shared" si="5"/>
        <v>2.7312315694308049</v>
      </c>
    </row>
    <row r="19" spans="1:12" x14ac:dyDescent="0.2">
      <c r="A19">
        <v>0.45</v>
      </c>
      <c r="B19" s="3">
        <f t="shared" si="6"/>
        <v>37</v>
      </c>
      <c r="C19" s="4">
        <f t="shared" si="7"/>
        <v>102</v>
      </c>
      <c r="D19" s="4">
        <f t="shared" si="8"/>
        <v>227</v>
      </c>
      <c r="E19" s="5">
        <v>1.3310848017621146</v>
      </c>
      <c r="F19" s="5">
        <v>15.644586829762579</v>
      </c>
      <c r="G19" s="129">
        <f t="shared" si="0"/>
        <v>0.75126693556727686</v>
      </c>
      <c r="H19" s="129">
        <f t="shared" si="1"/>
        <v>6.3919872789326704E-2</v>
      </c>
      <c r="I19" s="130">
        <f t="shared" si="3"/>
        <v>1.1081972986098299</v>
      </c>
      <c r="J19" s="130">
        <f t="shared" si="2"/>
        <v>0.62894457262719983</v>
      </c>
      <c r="K19" s="130">
        <f t="shared" si="4"/>
        <v>0.90236639383117323</v>
      </c>
      <c r="L19" s="130">
        <f t="shared" si="5"/>
        <v>1.5899652267016848</v>
      </c>
    </row>
    <row r="20" spans="1:12" x14ac:dyDescent="0.2">
      <c r="A20">
        <v>0.39999999999999902</v>
      </c>
      <c r="B20" s="3">
        <f t="shared" si="6"/>
        <v>37</v>
      </c>
      <c r="C20" s="4">
        <f t="shared" si="7"/>
        <v>102</v>
      </c>
      <c r="D20" s="4">
        <f t="shared" si="8"/>
        <v>227</v>
      </c>
      <c r="E20" s="5">
        <v>1.3310848017621146</v>
      </c>
      <c r="F20" s="5">
        <v>15.644586829762579</v>
      </c>
      <c r="G20" s="129">
        <f t="shared" si="0"/>
        <v>0.75126693556727686</v>
      </c>
      <c r="H20" s="129">
        <f t="shared" si="1"/>
        <v>6.3919872789326704E-2</v>
      </c>
      <c r="I20" s="130">
        <f t="shared" si="3"/>
        <v>1.3629490667547797</v>
      </c>
      <c r="J20" s="130">
        <f t="shared" si="2"/>
        <v>1.1515624342369339</v>
      </c>
      <c r="K20" s="130">
        <f t="shared" si="4"/>
        <v>0.73370313270842047</v>
      </c>
      <c r="L20" s="130">
        <f t="shared" si="5"/>
        <v>0.86838539558876404</v>
      </c>
    </row>
    <row r="21" spans="1:12" x14ac:dyDescent="0.2">
      <c r="A21">
        <v>0.34999999999999898</v>
      </c>
      <c r="B21" s="3">
        <f t="shared" si="6"/>
        <v>37</v>
      </c>
      <c r="C21" s="4">
        <f t="shared" si="7"/>
        <v>102</v>
      </c>
      <c r="D21" s="4">
        <f t="shared" si="8"/>
        <v>227</v>
      </c>
      <c r="E21" s="5">
        <v>1.3310848017621146</v>
      </c>
      <c r="F21" s="5">
        <v>15.644586829762579</v>
      </c>
      <c r="G21" s="129">
        <f t="shared" si="0"/>
        <v>0.75126693556727686</v>
      </c>
      <c r="H21" s="129">
        <f t="shared" si="1"/>
        <v>6.3919872789326704E-2</v>
      </c>
      <c r="I21" s="130">
        <f t="shared" si="3"/>
        <v>1.7232860455622501</v>
      </c>
      <c r="J21" s="130">
        <f t="shared" si="2"/>
        <v>2.2860407809236021</v>
      </c>
      <c r="K21" s="130">
        <f t="shared" si="4"/>
        <v>0.58028671593736125</v>
      </c>
      <c r="L21" s="130">
        <f t="shared" si="5"/>
        <v>0.43743751570170231</v>
      </c>
    </row>
    <row r="22" spans="1:12" x14ac:dyDescent="0.2">
      <c r="A22">
        <v>0.29999999999999899</v>
      </c>
      <c r="B22" s="3">
        <f t="shared" si="6"/>
        <v>37</v>
      </c>
      <c r="C22" s="4">
        <f t="shared" si="7"/>
        <v>102</v>
      </c>
      <c r="D22" s="4">
        <f t="shared" si="8"/>
        <v>227</v>
      </c>
      <c r="E22" s="5">
        <v>1.3310848017621146</v>
      </c>
      <c r="F22" s="5">
        <v>15.644586829762579</v>
      </c>
      <c r="G22" s="129">
        <f t="shared" si="0"/>
        <v>0.75126693556727686</v>
      </c>
      <c r="H22" s="129">
        <f t="shared" si="1"/>
        <v>6.3919872789326704E-2</v>
      </c>
      <c r="I22" s="130">
        <f t="shared" si="3"/>
        <v>2.259261992827994</v>
      </c>
      <c r="J22" s="130">
        <f t="shared" si="2"/>
        <v>5.0450419892960401</v>
      </c>
      <c r="K22" s="130">
        <f t="shared" si="4"/>
        <v>0.44262241527299206</v>
      </c>
      <c r="L22" s="130">
        <f t="shared" si="5"/>
        <v>0.19821440577138486</v>
      </c>
    </row>
    <row r="23" spans="1:12" x14ac:dyDescent="0.2">
      <c r="A23">
        <v>0.249999999999999</v>
      </c>
      <c r="B23" s="3">
        <f t="shared" si="6"/>
        <v>37</v>
      </c>
      <c r="C23" s="4">
        <f t="shared" si="7"/>
        <v>102</v>
      </c>
      <c r="D23" s="4">
        <f t="shared" si="8"/>
        <v>227</v>
      </c>
      <c r="E23" s="5">
        <v>1.3310848017621146</v>
      </c>
      <c r="F23" s="5">
        <v>15.644586829762579</v>
      </c>
      <c r="G23" s="129">
        <f t="shared" si="0"/>
        <v>0.75126693556727686</v>
      </c>
      <c r="H23" s="129">
        <f t="shared" si="1"/>
        <v>6.3919872789326704E-2</v>
      </c>
      <c r="I23" s="130">
        <f t="shared" si="3"/>
        <v>3.1122092224128202</v>
      </c>
      <c r="J23" s="122">
        <f t="shared" si="2"/>
        <v>12.866818765797086</v>
      </c>
      <c r="K23" s="130">
        <f t="shared" si="4"/>
        <v>0.3213151586334303</v>
      </c>
      <c r="L23" s="130">
        <f t="shared" si="5"/>
        <v>7.7719288520502527E-2</v>
      </c>
    </row>
    <row r="24" spans="1:12" x14ac:dyDescent="0.2">
      <c r="A24">
        <v>0.19999999999999901</v>
      </c>
      <c r="B24" s="3">
        <f t="shared" si="6"/>
        <v>37</v>
      </c>
      <c r="C24" s="4">
        <f t="shared" si="7"/>
        <v>102</v>
      </c>
      <c r="D24" s="4">
        <f t="shared" si="8"/>
        <v>227</v>
      </c>
      <c r="E24" s="5">
        <v>1.3310848017621146</v>
      </c>
      <c r="F24" s="5">
        <v>15.644586829762579</v>
      </c>
      <c r="G24" s="129">
        <f t="shared" si="0"/>
        <v>0.75126693556727686</v>
      </c>
      <c r="H24" s="129">
        <f t="shared" si="1"/>
        <v>6.3919872789326704E-2</v>
      </c>
      <c r="I24" s="130">
        <f t="shared" si="3"/>
        <v>4.6059169776357587</v>
      </c>
      <c r="J24" s="122">
        <f t="shared" si="2"/>
        <v>40.468508325687637</v>
      </c>
      <c r="K24" s="130">
        <f t="shared" si="4"/>
        <v>0.21711203325104336</v>
      </c>
      <c r="L24" s="130">
        <f t="shared" si="5"/>
        <v>2.4710572278871069E-2</v>
      </c>
    </row>
    <row r="25" spans="1:12" x14ac:dyDescent="0.2">
      <c r="A25">
        <v>0.149999999999999</v>
      </c>
      <c r="B25" s="3">
        <f t="shared" si="6"/>
        <v>37</v>
      </c>
      <c r="C25" s="4">
        <f t="shared" si="7"/>
        <v>102</v>
      </c>
      <c r="D25" s="4">
        <f t="shared" si="8"/>
        <v>227</v>
      </c>
      <c r="E25" s="5">
        <v>1.3310848017621146</v>
      </c>
      <c r="F25" s="5">
        <v>15.644586829762579</v>
      </c>
      <c r="G25" s="129">
        <f t="shared" si="0"/>
        <v>0.75126693556727686</v>
      </c>
      <c r="H25" s="129">
        <f t="shared" si="1"/>
        <v>6.3919872789326704E-2</v>
      </c>
      <c r="I25" s="130">
        <f t="shared" si="3"/>
        <v>7.6348951134840162</v>
      </c>
      <c r="J25" s="1">
        <f t="shared" si="2"/>
        <v>177.29418542778222</v>
      </c>
      <c r="K25" s="130">
        <f t="shared" si="4"/>
        <v>0.13097756879906527</v>
      </c>
      <c r="L25" s="130">
        <f t="shared" si="5"/>
        <v>5.6403429000627496E-3</v>
      </c>
    </row>
    <row r="26" spans="1:12" x14ac:dyDescent="0.2">
      <c r="A26">
        <v>9.9999999999999006E-2</v>
      </c>
      <c r="B26" s="3">
        <f t="shared" si="6"/>
        <v>37</v>
      </c>
      <c r="C26" s="4">
        <f t="shared" si="7"/>
        <v>102</v>
      </c>
      <c r="D26" s="4">
        <f t="shared" si="8"/>
        <v>227</v>
      </c>
      <c r="E26" s="5">
        <v>1.3310848017621146</v>
      </c>
      <c r="F26" s="5">
        <v>15.644586829762579</v>
      </c>
      <c r="G26" s="129">
        <f t="shared" si="0"/>
        <v>0.75126693556727686</v>
      </c>
      <c r="H26" s="129">
        <f t="shared" si="1"/>
        <v>6.3919872789326704E-2</v>
      </c>
      <c r="I26" s="130">
        <f t="shared" si="3"/>
        <v>15.565123981768203</v>
      </c>
      <c r="J26" s="1">
        <f t="shared" si="2"/>
        <v>1422.1549065999791</v>
      </c>
      <c r="K26" s="130">
        <f t="shared" si="4"/>
        <v>6.42461956082922E-2</v>
      </c>
      <c r="L26" s="130">
        <f t="shared" si="5"/>
        <v>7.0315828139337708E-4</v>
      </c>
    </row>
    <row r="27" spans="1:12" x14ac:dyDescent="0.2">
      <c r="A27">
        <v>4.9999999999998997E-2</v>
      </c>
      <c r="B27" s="3">
        <f t="shared" si="6"/>
        <v>37</v>
      </c>
      <c r="C27" s="4">
        <f t="shared" si="7"/>
        <v>102</v>
      </c>
      <c r="D27" s="4">
        <f t="shared" si="8"/>
        <v>227</v>
      </c>
      <c r="E27" s="5">
        <v>1.3310848017621146</v>
      </c>
      <c r="F27" s="5">
        <v>15.644586829762579</v>
      </c>
      <c r="G27" s="129">
        <f t="shared" si="0"/>
        <v>0.75126693556727686</v>
      </c>
      <c r="H27" s="129">
        <f t="shared" si="1"/>
        <v>6.3919872789326704E-2</v>
      </c>
      <c r="I27" s="130">
        <f t="shared" si="3"/>
        <v>52.600401992520943</v>
      </c>
      <c r="J27" s="1">
        <f t="shared" si="2"/>
        <v>49977.739779517382</v>
      </c>
      <c r="K27" s="130">
        <f t="shared" si="4"/>
        <v>1.9011261551616778E-2</v>
      </c>
      <c r="L27" s="130">
        <f t="shared" si="5"/>
        <v>2.0008908054098012E-5</v>
      </c>
    </row>
    <row r="28" spans="1:12" x14ac:dyDescent="0.2">
      <c r="A28" s="12">
        <v>0.01</v>
      </c>
      <c r="B28" s="105">
        <f t="shared" si="6"/>
        <v>37</v>
      </c>
      <c r="C28" s="117">
        <f t="shared" si="7"/>
        <v>102</v>
      </c>
      <c r="D28" s="117">
        <f t="shared" si="8"/>
        <v>227</v>
      </c>
      <c r="E28" s="118">
        <v>1.3310848017621146</v>
      </c>
      <c r="F28" s="118">
        <v>15.644586829762579</v>
      </c>
      <c r="G28" s="131">
        <f t="shared" si="0"/>
        <v>0.75126693556727686</v>
      </c>
      <c r="H28" s="131">
        <f t="shared" si="1"/>
        <v>6.3919872789326704E-2</v>
      </c>
      <c r="I28" s="132">
        <f t="shared" si="3"/>
        <v>889.01551664627038</v>
      </c>
      <c r="J28" s="133">
        <f t="shared" si="2"/>
        <v>194125254.9626582</v>
      </c>
      <c r="K28" s="132">
        <f>1/I28</f>
        <v>1.1248397595718109E-3</v>
      </c>
      <c r="L28" s="132">
        <f>1/J28</f>
        <v>5.1513132600513999E-9</v>
      </c>
    </row>
    <row r="30" spans="1:12" x14ac:dyDescent="0.2">
      <c r="A30" t="s">
        <v>332</v>
      </c>
    </row>
    <row r="31" spans="1:12" x14ac:dyDescent="0.2">
      <c r="A31" s="101"/>
      <c r="B31" s="101"/>
      <c r="C31" s="101"/>
      <c r="D31" s="101"/>
      <c r="E31" s="102" t="s">
        <v>10</v>
      </c>
      <c r="F31" s="102"/>
      <c r="G31" s="103" t="s">
        <v>14</v>
      </c>
      <c r="H31" s="103"/>
      <c r="I31" s="101"/>
      <c r="J31" s="101"/>
      <c r="K31" s="102" t="s">
        <v>19</v>
      </c>
      <c r="L31" s="102"/>
    </row>
    <row r="32" spans="1:12" x14ac:dyDescent="0.2">
      <c r="B32" s="3" t="s">
        <v>5</v>
      </c>
      <c r="C32" s="3" t="s">
        <v>6</v>
      </c>
      <c r="D32" s="3" t="s">
        <v>4</v>
      </c>
      <c r="E32" s="104" t="s">
        <v>7</v>
      </c>
      <c r="F32" s="104" t="s">
        <v>8</v>
      </c>
      <c r="G32" s="6" t="s">
        <v>13</v>
      </c>
      <c r="H32" s="6" t="s">
        <v>12</v>
      </c>
      <c r="I32" t="s">
        <v>18</v>
      </c>
      <c r="J32" t="s">
        <v>17</v>
      </c>
      <c r="K32" s="104" t="s">
        <v>7</v>
      </c>
      <c r="L32" s="104" t="s">
        <v>8</v>
      </c>
    </row>
    <row r="33" spans="1:12" x14ac:dyDescent="0.2">
      <c r="A33" s="12" t="s">
        <v>11</v>
      </c>
      <c r="B33" s="105"/>
      <c r="C33" s="105"/>
      <c r="D33" s="105"/>
      <c r="E33" s="106" t="s">
        <v>9</v>
      </c>
      <c r="F33" s="106" t="s">
        <v>9</v>
      </c>
      <c r="G33" s="107" t="s">
        <v>15</v>
      </c>
      <c r="H33" s="107" t="s">
        <v>16</v>
      </c>
      <c r="I33" s="12"/>
      <c r="J33" s="12"/>
      <c r="K33" s="106" t="s">
        <v>9</v>
      </c>
      <c r="L33" s="106" t="s">
        <v>9</v>
      </c>
    </row>
    <row r="34" spans="1:12" x14ac:dyDescent="0.2">
      <c r="A34">
        <v>1</v>
      </c>
      <c r="B34" s="3">
        <v>64</v>
      </c>
      <c r="C34" s="3">
        <v>159</v>
      </c>
      <c r="D34" s="3">
        <v>285</v>
      </c>
      <c r="E34" s="5">
        <v>1.3310848017621146</v>
      </c>
      <c r="F34" s="5">
        <v>15.644586829762579</v>
      </c>
      <c r="G34" s="6">
        <f t="shared" ref="G34:G54" si="9">1/E34</f>
        <v>0.75126693556727686</v>
      </c>
      <c r="H34" s="6">
        <f t="shared" ref="H34:H54" si="10">1/F34</f>
        <v>6.3919872789326704E-2</v>
      </c>
      <c r="I34" s="130">
        <f t="shared" ref="I34:I54" si="11">G34*B34/C34*A34^(1-C34/B34)</f>
        <v>0.30239675393902971</v>
      </c>
      <c r="J34" s="130">
        <f t="shared" ref="J34:J54" si="12">H34*B34/D34*A34^(1-D34/B34)</f>
        <v>1.4353936345673364E-2</v>
      </c>
      <c r="K34" s="130">
        <f>1/I34</f>
        <v>3.3069138043777531</v>
      </c>
      <c r="L34" s="130">
        <f>1/J34</f>
        <v>69.667300726286484</v>
      </c>
    </row>
    <row r="35" spans="1:12" x14ac:dyDescent="0.2">
      <c r="A35">
        <v>0.95</v>
      </c>
      <c r="B35" s="3">
        <f>B34</f>
        <v>64</v>
      </c>
      <c r="C35" s="4">
        <f>C34</f>
        <v>159</v>
      </c>
      <c r="D35" s="4">
        <f>D34</f>
        <v>285</v>
      </c>
      <c r="E35" s="5">
        <v>1.3310848017621146</v>
      </c>
      <c r="F35" s="5">
        <v>15.644586829762579</v>
      </c>
      <c r="G35" s="6">
        <f t="shared" si="9"/>
        <v>0.75126693556727686</v>
      </c>
      <c r="H35" s="6">
        <f t="shared" si="10"/>
        <v>6.3919872789326704E-2</v>
      </c>
      <c r="I35" s="130">
        <f t="shared" si="11"/>
        <v>0.32631996696544568</v>
      </c>
      <c r="J35" s="130">
        <f t="shared" si="12"/>
        <v>1.7135397815027955E-2</v>
      </c>
      <c r="K35" s="130">
        <f t="shared" ref="K35:K53" si="13">1/I35</f>
        <v>3.0644768976269567</v>
      </c>
      <c r="L35" s="130">
        <f t="shared" ref="L35:L53" si="14">1/J35</f>
        <v>58.358726817709929</v>
      </c>
    </row>
    <row r="36" spans="1:12" x14ac:dyDescent="0.2">
      <c r="A36">
        <v>0.9</v>
      </c>
      <c r="B36" s="3">
        <f t="shared" ref="B36:D51" si="15">B35</f>
        <v>64</v>
      </c>
      <c r="C36" s="4">
        <f t="shared" si="15"/>
        <v>159</v>
      </c>
      <c r="D36" s="4">
        <f t="shared" si="15"/>
        <v>285</v>
      </c>
      <c r="E36" s="5">
        <v>1.3310848017621146</v>
      </c>
      <c r="F36" s="5">
        <v>15.644586829762579</v>
      </c>
      <c r="G36" s="6">
        <f t="shared" si="9"/>
        <v>0.75126693556727686</v>
      </c>
      <c r="H36" s="6">
        <f t="shared" si="10"/>
        <v>6.3919872789326704E-2</v>
      </c>
      <c r="I36" s="130">
        <f t="shared" si="11"/>
        <v>0.35358871842531936</v>
      </c>
      <c r="J36" s="130">
        <f t="shared" si="12"/>
        <v>2.0652724443688448E-2</v>
      </c>
      <c r="K36" s="130">
        <f t="shared" si="13"/>
        <v>2.8281445303272807</v>
      </c>
      <c r="L36" s="130">
        <f t="shared" si="14"/>
        <v>48.419761892751339</v>
      </c>
    </row>
    <row r="37" spans="1:12" x14ac:dyDescent="0.2">
      <c r="A37">
        <v>0.85</v>
      </c>
      <c r="B37" s="3">
        <f t="shared" si="15"/>
        <v>64</v>
      </c>
      <c r="C37" s="4">
        <f t="shared" si="15"/>
        <v>159</v>
      </c>
      <c r="D37" s="4">
        <f t="shared" si="15"/>
        <v>285</v>
      </c>
      <c r="E37" s="5">
        <v>1.3310848017621146</v>
      </c>
      <c r="F37" s="5">
        <v>15.644586829762579</v>
      </c>
      <c r="G37" s="6">
        <f t="shared" si="9"/>
        <v>0.75126693556727686</v>
      </c>
      <c r="H37" s="6">
        <f t="shared" si="10"/>
        <v>6.3919872789326704E-2</v>
      </c>
      <c r="I37" s="130">
        <f t="shared" si="11"/>
        <v>0.38489822392258405</v>
      </c>
      <c r="J37" s="130">
        <f t="shared" si="12"/>
        <v>2.5159168752048086E-2</v>
      </c>
      <c r="K37" s="130">
        <f t="shared" si="13"/>
        <v>2.5980894112962538</v>
      </c>
      <c r="L37" s="130">
        <f t="shared" si="14"/>
        <v>39.746941159118975</v>
      </c>
    </row>
    <row r="38" spans="1:12" x14ac:dyDescent="0.2">
      <c r="A38">
        <v>0.8</v>
      </c>
      <c r="B38" s="3">
        <f t="shared" si="15"/>
        <v>64</v>
      </c>
      <c r="C38" s="4">
        <f t="shared" si="15"/>
        <v>159</v>
      </c>
      <c r="D38" s="4">
        <f t="shared" si="15"/>
        <v>285</v>
      </c>
      <c r="E38" s="5">
        <v>1.3310848017621146</v>
      </c>
      <c r="F38" s="5">
        <v>15.644586829762579</v>
      </c>
      <c r="G38" s="6">
        <f t="shared" si="9"/>
        <v>0.75126693556727686</v>
      </c>
      <c r="H38" s="6">
        <f t="shared" si="10"/>
        <v>6.3919872789326704E-2</v>
      </c>
      <c r="I38" s="130">
        <f t="shared" si="11"/>
        <v>0.42114138931401046</v>
      </c>
      <c r="J38" s="130">
        <f t="shared" si="12"/>
        <v>3.1017972359475982E-2</v>
      </c>
      <c r="K38" s="130">
        <f t="shared" si="13"/>
        <v>2.3744994564150574</v>
      </c>
      <c r="L38" s="130">
        <f t="shared" si="14"/>
        <v>32.239373625416889</v>
      </c>
    </row>
    <row r="39" spans="1:12" x14ac:dyDescent="0.2">
      <c r="A39">
        <v>0.75</v>
      </c>
      <c r="B39" s="3">
        <f t="shared" si="15"/>
        <v>64</v>
      </c>
      <c r="C39" s="4">
        <f t="shared" si="15"/>
        <v>159</v>
      </c>
      <c r="D39" s="4">
        <f t="shared" si="15"/>
        <v>285</v>
      </c>
      <c r="E39" s="5">
        <v>1.3310848017621146</v>
      </c>
      <c r="F39" s="5">
        <v>15.644586829762579</v>
      </c>
      <c r="G39" s="6">
        <f t="shared" si="9"/>
        <v>0.75126693556727686</v>
      </c>
      <c r="H39" s="6">
        <f t="shared" si="10"/>
        <v>6.3919872789326704E-2</v>
      </c>
      <c r="I39" s="130">
        <f t="shared" si="11"/>
        <v>0.46348220250201072</v>
      </c>
      <c r="J39" s="130">
        <f t="shared" si="12"/>
        <v>3.8761456775660598E-2</v>
      </c>
      <c r="K39" s="130">
        <f t="shared" si="13"/>
        <v>2.1575801500072953</v>
      </c>
      <c r="L39" s="130">
        <f t="shared" si="14"/>
        <v>25.798823965458592</v>
      </c>
    </row>
    <row r="40" spans="1:12" x14ac:dyDescent="0.2">
      <c r="A40">
        <v>0.7</v>
      </c>
      <c r="B40" s="3">
        <f t="shared" si="15"/>
        <v>64</v>
      </c>
      <c r="C40" s="4">
        <f t="shared" si="15"/>
        <v>159</v>
      </c>
      <c r="D40" s="4">
        <f t="shared" si="15"/>
        <v>285</v>
      </c>
      <c r="E40" s="5">
        <v>1.3310848017621146</v>
      </c>
      <c r="F40" s="5">
        <v>15.644586829762579</v>
      </c>
      <c r="G40" s="6">
        <f t="shared" si="9"/>
        <v>0.75126693556727686</v>
      </c>
      <c r="H40" s="6">
        <f t="shared" si="10"/>
        <v>6.3919872789326704E-2</v>
      </c>
      <c r="I40" s="130">
        <f t="shared" si="11"/>
        <v>0.5134636713961368</v>
      </c>
      <c r="J40" s="130">
        <f t="shared" si="12"/>
        <v>4.9188870087873877E-2</v>
      </c>
      <c r="K40" s="130">
        <f t="shared" si="13"/>
        <v>1.9475574528592128</v>
      </c>
      <c r="L40" s="130">
        <f t="shared" si="14"/>
        <v>20.329802213662184</v>
      </c>
    </row>
    <row r="41" spans="1:12" x14ac:dyDescent="0.2">
      <c r="A41">
        <v>0.65</v>
      </c>
      <c r="B41" s="3">
        <f t="shared" si="15"/>
        <v>64</v>
      </c>
      <c r="C41" s="4">
        <f t="shared" si="15"/>
        <v>159</v>
      </c>
      <c r="D41" s="4">
        <f t="shared" si="15"/>
        <v>285</v>
      </c>
      <c r="E41" s="5">
        <v>1.3310848017621146</v>
      </c>
      <c r="F41" s="5">
        <v>15.644586829762579</v>
      </c>
      <c r="G41" s="6">
        <f t="shared" si="9"/>
        <v>0.75126693556727686</v>
      </c>
      <c r="H41" s="6">
        <f t="shared" si="10"/>
        <v>6.3919872789326704E-2</v>
      </c>
      <c r="I41" s="130">
        <f t="shared" si="11"/>
        <v>0.57317054116588295</v>
      </c>
      <c r="J41" s="130">
        <f t="shared" si="12"/>
        <v>6.353376339016617E-2</v>
      </c>
      <c r="K41" s="130">
        <f t="shared" si="13"/>
        <v>1.7446814310552416</v>
      </c>
      <c r="L41" s="130">
        <f t="shared" si="14"/>
        <v>15.739662608350715</v>
      </c>
    </row>
    <row r="42" spans="1:12" x14ac:dyDescent="0.2">
      <c r="A42">
        <v>0.6</v>
      </c>
      <c r="B42" s="3">
        <f t="shared" si="15"/>
        <v>64</v>
      </c>
      <c r="C42" s="4">
        <f t="shared" si="15"/>
        <v>159</v>
      </c>
      <c r="D42" s="4">
        <f t="shared" si="15"/>
        <v>285</v>
      </c>
      <c r="E42" s="5">
        <v>1.3310848017621146</v>
      </c>
      <c r="F42" s="5">
        <v>15.644586829762579</v>
      </c>
      <c r="G42" s="6">
        <f t="shared" si="9"/>
        <v>0.75126693556727686</v>
      </c>
      <c r="H42" s="6">
        <f t="shared" si="10"/>
        <v>6.3919872789326704E-2</v>
      </c>
      <c r="I42" s="130">
        <f t="shared" si="11"/>
        <v>0.64548159377190129</v>
      </c>
      <c r="J42" s="130">
        <f t="shared" si="12"/>
        <v>8.3761120707691303E-2</v>
      </c>
      <c r="K42" s="130">
        <f t="shared" si="13"/>
        <v>1.5492308528217733</v>
      </c>
      <c r="L42" s="130">
        <f t="shared" si="14"/>
        <v>11.938713230566599</v>
      </c>
    </row>
    <row r="43" spans="1:12" x14ac:dyDescent="0.2">
      <c r="A43">
        <v>0.55000000000000004</v>
      </c>
      <c r="B43" s="3">
        <f t="shared" si="15"/>
        <v>64</v>
      </c>
      <c r="C43" s="4">
        <f t="shared" si="15"/>
        <v>159</v>
      </c>
      <c r="D43" s="4">
        <f t="shared" si="15"/>
        <v>285</v>
      </c>
      <c r="E43" s="5">
        <v>1.3310848017621146</v>
      </c>
      <c r="F43" s="5">
        <v>15.644586829762579</v>
      </c>
      <c r="G43" s="6">
        <f t="shared" si="9"/>
        <v>0.75126693556727686</v>
      </c>
      <c r="H43" s="6">
        <f t="shared" si="10"/>
        <v>6.3919872789326704E-2</v>
      </c>
      <c r="I43" s="130">
        <f t="shared" si="11"/>
        <v>0.73447371440606302</v>
      </c>
      <c r="J43" s="130">
        <f t="shared" si="12"/>
        <v>0.11311784004835933</v>
      </c>
      <c r="K43" s="130">
        <f t="shared" si="13"/>
        <v>1.3615191127822137</v>
      </c>
      <c r="L43" s="130">
        <f t="shared" si="14"/>
        <v>8.8403385316806542</v>
      </c>
    </row>
    <row r="44" spans="1:12" x14ac:dyDescent="0.2">
      <c r="A44">
        <v>0.5</v>
      </c>
      <c r="B44" s="3">
        <f t="shared" si="15"/>
        <v>64</v>
      </c>
      <c r="C44" s="4">
        <f t="shared" si="15"/>
        <v>159</v>
      </c>
      <c r="D44" s="4">
        <f t="shared" si="15"/>
        <v>285</v>
      </c>
      <c r="E44" s="5">
        <v>1.3310848017621146</v>
      </c>
      <c r="F44" s="5">
        <v>15.644586829762579</v>
      </c>
      <c r="G44" s="6">
        <f t="shared" si="9"/>
        <v>0.75126693556727686</v>
      </c>
      <c r="H44" s="6">
        <f t="shared" si="10"/>
        <v>6.3919872789326704E-2</v>
      </c>
      <c r="I44" s="130">
        <f t="shared" si="11"/>
        <v>0.84609382360454399</v>
      </c>
      <c r="J44" s="130">
        <f t="shared" si="12"/>
        <v>0.15720458909159898</v>
      </c>
      <c r="K44" s="130">
        <f t="shared" si="13"/>
        <v>1.1819020209127424</v>
      </c>
      <c r="L44" s="130">
        <f t="shared" si="14"/>
        <v>6.3611374564728917</v>
      </c>
    </row>
    <row r="45" spans="1:12" x14ac:dyDescent="0.2">
      <c r="A45">
        <v>0.45</v>
      </c>
      <c r="B45" s="3">
        <f t="shared" si="15"/>
        <v>64</v>
      </c>
      <c r="C45" s="4">
        <f t="shared" si="15"/>
        <v>159</v>
      </c>
      <c r="D45" s="4">
        <f t="shared" si="15"/>
        <v>285</v>
      </c>
      <c r="E45" s="5">
        <v>1.3310848017621146</v>
      </c>
      <c r="F45" s="5">
        <v>15.644586829762579</v>
      </c>
      <c r="G45" s="6">
        <f t="shared" si="9"/>
        <v>0.75126693556727686</v>
      </c>
      <c r="H45" s="6">
        <f t="shared" si="10"/>
        <v>6.3919872789326704E-2</v>
      </c>
      <c r="I45" s="130">
        <f t="shared" si="11"/>
        <v>0.98932685903178885</v>
      </c>
      <c r="J45" s="130">
        <f t="shared" si="12"/>
        <v>0.22618903843548832</v>
      </c>
      <c r="K45" s="130">
        <f t="shared" si="13"/>
        <v>1.0107882858640433</v>
      </c>
      <c r="L45" s="130">
        <f t="shared" si="14"/>
        <v>4.421080733694402</v>
      </c>
    </row>
    <row r="46" spans="1:12" x14ac:dyDescent="0.2">
      <c r="A46">
        <v>0.39999999999999902</v>
      </c>
      <c r="B46" s="3">
        <f t="shared" si="15"/>
        <v>64</v>
      </c>
      <c r="C46" s="4">
        <f t="shared" si="15"/>
        <v>159</v>
      </c>
      <c r="D46" s="4">
        <f t="shared" si="15"/>
        <v>285</v>
      </c>
      <c r="E46" s="5">
        <v>1.3310848017621146</v>
      </c>
      <c r="F46" s="5">
        <v>15.644586829762579</v>
      </c>
      <c r="G46" s="6">
        <f t="shared" si="9"/>
        <v>0.75126693556727686</v>
      </c>
      <c r="H46" s="6">
        <f t="shared" si="10"/>
        <v>6.3919872789326704E-2</v>
      </c>
      <c r="I46" s="130">
        <f t="shared" si="11"/>
        <v>1.1783364858296919</v>
      </c>
      <c r="J46" s="130">
        <f t="shared" si="12"/>
        <v>0.33970943452705504</v>
      </c>
      <c r="K46" s="130">
        <f t="shared" si="13"/>
        <v>0.84865402372385901</v>
      </c>
      <c r="L46" s="130">
        <f t="shared" si="14"/>
        <v>2.9436921626630839</v>
      </c>
    </row>
    <row r="47" spans="1:12" x14ac:dyDescent="0.2">
      <c r="A47">
        <v>0.34999999999999898</v>
      </c>
      <c r="B47" s="3">
        <f t="shared" si="15"/>
        <v>64</v>
      </c>
      <c r="C47" s="4">
        <f t="shared" si="15"/>
        <v>159</v>
      </c>
      <c r="D47" s="4">
        <f t="shared" si="15"/>
        <v>285</v>
      </c>
      <c r="E47" s="5">
        <v>1.3310848017621146</v>
      </c>
      <c r="F47" s="5">
        <v>15.644586829762579</v>
      </c>
      <c r="G47" s="6">
        <f t="shared" si="9"/>
        <v>0.75126693556727686</v>
      </c>
      <c r="H47" s="6">
        <f t="shared" si="10"/>
        <v>6.3919872789326704E-2</v>
      </c>
      <c r="I47" s="130">
        <f t="shared" si="11"/>
        <v>1.4366504777401794</v>
      </c>
      <c r="J47" s="130">
        <f t="shared" si="12"/>
        <v>0.53871745866945875</v>
      </c>
      <c r="K47" s="130">
        <f t="shared" si="13"/>
        <v>0.69606352797305204</v>
      </c>
      <c r="L47" s="130">
        <f t="shared" si="14"/>
        <v>1.8562606128819945</v>
      </c>
    </row>
    <row r="48" spans="1:12" x14ac:dyDescent="0.2">
      <c r="A48">
        <v>0.29999999999999899</v>
      </c>
      <c r="B48" s="3">
        <f t="shared" si="15"/>
        <v>64</v>
      </c>
      <c r="C48" s="4">
        <f t="shared" si="15"/>
        <v>159</v>
      </c>
      <c r="D48" s="4">
        <f t="shared" si="15"/>
        <v>285</v>
      </c>
      <c r="E48" s="5">
        <v>1.3310848017621146</v>
      </c>
      <c r="F48" s="5">
        <v>15.644586829762579</v>
      </c>
      <c r="G48" s="6">
        <f t="shared" si="9"/>
        <v>0.75126693556727686</v>
      </c>
      <c r="H48" s="6">
        <f t="shared" si="10"/>
        <v>6.3919872789326704E-2</v>
      </c>
      <c r="I48" s="130">
        <f t="shared" si="11"/>
        <v>1.8060312573690522</v>
      </c>
      <c r="J48" s="130">
        <f t="shared" si="12"/>
        <v>0.91735341759918276</v>
      </c>
      <c r="K48" s="130">
        <f t="shared" si="13"/>
        <v>0.55370027286059076</v>
      </c>
      <c r="L48" s="130">
        <f t="shared" si="14"/>
        <v>1.090092412384654</v>
      </c>
    </row>
    <row r="49" spans="1:20" x14ac:dyDescent="0.2">
      <c r="A49">
        <v>0.249999999999999</v>
      </c>
      <c r="B49" s="3">
        <f t="shared" si="15"/>
        <v>64</v>
      </c>
      <c r="C49" s="4">
        <f t="shared" si="15"/>
        <v>159</v>
      </c>
      <c r="D49" s="4">
        <f t="shared" si="15"/>
        <v>285</v>
      </c>
      <c r="E49" s="5">
        <v>1.3310848017621146</v>
      </c>
      <c r="F49" s="5">
        <v>15.644586829762579</v>
      </c>
      <c r="G49" s="6">
        <f t="shared" si="9"/>
        <v>0.75126693556727686</v>
      </c>
      <c r="H49" s="6">
        <f t="shared" si="10"/>
        <v>6.3919872789326704E-2</v>
      </c>
      <c r="I49" s="130">
        <f t="shared" si="11"/>
        <v>2.3673361205659593</v>
      </c>
      <c r="J49" s="130">
        <f t="shared" si="12"/>
        <v>1.7217077069530151</v>
      </c>
      <c r="K49" s="130">
        <f t="shared" si="13"/>
        <v>0.42241572344231787</v>
      </c>
      <c r="L49" s="130">
        <f t="shared" si="14"/>
        <v>0.58081868133688364</v>
      </c>
    </row>
    <row r="50" spans="1:20" x14ac:dyDescent="0.2">
      <c r="A50">
        <v>0.19999999999999901</v>
      </c>
      <c r="B50" s="3">
        <f t="shared" si="15"/>
        <v>64</v>
      </c>
      <c r="C50" s="4">
        <f t="shared" si="15"/>
        <v>159</v>
      </c>
      <c r="D50" s="4">
        <f t="shared" si="15"/>
        <v>285</v>
      </c>
      <c r="E50" s="5">
        <v>1.3310848017621146</v>
      </c>
      <c r="F50" s="5">
        <v>15.644586829762579</v>
      </c>
      <c r="G50" s="6">
        <f t="shared" si="9"/>
        <v>0.75126693556727686</v>
      </c>
      <c r="H50" s="6">
        <f t="shared" si="10"/>
        <v>6.3919872789326704E-2</v>
      </c>
      <c r="I50" s="130">
        <f t="shared" si="11"/>
        <v>3.296937582171946</v>
      </c>
      <c r="J50" s="130">
        <f t="shared" si="12"/>
        <v>3.7205043117989636</v>
      </c>
      <c r="K50" s="130">
        <f t="shared" si="13"/>
        <v>0.3033117779989099</v>
      </c>
      <c r="L50" s="130">
        <f t="shared" si="14"/>
        <v>0.26878076631403586</v>
      </c>
    </row>
    <row r="51" spans="1:20" x14ac:dyDescent="0.2">
      <c r="A51">
        <v>0.149999999999999</v>
      </c>
      <c r="B51" s="3">
        <f t="shared" si="15"/>
        <v>64</v>
      </c>
      <c r="C51" s="4">
        <f t="shared" si="15"/>
        <v>159</v>
      </c>
      <c r="D51" s="4">
        <f t="shared" si="15"/>
        <v>285</v>
      </c>
      <c r="E51" s="5">
        <v>1.3310848017621146</v>
      </c>
      <c r="F51" s="5">
        <v>15.644586829762579</v>
      </c>
      <c r="G51" s="6">
        <f t="shared" si="9"/>
        <v>0.75126693556727686</v>
      </c>
      <c r="H51" s="6">
        <f t="shared" si="10"/>
        <v>6.3919872789326704E-2</v>
      </c>
      <c r="I51" s="130">
        <f t="shared" si="11"/>
        <v>5.0532020340562465</v>
      </c>
      <c r="J51" s="130">
        <f t="shared" si="12"/>
        <v>10.046872411338541</v>
      </c>
      <c r="K51" s="130">
        <f t="shared" si="13"/>
        <v>0.1978943238881925</v>
      </c>
      <c r="L51" s="130">
        <f t="shared" si="14"/>
        <v>9.953346265962687E-2</v>
      </c>
    </row>
    <row r="52" spans="1:20" x14ac:dyDescent="0.2">
      <c r="A52">
        <v>9.9999999999999006E-2</v>
      </c>
      <c r="B52" s="3">
        <f t="shared" ref="B52:D54" si="16">B51</f>
        <v>64</v>
      </c>
      <c r="C52" s="4">
        <f t="shared" si="16"/>
        <v>159</v>
      </c>
      <c r="D52" s="4">
        <f t="shared" si="16"/>
        <v>285</v>
      </c>
      <c r="E52" s="5">
        <v>1.3310848017621146</v>
      </c>
      <c r="F52" s="5">
        <v>15.644586829762579</v>
      </c>
      <c r="G52" s="6">
        <f t="shared" si="9"/>
        <v>0.75126693556727686</v>
      </c>
      <c r="H52" s="6">
        <f t="shared" si="10"/>
        <v>6.3919872789326704E-2</v>
      </c>
      <c r="I52" s="130">
        <f t="shared" si="11"/>
        <v>9.2246973181723853</v>
      </c>
      <c r="J52" s="130">
        <f t="shared" si="12"/>
        <v>40.747035340322235</v>
      </c>
      <c r="K52" s="130">
        <f t="shared" si="13"/>
        <v>0.10840464087965565</v>
      </c>
      <c r="L52" s="130">
        <f t="shared" si="14"/>
        <v>2.4541662765104909E-2</v>
      </c>
    </row>
    <row r="53" spans="1:20" x14ac:dyDescent="0.2">
      <c r="A53">
        <v>4.9999999999998997E-2</v>
      </c>
      <c r="B53" s="3">
        <f t="shared" si="16"/>
        <v>64</v>
      </c>
      <c r="C53" s="4">
        <f t="shared" si="16"/>
        <v>159</v>
      </c>
      <c r="D53" s="4">
        <f t="shared" si="16"/>
        <v>285</v>
      </c>
      <c r="E53" s="5">
        <v>1.3310848017621146</v>
      </c>
      <c r="F53" s="5">
        <v>15.644586829762579</v>
      </c>
      <c r="G53" s="6">
        <f t="shared" si="9"/>
        <v>0.75126693556727686</v>
      </c>
      <c r="H53" s="6">
        <f t="shared" si="10"/>
        <v>6.3919872789326704E-2</v>
      </c>
      <c r="I53" s="130">
        <f t="shared" si="11"/>
        <v>25.810328066884093</v>
      </c>
      <c r="J53" s="130">
        <f t="shared" si="12"/>
        <v>446.26232087947528</v>
      </c>
      <c r="K53" s="130">
        <f t="shared" si="13"/>
        <v>3.8744180136286166E-2</v>
      </c>
      <c r="L53" s="130">
        <f t="shared" si="14"/>
        <v>2.2408344895200683E-3</v>
      </c>
    </row>
    <row r="54" spans="1:20" x14ac:dyDescent="0.2">
      <c r="A54" s="12">
        <v>0.01</v>
      </c>
      <c r="B54" s="105">
        <f t="shared" si="16"/>
        <v>64</v>
      </c>
      <c r="C54" s="117">
        <f t="shared" si="16"/>
        <v>159</v>
      </c>
      <c r="D54" s="117">
        <f t="shared" si="16"/>
        <v>285</v>
      </c>
      <c r="E54" s="118">
        <v>1.3310848017621146</v>
      </c>
      <c r="F54" s="118">
        <v>15.644586829762579</v>
      </c>
      <c r="G54" s="107">
        <f t="shared" si="9"/>
        <v>0.75126693556727686</v>
      </c>
      <c r="H54" s="107">
        <f t="shared" si="10"/>
        <v>6.3919872789326704E-2</v>
      </c>
      <c r="I54" s="132">
        <f t="shared" si="11"/>
        <v>281.40196448355863</v>
      </c>
      <c r="J54" s="132">
        <f t="shared" si="12"/>
        <v>115670.07467786451</v>
      </c>
      <c r="K54" s="132">
        <f>1/I54</f>
        <v>3.5536354617681661E-3</v>
      </c>
      <c r="L54" s="132">
        <f>1/J54</f>
        <v>8.6452784160894769E-6</v>
      </c>
    </row>
    <row r="56" spans="1:20" x14ac:dyDescent="0.2">
      <c r="A56" s="12" t="s">
        <v>337</v>
      </c>
      <c r="B56" s="12" t="s">
        <v>335</v>
      </c>
      <c r="G56" s="2"/>
      <c r="L56" s="2"/>
    </row>
    <row r="57" spans="1:20" x14ac:dyDescent="0.2">
      <c r="B57" s="108" t="s">
        <v>45</v>
      </c>
      <c r="C57" s="108"/>
      <c r="D57" s="108"/>
      <c r="E57" s="108"/>
      <c r="F57" s="108"/>
      <c r="G57" s="103" t="s">
        <v>46</v>
      </c>
      <c r="H57" s="103"/>
      <c r="I57" s="103"/>
      <c r="J57" s="103"/>
      <c r="K57" s="103"/>
      <c r="L57" s="109" t="s">
        <v>47</v>
      </c>
      <c r="M57" s="109"/>
      <c r="N57" s="109"/>
      <c r="O57" s="109"/>
      <c r="P57" s="109"/>
      <c r="Q57" s="126" t="s">
        <v>336</v>
      </c>
      <c r="R57" s="126"/>
      <c r="S57" s="126"/>
      <c r="T57" s="126"/>
    </row>
    <row r="58" spans="1:20" x14ac:dyDescent="0.2">
      <c r="B58" s="10" t="s">
        <v>52</v>
      </c>
      <c r="C58" s="10"/>
      <c r="D58" s="10"/>
      <c r="E58" s="10"/>
      <c r="F58" s="10"/>
      <c r="G58" s="6" t="s">
        <v>52</v>
      </c>
      <c r="H58" s="6"/>
      <c r="I58" s="6"/>
      <c r="J58" s="6"/>
      <c r="K58" s="6"/>
      <c r="L58" s="7" t="s">
        <v>52</v>
      </c>
      <c r="M58" s="7"/>
      <c r="N58" s="7"/>
      <c r="O58" s="7"/>
      <c r="P58" s="7"/>
      <c r="Q58" s="127" t="s">
        <v>58</v>
      </c>
      <c r="R58" s="127" t="s">
        <v>58</v>
      </c>
      <c r="S58" s="127" t="s">
        <v>340</v>
      </c>
      <c r="T58" s="127" t="s">
        <v>340</v>
      </c>
    </row>
    <row r="59" spans="1:20" x14ac:dyDescent="0.2">
      <c r="A59" s="12" t="s">
        <v>331</v>
      </c>
      <c r="B59" s="13" t="s">
        <v>48</v>
      </c>
      <c r="C59" s="13" t="s">
        <v>50</v>
      </c>
      <c r="D59" s="13" t="s">
        <v>51</v>
      </c>
      <c r="E59" s="13" t="s">
        <v>49</v>
      </c>
      <c r="F59" s="13" t="s">
        <v>55</v>
      </c>
      <c r="G59" s="107" t="s">
        <v>48</v>
      </c>
      <c r="H59" s="107" t="s">
        <v>50</v>
      </c>
      <c r="I59" s="107" t="s">
        <v>51</v>
      </c>
      <c r="J59" s="107" t="s">
        <v>49</v>
      </c>
      <c r="K59" s="107" t="s">
        <v>54</v>
      </c>
      <c r="L59" s="14" t="s">
        <v>48</v>
      </c>
      <c r="M59" s="14" t="s">
        <v>50</v>
      </c>
      <c r="N59" s="14" t="s">
        <v>51</v>
      </c>
      <c r="O59" s="14" t="s">
        <v>49</v>
      </c>
      <c r="P59" s="14" t="s">
        <v>53</v>
      </c>
      <c r="Q59" s="128" t="s">
        <v>56</v>
      </c>
      <c r="R59" s="128" t="s">
        <v>57</v>
      </c>
      <c r="S59" s="128" t="s">
        <v>56</v>
      </c>
      <c r="T59" s="128" t="s">
        <v>57</v>
      </c>
    </row>
    <row r="60" spans="1:20" x14ac:dyDescent="0.2">
      <c r="A60">
        <v>0</v>
      </c>
      <c r="B60" s="17">
        <f>C136</f>
        <v>0.28599999999999975</v>
      </c>
      <c r="C60" s="10">
        <v>37</v>
      </c>
      <c r="D60" s="18">
        <f>1/C60</f>
        <v>2.7027027027027029E-2</v>
      </c>
      <c r="E60" s="10">
        <f>1/(D60*(1-A60)+A60)</f>
        <v>37</v>
      </c>
      <c r="F60" s="10">
        <f>E60*B60</f>
        <v>10.58199999999999</v>
      </c>
      <c r="G60" s="22">
        <f>D136</f>
        <v>8.7599999999999928E-4</v>
      </c>
      <c r="H60" s="6">
        <v>102</v>
      </c>
      <c r="I60" s="19">
        <f>1/H60</f>
        <v>9.8039215686274508E-3</v>
      </c>
      <c r="J60" s="20">
        <f t="shared" ref="J60:J92" si="17">1/(I60*(1-A60)+A60)</f>
        <v>102</v>
      </c>
      <c r="K60" s="22">
        <f>J60*G60</f>
        <v>8.9351999999999931E-2</v>
      </c>
      <c r="L60" s="23">
        <f>E136</f>
        <v>1.5279999999999986E-5</v>
      </c>
      <c r="M60" s="7">
        <v>227</v>
      </c>
      <c r="N60" s="9">
        <f>1/M60</f>
        <v>4.4052863436123352E-3</v>
      </c>
      <c r="O60" s="21">
        <f t="shared" ref="O60:O92" si="18">1/(N60*(1-A60)+A60)</f>
        <v>226.99999999999997</v>
      </c>
      <c r="P60" s="8">
        <f>O60*L60</f>
        <v>3.4685599999999964E-3</v>
      </c>
      <c r="Q60" s="134">
        <f t="shared" ref="Q60:Q92" si="19">K60/F60*1000</f>
        <v>8.4437724437724437</v>
      </c>
      <c r="R60" s="134">
        <f t="shared" ref="R60:R92" si="20">P60/F60*10^6</f>
        <v>327.77924777924773</v>
      </c>
      <c r="S60" s="134">
        <f>Q60*35.453/79.904</f>
        <v>3.7464590564810831</v>
      </c>
      <c r="T60" s="134">
        <f>R60*35.453/126.904</f>
        <v>91.571248120765858</v>
      </c>
    </row>
    <row r="61" spans="1:20" x14ac:dyDescent="0.2">
      <c r="A61">
        <v>1.5E-3</v>
      </c>
      <c r="B61" s="17">
        <f>B60</f>
        <v>0.28599999999999975</v>
      </c>
      <c r="C61" s="10">
        <f>C60</f>
        <v>37</v>
      </c>
      <c r="D61" s="18">
        <f t="shared" ref="D61:D92" si="21">1/C61</f>
        <v>2.7027027027027029E-2</v>
      </c>
      <c r="E61" s="10">
        <f>1/(D61*(1-A61)+A61)</f>
        <v>35.104364326375702</v>
      </c>
      <c r="F61" s="10">
        <f>E61*B61</f>
        <v>10.039848197343442</v>
      </c>
      <c r="G61" s="22">
        <f>G60</f>
        <v>8.7599999999999928E-4</v>
      </c>
      <c r="H61" s="6">
        <f>H60</f>
        <v>102</v>
      </c>
      <c r="I61" s="19">
        <f t="shared" ref="I61:I92" si="22">1/H61</f>
        <v>9.8039215686274508E-3</v>
      </c>
      <c r="J61" s="20">
        <f t="shared" si="17"/>
        <v>88.580112896222317</v>
      </c>
      <c r="K61" s="6">
        <f>J61*G61</f>
        <v>7.7596178897090681E-2</v>
      </c>
      <c r="L61" s="23">
        <f>L60</f>
        <v>1.5279999999999986E-5</v>
      </c>
      <c r="M61" s="7">
        <f>M60</f>
        <v>227</v>
      </c>
      <c r="N61" s="9">
        <f t="shared" ref="N61:N92" si="23">1/M61</f>
        <v>4.4052863436123352E-3</v>
      </c>
      <c r="O61" s="21">
        <f t="shared" si="18"/>
        <v>169.52949962658698</v>
      </c>
      <c r="P61" s="8">
        <f>O61*L61</f>
        <v>2.5904107542942469E-3</v>
      </c>
      <c r="Q61" s="134">
        <f t="shared" si="19"/>
        <v>7.7288199355068681</v>
      </c>
      <c r="R61" s="134">
        <f t="shared" si="20"/>
        <v>258.01294037291052</v>
      </c>
      <c r="S61" s="134">
        <f>Q61*35.453/79.904</f>
        <v>3.4292382505697465</v>
      </c>
      <c r="T61" s="134">
        <f>R61*35.453/126.904</f>
        <v>72.080728543157008</v>
      </c>
    </row>
    <row r="62" spans="1:20" x14ac:dyDescent="0.2">
      <c r="A62">
        <v>3.0999999999999999E-3</v>
      </c>
      <c r="B62" s="17">
        <f t="shared" ref="B62:B92" si="24">B61</f>
        <v>0.28599999999999975</v>
      </c>
      <c r="C62" s="10">
        <f t="shared" ref="C62:C92" si="25">C61</f>
        <v>37</v>
      </c>
      <c r="D62" s="18">
        <f t="shared" si="21"/>
        <v>2.7027027027027029E-2</v>
      </c>
      <c r="E62" s="10">
        <f t="shared" ref="E62:E92" si="26">1/(D62*(1-A62)+A62)</f>
        <v>33.285354444044621</v>
      </c>
      <c r="F62" s="10">
        <f t="shared" ref="F62:F92" si="27">E62*B62</f>
        <v>9.5196113709967527</v>
      </c>
      <c r="G62" s="22">
        <f t="shared" ref="G62:G92" si="28">G61</f>
        <v>8.7599999999999928E-4</v>
      </c>
      <c r="H62" s="6">
        <f t="shared" ref="H62:H92" si="29">H61</f>
        <v>102</v>
      </c>
      <c r="I62" s="19">
        <f t="shared" si="22"/>
        <v>9.8039215686274508E-3</v>
      </c>
      <c r="J62" s="20">
        <f t="shared" si="17"/>
        <v>77.678775416952249</v>
      </c>
      <c r="K62" s="6">
        <f t="shared" ref="K62:K92" si="30">J62*G62</f>
        <v>6.8046607265250109E-2</v>
      </c>
      <c r="L62" s="23">
        <f t="shared" ref="L62:L92" si="31">L61</f>
        <v>1.5279999999999986E-5</v>
      </c>
      <c r="M62" s="7">
        <f t="shared" ref="M62:M92" si="32">M61</f>
        <v>227</v>
      </c>
      <c r="N62" s="9">
        <f t="shared" si="23"/>
        <v>4.4052863436123352E-3</v>
      </c>
      <c r="O62" s="21">
        <f t="shared" si="18"/>
        <v>133.48230036457718</v>
      </c>
      <c r="P62" s="8">
        <f t="shared" ref="P62:P92" si="33">O62*L62</f>
        <v>2.0396095495707374E-3</v>
      </c>
      <c r="Q62" s="134">
        <f t="shared" si="19"/>
        <v>7.1480446641515867</v>
      </c>
      <c r="R62" s="134">
        <f t="shared" si="20"/>
        <v>214.25344691956471</v>
      </c>
      <c r="S62" s="134">
        <f t="shared" ref="S62:S92" si="34">Q62*35.453/79.904</f>
        <v>3.1715512049229857</v>
      </c>
      <c r="T62" s="134">
        <f t="shared" ref="T62:T92" si="35">R62*35.453/126.904</f>
        <v>59.855697642622211</v>
      </c>
    </row>
    <row r="63" spans="1:20" x14ac:dyDescent="0.2">
      <c r="A63">
        <v>4.8999999999999998E-3</v>
      </c>
      <c r="B63" s="17">
        <f t="shared" si="24"/>
        <v>0.28599999999999975</v>
      </c>
      <c r="C63" s="10">
        <f t="shared" si="25"/>
        <v>37</v>
      </c>
      <c r="D63" s="18">
        <f t="shared" si="21"/>
        <v>2.7027027027027029E-2</v>
      </c>
      <c r="E63" s="10">
        <f t="shared" si="26"/>
        <v>31.451887113226789</v>
      </c>
      <c r="F63" s="10">
        <f t="shared" si="27"/>
        <v>8.9952397143828531</v>
      </c>
      <c r="G63" s="22">
        <f t="shared" si="28"/>
        <v>8.7599999999999928E-4</v>
      </c>
      <c r="H63" s="6">
        <f t="shared" si="29"/>
        <v>102</v>
      </c>
      <c r="I63" s="19">
        <f t="shared" si="22"/>
        <v>9.8039215686274508E-3</v>
      </c>
      <c r="J63" s="20">
        <f t="shared" si="17"/>
        <v>68.231988761790092</v>
      </c>
      <c r="K63" s="6">
        <f t="shared" si="30"/>
        <v>5.9771222155328069E-2</v>
      </c>
      <c r="L63" s="23">
        <f t="shared" si="31"/>
        <v>1.5279999999999986E-5</v>
      </c>
      <c r="M63" s="7">
        <f t="shared" si="32"/>
        <v>227</v>
      </c>
      <c r="N63" s="9">
        <f t="shared" si="23"/>
        <v>4.4052863436123352E-3</v>
      </c>
      <c r="O63" s="21">
        <f t="shared" si="18"/>
        <v>107.7156685963747</v>
      </c>
      <c r="P63" s="8">
        <f t="shared" si="33"/>
        <v>1.6458954161526038E-3</v>
      </c>
      <c r="Q63" s="134">
        <f t="shared" si="19"/>
        <v>6.6447614575248553</v>
      </c>
      <c r="R63" s="134">
        <f t="shared" si="20"/>
        <v>182.97404720864915</v>
      </c>
      <c r="S63" s="134">
        <f t="shared" si="34"/>
        <v>2.9482469958153374</v>
      </c>
      <c r="T63" s="134">
        <f t="shared" si="35"/>
        <v>51.117213765430876</v>
      </c>
    </row>
    <row r="64" spans="1:20" x14ac:dyDescent="0.2">
      <c r="A64">
        <v>7.0000000000000001E-3</v>
      </c>
      <c r="B64" s="17">
        <f t="shared" si="24"/>
        <v>0.28599999999999975</v>
      </c>
      <c r="C64" s="10">
        <f t="shared" si="25"/>
        <v>37</v>
      </c>
      <c r="D64" s="18">
        <f t="shared" si="21"/>
        <v>2.7027027027027029E-2</v>
      </c>
      <c r="E64" s="10">
        <f t="shared" si="26"/>
        <v>29.55271565495207</v>
      </c>
      <c r="F64" s="10">
        <f t="shared" si="27"/>
        <v>8.4520766773162848</v>
      </c>
      <c r="G64" s="22">
        <f t="shared" si="28"/>
        <v>8.7599999999999928E-4</v>
      </c>
      <c r="H64" s="6">
        <f t="shared" si="29"/>
        <v>102</v>
      </c>
      <c r="I64" s="19">
        <f t="shared" si="22"/>
        <v>9.8039215686274508E-3</v>
      </c>
      <c r="J64" s="20">
        <f t="shared" si="17"/>
        <v>59.753954305799645</v>
      </c>
      <c r="K64" s="6">
        <f t="shared" si="30"/>
        <v>5.2344463971880445E-2</v>
      </c>
      <c r="L64" s="23">
        <f t="shared" si="31"/>
        <v>1.5279999999999986E-5</v>
      </c>
      <c r="M64" s="7">
        <f t="shared" si="32"/>
        <v>227</v>
      </c>
      <c r="N64" s="9">
        <f t="shared" si="23"/>
        <v>4.4052863436123352E-3</v>
      </c>
      <c r="O64" s="21">
        <f t="shared" si="18"/>
        <v>87.916343919442284</v>
      </c>
      <c r="P64" s="8">
        <f t="shared" si="33"/>
        <v>1.3433617350890768E-3</v>
      </c>
      <c r="Q64" s="134">
        <f t="shared" si="19"/>
        <v>6.1930891034581732</v>
      </c>
      <c r="R64" s="134">
        <f t="shared" si="20"/>
        <v>158.93865926398846</v>
      </c>
      <c r="S64" s="134">
        <f t="shared" si="34"/>
        <v>2.7478422605239117</v>
      </c>
      <c r="T64" s="134">
        <f t="shared" si="35"/>
        <v>44.402479723934491</v>
      </c>
    </row>
    <row r="65" spans="1:20" x14ac:dyDescent="0.2">
      <c r="A65">
        <v>1.2E-2</v>
      </c>
      <c r="B65" s="17">
        <f t="shared" si="24"/>
        <v>0.28599999999999975</v>
      </c>
      <c r="C65" s="10">
        <f t="shared" si="25"/>
        <v>37</v>
      </c>
      <c r="D65" s="18">
        <f t="shared" si="21"/>
        <v>2.7027027027027029E-2</v>
      </c>
      <c r="E65" s="10">
        <f t="shared" si="26"/>
        <v>25.837988826815639</v>
      </c>
      <c r="F65" s="10">
        <f t="shared" si="27"/>
        <v>7.3896648044692661</v>
      </c>
      <c r="G65" s="22">
        <f t="shared" si="28"/>
        <v>8.7599999999999928E-4</v>
      </c>
      <c r="H65" s="6">
        <f t="shared" si="29"/>
        <v>102</v>
      </c>
      <c r="I65" s="19">
        <f t="shared" si="22"/>
        <v>9.8039215686274508E-3</v>
      </c>
      <c r="J65" s="20">
        <f t="shared" si="17"/>
        <v>46.112115732368899</v>
      </c>
      <c r="K65" s="6">
        <f t="shared" si="30"/>
        <v>4.0394213381555119E-2</v>
      </c>
      <c r="L65" s="23">
        <f t="shared" si="31"/>
        <v>1.5279999999999986E-5</v>
      </c>
      <c r="M65" s="7">
        <f t="shared" si="32"/>
        <v>227</v>
      </c>
      <c r="N65" s="9">
        <f t="shared" si="23"/>
        <v>4.4052863436123352E-3</v>
      </c>
      <c r="O65" s="21">
        <f t="shared" si="18"/>
        <v>61.153017241379303</v>
      </c>
      <c r="P65" s="8">
        <f t="shared" si="33"/>
        <v>9.3441810344827491E-4</v>
      </c>
      <c r="Q65" s="134">
        <f t="shared" si="19"/>
        <v>5.4663119979575692</v>
      </c>
      <c r="R65" s="134">
        <f t="shared" si="20"/>
        <v>126.44932188035638</v>
      </c>
      <c r="S65" s="134">
        <f t="shared" si="34"/>
        <v>2.4253749407237399</v>
      </c>
      <c r="T65" s="134">
        <f t="shared" si="35"/>
        <v>35.325977184519594</v>
      </c>
    </row>
    <row r="66" spans="1:20" x14ac:dyDescent="0.2">
      <c r="A66">
        <v>1.7999999999999999E-2</v>
      </c>
      <c r="B66" s="17">
        <f t="shared" si="24"/>
        <v>0.28599999999999975</v>
      </c>
      <c r="C66" s="10">
        <f t="shared" si="25"/>
        <v>37</v>
      </c>
      <c r="D66" s="18">
        <f t="shared" si="21"/>
        <v>2.7027027027027029E-2</v>
      </c>
      <c r="E66" s="10">
        <f t="shared" si="26"/>
        <v>22.451456310679614</v>
      </c>
      <c r="F66" s="10">
        <f t="shared" si="27"/>
        <v>6.4211165048543641</v>
      </c>
      <c r="G66" s="22">
        <f t="shared" si="28"/>
        <v>8.7599999999999928E-4</v>
      </c>
      <c r="H66" s="6">
        <f t="shared" si="29"/>
        <v>102</v>
      </c>
      <c r="I66" s="19">
        <f t="shared" si="22"/>
        <v>9.8039215686274508E-3</v>
      </c>
      <c r="J66" s="20">
        <f t="shared" si="17"/>
        <v>36.195883605393902</v>
      </c>
      <c r="K66" s="6">
        <f t="shared" si="30"/>
        <v>3.1707594038325029E-2</v>
      </c>
      <c r="L66" s="23">
        <f t="shared" si="31"/>
        <v>1.5279999999999986E-5</v>
      </c>
      <c r="M66" s="7">
        <f t="shared" si="32"/>
        <v>227</v>
      </c>
      <c r="N66" s="9">
        <f t="shared" si="23"/>
        <v>4.4052863436123352E-3</v>
      </c>
      <c r="O66" s="21">
        <f t="shared" si="18"/>
        <v>44.790844514601424</v>
      </c>
      <c r="P66" s="8">
        <f t="shared" si="33"/>
        <v>6.8440410418310908E-4</v>
      </c>
      <c r="Q66" s="134">
        <f t="shared" si="19"/>
        <v>4.9380188031713939</v>
      </c>
      <c r="R66" s="134">
        <f t="shared" si="20"/>
        <v>106.58646415552491</v>
      </c>
      <c r="S66" s="134">
        <f t="shared" si="34"/>
        <v>2.1909739265723296</v>
      </c>
      <c r="T66" s="134">
        <f t="shared" si="35"/>
        <v>29.776917305252987</v>
      </c>
    </row>
    <row r="67" spans="1:20" x14ac:dyDescent="0.2">
      <c r="A67">
        <v>2.75E-2</v>
      </c>
      <c r="B67" s="17">
        <f t="shared" si="24"/>
        <v>0.28599999999999975</v>
      </c>
      <c r="C67" s="10">
        <f t="shared" si="25"/>
        <v>37</v>
      </c>
      <c r="D67" s="18">
        <f t="shared" si="21"/>
        <v>2.7027027027027029E-2</v>
      </c>
      <c r="E67" s="10">
        <f t="shared" si="26"/>
        <v>18.5929648241206</v>
      </c>
      <c r="F67" s="10">
        <f t="shared" si="27"/>
        <v>5.3175879396984866</v>
      </c>
      <c r="G67" s="22">
        <f t="shared" si="28"/>
        <v>8.7599999999999928E-4</v>
      </c>
      <c r="H67" s="6">
        <f t="shared" si="29"/>
        <v>102</v>
      </c>
      <c r="I67" s="19">
        <f t="shared" si="22"/>
        <v>9.8039215686274508E-3</v>
      </c>
      <c r="J67" s="20">
        <f t="shared" si="17"/>
        <v>27.001985440105891</v>
      </c>
      <c r="K67" s="6">
        <f t="shared" si="30"/>
        <v>2.365373924553274E-2</v>
      </c>
      <c r="L67" s="23">
        <f t="shared" si="31"/>
        <v>1.5279999999999986E-5</v>
      </c>
      <c r="M67" s="7">
        <f t="shared" si="32"/>
        <v>227</v>
      </c>
      <c r="N67" s="9">
        <f t="shared" si="23"/>
        <v>4.4052863436123352E-3</v>
      </c>
      <c r="O67" s="21">
        <f t="shared" si="18"/>
        <v>31.462231462231461</v>
      </c>
      <c r="P67" s="8">
        <f t="shared" si="33"/>
        <v>4.8074289674289629E-4</v>
      </c>
      <c r="Q67" s="134">
        <f t="shared" si="19"/>
        <v>4.4482083820270466</v>
      </c>
      <c r="R67" s="134">
        <f t="shared" si="20"/>
        <v>90.406195853181316</v>
      </c>
      <c r="S67" s="134">
        <f t="shared" si="34"/>
        <v>1.9736475241290163</v>
      </c>
      <c r="T67" s="134">
        <f t="shared" si="35"/>
        <v>25.25665748583841</v>
      </c>
    </row>
    <row r="68" spans="1:20" x14ac:dyDescent="0.2">
      <c r="A68">
        <v>0.04</v>
      </c>
      <c r="B68" s="17">
        <f t="shared" si="24"/>
        <v>0.28599999999999975</v>
      </c>
      <c r="C68" s="10">
        <f t="shared" si="25"/>
        <v>37</v>
      </c>
      <c r="D68" s="18">
        <f t="shared" si="21"/>
        <v>2.7027027027027029E-2</v>
      </c>
      <c r="E68" s="10">
        <f t="shared" si="26"/>
        <v>15.163934426229506</v>
      </c>
      <c r="F68" s="10">
        <f t="shared" si="27"/>
        <v>4.3368852459016347</v>
      </c>
      <c r="G68" s="22">
        <f t="shared" si="28"/>
        <v>8.7599999999999928E-4</v>
      </c>
      <c r="H68" s="6">
        <f t="shared" si="29"/>
        <v>102</v>
      </c>
      <c r="I68" s="19">
        <f t="shared" si="22"/>
        <v>9.8039215686274508E-3</v>
      </c>
      <c r="J68" s="20">
        <f t="shared" si="17"/>
        <v>20.238095238095241</v>
      </c>
      <c r="K68" s="6">
        <f t="shared" si="30"/>
        <v>1.7728571428571416E-2</v>
      </c>
      <c r="L68" s="23">
        <f t="shared" si="31"/>
        <v>1.5279999999999986E-5</v>
      </c>
      <c r="M68" s="7">
        <f t="shared" si="32"/>
        <v>227</v>
      </c>
      <c r="N68" s="9">
        <f t="shared" si="23"/>
        <v>4.4052863436123352E-3</v>
      </c>
      <c r="O68" s="21">
        <f t="shared" si="18"/>
        <v>22.60956175298805</v>
      </c>
      <c r="P68" s="8">
        <f t="shared" si="33"/>
        <v>3.4547410358565711E-4</v>
      </c>
      <c r="Q68" s="134">
        <f t="shared" si="19"/>
        <v>4.0878580878580895</v>
      </c>
      <c r="R68" s="134">
        <f t="shared" si="20"/>
        <v>79.659498464279366</v>
      </c>
      <c r="S68" s="134">
        <f t="shared" si="34"/>
        <v>1.8137619241694141</v>
      </c>
      <c r="T68" s="134">
        <f t="shared" si="35"/>
        <v>22.254367073174183</v>
      </c>
    </row>
    <row r="69" spans="1:20" x14ac:dyDescent="0.2">
      <c r="A69">
        <v>6.4000000000000001E-2</v>
      </c>
      <c r="B69" s="17">
        <f t="shared" si="24"/>
        <v>0.28599999999999975</v>
      </c>
      <c r="C69" s="10">
        <f t="shared" si="25"/>
        <v>37</v>
      </c>
      <c r="D69" s="18">
        <f t="shared" si="21"/>
        <v>2.7027027027027029E-2</v>
      </c>
      <c r="E69" s="10">
        <f t="shared" si="26"/>
        <v>11.198547215496369</v>
      </c>
      <c r="F69" s="10">
        <f t="shared" si="27"/>
        <v>3.2027845036319587</v>
      </c>
      <c r="G69" s="22">
        <f t="shared" si="28"/>
        <v>8.7599999999999928E-4</v>
      </c>
      <c r="H69" s="6">
        <f t="shared" si="29"/>
        <v>102</v>
      </c>
      <c r="I69" s="19">
        <f t="shared" si="22"/>
        <v>9.8039215686274508E-3</v>
      </c>
      <c r="J69" s="20">
        <f t="shared" si="17"/>
        <v>13.665594855305468</v>
      </c>
      <c r="K69" s="6">
        <f t="shared" si="30"/>
        <v>1.197106109324758E-2</v>
      </c>
      <c r="L69" s="23">
        <f t="shared" si="31"/>
        <v>1.5279999999999986E-5</v>
      </c>
      <c r="M69" s="7">
        <f t="shared" si="32"/>
        <v>227</v>
      </c>
      <c r="N69" s="9">
        <f t="shared" si="23"/>
        <v>4.4052863436123352E-3</v>
      </c>
      <c r="O69" s="21">
        <f t="shared" si="18"/>
        <v>14.6792550439731</v>
      </c>
      <c r="P69" s="8">
        <f t="shared" si="33"/>
        <v>2.2429901707190876E-4</v>
      </c>
      <c r="Q69" s="134">
        <f t="shared" si="19"/>
        <v>3.7377042007267094</v>
      </c>
      <c r="R69" s="134">
        <f t="shared" si="20"/>
        <v>70.03250353483152</v>
      </c>
      <c r="S69" s="134">
        <f t="shared" si="34"/>
        <v>1.6584004183565784</v>
      </c>
      <c r="T69" s="134">
        <f t="shared" si="35"/>
        <v>19.56488643242437</v>
      </c>
    </row>
    <row r="70" spans="1:20" x14ac:dyDescent="0.2">
      <c r="A70">
        <v>0.11</v>
      </c>
      <c r="B70" s="17">
        <f t="shared" si="24"/>
        <v>0.28599999999999975</v>
      </c>
      <c r="C70" s="10">
        <f t="shared" si="25"/>
        <v>37</v>
      </c>
      <c r="D70" s="18">
        <f t="shared" si="21"/>
        <v>2.7027027027027029E-2</v>
      </c>
      <c r="E70" s="10">
        <f t="shared" si="26"/>
        <v>7.459677419354839</v>
      </c>
      <c r="F70" s="10">
        <f t="shared" si="27"/>
        <v>2.1334677419354819</v>
      </c>
      <c r="G70" s="22">
        <f t="shared" si="28"/>
        <v>8.7599999999999928E-4</v>
      </c>
      <c r="H70" s="6">
        <f t="shared" si="29"/>
        <v>102</v>
      </c>
      <c r="I70" s="19">
        <f t="shared" si="22"/>
        <v>9.8039215686274508E-3</v>
      </c>
      <c r="J70" s="20">
        <f t="shared" si="17"/>
        <v>8.4227910817506189</v>
      </c>
      <c r="K70" s="6">
        <f t="shared" si="30"/>
        <v>7.3783649876135362E-3</v>
      </c>
      <c r="L70" s="23">
        <f t="shared" si="31"/>
        <v>1.5279999999999986E-5</v>
      </c>
      <c r="M70" s="7">
        <f t="shared" si="32"/>
        <v>227</v>
      </c>
      <c r="N70" s="9">
        <f t="shared" si="23"/>
        <v>4.4052863436123352E-3</v>
      </c>
      <c r="O70" s="21">
        <f t="shared" si="18"/>
        <v>8.7780355761794269</v>
      </c>
      <c r="P70" s="8">
        <f t="shared" si="33"/>
        <v>1.3412838360402153E-4</v>
      </c>
      <c r="Q70" s="134">
        <f t="shared" si="19"/>
        <v>3.4583906953849151</v>
      </c>
      <c r="R70" s="134">
        <f t="shared" si="20"/>
        <v>62.868718831595856</v>
      </c>
      <c r="S70" s="134">
        <f t="shared" si="34"/>
        <v>1.5344704310607906</v>
      </c>
      <c r="T70" s="134">
        <f t="shared" si="35"/>
        <v>17.563549523549835</v>
      </c>
    </row>
    <row r="71" spans="1:20" x14ac:dyDescent="0.2">
      <c r="A71">
        <v>0.25</v>
      </c>
      <c r="B71" s="17">
        <f t="shared" si="24"/>
        <v>0.28599999999999975</v>
      </c>
      <c r="C71" s="10">
        <f t="shared" si="25"/>
        <v>37</v>
      </c>
      <c r="D71" s="18">
        <f t="shared" si="21"/>
        <v>2.7027027027027029E-2</v>
      </c>
      <c r="E71" s="10">
        <f t="shared" si="26"/>
        <v>3.6999999999999997</v>
      </c>
      <c r="F71" s="10">
        <f t="shared" si="27"/>
        <v>1.0581999999999989</v>
      </c>
      <c r="G71" s="22">
        <f t="shared" si="28"/>
        <v>8.7599999999999928E-4</v>
      </c>
      <c r="H71" s="6">
        <f t="shared" si="29"/>
        <v>102</v>
      </c>
      <c r="I71" s="19">
        <f t="shared" si="22"/>
        <v>9.8039215686274508E-3</v>
      </c>
      <c r="J71" s="20">
        <f t="shared" si="17"/>
        <v>3.8857142857142861</v>
      </c>
      <c r="K71" s="6">
        <f t="shared" si="30"/>
        <v>3.4038857142857119E-3</v>
      </c>
      <c r="L71" s="23">
        <f t="shared" si="31"/>
        <v>1.5279999999999986E-5</v>
      </c>
      <c r="M71" s="7">
        <f t="shared" si="32"/>
        <v>227</v>
      </c>
      <c r="N71" s="9">
        <f t="shared" si="23"/>
        <v>4.4052863436123352E-3</v>
      </c>
      <c r="O71" s="21">
        <f t="shared" si="18"/>
        <v>3.9478260869565212</v>
      </c>
      <c r="P71" s="8">
        <f t="shared" si="33"/>
        <v>6.0322782608695584E-5</v>
      </c>
      <c r="Q71" s="134">
        <f t="shared" si="19"/>
        <v>3.2166752166752177</v>
      </c>
      <c r="R71" s="134">
        <f t="shared" si="20"/>
        <v>57.005086570303959</v>
      </c>
      <c r="S71" s="134">
        <f t="shared" si="34"/>
        <v>1.42722249770708</v>
      </c>
      <c r="T71" s="134">
        <f t="shared" si="35"/>
        <v>15.925434455785368</v>
      </c>
    </row>
    <row r="72" spans="1:20" x14ac:dyDescent="0.2">
      <c r="A72">
        <v>0.9</v>
      </c>
      <c r="B72" s="17">
        <f t="shared" si="24"/>
        <v>0.28599999999999975</v>
      </c>
      <c r="C72" s="10">
        <f t="shared" si="25"/>
        <v>37</v>
      </c>
      <c r="D72" s="18">
        <f t="shared" si="21"/>
        <v>2.7027027027027029E-2</v>
      </c>
      <c r="E72" s="10">
        <f t="shared" si="26"/>
        <v>1.1077844311377245</v>
      </c>
      <c r="F72" s="10">
        <f t="shared" si="27"/>
        <v>0.31682634730538894</v>
      </c>
      <c r="G72" s="22">
        <f t="shared" si="28"/>
        <v>8.7599999999999928E-4</v>
      </c>
      <c r="H72" s="6">
        <f t="shared" si="29"/>
        <v>102</v>
      </c>
      <c r="I72" s="19">
        <f t="shared" si="22"/>
        <v>9.8039215686274508E-3</v>
      </c>
      <c r="J72" s="20">
        <f t="shared" si="17"/>
        <v>1.1099020674646354</v>
      </c>
      <c r="K72" s="6">
        <f t="shared" si="30"/>
        <v>9.7227421109901974E-4</v>
      </c>
      <c r="L72" s="23">
        <f t="shared" si="31"/>
        <v>1.5279999999999986E-5</v>
      </c>
      <c r="M72" s="7">
        <f t="shared" si="32"/>
        <v>227</v>
      </c>
      <c r="N72" s="9">
        <f t="shared" si="23"/>
        <v>4.4052863436123352E-3</v>
      </c>
      <c r="O72" s="21">
        <f t="shared" si="18"/>
        <v>1.1105675146771037</v>
      </c>
      <c r="P72" s="8">
        <f t="shared" si="33"/>
        <v>1.696947162426613E-5</v>
      </c>
      <c r="Q72" s="134">
        <f t="shared" si="19"/>
        <v>3.0687921612840001</v>
      </c>
      <c r="R72" s="134">
        <f t="shared" si="20"/>
        <v>53.56079684846808</v>
      </c>
      <c r="S72" s="134">
        <f t="shared" si="34"/>
        <v>1.3616075352172816</v>
      </c>
      <c r="T72" s="134">
        <f t="shared" si="35"/>
        <v>14.963207863177985</v>
      </c>
    </row>
    <row r="73" spans="1:20" x14ac:dyDescent="0.2">
      <c r="A73">
        <v>0.9</v>
      </c>
      <c r="B73" s="17">
        <f t="shared" si="24"/>
        <v>0.28599999999999975</v>
      </c>
      <c r="C73" s="10">
        <f t="shared" si="25"/>
        <v>37</v>
      </c>
      <c r="D73" s="18">
        <f t="shared" si="21"/>
        <v>2.7027027027027029E-2</v>
      </c>
      <c r="E73" s="10">
        <f t="shared" si="26"/>
        <v>1.1077844311377245</v>
      </c>
      <c r="F73" s="10">
        <f t="shared" si="27"/>
        <v>0.31682634730538894</v>
      </c>
      <c r="G73" s="22">
        <f t="shared" si="28"/>
        <v>8.7599999999999928E-4</v>
      </c>
      <c r="H73" s="6">
        <f t="shared" si="29"/>
        <v>102</v>
      </c>
      <c r="I73" s="19">
        <f t="shared" si="22"/>
        <v>9.8039215686274508E-3</v>
      </c>
      <c r="J73" s="20">
        <f t="shared" si="17"/>
        <v>1.1099020674646354</v>
      </c>
      <c r="K73" s="6">
        <f t="shared" si="30"/>
        <v>9.7227421109901974E-4</v>
      </c>
      <c r="L73" s="23">
        <f t="shared" si="31"/>
        <v>1.5279999999999986E-5</v>
      </c>
      <c r="M73" s="7">
        <f t="shared" si="32"/>
        <v>227</v>
      </c>
      <c r="N73" s="9">
        <f t="shared" si="23"/>
        <v>4.4052863436123352E-3</v>
      </c>
      <c r="O73" s="21">
        <f t="shared" si="18"/>
        <v>1.1105675146771037</v>
      </c>
      <c r="P73" s="8">
        <f t="shared" si="33"/>
        <v>1.696947162426613E-5</v>
      </c>
      <c r="Q73" s="134">
        <f t="shared" si="19"/>
        <v>3.0687921612840001</v>
      </c>
      <c r="R73" s="134">
        <f t="shared" si="20"/>
        <v>53.56079684846808</v>
      </c>
      <c r="S73" s="134">
        <f t="shared" si="34"/>
        <v>1.3616075352172816</v>
      </c>
      <c r="T73" s="134">
        <f t="shared" si="35"/>
        <v>14.963207863177985</v>
      </c>
    </row>
    <row r="74" spans="1:20" x14ac:dyDescent="0.2">
      <c r="A74">
        <v>0.9</v>
      </c>
      <c r="B74" s="17">
        <f t="shared" si="24"/>
        <v>0.28599999999999975</v>
      </c>
      <c r="C74" s="10">
        <f t="shared" si="25"/>
        <v>37</v>
      </c>
      <c r="D74" s="18">
        <f t="shared" si="21"/>
        <v>2.7027027027027029E-2</v>
      </c>
      <c r="E74" s="10">
        <f t="shared" si="26"/>
        <v>1.1077844311377245</v>
      </c>
      <c r="F74" s="10">
        <f t="shared" si="27"/>
        <v>0.31682634730538894</v>
      </c>
      <c r="G74" s="22">
        <f t="shared" si="28"/>
        <v>8.7599999999999928E-4</v>
      </c>
      <c r="H74" s="6">
        <f t="shared" si="29"/>
        <v>102</v>
      </c>
      <c r="I74" s="19">
        <f t="shared" si="22"/>
        <v>9.8039215686274508E-3</v>
      </c>
      <c r="J74" s="20">
        <f t="shared" si="17"/>
        <v>1.1099020674646354</v>
      </c>
      <c r="K74" s="6">
        <f t="shared" si="30"/>
        <v>9.7227421109901974E-4</v>
      </c>
      <c r="L74" s="23">
        <f t="shared" si="31"/>
        <v>1.5279999999999986E-5</v>
      </c>
      <c r="M74" s="7">
        <f t="shared" si="32"/>
        <v>227</v>
      </c>
      <c r="N74" s="9">
        <f t="shared" si="23"/>
        <v>4.4052863436123352E-3</v>
      </c>
      <c r="O74" s="21">
        <f t="shared" si="18"/>
        <v>1.1105675146771037</v>
      </c>
      <c r="P74" s="8">
        <f t="shared" si="33"/>
        <v>1.696947162426613E-5</v>
      </c>
      <c r="Q74" s="134">
        <f t="shared" si="19"/>
        <v>3.0687921612840001</v>
      </c>
      <c r="R74" s="134">
        <f t="shared" si="20"/>
        <v>53.56079684846808</v>
      </c>
      <c r="S74" s="134">
        <f t="shared" si="34"/>
        <v>1.3616075352172816</v>
      </c>
      <c r="T74" s="134">
        <f t="shared" si="35"/>
        <v>14.963207863177985</v>
      </c>
    </row>
    <row r="75" spans="1:20" x14ac:dyDescent="0.2">
      <c r="A75">
        <v>0.9</v>
      </c>
      <c r="B75" s="17">
        <f t="shared" si="24"/>
        <v>0.28599999999999975</v>
      </c>
      <c r="C75" s="10">
        <f t="shared" si="25"/>
        <v>37</v>
      </c>
      <c r="D75" s="18">
        <f t="shared" si="21"/>
        <v>2.7027027027027029E-2</v>
      </c>
      <c r="E75" s="10">
        <f t="shared" si="26"/>
        <v>1.1077844311377245</v>
      </c>
      <c r="F75" s="10">
        <f t="shared" si="27"/>
        <v>0.31682634730538894</v>
      </c>
      <c r="G75" s="22">
        <f t="shared" si="28"/>
        <v>8.7599999999999928E-4</v>
      </c>
      <c r="H75" s="6">
        <f t="shared" si="29"/>
        <v>102</v>
      </c>
      <c r="I75" s="19">
        <f t="shared" si="22"/>
        <v>9.8039215686274508E-3</v>
      </c>
      <c r="J75" s="20">
        <f t="shared" si="17"/>
        <v>1.1099020674646354</v>
      </c>
      <c r="K75" s="6">
        <f t="shared" si="30"/>
        <v>9.7227421109901974E-4</v>
      </c>
      <c r="L75" s="23">
        <f t="shared" si="31"/>
        <v>1.5279999999999986E-5</v>
      </c>
      <c r="M75" s="7">
        <f t="shared" si="32"/>
        <v>227</v>
      </c>
      <c r="N75" s="9">
        <f t="shared" si="23"/>
        <v>4.4052863436123352E-3</v>
      </c>
      <c r="O75" s="21">
        <f t="shared" si="18"/>
        <v>1.1105675146771037</v>
      </c>
      <c r="P75" s="8">
        <f t="shared" si="33"/>
        <v>1.696947162426613E-5</v>
      </c>
      <c r="Q75" s="134">
        <f t="shared" si="19"/>
        <v>3.0687921612840001</v>
      </c>
      <c r="R75" s="134">
        <f t="shared" si="20"/>
        <v>53.56079684846808</v>
      </c>
      <c r="S75" s="134">
        <f t="shared" si="34"/>
        <v>1.3616075352172816</v>
      </c>
      <c r="T75" s="134">
        <f t="shared" si="35"/>
        <v>14.963207863177985</v>
      </c>
    </row>
    <row r="76" spans="1:20" x14ac:dyDescent="0.2">
      <c r="A76">
        <v>0.9</v>
      </c>
      <c r="B76" s="17">
        <f t="shared" si="24"/>
        <v>0.28599999999999975</v>
      </c>
      <c r="C76" s="10">
        <f t="shared" si="25"/>
        <v>37</v>
      </c>
      <c r="D76" s="18">
        <f t="shared" si="21"/>
        <v>2.7027027027027029E-2</v>
      </c>
      <c r="E76" s="10">
        <f t="shared" si="26"/>
        <v>1.1077844311377245</v>
      </c>
      <c r="F76" s="10">
        <f t="shared" si="27"/>
        <v>0.31682634730538894</v>
      </c>
      <c r="G76" s="22">
        <f t="shared" si="28"/>
        <v>8.7599999999999928E-4</v>
      </c>
      <c r="H76" s="6">
        <f t="shared" si="29"/>
        <v>102</v>
      </c>
      <c r="I76" s="19">
        <f t="shared" si="22"/>
        <v>9.8039215686274508E-3</v>
      </c>
      <c r="J76" s="20">
        <f t="shared" si="17"/>
        <v>1.1099020674646354</v>
      </c>
      <c r="K76" s="6">
        <f t="shared" si="30"/>
        <v>9.7227421109901974E-4</v>
      </c>
      <c r="L76" s="23">
        <f t="shared" si="31"/>
        <v>1.5279999999999986E-5</v>
      </c>
      <c r="M76" s="7">
        <f t="shared" si="32"/>
        <v>227</v>
      </c>
      <c r="N76" s="9">
        <f t="shared" si="23"/>
        <v>4.4052863436123352E-3</v>
      </c>
      <c r="O76" s="21">
        <f t="shared" si="18"/>
        <v>1.1105675146771037</v>
      </c>
      <c r="P76" s="8">
        <f t="shared" si="33"/>
        <v>1.696947162426613E-5</v>
      </c>
      <c r="Q76" s="134">
        <f t="shared" si="19"/>
        <v>3.0687921612840001</v>
      </c>
      <c r="R76" s="134">
        <f t="shared" si="20"/>
        <v>53.56079684846808</v>
      </c>
      <c r="S76" s="134">
        <f t="shared" si="34"/>
        <v>1.3616075352172816</v>
      </c>
      <c r="T76" s="134">
        <f t="shared" si="35"/>
        <v>14.963207863177985</v>
      </c>
    </row>
    <row r="77" spans="1:20" x14ac:dyDescent="0.2">
      <c r="A77">
        <v>0.9</v>
      </c>
      <c r="B77" s="17">
        <f t="shared" si="24"/>
        <v>0.28599999999999975</v>
      </c>
      <c r="C77" s="10">
        <f t="shared" si="25"/>
        <v>37</v>
      </c>
      <c r="D77" s="18">
        <f t="shared" si="21"/>
        <v>2.7027027027027029E-2</v>
      </c>
      <c r="E77" s="10">
        <f t="shared" si="26"/>
        <v>1.1077844311377245</v>
      </c>
      <c r="F77" s="10">
        <f t="shared" si="27"/>
        <v>0.31682634730538894</v>
      </c>
      <c r="G77" s="22">
        <f t="shared" si="28"/>
        <v>8.7599999999999928E-4</v>
      </c>
      <c r="H77" s="6">
        <f t="shared" si="29"/>
        <v>102</v>
      </c>
      <c r="I77" s="19">
        <f t="shared" si="22"/>
        <v>9.8039215686274508E-3</v>
      </c>
      <c r="J77" s="20">
        <f t="shared" si="17"/>
        <v>1.1099020674646354</v>
      </c>
      <c r="K77" s="6">
        <f t="shared" si="30"/>
        <v>9.7227421109901974E-4</v>
      </c>
      <c r="L77" s="23">
        <f t="shared" si="31"/>
        <v>1.5279999999999986E-5</v>
      </c>
      <c r="M77" s="7">
        <f t="shared" si="32"/>
        <v>227</v>
      </c>
      <c r="N77" s="9">
        <f t="shared" si="23"/>
        <v>4.4052863436123352E-3</v>
      </c>
      <c r="O77" s="21">
        <f t="shared" si="18"/>
        <v>1.1105675146771037</v>
      </c>
      <c r="P77" s="8">
        <f t="shared" si="33"/>
        <v>1.696947162426613E-5</v>
      </c>
      <c r="Q77" s="134">
        <f t="shared" si="19"/>
        <v>3.0687921612840001</v>
      </c>
      <c r="R77" s="134">
        <f t="shared" si="20"/>
        <v>53.56079684846808</v>
      </c>
      <c r="S77" s="134">
        <f t="shared" si="34"/>
        <v>1.3616075352172816</v>
      </c>
      <c r="T77" s="134">
        <f t="shared" si="35"/>
        <v>14.963207863177985</v>
      </c>
    </row>
    <row r="78" spans="1:20" x14ac:dyDescent="0.2">
      <c r="A78">
        <v>0.9</v>
      </c>
      <c r="B78" s="17">
        <f t="shared" si="24"/>
        <v>0.28599999999999975</v>
      </c>
      <c r="C78" s="10">
        <f t="shared" si="25"/>
        <v>37</v>
      </c>
      <c r="D78" s="18">
        <f t="shared" si="21"/>
        <v>2.7027027027027029E-2</v>
      </c>
      <c r="E78" s="10">
        <f t="shared" si="26"/>
        <v>1.1077844311377245</v>
      </c>
      <c r="F78" s="10">
        <f t="shared" si="27"/>
        <v>0.31682634730538894</v>
      </c>
      <c r="G78" s="22">
        <f t="shared" si="28"/>
        <v>8.7599999999999928E-4</v>
      </c>
      <c r="H78" s="6">
        <f t="shared" si="29"/>
        <v>102</v>
      </c>
      <c r="I78" s="19">
        <f t="shared" si="22"/>
        <v>9.8039215686274508E-3</v>
      </c>
      <c r="J78" s="20">
        <f t="shared" si="17"/>
        <v>1.1099020674646354</v>
      </c>
      <c r="K78" s="6">
        <f t="shared" si="30"/>
        <v>9.7227421109901974E-4</v>
      </c>
      <c r="L78" s="23">
        <f t="shared" si="31"/>
        <v>1.5279999999999986E-5</v>
      </c>
      <c r="M78" s="7">
        <f t="shared" si="32"/>
        <v>227</v>
      </c>
      <c r="N78" s="9">
        <f t="shared" si="23"/>
        <v>4.4052863436123352E-3</v>
      </c>
      <c r="O78" s="21">
        <f t="shared" si="18"/>
        <v>1.1105675146771037</v>
      </c>
      <c r="P78" s="8">
        <f t="shared" si="33"/>
        <v>1.696947162426613E-5</v>
      </c>
      <c r="Q78" s="134">
        <f t="shared" si="19"/>
        <v>3.0687921612840001</v>
      </c>
      <c r="R78" s="134">
        <f t="shared" si="20"/>
        <v>53.56079684846808</v>
      </c>
      <c r="S78" s="134">
        <f t="shared" si="34"/>
        <v>1.3616075352172816</v>
      </c>
      <c r="T78" s="134">
        <f t="shared" si="35"/>
        <v>14.963207863177985</v>
      </c>
    </row>
    <row r="79" spans="1:20" x14ac:dyDescent="0.2">
      <c r="A79">
        <v>0.9</v>
      </c>
      <c r="B79" s="17">
        <f t="shared" si="24"/>
        <v>0.28599999999999975</v>
      </c>
      <c r="C79" s="10">
        <f t="shared" si="25"/>
        <v>37</v>
      </c>
      <c r="D79" s="18">
        <f t="shared" si="21"/>
        <v>2.7027027027027029E-2</v>
      </c>
      <c r="E79" s="10">
        <f t="shared" si="26"/>
        <v>1.1077844311377245</v>
      </c>
      <c r="F79" s="10">
        <f t="shared" si="27"/>
        <v>0.31682634730538894</v>
      </c>
      <c r="G79" s="22">
        <f t="shared" si="28"/>
        <v>8.7599999999999928E-4</v>
      </c>
      <c r="H79" s="6">
        <f t="shared" si="29"/>
        <v>102</v>
      </c>
      <c r="I79" s="19">
        <f t="shared" si="22"/>
        <v>9.8039215686274508E-3</v>
      </c>
      <c r="J79" s="20">
        <f t="shared" si="17"/>
        <v>1.1099020674646354</v>
      </c>
      <c r="K79" s="6">
        <f t="shared" si="30"/>
        <v>9.7227421109901974E-4</v>
      </c>
      <c r="L79" s="23">
        <f t="shared" si="31"/>
        <v>1.5279999999999986E-5</v>
      </c>
      <c r="M79" s="7">
        <f t="shared" si="32"/>
        <v>227</v>
      </c>
      <c r="N79" s="9">
        <f t="shared" si="23"/>
        <v>4.4052863436123352E-3</v>
      </c>
      <c r="O79" s="21">
        <f t="shared" si="18"/>
        <v>1.1105675146771037</v>
      </c>
      <c r="P79" s="8">
        <f t="shared" si="33"/>
        <v>1.696947162426613E-5</v>
      </c>
      <c r="Q79" s="134">
        <f t="shared" si="19"/>
        <v>3.0687921612840001</v>
      </c>
      <c r="R79" s="134">
        <f t="shared" si="20"/>
        <v>53.56079684846808</v>
      </c>
      <c r="S79" s="134">
        <f t="shared" si="34"/>
        <v>1.3616075352172816</v>
      </c>
      <c r="T79" s="134">
        <f t="shared" si="35"/>
        <v>14.963207863177985</v>
      </c>
    </row>
    <row r="80" spans="1:20" x14ac:dyDescent="0.2">
      <c r="A80">
        <v>0.9</v>
      </c>
      <c r="B80" s="17">
        <f t="shared" si="24"/>
        <v>0.28599999999999975</v>
      </c>
      <c r="C80" s="10">
        <f t="shared" si="25"/>
        <v>37</v>
      </c>
      <c r="D80" s="18">
        <f t="shared" si="21"/>
        <v>2.7027027027027029E-2</v>
      </c>
      <c r="E80" s="10">
        <f t="shared" si="26"/>
        <v>1.1077844311377245</v>
      </c>
      <c r="F80" s="10">
        <f t="shared" si="27"/>
        <v>0.31682634730538894</v>
      </c>
      <c r="G80" s="22">
        <f t="shared" si="28"/>
        <v>8.7599999999999928E-4</v>
      </c>
      <c r="H80" s="6">
        <f t="shared" si="29"/>
        <v>102</v>
      </c>
      <c r="I80" s="19">
        <f t="shared" si="22"/>
        <v>9.8039215686274508E-3</v>
      </c>
      <c r="J80" s="20">
        <f t="shared" si="17"/>
        <v>1.1099020674646354</v>
      </c>
      <c r="K80" s="6">
        <f t="shared" si="30"/>
        <v>9.7227421109901974E-4</v>
      </c>
      <c r="L80" s="23">
        <f t="shared" si="31"/>
        <v>1.5279999999999986E-5</v>
      </c>
      <c r="M80" s="7">
        <f t="shared" si="32"/>
        <v>227</v>
      </c>
      <c r="N80" s="9">
        <f t="shared" si="23"/>
        <v>4.4052863436123352E-3</v>
      </c>
      <c r="O80" s="21">
        <f t="shared" si="18"/>
        <v>1.1105675146771037</v>
      </c>
      <c r="P80" s="8">
        <f t="shared" si="33"/>
        <v>1.696947162426613E-5</v>
      </c>
      <c r="Q80" s="134">
        <f t="shared" si="19"/>
        <v>3.0687921612840001</v>
      </c>
      <c r="R80" s="134">
        <f t="shared" si="20"/>
        <v>53.56079684846808</v>
      </c>
      <c r="S80" s="134">
        <f t="shared" si="34"/>
        <v>1.3616075352172816</v>
      </c>
      <c r="T80" s="134">
        <f t="shared" si="35"/>
        <v>14.963207863177985</v>
      </c>
    </row>
    <row r="81" spans="1:20" x14ac:dyDescent="0.2">
      <c r="A81">
        <v>0.9</v>
      </c>
      <c r="B81" s="17">
        <f t="shared" si="24"/>
        <v>0.28599999999999975</v>
      </c>
      <c r="C81" s="10">
        <f t="shared" si="25"/>
        <v>37</v>
      </c>
      <c r="D81" s="18">
        <f t="shared" si="21"/>
        <v>2.7027027027027029E-2</v>
      </c>
      <c r="E81" s="10">
        <f t="shared" si="26"/>
        <v>1.1077844311377245</v>
      </c>
      <c r="F81" s="10">
        <f t="shared" si="27"/>
        <v>0.31682634730538894</v>
      </c>
      <c r="G81" s="22">
        <f t="shared" si="28"/>
        <v>8.7599999999999928E-4</v>
      </c>
      <c r="H81" s="6">
        <f t="shared" si="29"/>
        <v>102</v>
      </c>
      <c r="I81" s="19">
        <f t="shared" si="22"/>
        <v>9.8039215686274508E-3</v>
      </c>
      <c r="J81" s="20">
        <f t="shared" si="17"/>
        <v>1.1099020674646354</v>
      </c>
      <c r="K81" s="6">
        <f t="shared" si="30"/>
        <v>9.7227421109901974E-4</v>
      </c>
      <c r="L81" s="23">
        <f t="shared" si="31"/>
        <v>1.5279999999999986E-5</v>
      </c>
      <c r="M81" s="7">
        <f t="shared" si="32"/>
        <v>227</v>
      </c>
      <c r="N81" s="9">
        <f t="shared" si="23"/>
        <v>4.4052863436123352E-3</v>
      </c>
      <c r="O81" s="21">
        <f t="shared" si="18"/>
        <v>1.1105675146771037</v>
      </c>
      <c r="P81" s="8">
        <f t="shared" si="33"/>
        <v>1.696947162426613E-5</v>
      </c>
      <c r="Q81" s="134">
        <f t="shared" si="19"/>
        <v>3.0687921612840001</v>
      </c>
      <c r="R81" s="134">
        <f t="shared" si="20"/>
        <v>53.56079684846808</v>
      </c>
      <c r="S81" s="134">
        <f t="shared" si="34"/>
        <v>1.3616075352172816</v>
      </c>
      <c r="T81" s="134">
        <f t="shared" si="35"/>
        <v>14.963207863177985</v>
      </c>
    </row>
    <row r="82" spans="1:20" x14ac:dyDescent="0.2">
      <c r="A82">
        <v>0.9</v>
      </c>
      <c r="B82" s="17">
        <f t="shared" si="24"/>
        <v>0.28599999999999975</v>
      </c>
      <c r="C82" s="10">
        <f t="shared" si="25"/>
        <v>37</v>
      </c>
      <c r="D82" s="18">
        <f t="shared" si="21"/>
        <v>2.7027027027027029E-2</v>
      </c>
      <c r="E82" s="10">
        <f t="shared" si="26"/>
        <v>1.1077844311377245</v>
      </c>
      <c r="F82" s="10">
        <f t="shared" si="27"/>
        <v>0.31682634730538894</v>
      </c>
      <c r="G82" s="22">
        <f t="shared" si="28"/>
        <v>8.7599999999999928E-4</v>
      </c>
      <c r="H82" s="6">
        <f t="shared" si="29"/>
        <v>102</v>
      </c>
      <c r="I82" s="19">
        <f t="shared" si="22"/>
        <v>9.8039215686274508E-3</v>
      </c>
      <c r="J82" s="20">
        <f t="shared" si="17"/>
        <v>1.1099020674646354</v>
      </c>
      <c r="K82" s="6">
        <f t="shared" si="30"/>
        <v>9.7227421109901974E-4</v>
      </c>
      <c r="L82" s="23">
        <f t="shared" si="31"/>
        <v>1.5279999999999986E-5</v>
      </c>
      <c r="M82" s="7">
        <f t="shared" si="32"/>
        <v>227</v>
      </c>
      <c r="N82" s="9">
        <f t="shared" si="23"/>
        <v>4.4052863436123352E-3</v>
      </c>
      <c r="O82" s="21">
        <f t="shared" si="18"/>
        <v>1.1105675146771037</v>
      </c>
      <c r="P82" s="8">
        <f t="shared" si="33"/>
        <v>1.696947162426613E-5</v>
      </c>
      <c r="Q82" s="134">
        <f t="shared" si="19"/>
        <v>3.0687921612840001</v>
      </c>
      <c r="R82" s="134">
        <f t="shared" si="20"/>
        <v>53.56079684846808</v>
      </c>
      <c r="S82" s="134">
        <f t="shared" si="34"/>
        <v>1.3616075352172816</v>
      </c>
      <c r="T82" s="134">
        <f t="shared" si="35"/>
        <v>14.963207863177985</v>
      </c>
    </row>
    <row r="83" spans="1:20" x14ac:dyDescent="0.2">
      <c r="A83">
        <v>0.9</v>
      </c>
      <c r="B83" s="17">
        <f t="shared" si="24"/>
        <v>0.28599999999999975</v>
      </c>
      <c r="C83" s="10">
        <f t="shared" si="25"/>
        <v>37</v>
      </c>
      <c r="D83" s="18">
        <f t="shared" si="21"/>
        <v>2.7027027027027029E-2</v>
      </c>
      <c r="E83" s="10">
        <f t="shared" si="26"/>
        <v>1.1077844311377245</v>
      </c>
      <c r="F83" s="10">
        <f t="shared" si="27"/>
        <v>0.31682634730538894</v>
      </c>
      <c r="G83" s="22">
        <f t="shared" si="28"/>
        <v>8.7599999999999928E-4</v>
      </c>
      <c r="H83" s="6">
        <f t="shared" si="29"/>
        <v>102</v>
      </c>
      <c r="I83" s="19">
        <f t="shared" si="22"/>
        <v>9.8039215686274508E-3</v>
      </c>
      <c r="J83" s="20">
        <f t="shared" si="17"/>
        <v>1.1099020674646354</v>
      </c>
      <c r="K83" s="6">
        <f t="shared" si="30"/>
        <v>9.7227421109901974E-4</v>
      </c>
      <c r="L83" s="23">
        <f t="shared" si="31"/>
        <v>1.5279999999999986E-5</v>
      </c>
      <c r="M83" s="7">
        <f t="shared" si="32"/>
        <v>227</v>
      </c>
      <c r="N83" s="9">
        <f t="shared" si="23"/>
        <v>4.4052863436123352E-3</v>
      </c>
      <c r="O83" s="21">
        <f t="shared" si="18"/>
        <v>1.1105675146771037</v>
      </c>
      <c r="P83" s="8">
        <f t="shared" si="33"/>
        <v>1.696947162426613E-5</v>
      </c>
      <c r="Q83" s="134">
        <f t="shared" si="19"/>
        <v>3.0687921612840001</v>
      </c>
      <c r="R83" s="134">
        <f t="shared" si="20"/>
        <v>53.56079684846808</v>
      </c>
      <c r="S83" s="134">
        <f t="shared" si="34"/>
        <v>1.3616075352172816</v>
      </c>
      <c r="T83" s="134">
        <f t="shared" si="35"/>
        <v>14.963207863177985</v>
      </c>
    </row>
    <row r="84" spans="1:20" x14ac:dyDescent="0.2">
      <c r="A84">
        <v>0.9</v>
      </c>
      <c r="B84" s="17">
        <f t="shared" si="24"/>
        <v>0.28599999999999975</v>
      </c>
      <c r="C84" s="10">
        <f t="shared" si="25"/>
        <v>37</v>
      </c>
      <c r="D84" s="18">
        <f t="shared" si="21"/>
        <v>2.7027027027027029E-2</v>
      </c>
      <c r="E84" s="10">
        <f t="shared" si="26"/>
        <v>1.1077844311377245</v>
      </c>
      <c r="F84" s="10">
        <f t="shared" si="27"/>
        <v>0.31682634730538894</v>
      </c>
      <c r="G84" s="22">
        <f t="shared" si="28"/>
        <v>8.7599999999999928E-4</v>
      </c>
      <c r="H84" s="6">
        <f t="shared" si="29"/>
        <v>102</v>
      </c>
      <c r="I84" s="19">
        <f t="shared" si="22"/>
        <v>9.8039215686274508E-3</v>
      </c>
      <c r="J84" s="20">
        <f t="shared" si="17"/>
        <v>1.1099020674646354</v>
      </c>
      <c r="K84" s="6">
        <f t="shared" si="30"/>
        <v>9.7227421109901974E-4</v>
      </c>
      <c r="L84" s="23">
        <f t="shared" si="31"/>
        <v>1.5279999999999986E-5</v>
      </c>
      <c r="M84" s="7">
        <f t="shared" si="32"/>
        <v>227</v>
      </c>
      <c r="N84" s="9">
        <f t="shared" si="23"/>
        <v>4.4052863436123352E-3</v>
      </c>
      <c r="O84" s="21">
        <f t="shared" si="18"/>
        <v>1.1105675146771037</v>
      </c>
      <c r="P84" s="8">
        <f t="shared" si="33"/>
        <v>1.696947162426613E-5</v>
      </c>
      <c r="Q84" s="134">
        <f t="shared" si="19"/>
        <v>3.0687921612840001</v>
      </c>
      <c r="R84" s="134">
        <f t="shared" si="20"/>
        <v>53.56079684846808</v>
      </c>
      <c r="S84" s="134">
        <f t="shared" si="34"/>
        <v>1.3616075352172816</v>
      </c>
      <c r="T84" s="134">
        <f t="shared" si="35"/>
        <v>14.963207863177985</v>
      </c>
    </row>
    <row r="85" spans="1:20" x14ac:dyDescent="0.2">
      <c r="A85">
        <v>0.9</v>
      </c>
      <c r="B85" s="17">
        <f t="shared" si="24"/>
        <v>0.28599999999999975</v>
      </c>
      <c r="C85" s="10">
        <f t="shared" si="25"/>
        <v>37</v>
      </c>
      <c r="D85" s="18">
        <f t="shared" si="21"/>
        <v>2.7027027027027029E-2</v>
      </c>
      <c r="E85" s="10">
        <f t="shared" si="26"/>
        <v>1.1077844311377245</v>
      </c>
      <c r="F85" s="10">
        <f t="shared" si="27"/>
        <v>0.31682634730538894</v>
      </c>
      <c r="G85" s="22">
        <f t="shared" si="28"/>
        <v>8.7599999999999928E-4</v>
      </c>
      <c r="H85" s="6">
        <f t="shared" si="29"/>
        <v>102</v>
      </c>
      <c r="I85" s="19">
        <f t="shared" si="22"/>
        <v>9.8039215686274508E-3</v>
      </c>
      <c r="J85" s="20">
        <f t="shared" si="17"/>
        <v>1.1099020674646354</v>
      </c>
      <c r="K85" s="6">
        <f t="shared" si="30"/>
        <v>9.7227421109901974E-4</v>
      </c>
      <c r="L85" s="23">
        <f t="shared" si="31"/>
        <v>1.5279999999999986E-5</v>
      </c>
      <c r="M85" s="7">
        <f t="shared" si="32"/>
        <v>227</v>
      </c>
      <c r="N85" s="9">
        <f t="shared" si="23"/>
        <v>4.4052863436123352E-3</v>
      </c>
      <c r="O85" s="21">
        <f t="shared" si="18"/>
        <v>1.1105675146771037</v>
      </c>
      <c r="P85" s="8">
        <f t="shared" si="33"/>
        <v>1.696947162426613E-5</v>
      </c>
      <c r="Q85" s="134">
        <f t="shared" si="19"/>
        <v>3.0687921612840001</v>
      </c>
      <c r="R85" s="134">
        <f t="shared" si="20"/>
        <v>53.56079684846808</v>
      </c>
      <c r="S85" s="134">
        <f t="shared" si="34"/>
        <v>1.3616075352172816</v>
      </c>
      <c r="T85" s="134">
        <f t="shared" si="35"/>
        <v>14.963207863177985</v>
      </c>
    </row>
    <row r="86" spans="1:20" x14ac:dyDescent="0.2">
      <c r="A86">
        <v>0.9</v>
      </c>
      <c r="B86" s="17">
        <f t="shared" si="24"/>
        <v>0.28599999999999975</v>
      </c>
      <c r="C86" s="10">
        <f t="shared" si="25"/>
        <v>37</v>
      </c>
      <c r="D86" s="18">
        <f t="shared" si="21"/>
        <v>2.7027027027027029E-2</v>
      </c>
      <c r="E86" s="10">
        <f t="shared" si="26"/>
        <v>1.1077844311377245</v>
      </c>
      <c r="F86" s="10">
        <f t="shared" si="27"/>
        <v>0.31682634730538894</v>
      </c>
      <c r="G86" s="22">
        <f t="shared" si="28"/>
        <v>8.7599999999999928E-4</v>
      </c>
      <c r="H86" s="6">
        <f t="shared" si="29"/>
        <v>102</v>
      </c>
      <c r="I86" s="19">
        <f t="shared" si="22"/>
        <v>9.8039215686274508E-3</v>
      </c>
      <c r="J86" s="20">
        <f t="shared" si="17"/>
        <v>1.1099020674646354</v>
      </c>
      <c r="K86" s="6">
        <f t="shared" si="30"/>
        <v>9.7227421109901974E-4</v>
      </c>
      <c r="L86" s="23">
        <f t="shared" si="31"/>
        <v>1.5279999999999986E-5</v>
      </c>
      <c r="M86" s="7">
        <f t="shared" si="32"/>
        <v>227</v>
      </c>
      <c r="N86" s="9">
        <f t="shared" si="23"/>
        <v>4.4052863436123352E-3</v>
      </c>
      <c r="O86" s="21">
        <f t="shared" si="18"/>
        <v>1.1105675146771037</v>
      </c>
      <c r="P86" s="8">
        <f t="shared" si="33"/>
        <v>1.696947162426613E-5</v>
      </c>
      <c r="Q86" s="134">
        <f t="shared" si="19"/>
        <v>3.0687921612840001</v>
      </c>
      <c r="R86" s="134">
        <f t="shared" si="20"/>
        <v>53.56079684846808</v>
      </c>
      <c r="S86" s="134">
        <f t="shared" si="34"/>
        <v>1.3616075352172816</v>
      </c>
      <c r="T86" s="134">
        <f t="shared" si="35"/>
        <v>14.963207863177985</v>
      </c>
    </row>
    <row r="87" spans="1:20" x14ac:dyDescent="0.2">
      <c r="A87">
        <v>0.9</v>
      </c>
      <c r="B87" s="17">
        <f t="shared" si="24"/>
        <v>0.28599999999999975</v>
      </c>
      <c r="C87" s="10">
        <f t="shared" si="25"/>
        <v>37</v>
      </c>
      <c r="D87" s="18">
        <f t="shared" si="21"/>
        <v>2.7027027027027029E-2</v>
      </c>
      <c r="E87" s="10">
        <f t="shared" si="26"/>
        <v>1.1077844311377245</v>
      </c>
      <c r="F87" s="10">
        <f t="shared" si="27"/>
        <v>0.31682634730538894</v>
      </c>
      <c r="G87" s="22">
        <f t="shared" si="28"/>
        <v>8.7599999999999928E-4</v>
      </c>
      <c r="H87" s="6">
        <f t="shared" si="29"/>
        <v>102</v>
      </c>
      <c r="I87" s="19">
        <f t="shared" si="22"/>
        <v>9.8039215686274508E-3</v>
      </c>
      <c r="J87" s="20">
        <f t="shared" si="17"/>
        <v>1.1099020674646354</v>
      </c>
      <c r="K87" s="6">
        <f t="shared" si="30"/>
        <v>9.7227421109901974E-4</v>
      </c>
      <c r="L87" s="23">
        <f t="shared" si="31"/>
        <v>1.5279999999999986E-5</v>
      </c>
      <c r="M87" s="7">
        <f t="shared" si="32"/>
        <v>227</v>
      </c>
      <c r="N87" s="9">
        <f t="shared" si="23"/>
        <v>4.4052863436123352E-3</v>
      </c>
      <c r="O87" s="21">
        <f t="shared" si="18"/>
        <v>1.1105675146771037</v>
      </c>
      <c r="P87" s="8">
        <f t="shared" si="33"/>
        <v>1.696947162426613E-5</v>
      </c>
      <c r="Q87" s="134">
        <f t="shared" si="19"/>
        <v>3.0687921612840001</v>
      </c>
      <c r="R87" s="134">
        <f t="shared" si="20"/>
        <v>53.56079684846808</v>
      </c>
      <c r="S87" s="134">
        <f t="shared" si="34"/>
        <v>1.3616075352172816</v>
      </c>
      <c r="T87" s="134">
        <f t="shared" si="35"/>
        <v>14.963207863177985</v>
      </c>
    </row>
    <row r="88" spans="1:20" x14ac:dyDescent="0.2">
      <c r="A88">
        <v>0.9</v>
      </c>
      <c r="B88" s="17">
        <f t="shared" si="24"/>
        <v>0.28599999999999975</v>
      </c>
      <c r="C88" s="10">
        <f t="shared" si="25"/>
        <v>37</v>
      </c>
      <c r="D88" s="18">
        <f t="shared" si="21"/>
        <v>2.7027027027027029E-2</v>
      </c>
      <c r="E88" s="10">
        <f t="shared" si="26"/>
        <v>1.1077844311377245</v>
      </c>
      <c r="F88" s="10">
        <f t="shared" si="27"/>
        <v>0.31682634730538894</v>
      </c>
      <c r="G88" s="22">
        <f t="shared" si="28"/>
        <v>8.7599999999999928E-4</v>
      </c>
      <c r="H88" s="6">
        <f t="shared" si="29"/>
        <v>102</v>
      </c>
      <c r="I88" s="19">
        <f t="shared" si="22"/>
        <v>9.8039215686274508E-3</v>
      </c>
      <c r="J88" s="20">
        <f t="shared" si="17"/>
        <v>1.1099020674646354</v>
      </c>
      <c r="K88" s="6">
        <f t="shared" si="30"/>
        <v>9.7227421109901974E-4</v>
      </c>
      <c r="L88" s="23">
        <f t="shared" si="31"/>
        <v>1.5279999999999986E-5</v>
      </c>
      <c r="M88" s="7">
        <f t="shared" si="32"/>
        <v>227</v>
      </c>
      <c r="N88" s="9">
        <f t="shared" si="23"/>
        <v>4.4052863436123352E-3</v>
      </c>
      <c r="O88" s="21">
        <f t="shared" si="18"/>
        <v>1.1105675146771037</v>
      </c>
      <c r="P88" s="8">
        <f t="shared" si="33"/>
        <v>1.696947162426613E-5</v>
      </c>
      <c r="Q88" s="134">
        <f t="shared" si="19"/>
        <v>3.0687921612840001</v>
      </c>
      <c r="R88" s="134">
        <f t="shared" si="20"/>
        <v>53.56079684846808</v>
      </c>
      <c r="S88" s="134">
        <f t="shared" si="34"/>
        <v>1.3616075352172816</v>
      </c>
      <c r="T88" s="134">
        <f t="shared" si="35"/>
        <v>14.963207863177985</v>
      </c>
    </row>
    <row r="89" spans="1:20" x14ac:dyDescent="0.2">
      <c r="A89">
        <v>0.9</v>
      </c>
      <c r="B89" s="17">
        <f t="shared" si="24"/>
        <v>0.28599999999999975</v>
      </c>
      <c r="C89" s="10">
        <f t="shared" si="25"/>
        <v>37</v>
      </c>
      <c r="D89" s="18">
        <f t="shared" si="21"/>
        <v>2.7027027027027029E-2</v>
      </c>
      <c r="E89" s="10">
        <f t="shared" si="26"/>
        <v>1.1077844311377245</v>
      </c>
      <c r="F89" s="10">
        <f t="shared" si="27"/>
        <v>0.31682634730538894</v>
      </c>
      <c r="G89" s="22">
        <f t="shared" si="28"/>
        <v>8.7599999999999928E-4</v>
      </c>
      <c r="H89" s="6">
        <f t="shared" si="29"/>
        <v>102</v>
      </c>
      <c r="I89" s="19">
        <f t="shared" si="22"/>
        <v>9.8039215686274508E-3</v>
      </c>
      <c r="J89" s="20">
        <f t="shared" si="17"/>
        <v>1.1099020674646354</v>
      </c>
      <c r="K89" s="6">
        <f t="shared" si="30"/>
        <v>9.7227421109901974E-4</v>
      </c>
      <c r="L89" s="23">
        <f t="shared" si="31"/>
        <v>1.5279999999999986E-5</v>
      </c>
      <c r="M89" s="7">
        <f t="shared" si="32"/>
        <v>227</v>
      </c>
      <c r="N89" s="9">
        <f t="shared" si="23"/>
        <v>4.4052863436123352E-3</v>
      </c>
      <c r="O89" s="21">
        <f t="shared" si="18"/>
        <v>1.1105675146771037</v>
      </c>
      <c r="P89" s="8">
        <f t="shared" si="33"/>
        <v>1.696947162426613E-5</v>
      </c>
      <c r="Q89" s="134">
        <f t="shared" si="19"/>
        <v>3.0687921612840001</v>
      </c>
      <c r="R89" s="134">
        <f t="shared" si="20"/>
        <v>53.56079684846808</v>
      </c>
      <c r="S89" s="134">
        <f t="shared" si="34"/>
        <v>1.3616075352172816</v>
      </c>
      <c r="T89" s="134">
        <f t="shared" si="35"/>
        <v>14.963207863177985</v>
      </c>
    </row>
    <row r="90" spans="1:20" x14ac:dyDescent="0.2">
      <c r="A90">
        <v>0.9</v>
      </c>
      <c r="B90" s="17">
        <f t="shared" si="24"/>
        <v>0.28599999999999975</v>
      </c>
      <c r="C90" s="10">
        <f t="shared" si="25"/>
        <v>37</v>
      </c>
      <c r="D90" s="18">
        <f t="shared" si="21"/>
        <v>2.7027027027027029E-2</v>
      </c>
      <c r="E90" s="10">
        <f t="shared" si="26"/>
        <v>1.1077844311377245</v>
      </c>
      <c r="F90" s="10">
        <f t="shared" si="27"/>
        <v>0.31682634730538894</v>
      </c>
      <c r="G90" s="22">
        <f t="shared" si="28"/>
        <v>8.7599999999999928E-4</v>
      </c>
      <c r="H90" s="6">
        <f t="shared" si="29"/>
        <v>102</v>
      </c>
      <c r="I90" s="19">
        <f t="shared" si="22"/>
        <v>9.8039215686274508E-3</v>
      </c>
      <c r="J90" s="20">
        <f t="shared" si="17"/>
        <v>1.1099020674646354</v>
      </c>
      <c r="K90" s="6">
        <f t="shared" si="30"/>
        <v>9.7227421109901974E-4</v>
      </c>
      <c r="L90" s="23">
        <f t="shared" si="31"/>
        <v>1.5279999999999986E-5</v>
      </c>
      <c r="M90" s="7">
        <f t="shared" si="32"/>
        <v>227</v>
      </c>
      <c r="N90" s="9">
        <f t="shared" si="23"/>
        <v>4.4052863436123352E-3</v>
      </c>
      <c r="O90" s="21">
        <f t="shared" si="18"/>
        <v>1.1105675146771037</v>
      </c>
      <c r="P90" s="8">
        <f t="shared" si="33"/>
        <v>1.696947162426613E-5</v>
      </c>
      <c r="Q90" s="134">
        <f t="shared" si="19"/>
        <v>3.0687921612840001</v>
      </c>
      <c r="R90" s="134">
        <f t="shared" si="20"/>
        <v>53.56079684846808</v>
      </c>
      <c r="S90" s="134">
        <f t="shared" si="34"/>
        <v>1.3616075352172816</v>
      </c>
      <c r="T90" s="134">
        <f t="shared" si="35"/>
        <v>14.963207863177985</v>
      </c>
    </row>
    <row r="91" spans="1:20" x14ac:dyDescent="0.2">
      <c r="A91">
        <v>0.9</v>
      </c>
      <c r="B91" s="17">
        <f t="shared" si="24"/>
        <v>0.28599999999999975</v>
      </c>
      <c r="C91" s="10">
        <f t="shared" si="25"/>
        <v>37</v>
      </c>
      <c r="D91" s="18">
        <f t="shared" si="21"/>
        <v>2.7027027027027029E-2</v>
      </c>
      <c r="E91" s="10">
        <f t="shared" si="26"/>
        <v>1.1077844311377245</v>
      </c>
      <c r="F91" s="10">
        <f t="shared" si="27"/>
        <v>0.31682634730538894</v>
      </c>
      <c r="G91" s="22">
        <f t="shared" si="28"/>
        <v>8.7599999999999928E-4</v>
      </c>
      <c r="H91" s="6">
        <f t="shared" si="29"/>
        <v>102</v>
      </c>
      <c r="I91" s="19">
        <f t="shared" si="22"/>
        <v>9.8039215686274508E-3</v>
      </c>
      <c r="J91" s="20">
        <f t="shared" si="17"/>
        <v>1.1099020674646354</v>
      </c>
      <c r="K91" s="6">
        <f t="shared" si="30"/>
        <v>9.7227421109901974E-4</v>
      </c>
      <c r="L91" s="23">
        <f t="shared" si="31"/>
        <v>1.5279999999999986E-5</v>
      </c>
      <c r="M91" s="7">
        <f t="shared" si="32"/>
        <v>227</v>
      </c>
      <c r="N91" s="9">
        <f t="shared" si="23"/>
        <v>4.4052863436123352E-3</v>
      </c>
      <c r="O91" s="21">
        <f t="shared" si="18"/>
        <v>1.1105675146771037</v>
      </c>
      <c r="P91" s="8">
        <f t="shared" si="33"/>
        <v>1.696947162426613E-5</v>
      </c>
      <c r="Q91" s="134">
        <f t="shared" si="19"/>
        <v>3.0687921612840001</v>
      </c>
      <c r="R91" s="134">
        <f t="shared" si="20"/>
        <v>53.56079684846808</v>
      </c>
      <c r="S91" s="134">
        <f t="shared" si="34"/>
        <v>1.3616075352172816</v>
      </c>
      <c r="T91" s="134">
        <f t="shared" si="35"/>
        <v>14.963207863177985</v>
      </c>
    </row>
    <row r="92" spans="1:20" x14ac:dyDescent="0.2">
      <c r="A92" s="12">
        <v>1</v>
      </c>
      <c r="B92" s="110">
        <f t="shared" si="24"/>
        <v>0.28599999999999975</v>
      </c>
      <c r="C92" s="13">
        <f t="shared" si="25"/>
        <v>37</v>
      </c>
      <c r="D92" s="111">
        <f t="shared" si="21"/>
        <v>2.7027027027027029E-2</v>
      </c>
      <c r="E92" s="13">
        <f t="shared" si="26"/>
        <v>1</v>
      </c>
      <c r="F92" s="13">
        <f t="shared" si="27"/>
        <v>0.28599999999999975</v>
      </c>
      <c r="G92" s="112">
        <f t="shared" si="28"/>
        <v>8.7599999999999928E-4</v>
      </c>
      <c r="H92" s="107">
        <f t="shared" si="29"/>
        <v>102</v>
      </c>
      <c r="I92" s="113">
        <f t="shared" si="22"/>
        <v>9.8039215686274508E-3</v>
      </c>
      <c r="J92" s="114">
        <f t="shared" si="17"/>
        <v>1</v>
      </c>
      <c r="K92" s="107">
        <f t="shared" si="30"/>
        <v>8.7599999999999928E-4</v>
      </c>
      <c r="L92" s="115">
        <f t="shared" si="31"/>
        <v>1.5279999999999986E-5</v>
      </c>
      <c r="M92" s="14">
        <f t="shared" si="32"/>
        <v>227</v>
      </c>
      <c r="N92" s="99">
        <f t="shared" si="23"/>
        <v>4.4052863436123352E-3</v>
      </c>
      <c r="O92" s="116">
        <f t="shared" si="18"/>
        <v>1</v>
      </c>
      <c r="P92" s="97">
        <f t="shared" si="33"/>
        <v>1.5279999999999986E-5</v>
      </c>
      <c r="Q92" s="135">
        <f t="shared" si="19"/>
        <v>3.0629370629370629</v>
      </c>
      <c r="R92" s="135">
        <f t="shared" si="20"/>
        <v>53.42657342657342</v>
      </c>
      <c r="S92" s="135">
        <f t="shared" si="34"/>
        <v>1.3590096577431381</v>
      </c>
      <c r="T92" s="135">
        <f t="shared" si="35"/>
        <v>14.925710046116023</v>
      </c>
    </row>
    <row r="96" spans="1:20" x14ac:dyDescent="0.2">
      <c r="A96" s="12" t="s">
        <v>338</v>
      </c>
    </row>
    <row r="97" spans="1:20" x14ac:dyDescent="0.2">
      <c r="B97" s="108" t="s">
        <v>45</v>
      </c>
      <c r="C97" s="108"/>
      <c r="D97" s="108"/>
      <c r="E97" s="108"/>
      <c r="F97" s="108"/>
      <c r="G97" s="103" t="s">
        <v>46</v>
      </c>
      <c r="H97" s="103"/>
      <c r="I97" s="103"/>
      <c r="J97" s="103"/>
      <c r="K97" s="103"/>
      <c r="L97" s="109" t="s">
        <v>47</v>
      </c>
      <c r="M97" s="109"/>
      <c r="N97" s="109"/>
      <c r="O97" s="109"/>
      <c r="P97" s="109"/>
      <c r="Q97" s="126" t="s">
        <v>336</v>
      </c>
      <c r="R97" s="126"/>
      <c r="S97" s="126"/>
      <c r="T97" s="126"/>
    </row>
    <row r="98" spans="1:20" x14ac:dyDescent="0.2">
      <c r="B98" s="10" t="s">
        <v>52</v>
      </c>
      <c r="C98" s="10"/>
      <c r="D98" s="10"/>
      <c r="E98" s="10"/>
      <c r="F98" s="10"/>
      <c r="G98" s="6" t="s">
        <v>52</v>
      </c>
      <c r="H98" s="6"/>
      <c r="I98" s="6"/>
      <c r="J98" s="6"/>
      <c r="K98" s="6"/>
      <c r="L98" s="7" t="s">
        <v>52</v>
      </c>
      <c r="M98" s="7"/>
      <c r="N98" s="7"/>
      <c r="O98" s="7"/>
      <c r="P98" s="7"/>
      <c r="Q98" s="127" t="s">
        <v>58</v>
      </c>
      <c r="R98" s="127" t="s">
        <v>58</v>
      </c>
      <c r="S98" s="127" t="s">
        <v>340</v>
      </c>
      <c r="T98" s="127" t="s">
        <v>340</v>
      </c>
    </row>
    <row r="99" spans="1:20" x14ac:dyDescent="0.2">
      <c r="A99" s="12" t="s">
        <v>331</v>
      </c>
      <c r="B99" s="13" t="s">
        <v>48</v>
      </c>
      <c r="C99" s="13" t="s">
        <v>50</v>
      </c>
      <c r="D99" s="13" t="s">
        <v>51</v>
      </c>
      <c r="E99" s="13" t="s">
        <v>49</v>
      </c>
      <c r="F99" s="13" t="s">
        <v>55</v>
      </c>
      <c r="G99" s="107" t="s">
        <v>48</v>
      </c>
      <c r="H99" s="107" t="s">
        <v>50</v>
      </c>
      <c r="I99" s="107" t="s">
        <v>51</v>
      </c>
      <c r="J99" s="107" t="s">
        <v>49</v>
      </c>
      <c r="K99" s="107" t="s">
        <v>54</v>
      </c>
      <c r="L99" s="14" t="s">
        <v>48</v>
      </c>
      <c r="M99" s="14" t="s">
        <v>50</v>
      </c>
      <c r="N99" s="14" t="s">
        <v>51</v>
      </c>
      <c r="O99" s="14" t="s">
        <v>49</v>
      </c>
      <c r="P99" s="14" t="s">
        <v>53</v>
      </c>
      <c r="Q99" s="128" t="s">
        <v>56</v>
      </c>
      <c r="R99" s="128" t="s">
        <v>57</v>
      </c>
      <c r="S99" s="128" t="s">
        <v>56</v>
      </c>
      <c r="T99" s="128" t="s">
        <v>57</v>
      </c>
    </row>
    <row r="100" spans="1:20" x14ac:dyDescent="0.2">
      <c r="A100">
        <v>0</v>
      </c>
      <c r="B100" s="17">
        <f>B60</f>
        <v>0.28599999999999975</v>
      </c>
      <c r="C100" s="10">
        <v>64</v>
      </c>
      <c r="D100" s="18">
        <f>1/C100</f>
        <v>1.5625E-2</v>
      </c>
      <c r="E100" s="10">
        <f>1/(D100*(1-A100)+A100)</f>
        <v>64</v>
      </c>
      <c r="F100" s="10">
        <f>E100*B100</f>
        <v>18.303999999999984</v>
      </c>
      <c r="G100" s="22">
        <f>G60</f>
        <v>8.7599999999999928E-4</v>
      </c>
      <c r="H100" s="6">
        <v>159</v>
      </c>
      <c r="I100" s="19">
        <f>1/H100</f>
        <v>6.2893081761006293E-3</v>
      </c>
      <c r="J100" s="20">
        <f t="shared" ref="J100:J132" si="36">1/(I100*(1-A100)+A100)</f>
        <v>159</v>
      </c>
      <c r="K100" s="22">
        <f>J100*G100</f>
        <v>0.13928399999999988</v>
      </c>
      <c r="L100" s="23">
        <f>L60</f>
        <v>1.5279999999999986E-5</v>
      </c>
      <c r="M100" s="7">
        <v>285</v>
      </c>
      <c r="N100" s="9">
        <f>1/M100</f>
        <v>3.5087719298245615E-3</v>
      </c>
      <c r="O100" s="21">
        <f t="shared" ref="O100:O132" si="37">1/(N100*(1-A100)+A100)</f>
        <v>285</v>
      </c>
      <c r="P100" s="7">
        <f>O100*L100</f>
        <v>4.3547999999999963E-3</v>
      </c>
      <c r="Q100" s="127">
        <f t="shared" ref="Q100:Q132" si="38">K100/F100*1000</f>
        <v>7.6094842657342658</v>
      </c>
      <c r="R100" s="127">
        <f t="shared" ref="R100:R132" si="39">P100/F100*10^6</f>
        <v>237.91520979020979</v>
      </c>
      <c r="S100" s="127">
        <f>Q100*35.453/79.904</f>
        <v>3.3762896184556088</v>
      </c>
      <c r="T100" s="127">
        <f>R100*35.453/126.904</f>
        <v>66.466052549110429</v>
      </c>
    </row>
    <row r="101" spans="1:20" x14ac:dyDescent="0.2">
      <c r="A101">
        <v>1.5E-3</v>
      </c>
      <c r="B101" s="17">
        <f>B100</f>
        <v>0.28599999999999975</v>
      </c>
      <c r="C101" s="10">
        <f>C100</f>
        <v>64</v>
      </c>
      <c r="D101" s="18">
        <f t="shared" ref="D101:D132" si="40">1/C101</f>
        <v>1.5625E-2</v>
      </c>
      <c r="E101" s="10">
        <f>1/(D101*(1-A101)+A101)</f>
        <v>58.47418912745546</v>
      </c>
      <c r="F101" s="10">
        <f>E101*B101</f>
        <v>16.723618090452248</v>
      </c>
      <c r="G101" s="22">
        <f>G100</f>
        <v>8.7599999999999928E-4</v>
      </c>
      <c r="H101" s="6">
        <f>H100</f>
        <v>159</v>
      </c>
      <c r="I101" s="19">
        <f t="shared" ref="I101:I132" si="41">1/H101</f>
        <v>6.2893081761006293E-3</v>
      </c>
      <c r="J101" s="20">
        <f t="shared" si="36"/>
        <v>128.53678253839934</v>
      </c>
      <c r="K101" s="6">
        <f>J101*G101</f>
        <v>0.11259822150363773</v>
      </c>
      <c r="L101" s="23">
        <f>L100</f>
        <v>1.5279999999999986E-5</v>
      </c>
      <c r="M101" s="7">
        <f>M100</f>
        <v>285</v>
      </c>
      <c r="N101" s="9">
        <f t="shared" ref="N101:N132" si="42">1/M101</f>
        <v>3.5087719298245615E-3</v>
      </c>
      <c r="O101" s="21">
        <f t="shared" si="37"/>
        <v>199.85974754558202</v>
      </c>
      <c r="P101" s="7">
        <f>O101*L101</f>
        <v>3.0538569424964903E-3</v>
      </c>
      <c r="Q101" s="127">
        <f t="shared" si="38"/>
        <v>6.7328864420744967</v>
      </c>
      <c r="R101" s="127">
        <f t="shared" si="39"/>
        <v>182.60743135721216</v>
      </c>
      <c r="S101" s="127">
        <f>Q101*35.453/79.904</f>
        <v>2.9873476050118537</v>
      </c>
      <c r="T101" s="127">
        <f>R101*35.453/126.904</f>
        <v>51.014792787518466</v>
      </c>
    </row>
    <row r="102" spans="1:20" x14ac:dyDescent="0.2">
      <c r="A102">
        <v>3.0999999999999999E-3</v>
      </c>
      <c r="B102" s="17">
        <f t="shared" ref="B102:C117" si="43">B101</f>
        <v>0.28599999999999975</v>
      </c>
      <c r="C102" s="10">
        <f t="shared" si="43"/>
        <v>64</v>
      </c>
      <c r="D102" s="18">
        <f t="shared" si="40"/>
        <v>1.5625E-2</v>
      </c>
      <c r="E102" s="10">
        <f t="shared" ref="E102:E132" si="44">1/(D102*(1-A102)+A102)</f>
        <v>53.54304358738392</v>
      </c>
      <c r="F102" s="10">
        <f t="shared" ref="F102:F132" si="45">E102*B102</f>
        <v>15.313310465991789</v>
      </c>
      <c r="G102" s="22">
        <f t="shared" ref="G102:H117" si="46">G101</f>
        <v>8.7599999999999928E-4</v>
      </c>
      <c r="H102" s="6">
        <f t="shared" si="46"/>
        <v>159</v>
      </c>
      <c r="I102" s="19">
        <f t="shared" si="41"/>
        <v>6.2893081761006293E-3</v>
      </c>
      <c r="J102" s="20">
        <f t="shared" si="36"/>
        <v>106.72573499798631</v>
      </c>
      <c r="K102" s="6">
        <f t="shared" ref="K102:K132" si="47">J102*G102</f>
        <v>9.3491743858235929E-2</v>
      </c>
      <c r="L102" s="23">
        <f t="shared" ref="L102:M117" si="48">L101</f>
        <v>1.5279999999999986E-5</v>
      </c>
      <c r="M102" s="7">
        <f t="shared" si="48"/>
        <v>285</v>
      </c>
      <c r="N102" s="9">
        <f t="shared" si="42"/>
        <v>3.5087719298245615E-3</v>
      </c>
      <c r="O102" s="21">
        <f t="shared" si="37"/>
        <v>151.5634971282706</v>
      </c>
      <c r="P102" s="7">
        <f t="shared" ref="P102:P132" si="49">O102*L102</f>
        <v>2.3158902361199727E-3</v>
      </c>
      <c r="Q102" s="127">
        <f t="shared" si="38"/>
        <v>6.1052601307773982</v>
      </c>
      <c r="R102" s="127">
        <f t="shared" si="39"/>
        <v>151.23380677634427</v>
      </c>
      <c r="S102" s="127">
        <f t="shared" ref="S102:S132" si="50">Q102*35.453/79.904</f>
        <v>2.7088729902939916</v>
      </c>
      <c r="T102" s="127">
        <f t="shared" ref="T102:T132" si="51">R102*35.453/126.904</f>
        <v>42.249985434988126</v>
      </c>
    </row>
    <row r="103" spans="1:20" x14ac:dyDescent="0.2">
      <c r="A103">
        <v>4.8999999999999998E-3</v>
      </c>
      <c r="B103" s="17">
        <f t="shared" si="43"/>
        <v>0.28599999999999975</v>
      </c>
      <c r="C103" s="10">
        <f t="shared" si="43"/>
        <v>64</v>
      </c>
      <c r="D103" s="18">
        <f t="shared" si="40"/>
        <v>1.5625E-2</v>
      </c>
      <c r="E103" s="10">
        <f t="shared" si="44"/>
        <v>48.903492014976692</v>
      </c>
      <c r="F103" s="10">
        <f t="shared" si="45"/>
        <v>13.986398716283322</v>
      </c>
      <c r="G103" s="22">
        <f t="shared" si="46"/>
        <v>8.7599999999999928E-4</v>
      </c>
      <c r="H103" s="6">
        <f t="shared" si="46"/>
        <v>159</v>
      </c>
      <c r="I103" s="19">
        <f t="shared" si="41"/>
        <v>6.2893081761006293E-3</v>
      </c>
      <c r="J103" s="20">
        <f t="shared" si="36"/>
        <v>89.617855935069329</v>
      </c>
      <c r="K103" s="6">
        <f t="shared" si="47"/>
        <v>7.8505241799120662E-2</v>
      </c>
      <c r="L103" s="23">
        <f t="shared" si="48"/>
        <v>1.5279999999999986E-5</v>
      </c>
      <c r="M103" s="7">
        <f t="shared" si="48"/>
        <v>285</v>
      </c>
      <c r="N103" s="9">
        <f t="shared" si="42"/>
        <v>3.5087719298245615E-3</v>
      </c>
      <c r="O103" s="21">
        <f t="shared" si="37"/>
        <v>119.16708479678877</v>
      </c>
      <c r="P103" s="7">
        <f t="shared" si="49"/>
        <v>1.8208730556949306E-3</v>
      </c>
      <c r="Q103" s="127">
        <f t="shared" si="38"/>
        <v>5.6129703858451316</v>
      </c>
      <c r="R103" s="127">
        <f t="shared" si="39"/>
        <v>130.18884221962185</v>
      </c>
      <c r="S103" s="127">
        <f t="shared" si="50"/>
        <v>2.4904465244464293</v>
      </c>
      <c r="T103" s="127">
        <f t="shared" si="51"/>
        <v>36.370681958112066</v>
      </c>
    </row>
    <row r="104" spans="1:20" x14ac:dyDescent="0.2">
      <c r="A104">
        <v>7.0000000000000001E-3</v>
      </c>
      <c r="B104" s="17">
        <f t="shared" si="43"/>
        <v>0.28599999999999975</v>
      </c>
      <c r="C104" s="10">
        <f t="shared" si="43"/>
        <v>64</v>
      </c>
      <c r="D104" s="18">
        <f t="shared" si="40"/>
        <v>1.5625E-2</v>
      </c>
      <c r="E104" s="10">
        <f t="shared" si="44"/>
        <v>44.413601665510058</v>
      </c>
      <c r="F104" s="10">
        <f t="shared" si="45"/>
        <v>12.702290076335865</v>
      </c>
      <c r="G104" s="22">
        <f t="shared" si="46"/>
        <v>8.7599999999999928E-4</v>
      </c>
      <c r="H104" s="6">
        <f t="shared" si="46"/>
        <v>159</v>
      </c>
      <c r="I104" s="19">
        <f t="shared" si="41"/>
        <v>6.2893081761006293E-3</v>
      </c>
      <c r="J104" s="20">
        <f t="shared" si="36"/>
        <v>75.498575498575491</v>
      </c>
      <c r="K104" s="6">
        <f t="shared" si="47"/>
        <v>6.6136752136752075E-2</v>
      </c>
      <c r="L104" s="23">
        <f t="shared" si="48"/>
        <v>1.5279999999999986E-5</v>
      </c>
      <c r="M104" s="7">
        <f t="shared" si="48"/>
        <v>285</v>
      </c>
      <c r="N104" s="9">
        <f t="shared" si="42"/>
        <v>3.5087719298245615E-3</v>
      </c>
      <c r="O104" s="21">
        <f t="shared" si="37"/>
        <v>95.381526104417659</v>
      </c>
      <c r="P104" s="7">
        <f t="shared" si="49"/>
        <v>1.4574297188755005E-3</v>
      </c>
      <c r="Q104" s="127">
        <f t="shared" si="38"/>
        <v>5.2066794049967129</v>
      </c>
      <c r="R104" s="127">
        <f t="shared" si="39"/>
        <v>114.73755599320359</v>
      </c>
      <c r="S104" s="127">
        <f t="shared" si="50"/>
        <v>2.3101772745463118</v>
      </c>
      <c r="T104" s="127">
        <f t="shared" si="51"/>
        <v>32.054076881950508</v>
      </c>
    </row>
    <row r="105" spans="1:20" x14ac:dyDescent="0.2">
      <c r="A105">
        <v>1.2E-2</v>
      </c>
      <c r="B105" s="17">
        <f t="shared" si="43"/>
        <v>0.28599999999999975</v>
      </c>
      <c r="C105" s="10">
        <f t="shared" si="43"/>
        <v>64</v>
      </c>
      <c r="D105" s="18">
        <f t="shared" si="40"/>
        <v>1.5625E-2</v>
      </c>
      <c r="E105" s="10">
        <f t="shared" si="44"/>
        <v>36.446469248291571</v>
      </c>
      <c r="F105" s="10">
        <f t="shared" si="45"/>
        <v>10.423690205011381</v>
      </c>
      <c r="G105" s="22">
        <f t="shared" si="46"/>
        <v>8.7599999999999928E-4</v>
      </c>
      <c r="H105" s="6">
        <f t="shared" si="46"/>
        <v>159</v>
      </c>
      <c r="I105" s="19">
        <f t="shared" si="41"/>
        <v>6.2893081761006293E-3</v>
      </c>
      <c r="J105" s="20">
        <f t="shared" si="36"/>
        <v>54.903314917127069</v>
      </c>
      <c r="K105" s="6">
        <f t="shared" si="47"/>
        <v>4.8095303867403273E-2</v>
      </c>
      <c r="L105" s="23">
        <f t="shared" si="48"/>
        <v>1.5279999999999986E-5</v>
      </c>
      <c r="M105" s="7">
        <f t="shared" si="48"/>
        <v>285</v>
      </c>
      <c r="N105" s="9">
        <f t="shared" si="42"/>
        <v>3.5087719298245615E-3</v>
      </c>
      <c r="O105" s="21">
        <f t="shared" si="37"/>
        <v>64.655172413793096</v>
      </c>
      <c r="P105" s="7">
        <f t="shared" si="49"/>
        <v>9.8793103448275763E-4</v>
      </c>
      <c r="Q105" s="127">
        <f t="shared" si="38"/>
        <v>4.6140381114051685</v>
      </c>
      <c r="R105" s="127">
        <f t="shared" si="39"/>
        <v>94.777474680491906</v>
      </c>
      <c r="S105" s="127">
        <f t="shared" si="50"/>
        <v>2.0472253349475302</v>
      </c>
      <c r="T105" s="127">
        <f t="shared" si="51"/>
        <v>26.477855779545798</v>
      </c>
    </row>
    <row r="106" spans="1:20" x14ac:dyDescent="0.2">
      <c r="A106">
        <v>1.7999999999999999E-2</v>
      </c>
      <c r="B106" s="17">
        <f t="shared" si="43"/>
        <v>0.28599999999999975</v>
      </c>
      <c r="C106" s="10">
        <f t="shared" si="43"/>
        <v>64</v>
      </c>
      <c r="D106" s="18">
        <f t="shared" si="40"/>
        <v>1.5625E-2</v>
      </c>
      <c r="E106" s="10">
        <f t="shared" si="44"/>
        <v>29.990627928772259</v>
      </c>
      <c r="F106" s="10">
        <f t="shared" si="45"/>
        <v>8.5773195876288586</v>
      </c>
      <c r="G106" s="22">
        <f t="shared" si="46"/>
        <v>8.7599999999999928E-4</v>
      </c>
      <c r="H106" s="6">
        <f t="shared" si="46"/>
        <v>159</v>
      </c>
      <c r="I106" s="19">
        <f t="shared" si="41"/>
        <v>6.2893081761006293E-3</v>
      </c>
      <c r="J106" s="20">
        <f t="shared" si="36"/>
        <v>41.363163371488035</v>
      </c>
      <c r="K106" s="6">
        <f t="shared" si="47"/>
        <v>3.6234131113423489E-2</v>
      </c>
      <c r="L106" s="23">
        <f t="shared" si="48"/>
        <v>1.5279999999999986E-5</v>
      </c>
      <c r="M106" s="7">
        <f t="shared" si="48"/>
        <v>285</v>
      </c>
      <c r="N106" s="9">
        <f t="shared" si="42"/>
        <v>3.5087719298245615E-3</v>
      </c>
      <c r="O106" s="21">
        <f t="shared" si="37"/>
        <v>46.629581151832461</v>
      </c>
      <c r="P106" s="7">
        <f t="shared" si="49"/>
        <v>7.1249999999999938E-4</v>
      </c>
      <c r="Q106" s="127">
        <f t="shared" si="38"/>
        <v>4.2244119206755784</v>
      </c>
      <c r="R106" s="127">
        <f t="shared" si="39"/>
        <v>83.06790865384616</v>
      </c>
      <c r="S106" s="127">
        <f t="shared" si="50"/>
        <v>1.8743501679979888</v>
      </c>
      <c r="T106" s="127">
        <f t="shared" si="51"/>
        <v>23.206570049051319</v>
      </c>
    </row>
    <row r="107" spans="1:20" x14ac:dyDescent="0.2">
      <c r="A107">
        <v>2.75E-2</v>
      </c>
      <c r="B107" s="17">
        <f t="shared" si="43"/>
        <v>0.28599999999999975</v>
      </c>
      <c r="C107" s="10">
        <f t="shared" si="43"/>
        <v>64</v>
      </c>
      <c r="D107" s="18">
        <f t="shared" si="40"/>
        <v>1.5625E-2</v>
      </c>
      <c r="E107" s="10">
        <f t="shared" si="44"/>
        <v>23.42177493138152</v>
      </c>
      <c r="F107" s="10">
        <f t="shared" si="45"/>
        <v>6.6986276303751087</v>
      </c>
      <c r="G107" s="22">
        <f t="shared" si="46"/>
        <v>8.7599999999999928E-4</v>
      </c>
      <c r="H107" s="6">
        <f t="shared" si="46"/>
        <v>159</v>
      </c>
      <c r="I107" s="19">
        <f t="shared" si="41"/>
        <v>6.2893081761006293E-3</v>
      </c>
      <c r="J107" s="20">
        <f t="shared" si="36"/>
        <v>29.747427502338635</v>
      </c>
      <c r="K107" s="6">
        <f t="shared" si="47"/>
        <v>2.6058746492048621E-2</v>
      </c>
      <c r="L107" s="23">
        <f t="shared" si="48"/>
        <v>1.5279999999999986E-5</v>
      </c>
      <c r="M107" s="7">
        <f t="shared" si="48"/>
        <v>285</v>
      </c>
      <c r="N107" s="9">
        <f t="shared" si="42"/>
        <v>3.5087719298245615E-3</v>
      </c>
      <c r="O107" s="21">
        <f t="shared" si="37"/>
        <v>32.349602724177068</v>
      </c>
      <c r="P107" s="7">
        <f t="shared" si="49"/>
        <v>4.9430192962542508E-4</v>
      </c>
      <c r="Q107" s="127">
        <f t="shared" si="38"/>
        <v>3.8901619749520826</v>
      </c>
      <c r="R107" s="127">
        <f t="shared" si="39"/>
        <v>73.791522219267648</v>
      </c>
      <c r="S107" s="127">
        <f t="shared" si="50"/>
        <v>1.7260451604172034</v>
      </c>
      <c r="T107" s="127">
        <f t="shared" si="51"/>
        <v>20.615038432513522</v>
      </c>
    </row>
    <row r="108" spans="1:20" x14ac:dyDescent="0.2">
      <c r="A108">
        <v>0.04</v>
      </c>
      <c r="B108" s="17">
        <f t="shared" si="43"/>
        <v>0.28599999999999975</v>
      </c>
      <c r="C108" s="10">
        <f t="shared" si="43"/>
        <v>64</v>
      </c>
      <c r="D108" s="18">
        <f t="shared" si="40"/>
        <v>1.5625E-2</v>
      </c>
      <c r="E108" s="10">
        <f t="shared" si="44"/>
        <v>18.181818181818183</v>
      </c>
      <c r="F108" s="10">
        <f t="shared" si="45"/>
        <v>5.1999999999999957</v>
      </c>
      <c r="G108" s="22">
        <f t="shared" si="46"/>
        <v>8.7599999999999928E-4</v>
      </c>
      <c r="H108" s="6">
        <f t="shared" si="46"/>
        <v>159</v>
      </c>
      <c r="I108" s="19">
        <f t="shared" si="41"/>
        <v>6.2893081761006293E-3</v>
      </c>
      <c r="J108" s="20">
        <f t="shared" si="36"/>
        <v>21.721311475409834</v>
      </c>
      <c r="K108" s="6">
        <f t="shared" si="47"/>
        <v>1.9027868852458999E-2</v>
      </c>
      <c r="L108" s="23">
        <f t="shared" si="48"/>
        <v>1.5279999999999986E-5</v>
      </c>
      <c r="M108" s="7">
        <f t="shared" si="48"/>
        <v>285</v>
      </c>
      <c r="N108" s="9">
        <f t="shared" si="42"/>
        <v>3.5087719298245615E-3</v>
      </c>
      <c r="O108" s="21">
        <f t="shared" si="37"/>
        <v>23.058252427184467</v>
      </c>
      <c r="P108" s="7">
        <f t="shared" si="49"/>
        <v>3.5233009708737832E-4</v>
      </c>
      <c r="Q108" s="127">
        <f t="shared" si="38"/>
        <v>3.6592055485498105</v>
      </c>
      <c r="R108" s="127">
        <f t="shared" si="39"/>
        <v>67.755787901418955</v>
      </c>
      <c r="S108" s="127">
        <f t="shared" si="50"/>
        <v>1.6235709640660849</v>
      </c>
      <c r="T108" s="127">
        <f t="shared" si="51"/>
        <v>18.928843444406844</v>
      </c>
    </row>
    <row r="109" spans="1:20" x14ac:dyDescent="0.2">
      <c r="A109">
        <v>6.4000000000000001E-2</v>
      </c>
      <c r="B109" s="17">
        <f t="shared" si="43"/>
        <v>0.28599999999999975</v>
      </c>
      <c r="C109" s="10">
        <f t="shared" si="43"/>
        <v>64</v>
      </c>
      <c r="D109" s="18">
        <f t="shared" si="40"/>
        <v>1.5625E-2</v>
      </c>
      <c r="E109" s="10">
        <f t="shared" si="44"/>
        <v>12.718600953895072</v>
      </c>
      <c r="F109" s="10">
        <f t="shared" si="45"/>
        <v>3.6375198728139875</v>
      </c>
      <c r="G109" s="22">
        <f t="shared" si="46"/>
        <v>8.7599999999999928E-4</v>
      </c>
      <c r="H109" s="6">
        <f t="shared" si="46"/>
        <v>159</v>
      </c>
      <c r="I109" s="19">
        <f t="shared" si="41"/>
        <v>6.2893081761006293E-3</v>
      </c>
      <c r="J109" s="20">
        <f t="shared" si="36"/>
        <v>14.308855291576673</v>
      </c>
      <c r="K109" s="6">
        <f t="shared" si="47"/>
        <v>1.2534557235421155E-2</v>
      </c>
      <c r="L109" s="23">
        <f t="shared" si="48"/>
        <v>1.5279999999999986E-5</v>
      </c>
      <c r="M109" s="7">
        <f t="shared" si="48"/>
        <v>285</v>
      </c>
      <c r="N109" s="9">
        <f t="shared" si="42"/>
        <v>3.5087719298245615E-3</v>
      </c>
      <c r="O109" s="21">
        <f t="shared" si="37"/>
        <v>14.862327909887359</v>
      </c>
      <c r="P109" s="7">
        <f t="shared" si="49"/>
        <v>2.2709637046307863E-4</v>
      </c>
      <c r="Q109" s="127">
        <f t="shared" si="38"/>
        <v>3.445907561660801</v>
      </c>
      <c r="R109" s="127">
        <f t="shared" si="39"/>
        <v>62.431650796012484</v>
      </c>
      <c r="S109" s="127">
        <f t="shared" si="50"/>
        <v>1.5289317278679464</v>
      </c>
      <c r="T109" s="127">
        <f t="shared" si="51"/>
        <v>17.441446413596349</v>
      </c>
    </row>
    <row r="110" spans="1:20" x14ac:dyDescent="0.2">
      <c r="A110">
        <v>0.11</v>
      </c>
      <c r="B110" s="17">
        <f t="shared" si="43"/>
        <v>0.28599999999999975</v>
      </c>
      <c r="C110" s="10">
        <f t="shared" si="43"/>
        <v>64</v>
      </c>
      <c r="D110" s="18">
        <f t="shared" si="40"/>
        <v>1.5625E-2</v>
      </c>
      <c r="E110" s="10">
        <f t="shared" si="44"/>
        <v>8.0706179066834807</v>
      </c>
      <c r="F110" s="10">
        <f t="shared" si="45"/>
        <v>2.3081967213114734</v>
      </c>
      <c r="G110" s="22">
        <f t="shared" si="46"/>
        <v>8.7599999999999928E-4</v>
      </c>
      <c r="H110" s="6">
        <f t="shared" si="46"/>
        <v>159</v>
      </c>
      <c r="I110" s="19">
        <f t="shared" si="41"/>
        <v>6.2893081761006293E-3</v>
      </c>
      <c r="J110" s="20">
        <f t="shared" si="36"/>
        <v>8.6507072905331892</v>
      </c>
      <c r="K110" s="6">
        <f t="shared" si="47"/>
        <v>7.5780195865070678E-3</v>
      </c>
      <c r="L110" s="23">
        <f t="shared" si="48"/>
        <v>1.5279999999999986E-5</v>
      </c>
      <c r="M110" s="7">
        <f t="shared" si="48"/>
        <v>285</v>
      </c>
      <c r="N110" s="9">
        <f t="shared" si="42"/>
        <v>3.5087719298245615E-3</v>
      </c>
      <c r="O110" s="21">
        <f t="shared" si="37"/>
        <v>8.8399503722084365</v>
      </c>
      <c r="P110" s="7">
        <f t="shared" si="49"/>
        <v>1.3507444168734479E-4</v>
      </c>
      <c r="Q110" s="127">
        <f t="shared" si="38"/>
        <v>3.2830908719952521</v>
      </c>
      <c r="R110" s="127">
        <f t="shared" si="39"/>
        <v>58.519466924204828</v>
      </c>
      <c r="S110" s="127">
        <f t="shared" si="50"/>
        <v>1.4566907875056028</v>
      </c>
      <c r="T110" s="127">
        <f t="shared" si="51"/>
        <v>16.348504860869902</v>
      </c>
    </row>
    <row r="111" spans="1:20" x14ac:dyDescent="0.2">
      <c r="A111">
        <v>0.25</v>
      </c>
      <c r="B111" s="17">
        <f t="shared" si="43"/>
        <v>0.28599999999999975</v>
      </c>
      <c r="C111" s="10">
        <f t="shared" si="43"/>
        <v>64</v>
      </c>
      <c r="D111" s="18">
        <f t="shared" si="40"/>
        <v>1.5625E-2</v>
      </c>
      <c r="E111" s="10">
        <f t="shared" si="44"/>
        <v>3.8208955223880596</v>
      </c>
      <c r="F111" s="10">
        <f t="shared" si="45"/>
        <v>1.0927761194029841</v>
      </c>
      <c r="G111" s="22">
        <f t="shared" si="46"/>
        <v>8.7599999999999928E-4</v>
      </c>
      <c r="H111" s="6">
        <f t="shared" si="46"/>
        <v>159</v>
      </c>
      <c r="I111" s="19">
        <f t="shared" si="41"/>
        <v>6.2893081761006293E-3</v>
      </c>
      <c r="J111" s="20">
        <f t="shared" si="36"/>
        <v>3.925925925925926</v>
      </c>
      <c r="K111" s="6">
        <f t="shared" si="47"/>
        <v>3.4391111111111085E-3</v>
      </c>
      <c r="L111" s="23">
        <f t="shared" si="48"/>
        <v>1.5279999999999986E-5</v>
      </c>
      <c r="M111" s="7">
        <f t="shared" si="48"/>
        <v>285</v>
      </c>
      <c r="N111" s="9">
        <f t="shared" si="42"/>
        <v>3.5087719298245615E-3</v>
      </c>
      <c r="O111" s="21">
        <f t="shared" si="37"/>
        <v>3.958333333333333</v>
      </c>
      <c r="P111" s="7">
        <f t="shared" si="49"/>
        <v>6.048333333333327E-5</v>
      </c>
      <c r="Q111" s="127">
        <f t="shared" si="38"/>
        <v>3.1471323815073817</v>
      </c>
      <c r="R111" s="127">
        <f t="shared" si="39"/>
        <v>55.348330055361295</v>
      </c>
      <c r="S111" s="127">
        <f t="shared" si="50"/>
        <v>1.3963666940526283</v>
      </c>
      <c r="T111" s="127">
        <f t="shared" si="51"/>
        <v>15.462588613855546</v>
      </c>
    </row>
    <row r="112" spans="1:20" x14ac:dyDescent="0.2">
      <c r="A112">
        <v>0.9</v>
      </c>
      <c r="B112" s="17">
        <f t="shared" si="43"/>
        <v>0.28599999999999975</v>
      </c>
      <c r="C112" s="10">
        <f t="shared" si="43"/>
        <v>64</v>
      </c>
      <c r="D112" s="18">
        <f t="shared" si="40"/>
        <v>1.5625E-2</v>
      </c>
      <c r="E112" s="10">
        <f t="shared" si="44"/>
        <v>1.1091854419410745</v>
      </c>
      <c r="F112" s="10">
        <f t="shared" si="45"/>
        <v>0.31722703639514704</v>
      </c>
      <c r="G112" s="22">
        <f t="shared" si="46"/>
        <v>8.7599999999999928E-4</v>
      </c>
      <c r="H112" s="6">
        <f t="shared" si="46"/>
        <v>159</v>
      </c>
      <c r="I112" s="19">
        <f t="shared" si="41"/>
        <v>6.2893081761006293E-3</v>
      </c>
      <c r="J112" s="20">
        <f t="shared" si="36"/>
        <v>1.1103351955307261</v>
      </c>
      <c r="K112" s="6">
        <f t="shared" si="47"/>
        <v>9.7265363128491527E-4</v>
      </c>
      <c r="L112" s="23">
        <f t="shared" si="48"/>
        <v>1.5279999999999986E-5</v>
      </c>
      <c r="M112" s="7">
        <f t="shared" si="48"/>
        <v>285</v>
      </c>
      <c r="N112" s="9">
        <f t="shared" si="42"/>
        <v>3.5087719298245615E-3</v>
      </c>
      <c r="O112" s="21">
        <f t="shared" si="37"/>
        <v>1.1106780982073265</v>
      </c>
      <c r="P112" s="7">
        <f t="shared" si="49"/>
        <v>1.6971161340607934E-5</v>
      </c>
      <c r="Q112" s="127">
        <f t="shared" si="38"/>
        <v>3.0661120260675077</v>
      </c>
      <c r="R112" s="127">
        <f t="shared" si="39"/>
        <v>53.498470790705788</v>
      </c>
      <c r="S112" s="127">
        <f t="shared" si="50"/>
        <v>1.3604183727995014</v>
      </c>
      <c r="T112" s="127">
        <f t="shared" si="51"/>
        <v>14.945795916148368</v>
      </c>
    </row>
    <row r="113" spans="1:20" x14ac:dyDescent="0.2">
      <c r="A113">
        <v>0.9</v>
      </c>
      <c r="B113" s="17">
        <f t="shared" si="43"/>
        <v>0.28599999999999975</v>
      </c>
      <c r="C113" s="10">
        <f t="shared" si="43"/>
        <v>64</v>
      </c>
      <c r="D113" s="18">
        <f t="shared" si="40"/>
        <v>1.5625E-2</v>
      </c>
      <c r="E113" s="10">
        <f t="shared" si="44"/>
        <v>1.1091854419410745</v>
      </c>
      <c r="F113" s="10">
        <f t="shared" si="45"/>
        <v>0.31722703639514704</v>
      </c>
      <c r="G113" s="22">
        <f t="shared" si="46"/>
        <v>8.7599999999999928E-4</v>
      </c>
      <c r="H113" s="6">
        <f t="shared" si="46"/>
        <v>159</v>
      </c>
      <c r="I113" s="19">
        <f t="shared" si="41"/>
        <v>6.2893081761006293E-3</v>
      </c>
      <c r="J113" s="20">
        <f t="shared" si="36"/>
        <v>1.1103351955307261</v>
      </c>
      <c r="K113" s="6">
        <f t="shared" si="47"/>
        <v>9.7265363128491527E-4</v>
      </c>
      <c r="L113" s="23">
        <f t="shared" si="48"/>
        <v>1.5279999999999986E-5</v>
      </c>
      <c r="M113" s="7">
        <f t="shared" si="48"/>
        <v>285</v>
      </c>
      <c r="N113" s="9">
        <f t="shared" si="42"/>
        <v>3.5087719298245615E-3</v>
      </c>
      <c r="O113" s="21">
        <f t="shared" si="37"/>
        <v>1.1106780982073265</v>
      </c>
      <c r="P113" s="7">
        <f t="shared" si="49"/>
        <v>1.6971161340607934E-5</v>
      </c>
      <c r="Q113" s="127">
        <f t="shared" si="38"/>
        <v>3.0661120260675077</v>
      </c>
      <c r="R113" s="127">
        <f t="shared" si="39"/>
        <v>53.498470790705788</v>
      </c>
      <c r="S113" s="127">
        <f t="shared" si="50"/>
        <v>1.3604183727995014</v>
      </c>
      <c r="T113" s="127">
        <f t="shared" si="51"/>
        <v>14.945795916148368</v>
      </c>
    </row>
    <row r="114" spans="1:20" x14ac:dyDescent="0.2">
      <c r="A114">
        <v>0.9</v>
      </c>
      <c r="B114" s="17">
        <f t="shared" si="43"/>
        <v>0.28599999999999975</v>
      </c>
      <c r="C114" s="10">
        <f t="shared" si="43"/>
        <v>64</v>
      </c>
      <c r="D114" s="18">
        <f t="shared" si="40"/>
        <v>1.5625E-2</v>
      </c>
      <c r="E114" s="10">
        <f t="shared" si="44"/>
        <v>1.1091854419410745</v>
      </c>
      <c r="F114" s="10">
        <f t="shared" si="45"/>
        <v>0.31722703639514704</v>
      </c>
      <c r="G114" s="22">
        <f t="shared" si="46"/>
        <v>8.7599999999999928E-4</v>
      </c>
      <c r="H114" s="6">
        <f t="shared" si="46"/>
        <v>159</v>
      </c>
      <c r="I114" s="19">
        <f t="shared" si="41"/>
        <v>6.2893081761006293E-3</v>
      </c>
      <c r="J114" s="20">
        <f t="shared" si="36"/>
        <v>1.1103351955307261</v>
      </c>
      <c r="K114" s="6">
        <f t="shared" si="47"/>
        <v>9.7265363128491527E-4</v>
      </c>
      <c r="L114" s="23">
        <f t="shared" si="48"/>
        <v>1.5279999999999986E-5</v>
      </c>
      <c r="M114" s="7">
        <f t="shared" si="48"/>
        <v>285</v>
      </c>
      <c r="N114" s="9">
        <f t="shared" si="42"/>
        <v>3.5087719298245615E-3</v>
      </c>
      <c r="O114" s="21">
        <f t="shared" si="37"/>
        <v>1.1106780982073265</v>
      </c>
      <c r="P114" s="7">
        <f t="shared" si="49"/>
        <v>1.6971161340607934E-5</v>
      </c>
      <c r="Q114" s="127">
        <f t="shared" si="38"/>
        <v>3.0661120260675077</v>
      </c>
      <c r="R114" s="127">
        <f t="shared" si="39"/>
        <v>53.498470790705788</v>
      </c>
      <c r="S114" s="127">
        <f t="shared" si="50"/>
        <v>1.3604183727995014</v>
      </c>
      <c r="T114" s="127">
        <f t="shared" si="51"/>
        <v>14.945795916148368</v>
      </c>
    </row>
    <row r="115" spans="1:20" x14ac:dyDescent="0.2">
      <c r="A115">
        <v>0.9</v>
      </c>
      <c r="B115" s="17">
        <f t="shared" si="43"/>
        <v>0.28599999999999975</v>
      </c>
      <c r="C115" s="10">
        <f t="shared" si="43"/>
        <v>64</v>
      </c>
      <c r="D115" s="18">
        <f t="shared" si="40"/>
        <v>1.5625E-2</v>
      </c>
      <c r="E115" s="10">
        <f t="shared" si="44"/>
        <v>1.1091854419410745</v>
      </c>
      <c r="F115" s="10">
        <f t="shared" si="45"/>
        <v>0.31722703639514704</v>
      </c>
      <c r="G115" s="22">
        <f t="shared" si="46"/>
        <v>8.7599999999999928E-4</v>
      </c>
      <c r="H115" s="6">
        <f t="shared" si="46"/>
        <v>159</v>
      </c>
      <c r="I115" s="19">
        <f t="shared" si="41"/>
        <v>6.2893081761006293E-3</v>
      </c>
      <c r="J115" s="20">
        <f t="shared" si="36"/>
        <v>1.1103351955307261</v>
      </c>
      <c r="K115" s="6">
        <f t="shared" si="47"/>
        <v>9.7265363128491527E-4</v>
      </c>
      <c r="L115" s="23">
        <f t="shared" si="48"/>
        <v>1.5279999999999986E-5</v>
      </c>
      <c r="M115" s="7">
        <f t="shared" si="48"/>
        <v>285</v>
      </c>
      <c r="N115" s="9">
        <f t="shared" si="42"/>
        <v>3.5087719298245615E-3</v>
      </c>
      <c r="O115" s="21">
        <f t="shared" si="37"/>
        <v>1.1106780982073265</v>
      </c>
      <c r="P115" s="7">
        <f t="shared" si="49"/>
        <v>1.6971161340607934E-5</v>
      </c>
      <c r="Q115" s="127">
        <f t="shared" si="38"/>
        <v>3.0661120260675077</v>
      </c>
      <c r="R115" s="127">
        <f t="shared" si="39"/>
        <v>53.498470790705788</v>
      </c>
      <c r="S115" s="127">
        <f t="shared" si="50"/>
        <v>1.3604183727995014</v>
      </c>
      <c r="T115" s="127">
        <f t="shared" si="51"/>
        <v>14.945795916148368</v>
      </c>
    </row>
    <row r="116" spans="1:20" x14ac:dyDescent="0.2">
      <c r="A116">
        <v>0.9</v>
      </c>
      <c r="B116" s="17">
        <f t="shared" si="43"/>
        <v>0.28599999999999975</v>
      </c>
      <c r="C116" s="10">
        <f t="shared" si="43"/>
        <v>64</v>
      </c>
      <c r="D116" s="18">
        <f t="shared" si="40"/>
        <v>1.5625E-2</v>
      </c>
      <c r="E116" s="10">
        <f t="shared" si="44"/>
        <v>1.1091854419410745</v>
      </c>
      <c r="F116" s="10">
        <f t="shared" si="45"/>
        <v>0.31722703639514704</v>
      </c>
      <c r="G116" s="22">
        <f t="shared" si="46"/>
        <v>8.7599999999999928E-4</v>
      </c>
      <c r="H116" s="6">
        <f t="shared" si="46"/>
        <v>159</v>
      </c>
      <c r="I116" s="19">
        <f t="shared" si="41"/>
        <v>6.2893081761006293E-3</v>
      </c>
      <c r="J116" s="20">
        <f t="shared" si="36"/>
        <v>1.1103351955307261</v>
      </c>
      <c r="K116" s="6">
        <f t="shared" si="47"/>
        <v>9.7265363128491527E-4</v>
      </c>
      <c r="L116" s="23">
        <f t="shared" si="48"/>
        <v>1.5279999999999986E-5</v>
      </c>
      <c r="M116" s="7">
        <f t="shared" si="48"/>
        <v>285</v>
      </c>
      <c r="N116" s="9">
        <f t="shared" si="42"/>
        <v>3.5087719298245615E-3</v>
      </c>
      <c r="O116" s="21">
        <f t="shared" si="37"/>
        <v>1.1106780982073265</v>
      </c>
      <c r="P116" s="7">
        <f t="shared" si="49"/>
        <v>1.6971161340607934E-5</v>
      </c>
      <c r="Q116" s="127">
        <f t="shared" si="38"/>
        <v>3.0661120260675077</v>
      </c>
      <c r="R116" s="127">
        <f t="shared" si="39"/>
        <v>53.498470790705788</v>
      </c>
      <c r="S116" s="127">
        <f t="shared" si="50"/>
        <v>1.3604183727995014</v>
      </c>
      <c r="T116" s="127">
        <f t="shared" si="51"/>
        <v>14.945795916148368</v>
      </c>
    </row>
    <row r="117" spans="1:20" x14ac:dyDescent="0.2">
      <c r="A117">
        <v>0.9</v>
      </c>
      <c r="B117" s="17">
        <f t="shared" si="43"/>
        <v>0.28599999999999975</v>
      </c>
      <c r="C117" s="10">
        <f t="shared" si="43"/>
        <v>64</v>
      </c>
      <c r="D117" s="18">
        <f t="shared" si="40"/>
        <v>1.5625E-2</v>
      </c>
      <c r="E117" s="10">
        <f t="shared" si="44"/>
        <v>1.1091854419410745</v>
      </c>
      <c r="F117" s="10">
        <f t="shared" si="45"/>
        <v>0.31722703639514704</v>
      </c>
      <c r="G117" s="22">
        <f t="shared" si="46"/>
        <v>8.7599999999999928E-4</v>
      </c>
      <c r="H117" s="6">
        <f t="shared" si="46"/>
        <v>159</v>
      </c>
      <c r="I117" s="19">
        <f t="shared" si="41"/>
        <v>6.2893081761006293E-3</v>
      </c>
      <c r="J117" s="20">
        <f t="shared" si="36"/>
        <v>1.1103351955307261</v>
      </c>
      <c r="K117" s="6">
        <f t="shared" si="47"/>
        <v>9.7265363128491527E-4</v>
      </c>
      <c r="L117" s="23">
        <f t="shared" si="48"/>
        <v>1.5279999999999986E-5</v>
      </c>
      <c r="M117" s="7">
        <f t="shared" si="48"/>
        <v>285</v>
      </c>
      <c r="N117" s="9">
        <f t="shared" si="42"/>
        <v>3.5087719298245615E-3</v>
      </c>
      <c r="O117" s="21">
        <f t="shared" si="37"/>
        <v>1.1106780982073265</v>
      </c>
      <c r="P117" s="7">
        <f t="shared" si="49"/>
        <v>1.6971161340607934E-5</v>
      </c>
      <c r="Q117" s="127">
        <f t="shared" si="38"/>
        <v>3.0661120260675077</v>
      </c>
      <c r="R117" s="127">
        <f t="shared" si="39"/>
        <v>53.498470790705788</v>
      </c>
      <c r="S117" s="127">
        <f t="shared" si="50"/>
        <v>1.3604183727995014</v>
      </c>
      <c r="T117" s="127">
        <f t="shared" si="51"/>
        <v>14.945795916148368</v>
      </c>
    </row>
    <row r="118" spans="1:20" x14ac:dyDescent="0.2">
      <c r="A118">
        <v>0.9</v>
      </c>
      <c r="B118" s="17">
        <f t="shared" ref="B118:C132" si="52">B117</f>
        <v>0.28599999999999975</v>
      </c>
      <c r="C118" s="10">
        <f t="shared" si="52"/>
        <v>64</v>
      </c>
      <c r="D118" s="18">
        <f t="shared" si="40"/>
        <v>1.5625E-2</v>
      </c>
      <c r="E118" s="10">
        <f t="shared" si="44"/>
        <v>1.1091854419410745</v>
      </c>
      <c r="F118" s="10">
        <f t="shared" si="45"/>
        <v>0.31722703639514704</v>
      </c>
      <c r="G118" s="22">
        <f t="shared" ref="G118:H132" si="53">G117</f>
        <v>8.7599999999999928E-4</v>
      </c>
      <c r="H118" s="6">
        <f t="shared" si="53"/>
        <v>159</v>
      </c>
      <c r="I118" s="19">
        <f t="shared" si="41"/>
        <v>6.2893081761006293E-3</v>
      </c>
      <c r="J118" s="20">
        <f t="shared" si="36"/>
        <v>1.1103351955307261</v>
      </c>
      <c r="K118" s="6">
        <f t="shared" si="47"/>
        <v>9.7265363128491527E-4</v>
      </c>
      <c r="L118" s="23">
        <f t="shared" ref="L118:M132" si="54">L117</f>
        <v>1.5279999999999986E-5</v>
      </c>
      <c r="M118" s="7">
        <f t="shared" si="54"/>
        <v>285</v>
      </c>
      <c r="N118" s="9">
        <f t="shared" si="42"/>
        <v>3.5087719298245615E-3</v>
      </c>
      <c r="O118" s="21">
        <f t="shared" si="37"/>
        <v>1.1106780982073265</v>
      </c>
      <c r="P118" s="7">
        <f t="shared" si="49"/>
        <v>1.6971161340607934E-5</v>
      </c>
      <c r="Q118" s="127">
        <f t="shared" si="38"/>
        <v>3.0661120260675077</v>
      </c>
      <c r="R118" s="127">
        <f t="shared" si="39"/>
        <v>53.498470790705788</v>
      </c>
      <c r="S118" s="127">
        <f t="shared" si="50"/>
        <v>1.3604183727995014</v>
      </c>
      <c r="T118" s="127">
        <f t="shared" si="51"/>
        <v>14.945795916148368</v>
      </c>
    </row>
    <row r="119" spans="1:20" x14ac:dyDescent="0.2">
      <c r="A119">
        <v>0.9</v>
      </c>
      <c r="B119" s="17">
        <f t="shared" si="52"/>
        <v>0.28599999999999975</v>
      </c>
      <c r="C119" s="10">
        <f t="shared" si="52"/>
        <v>64</v>
      </c>
      <c r="D119" s="18">
        <f t="shared" si="40"/>
        <v>1.5625E-2</v>
      </c>
      <c r="E119" s="10">
        <f t="shared" si="44"/>
        <v>1.1091854419410745</v>
      </c>
      <c r="F119" s="10">
        <f t="shared" si="45"/>
        <v>0.31722703639514704</v>
      </c>
      <c r="G119" s="22">
        <f t="shared" si="53"/>
        <v>8.7599999999999928E-4</v>
      </c>
      <c r="H119" s="6">
        <f t="shared" si="53"/>
        <v>159</v>
      </c>
      <c r="I119" s="19">
        <f t="shared" si="41"/>
        <v>6.2893081761006293E-3</v>
      </c>
      <c r="J119" s="20">
        <f t="shared" si="36"/>
        <v>1.1103351955307261</v>
      </c>
      <c r="K119" s="6">
        <f t="shared" si="47"/>
        <v>9.7265363128491527E-4</v>
      </c>
      <c r="L119" s="23">
        <f t="shared" si="54"/>
        <v>1.5279999999999986E-5</v>
      </c>
      <c r="M119" s="7">
        <f t="shared" si="54"/>
        <v>285</v>
      </c>
      <c r="N119" s="9">
        <f t="shared" si="42"/>
        <v>3.5087719298245615E-3</v>
      </c>
      <c r="O119" s="21">
        <f t="shared" si="37"/>
        <v>1.1106780982073265</v>
      </c>
      <c r="P119" s="7">
        <f t="shared" si="49"/>
        <v>1.6971161340607934E-5</v>
      </c>
      <c r="Q119" s="127">
        <f t="shared" si="38"/>
        <v>3.0661120260675077</v>
      </c>
      <c r="R119" s="127">
        <f t="shared" si="39"/>
        <v>53.498470790705788</v>
      </c>
      <c r="S119" s="127">
        <f t="shared" si="50"/>
        <v>1.3604183727995014</v>
      </c>
      <c r="T119" s="127">
        <f t="shared" si="51"/>
        <v>14.945795916148368</v>
      </c>
    </row>
    <row r="120" spans="1:20" x14ac:dyDescent="0.2">
      <c r="A120">
        <v>0.9</v>
      </c>
      <c r="B120" s="17">
        <f t="shared" si="52"/>
        <v>0.28599999999999975</v>
      </c>
      <c r="C120" s="10">
        <f t="shared" si="52"/>
        <v>64</v>
      </c>
      <c r="D120" s="18">
        <f t="shared" si="40"/>
        <v>1.5625E-2</v>
      </c>
      <c r="E120" s="10">
        <f t="shared" si="44"/>
        <v>1.1091854419410745</v>
      </c>
      <c r="F120" s="10">
        <f t="shared" si="45"/>
        <v>0.31722703639514704</v>
      </c>
      <c r="G120" s="22">
        <f t="shared" si="53"/>
        <v>8.7599999999999928E-4</v>
      </c>
      <c r="H120" s="6">
        <f t="shared" si="53"/>
        <v>159</v>
      </c>
      <c r="I120" s="19">
        <f t="shared" si="41"/>
        <v>6.2893081761006293E-3</v>
      </c>
      <c r="J120" s="20">
        <f t="shared" si="36"/>
        <v>1.1103351955307261</v>
      </c>
      <c r="K120" s="6">
        <f t="shared" si="47"/>
        <v>9.7265363128491527E-4</v>
      </c>
      <c r="L120" s="23">
        <f t="shared" si="54"/>
        <v>1.5279999999999986E-5</v>
      </c>
      <c r="M120" s="7">
        <f t="shared" si="54"/>
        <v>285</v>
      </c>
      <c r="N120" s="9">
        <f t="shared" si="42"/>
        <v>3.5087719298245615E-3</v>
      </c>
      <c r="O120" s="21">
        <f t="shared" si="37"/>
        <v>1.1106780982073265</v>
      </c>
      <c r="P120" s="7">
        <f t="shared" si="49"/>
        <v>1.6971161340607934E-5</v>
      </c>
      <c r="Q120" s="127">
        <f t="shared" si="38"/>
        <v>3.0661120260675077</v>
      </c>
      <c r="R120" s="127">
        <f t="shared" si="39"/>
        <v>53.498470790705788</v>
      </c>
      <c r="S120" s="127">
        <f t="shared" si="50"/>
        <v>1.3604183727995014</v>
      </c>
      <c r="T120" s="127">
        <f t="shared" si="51"/>
        <v>14.945795916148368</v>
      </c>
    </row>
    <row r="121" spans="1:20" x14ac:dyDescent="0.2">
      <c r="A121">
        <v>0.9</v>
      </c>
      <c r="B121" s="17">
        <f t="shared" si="52"/>
        <v>0.28599999999999975</v>
      </c>
      <c r="C121" s="10">
        <f t="shared" si="52"/>
        <v>64</v>
      </c>
      <c r="D121" s="18">
        <f t="shared" si="40"/>
        <v>1.5625E-2</v>
      </c>
      <c r="E121" s="10">
        <f t="shared" si="44"/>
        <v>1.1091854419410745</v>
      </c>
      <c r="F121" s="10">
        <f t="shared" si="45"/>
        <v>0.31722703639514704</v>
      </c>
      <c r="G121" s="22">
        <f t="shared" si="53"/>
        <v>8.7599999999999928E-4</v>
      </c>
      <c r="H121" s="6">
        <f t="shared" si="53"/>
        <v>159</v>
      </c>
      <c r="I121" s="19">
        <f t="shared" si="41"/>
        <v>6.2893081761006293E-3</v>
      </c>
      <c r="J121" s="20">
        <f t="shared" si="36"/>
        <v>1.1103351955307261</v>
      </c>
      <c r="K121" s="6">
        <f t="shared" si="47"/>
        <v>9.7265363128491527E-4</v>
      </c>
      <c r="L121" s="23">
        <f t="shared" si="54"/>
        <v>1.5279999999999986E-5</v>
      </c>
      <c r="M121" s="7">
        <f t="shared" si="54"/>
        <v>285</v>
      </c>
      <c r="N121" s="9">
        <f t="shared" si="42"/>
        <v>3.5087719298245615E-3</v>
      </c>
      <c r="O121" s="21">
        <f t="shared" si="37"/>
        <v>1.1106780982073265</v>
      </c>
      <c r="P121" s="7">
        <f t="shared" si="49"/>
        <v>1.6971161340607934E-5</v>
      </c>
      <c r="Q121" s="127">
        <f t="shared" si="38"/>
        <v>3.0661120260675077</v>
      </c>
      <c r="R121" s="127">
        <f t="shared" si="39"/>
        <v>53.498470790705788</v>
      </c>
      <c r="S121" s="127">
        <f t="shared" si="50"/>
        <v>1.3604183727995014</v>
      </c>
      <c r="T121" s="127">
        <f t="shared" si="51"/>
        <v>14.945795916148368</v>
      </c>
    </row>
    <row r="122" spans="1:20" x14ac:dyDescent="0.2">
      <c r="A122">
        <v>0.9</v>
      </c>
      <c r="B122" s="17">
        <f t="shared" si="52"/>
        <v>0.28599999999999975</v>
      </c>
      <c r="C122" s="10">
        <f t="shared" si="52"/>
        <v>64</v>
      </c>
      <c r="D122" s="18">
        <f t="shared" si="40"/>
        <v>1.5625E-2</v>
      </c>
      <c r="E122" s="10">
        <f t="shared" si="44"/>
        <v>1.1091854419410745</v>
      </c>
      <c r="F122" s="10">
        <f t="shared" si="45"/>
        <v>0.31722703639514704</v>
      </c>
      <c r="G122" s="22">
        <f t="shared" si="53"/>
        <v>8.7599999999999928E-4</v>
      </c>
      <c r="H122" s="6">
        <f t="shared" si="53"/>
        <v>159</v>
      </c>
      <c r="I122" s="19">
        <f t="shared" si="41"/>
        <v>6.2893081761006293E-3</v>
      </c>
      <c r="J122" s="20">
        <f t="shared" si="36"/>
        <v>1.1103351955307261</v>
      </c>
      <c r="K122" s="6">
        <f t="shared" si="47"/>
        <v>9.7265363128491527E-4</v>
      </c>
      <c r="L122" s="23">
        <f t="shared" si="54"/>
        <v>1.5279999999999986E-5</v>
      </c>
      <c r="M122" s="7">
        <f t="shared" si="54"/>
        <v>285</v>
      </c>
      <c r="N122" s="9">
        <f t="shared" si="42"/>
        <v>3.5087719298245615E-3</v>
      </c>
      <c r="O122" s="21">
        <f t="shared" si="37"/>
        <v>1.1106780982073265</v>
      </c>
      <c r="P122" s="7">
        <f t="shared" si="49"/>
        <v>1.6971161340607934E-5</v>
      </c>
      <c r="Q122" s="127">
        <f t="shared" si="38"/>
        <v>3.0661120260675077</v>
      </c>
      <c r="R122" s="127">
        <f t="shared" si="39"/>
        <v>53.498470790705788</v>
      </c>
      <c r="S122" s="127">
        <f t="shared" si="50"/>
        <v>1.3604183727995014</v>
      </c>
      <c r="T122" s="127">
        <f t="shared" si="51"/>
        <v>14.945795916148368</v>
      </c>
    </row>
    <row r="123" spans="1:20" x14ac:dyDescent="0.2">
      <c r="A123">
        <v>0.9</v>
      </c>
      <c r="B123" s="17">
        <f t="shared" si="52"/>
        <v>0.28599999999999975</v>
      </c>
      <c r="C123" s="10">
        <f t="shared" si="52"/>
        <v>64</v>
      </c>
      <c r="D123" s="18">
        <f t="shared" si="40"/>
        <v>1.5625E-2</v>
      </c>
      <c r="E123" s="10">
        <f t="shared" si="44"/>
        <v>1.1091854419410745</v>
      </c>
      <c r="F123" s="10">
        <f t="shared" si="45"/>
        <v>0.31722703639514704</v>
      </c>
      <c r="G123" s="22">
        <f t="shared" si="53"/>
        <v>8.7599999999999928E-4</v>
      </c>
      <c r="H123" s="6">
        <f t="shared" si="53"/>
        <v>159</v>
      </c>
      <c r="I123" s="19">
        <f t="shared" si="41"/>
        <v>6.2893081761006293E-3</v>
      </c>
      <c r="J123" s="20">
        <f t="shared" si="36"/>
        <v>1.1103351955307261</v>
      </c>
      <c r="K123" s="6">
        <f t="shared" si="47"/>
        <v>9.7265363128491527E-4</v>
      </c>
      <c r="L123" s="23">
        <f t="shared" si="54"/>
        <v>1.5279999999999986E-5</v>
      </c>
      <c r="M123" s="7">
        <f t="shared" si="54"/>
        <v>285</v>
      </c>
      <c r="N123" s="9">
        <f t="shared" si="42"/>
        <v>3.5087719298245615E-3</v>
      </c>
      <c r="O123" s="21">
        <f t="shared" si="37"/>
        <v>1.1106780982073265</v>
      </c>
      <c r="P123" s="7">
        <f t="shared" si="49"/>
        <v>1.6971161340607934E-5</v>
      </c>
      <c r="Q123" s="127">
        <f t="shared" si="38"/>
        <v>3.0661120260675077</v>
      </c>
      <c r="R123" s="127">
        <f t="shared" si="39"/>
        <v>53.498470790705788</v>
      </c>
      <c r="S123" s="127">
        <f t="shared" si="50"/>
        <v>1.3604183727995014</v>
      </c>
      <c r="T123" s="127">
        <f t="shared" si="51"/>
        <v>14.945795916148368</v>
      </c>
    </row>
    <row r="124" spans="1:20" x14ac:dyDescent="0.2">
      <c r="A124">
        <v>0.9</v>
      </c>
      <c r="B124" s="17">
        <f t="shared" si="52"/>
        <v>0.28599999999999975</v>
      </c>
      <c r="C124" s="10">
        <f t="shared" si="52"/>
        <v>64</v>
      </c>
      <c r="D124" s="18">
        <f t="shared" si="40"/>
        <v>1.5625E-2</v>
      </c>
      <c r="E124" s="10">
        <f t="shared" si="44"/>
        <v>1.1091854419410745</v>
      </c>
      <c r="F124" s="10">
        <f t="shared" si="45"/>
        <v>0.31722703639514704</v>
      </c>
      <c r="G124" s="22">
        <f t="shared" si="53"/>
        <v>8.7599999999999928E-4</v>
      </c>
      <c r="H124" s="6">
        <f t="shared" si="53"/>
        <v>159</v>
      </c>
      <c r="I124" s="19">
        <f t="shared" si="41"/>
        <v>6.2893081761006293E-3</v>
      </c>
      <c r="J124" s="20">
        <f t="shared" si="36"/>
        <v>1.1103351955307261</v>
      </c>
      <c r="K124" s="6">
        <f t="shared" si="47"/>
        <v>9.7265363128491527E-4</v>
      </c>
      <c r="L124" s="23">
        <f t="shared" si="54"/>
        <v>1.5279999999999986E-5</v>
      </c>
      <c r="M124" s="7">
        <f t="shared" si="54"/>
        <v>285</v>
      </c>
      <c r="N124" s="9">
        <f t="shared" si="42"/>
        <v>3.5087719298245615E-3</v>
      </c>
      <c r="O124" s="21">
        <f t="shared" si="37"/>
        <v>1.1106780982073265</v>
      </c>
      <c r="P124" s="7">
        <f t="shared" si="49"/>
        <v>1.6971161340607934E-5</v>
      </c>
      <c r="Q124" s="127">
        <f t="shared" si="38"/>
        <v>3.0661120260675077</v>
      </c>
      <c r="R124" s="127">
        <f t="shared" si="39"/>
        <v>53.498470790705788</v>
      </c>
      <c r="S124" s="127">
        <f t="shared" si="50"/>
        <v>1.3604183727995014</v>
      </c>
      <c r="T124" s="127">
        <f t="shared" si="51"/>
        <v>14.945795916148368</v>
      </c>
    </row>
    <row r="125" spans="1:20" x14ac:dyDescent="0.2">
      <c r="A125">
        <v>0.9</v>
      </c>
      <c r="B125" s="17">
        <f t="shared" si="52"/>
        <v>0.28599999999999975</v>
      </c>
      <c r="C125" s="10">
        <f t="shared" si="52"/>
        <v>64</v>
      </c>
      <c r="D125" s="18">
        <f t="shared" si="40"/>
        <v>1.5625E-2</v>
      </c>
      <c r="E125" s="10">
        <f t="shared" si="44"/>
        <v>1.1091854419410745</v>
      </c>
      <c r="F125" s="10">
        <f t="shared" si="45"/>
        <v>0.31722703639514704</v>
      </c>
      <c r="G125" s="22">
        <f t="shared" si="53"/>
        <v>8.7599999999999928E-4</v>
      </c>
      <c r="H125" s="6">
        <f t="shared" si="53"/>
        <v>159</v>
      </c>
      <c r="I125" s="19">
        <f t="shared" si="41"/>
        <v>6.2893081761006293E-3</v>
      </c>
      <c r="J125" s="20">
        <f t="shared" si="36"/>
        <v>1.1103351955307261</v>
      </c>
      <c r="K125" s="6">
        <f t="shared" si="47"/>
        <v>9.7265363128491527E-4</v>
      </c>
      <c r="L125" s="23">
        <f t="shared" si="54"/>
        <v>1.5279999999999986E-5</v>
      </c>
      <c r="M125" s="7">
        <f t="shared" si="54"/>
        <v>285</v>
      </c>
      <c r="N125" s="9">
        <f t="shared" si="42"/>
        <v>3.5087719298245615E-3</v>
      </c>
      <c r="O125" s="21">
        <f t="shared" si="37"/>
        <v>1.1106780982073265</v>
      </c>
      <c r="P125" s="7">
        <f t="shared" si="49"/>
        <v>1.6971161340607934E-5</v>
      </c>
      <c r="Q125" s="127">
        <f t="shared" si="38"/>
        <v>3.0661120260675077</v>
      </c>
      <c r="R125" s="127">
        <f t="shared" si="39"/>
        <v>53.498470790705788</v>
      </c>
      <c r="S125" s="127">
        <f t="shared" si="50"/>
        <v>1.3604183727995014</v>
      </c>
      <c r="T125" s="127">
        <f t="shared" si="51"/>
        <v>14.945795916148368</v>
      </c>
    </row>
    <row r="126" spans="1:20" x14ac:dyDescent="0.2">
      <c r="A126">
        <v>0.9</v>
      </c>
      <c r="B126" s="17">
        <f t="shared" si="52"/>
        <v>0.28599999999999975</v>
      </c>
      <c r="C126" s="10">
        <f t="shared" si="52"/>
        <v>64</v>
      </c>
      <c r="D126" s="18">
        <f t="shared" si="40"/>
        <v>1.5625E-2</v>
      </c>
      <c r="E126" s="10">
        <f t="shared" si="44"/>
        <v>1.1091854419410745</v>
      </c>
      <c r="F126" s="10">
        <f t="shared" si="45"/>
        <v>0.31722703639514704</v>
      </c>
      <c r="G126" s="22">
        <f t="shared" si="53"/>
        <v>8.7599999999999928E-4</v>
      </c>
      <c r="H126" s="6">
        <f t="shared" si="53"/>
        <v>159</v>
      </c>
      <c r="I126" s="19">
        <f t="shared" si="41"/>
        <v>6.2893081761006293E-3</v>
      </c>
      <c r="J126" s="20">
        <f t="shared" si="36"/>
        <v>1.1103351955307261</v>
      </c>
      <c r="K126" s="6">
        <f t="shared" si="47"/>
        <v>9.7265363128491527E-4</v>
      </c>
      <c r="L126" s="23">
        <f t="shared" si="54"/>
        <v>1.5279999999999986E-5</v>
      </c>
      <c r="M126" s="7">
        <f t="shared" si="54"/>
        <v>285</v>
      </c>
      <c r="N126" s="9">
        <f t="shared" si="42"/>
        <v>3.5087719298245615E-3</v>
      </c>
      <c r="O126" s="21">
        <f t="shared" si="37"/>
        <v>1.1106780982073265</v>
      </c>
      <c r="P126" s="7">
        <f t="shared" si="49"/>
        <v>1.6971161340607934E-5</v>
      </c>
      <c r="Q126" s="127">
        <f t="shared" si="38"/>
        <v>3.0661120260675077</v>
      </c>
      <c r="R126" s="127">
        <f t="shared" si="39"/>
        <v>53.498470790705788</v>
      </c>
      <c r="S126" s="127">
        <f t="shared" si="50"/>
        <v>1.3604183727995014</v>
      </c>
      <c r="T126" s="127">
        <f t="shared" si="51"/>
        <v>14.945795916148368</v>
      </c>
    </row>
    <row r="127" spans="1:20" x14ac:dyDescent="0.2">
      <c r="A127">
        <v>0.9</v>
      </c>
      <c r="B127" s="17">
        <f t="shared" si="52"/>
        <v>0.28599999999999975</v>
      </c>
      <c r="C127" s="10">
        <f t="shared" si="52"/>
        <v>64</v>
      </c>
      <c r="D127" s="18">
        <f t="shared" si="40"/>
        <v>1.5625E-2</v>
      </c>
      <c r="E127" s="10">
        <f t="shared" si="44"/>
        <v>1.1091854419410745</v>
      </c>
      <c r="F127" s="10">
        <f t="shared" si="45"/>
        <v>0.31722703639514704</v>
      </c>
      <c r="G127" s="22">
        <f t="shared" si="53"/>
        <v>8.7599999999999928E-4</v>
      </c>
      <c r="H127" s="6">
        <f t="shared" si="53"/>
        <v>159</v>
      </c>
      <c r="I127" s="19">
        <f t="shared" si="41"/>
        <v>6.2893081761006293E-3</v>
      </c>
      <c r="J127" s="20">
        <f t="shared" si="36"/>
        <v>1.1103351955307261</v>
      </c>
      <c r="K127" s="6">
        <f t="shared" si="47"/>
        <v>9.7265363128491527E-4</v>
      </c>
      <c r="L127" s="23">
        <f t="shared" si="54"/>
        <v>1.5279999999999986E-5</v>
      </c>
      <c r="M127" s="7">
        <f t="shared" si="54"/>
        <v>285</v>
      </c>
      <c r="N127" s="9">
        <f t="shared" si="42"/>
        <v>3.5087719298245615E-3</v>
      </c>
      <c r="O127" s="21">
        <f t="shared" si="37"/>
        <v>1.1106780982073265</v>
      </c>
      <c r="P127" s="7">
        <f t="shared" si="49"/>
        <v>1.6971161340607934E-5</v>
      </c>
      <c r="Q127" s="127">
        <f t="shared" si="38"/>
        <v>3.0661120260675077</v>
      </c>
      <c r="R127" s="127">
        <f t="shared" si="39"/>
        <v>53.498470790705788</v>
      </c>
      <c r="S127" s="127">
        <f t="shared" si="50"/>
        <v>1.3604183727995014</v>
      </c>
      <c r="T127" s="127">
        <f t="shared" si="51"/>
        <v>14.945795916148368</v>
      </c>
    </row>
    <row r="128" spans="1:20" x14ac:dyDescent="0.2">
      <c r="A128">
        <v>0.9</v>
      </c>
      <c r="B128" s="17">
        <f t="shared" si="52"/>
        <v>0.28599999999999975</v>
      </c>
      <c r="C128" s="10">
        <f t="shared" si="52"/>
        <v>64</v>
      </c>
      <c r="D128" s="18">
        <f t="shared" si="40"/>
        <v>1.5625E-2</v>
      </c>
      <c r="E128" s="10">
        <f t="shared" si="44"/>
        <v>1.1091854419410745</v>
      </c>
      <c r="F128" s="10">
        <f t="shared" si="45"/>
        <v>0.31722703639514704</v>
      </c>
      <c r="G128" s="22">
        <f t="shared" si="53"/>
        <v>8.7599999999999928E-4</v>
      </c>
      <c r="H128" s="6">
        <f t="shared" si="53"/>
        <v>159</v>
      </c>
      <c r="I128" s="19">
        <f t="shared" si="41"/>
        <v>6.2893081761006293E-3</v>
      </c>
      <c r="J128" s="20">
        <f t="shared" si="36"/>
        <v>1.1103351955307261</v>
      </c>
      <c r="K128" s="6">
        <f t="shared" si="47"/>
        <v>9.7265363128491527E-4</v>
      </c>
      <c r="L128" s="23">
        <f t="shared" si="54"/>
        <v>1.5279999999999986E-5</v>
      </c>
      <c r="M128" s="7">
        <f t="shared" si="54"/>
        <v>285</v>
      </c>
      <c r="N128" s="9">
        <f t="shared" si="42"/>
        <v>3.5087719298245615E-3</v>
      </c>
      <c r="O128" s="21">
        <f t="shared" si="37"/>
        <v>1.1106780982073265</v>
      </c>
      <c r="P128" s="7">
        <f t="shared" si="49"/>
        <v>1.6971161340607934E-5</v>
      </c>
      <c r="Q128" s="127">
        <f t="shared" si="38"/>
        <v>3.0661120260675077</v>
      </c>
      <c r="R128" s="127">
        <f t="shared" si="39"/>
        <v>53.498470790705788</v>
      </c>
      <c r="S128" s="127">
        <f t="shared" si="50"/>
        <v>1.3604183727995014</v>
      </c>
      <c r="T128" s="127">
        <f t="shared" si="51"/>
        <v>14.945795916148368</v>
      </c>
    </row>
    <row r="129" spans="1:20" x14ac:dyDescent="0.2">
      <c r="A129">
        <v>0.9</v>
      </c>
      <c r="B129" s="17">
        <f t="shared" si="52"/>
        <v>0.28599999999999975</v>
      </c>
      <c r="C129" s="10">
        <f t="shared" si="52"/>
        <v>64</v>
      </c>
      <c r="D129" s="18">
        <f t="shared" si="40"/>
        <v>1.5625E-2</v>
      </c>
      <c r="E129" s="10">
        <f t="shared" si="44"/>
        <v>1.1091854419410745</v>
      </c>
      <c r="F129" s="10">
        <f t="shared" si="45"/>
        <v>0.31722703639514704</v>
      </c>
      <c r="G129" s="22">
        <f t="shared" si="53"/>
        <v>8.7599999999999928E-4</v>
      </c>
      <c r="H129" s="6">
        <f t="shared" si="53"/>
        <v>159</v>
      </c>
      <c r="I129" s="19">
        <f t="shared" si="41"/>
        <v>6.2893081761006293E-3</v>
      </c>
      <c r="J129" s="20">
        <f t="shared" si="36"/>
        <v>1.1103351955307261</v>
      </c>
      <c r="K129" s="6">
        <f t="shared" si="47"/>
        <v>9.7265363128491527E-4</v>
      </c>
      <c r="L129" s="23">
        <f t="shared" si="54"/>
        <v>1.5279999999999986E-5</v>
      </c>
      <c r="M129" s="7">
        <f t="shared" si="54"/>
        <v>285</v>
      </c>
      <c r="N129" s="9">
        <f t="shared" si="42"/>
        <v>3.5087719298245615E-3</v>
      </c>
      <c r="O129" s="21">
        <f t="shared" si="37"/>
        <v>1.1106780982073265</v>
      </c>
      <c r="P129" s="7">
        <f t="shared" si="49"/>
        <v>1.6971161340607934E-5</v>
      </c>
      <c r="Q129" s="127">
        <f t="shared" si="38"/>
        <v>3.0661120260675077</v>
      </c>
      <c r="R129" s="127">
        <f t="shared" si="39"/>
        <v>53.498470790705788</v>
      </c>
      <c r="S129" s="127">
        <f t="shared" si="50"/>
        <v>1.3604183727995014</v>
      </c>
      <c r="T129" s="127">
        <f t="shared" si="51"/>
        <v>14.945795916148368</v>
      </c>
    </row>
    <row r="130" spans="1:20" x14ac:dyDescent="0.2">
      <c r="A130">
        <v>0.9</v>
      </c>
      <c r="B130" s="17">
        <f t="shared" si="52"/>
        <v>0.28599999999999975</v>
      </c>
      <c r="C130" s="10">
        <f t="shared" si="52"/>
        <v>64</v>
      </c>
      <c r="D130" s="18">
        <f t="shared" si="40"/>
        <v>1.5625E-2</v>
      </c>
      <c r="E130" s="10">
        <f t="shared" si="44"/>
        <v>1.1091854419410745</v>
      </c>
      <c r="F130" s="10">
        <f t="shared" si="45"/>
        <v>0.31722703639514704</v>
      </c>
      <c r="G130" s="22">
        <f t="shared" si="53"/>
        <v>8.7599999999999928E-4</v>
      </c>
      <c r="H130" s="6">
        <f t="shared" si="53"/>
        <v>159</v>
      </c>
      <c r="I130" s="19">
        <f t="shared" si="41"/>
        <v>6.2893081761006293E-3</v>
      </c>
      <c r="J130" s="20">
        <f t="shared" si="36"/>
        <v>1.1103351955307261</v>
      </c>
      <c r="K130" s="6">
        <f t="shared" si="47"/>
        <v>9.7265363128491527E-4</v>
      </c>
      <c r="L130" s="23">
        <f t="shared" si="54"/>
        <v>1.5279999999999986E-5</v>
      </c>
      <c r="M130" s="7">
        <f t="shared" si="54"/>
        <v>285</v>
      </c>
      <c r="N130" s="9">
        <f t="shared" si="42"/>
        <v>3.5087719298245615E-3</v>
      </c>
      <c r="O130" s="21">
        <f t="shared" si="37"/>
        <v>1.1106780982073265</v>
      </c>
      <c r="P130" s="7">
        <f t="shared" si="49"/>
        <v>1.6971161340607934E-5</v>
      </c>
      <c r="Q130" s="127">
        <f t="shared" si="38"/>
        <v>3.0661120260675077</v>
      </c>
      <c r="R130" s="127">
        <f t="shared" si="39"/>
        <v>53.498470790705788</v>
      </c>
      <c r="S130" s="127">
        <f t="shared" si="50"/>
        <v>1.3604183727995014</v>
      </c>
      <c r="T130" s="127">
        <f t="shared" si="51"/>
        <v>14.945795916148368</v>
      </c>
    </row>
    <row r="131" spans="1:20" x14ac:dyDescent="0.2">
      <c r="A131">
        <v>0.9</v>
      </c>
      <c r="B131" s="17">
        <f t="shared" si="52"/>
        <v>0.28599999999999975</v>
      </c>
      <c r="C131" s="10">
        <f t="shared" si="52"/>
        <v>64</v>
      </c>
      <c r="D131" s="18">
        <f t="shared" si="40"/>
        <v>1.5625E-2</v>
      </c>
      <c r="E131" s="10">
        <f t="shared" si="44"/>
        <v>1.1091854419410745</v>
      </c>
      <c r="F131" s="10">
        <f t="shared" si="45"/>
        <v>0.31722703639514704</v>
      </c>
      <c r="G131" s="22">
        <f t="shared" si="53"/>
        <v>8.7599999999999928E-4</v>
      </c>
      <c r="H131" s="6">
        <f t="shared" si="53"/>
        <v>159</v>
      </c>
      <c r="I131" s="19">
        <f t="shared" si="41"/>
        <v>6.2893081761006293E-3</v>
      </c>
      <c r="J131" s="20">
        <f t="shared" si="36"/>
        <v>1.1103351955307261</v>
      </c>
      <c r="K131" s="6">
        <f t="shared" si="47"/>
        <v>9.7265363128491527E-4</v>
      </c>
      <c r="L131" s="23">
        <f t="shared" si="54"/>
        <v>1.5279999999999986E-5</v>
      </c>
      <c r="M131" s="7">
        <f t="shared" si="54"/>
        <v>285</v>
      </c>
      <c r="N131" s="9">
        <f t="shared" si="42"/>
        <v>3.5087719298245615E-3</v>
      </c>
      <c r="O131" s="21">
        <f t="shared" si="37"/>
        <v>1.1106780982073265</v>
      </c>
      <c r="P131" s="7">
        <f t="shared" si="49"/>
        <v>1.6971161340607934E-5</v>
      </c>
      <c r="Q131" s="127">
        <f t="shared" si="38"/>
        <v>3.0661120260675077</v>
      </c>
      <c r="R131" s="127">
        <f t="shared" si="39"/>
        <v>53.498470790705788</v>
      </c>
      <c r="S131" s="127">
        <f t="shared" si="50"/>
        <v>1.3604183727995014</v>
      </c>
      <c r="T131" s="127">
        <f t="shared" si="51"/>
        <v>14.945795916148368</v>
      </c>
    </row>
    <row r="132" spans="1:20" x14ac:dyDescent="0.2">
      <c r="A132" s="12">
        <v>1</v>
      </c>
      <c r="B132" s="110">
        <f t="shared" si="52"/>
        <v>0.28599999999999975</v>
      </c>
      <c r="C132" s="13">
        <f t="shared" si="52"/>
        <v>64</v>
      </c>
      <c r="D132" s="111">
        <f t="shared" si="40"/>
        <v>1.5625E-2</v>
      </c>
      <c r="E132" s="13">
        <f t="shared" si="44"/>
        <v>1</v>
      </c>
      <c r="F132" s="13">
        <f t="shared" si="45"/>
        <v>0.28599999999999975</v>
      </c>
      <c r="G132" s="112">
        <f t="shared" si="53"/>
        <v>8.7599999999999928E-4</v>
      </c>
      <c r="H132" s="107">
        <f t="shared" si="53"/>
        <v>159</v>
      </c>
      <c r="I132" s="113">
        <f t="shared" si="41"/>
        <v>6.2893081761006293E-3</v>
      </c>
      <c r="J132" s="114">
        <f t="shared" si="36"/>
        <v>1</v>
      </c>
      <c r="K132" s="107">
        <f t="shared" si="47"/>
        <v>8.7599999999999928E-4</v>
      </c>
      <c r="L132" s="115">
        <f t="shared" si="54"/>
        <v>1.5279999999999986E-5</v>
      </c>
      <c r="M132" s="14">
        <f t="shared" si="54"/>
        <v>285</v>
      </c>
      <c r="N132" s="99">
        <f t="shared" si="42"/>
        <v>3.5087719298245615E-3</v>
      </c>
      <c r="O132" s="116">
        <f t="shared" si="37"/>
        <v>1</v>
      </c>
      <c r="P132" s="14">
        <f t="shared" si="49"/>
        <v>1.5279999999999986E-5</v>
      </c>
      <c r="Q132" s="128">
        <f t="shared" si="38"/>
        <v>3.0629370629370629</v>
      </c>
      <c r="R132" s="128">
        <f t="shared" si="39"/>
        <v>53.42657342657342</v>
      </c>
      <c r="S132" s="128">
        <f t="shared" si="50"/>
        <v>1.3590096577431381</v>
      </c>
      <c r="T132" s="128">
        <f t="shared" si="51"/>
        <v>14.925710046116023</v>
      </c>
    </row>
    <row r="134" spans="1:20" x14ac:dyDescent="0.2">
      <c r="A134" t="s">
        <v>339</v>
      </c>
      <c r="B134" t="s">
        <v>3</v>
      </c>
      <c r="C134" t="s">
        <v>2</v>
      </c>
      <c r="D134" t="s">
        <v>0</v>
      </c>
      <c r="E134" t="s">
        <v>1</v>
      </c>
      <c r="G134" t="s">
        <v>63</v>
      </c>
      <c r="H134" t="s">
        <v>64</v>
      </c>
    </row>
    <row r="135" spans="1:20" x14ac:dyDescent="0.2">
      <c r="A135" t="s">
        <v>59</v>
      </c>
      <c r="B135">
        <v>0</v>
      </c>
      <c r="C135">
        <f>0.0143</f>
        <v>1.43E-2</v>
      </c>
      <c r="D135">
        <v>4.3800000000000001E-5</v>
      </c>
      <c r="E135">
        <f>0.000000764</f>
        <v>7.6400000000000001E-7</v>
      </c>
      <c r="F135" t="s">
        <v>62</v>
      </c>
      <c r="G135">
        <f>D135/C135*1000</f>
        <v>3.0629370629370629</v>
      </c>
      <c r="H135">
        <f>E135/C135*10^6</f>
        <v>53.426573426573427</v>
      </c>
    </row>
    <row r="136" spans="1:20" ht="127" customHeight="1" x14ac:dyDescent="0.2">
      <c r="A136" s="144" t="s">
        <v>341</v>
      </c>
      <c r="B136" s="143">
        <v>0.95</v>
      </c>
      <c r="C136" s="143">
        <f>C135/(1-$B136)</f>
        <v>0.28599999999999975</v>
      </c>
      <c r="D136" s="143">
        <f>D135/(1-$B136)</f>
        <v>8.7599999999999928E-4</v>
      </c>
      <c r="E136" s="143">
        <f>E135/(1-$B136)</f>
        <v>1.5279999999999986E-5</v>
      </c>
      <c r="F136" s="143"/>
      <c r="G136" s="143">
        <f>D136/C136*1000</f>
        <v>3.0629370629370629</v>
      </c>
      <c r="H136" s="143">
        <f>E136/C136*10^6</f>
        <v>53.42657342657342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71A8-18C3-5346-84F0-324EC21378E7}">
  <dimension ref="A1:AJ16"/>
  <sheetViews>
    <sheetView workbookViewId="0"/>
  </sheetViews>
  <sheetFormatPr baseColWidth="10" defaultRowHeight="16" x14ac:dyDescent="0.2"/>
  <cols>
    <col min="1" max="1" width="18.1640625" customWidth="1"/>
    <col min="2" max="2" width="20" customWidth="1"/>
    <col min="3" max="3" width="11.33203125" customWidth="1"/>
    <col min="7" max="7" width="16.6640625" customWidth="1"/>
    <col min="8" max="8" width="17.1640625" customWidth="1"/>
    <col min="9" max="9" width="17.5" customWidth="1"/>
    <col min="12" max="13" width="17.6640625" customWidth="1"/>
  </cols>
  <sheetData>
    <row r="1" spans="1:36" ht="19" x14ac:dyDescent="0.25">
      <c r="A1" s="121" t="s">
        <v>317</v>
      </c>
      <c r="D1" s="42"/>
      <c r="J1" s="56"/>
      <c r="K1" s="10"/>
      <c r="L1" s="10" t="s">
        <v>42</v>
      </c>
      <c r="M1" s="10" t="s">
        <v>40</v>
      </c>
      <c r="N1" s="82" t="s">
        <v>37</v>
      </c>
      <c r="O1" s="7"/>
      <c r="P1" s="7"/>
      <c r="Q1" s="7"/>
      <c r="R1" s="7"/>
      <c r="S1" s="7"/>
      <c r="T1" s="7"/>
      <c r="U1" s="7"/>
      <c r="V1" s="7"/>
      <c r="W1" s="7"/>
      <c r="X1" s="7"/>
      <c r="Y1" s="82" t="s">
        <v>36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42"/>
    </row>
    <row r="2" spans="1:36" ht="18" x14ac:dyDescent="0.25">
      <c r="A2" s="72" t="s">
        <v>20</v>
      </c>
      <c r="B2" s="72" t="s">
        <v>21</v>
      </c>
      <c r="C2" s="72" t="s">
        <v>329</v>
      </c>
      <c r="D2" s="88" t="s">
        <v>324</v>
      </c>
      <c r="E2" s="88" t="s">
        <v>325</v>
      </c>
      <c r="F2" s="125" t="s">
        <v>326</v>
      </c>
      <c r="G2" s="79" t="s">
        <v>327</v>
      </c>
      <c r="H2" s="79" t="s">
        <v>328</v>
      </c>
      <c r="I2" s="79" t="s">
        <v>44</v>
      </c>
      <c r="J2" s="86" t="s">
        <v>43</v>
      </c>
      <c r="K2" s="80" t="s">
        <v>38</v>
      </c>
      <c r="L2" s="80" t="s">
        <v>39</v>
      </c>
      <c r="M2" s="80" t="s">
        <v>41</v>
      </c>
      <c r="N2" s="83" t="s">
        <v>26</v>
      </c>
      <c r="O2" s="81" t="s">
        <v>27</v>
      </c>
      <c r="P2" s="81" t="s">
        <v>28</v>
      </c>
      <c r="Q2" s="81" t="s">
        <v>29</v>
      </c>
      <c r="R2" s="81" t="s">
        <v>30</v>
      </c>
      <c r="S2" s="81" t="s">
        <v>31</v>
      </c>
      <c r="T2" s="81" t="s">
        <v>32</v>
      </c>
      <c r="U2" s="81" t="s">
        <v>33</v>
      </c>
      <c r="V2" s="81" t="s">
        <v>34</v>
      </c>
      <c r="W2" s="81" t="s">
        <v>35</v>
      </c>
      <c r="X2" s="81" t="s">
        <v>2</v>
      </c>
      <c r="Y2" s="83" t="s">
        <v>26</v>
      </c>
      <c r="Z2" s="81" t="s">
        <v>27</v>
      </c>
      <c r="AA2" s="81" t="s">
        <v>28</v>
      </c>
      <c r="AB2" s="81" t="s">
        <v>29</v>
      </c>
      <c r="AC2" s="81" t="s">
        <v>30</v>
      </c>
      <c r="AD2" s="81" t="s">
        <v>31</v>
      </c>
      <c r="AE2" s="81" t="s">
        <v>32</v>
      </c>
      <c r="AF2" s="81" t="s">
        <v>33</v>
      </c>
      <c r="AG2" s="81" t="s">
        <v>34</v>
      </c>
      <c r="AH2" s="81" t="s">
        <v>35</v>
      </c>
      <c r="AI2" s="81" t="s">
        <v>2</v>
      </c>
      <c r="AJ2" s="42"/>
    </row>
    <row r="3" spans="1:36" x14ac:dyDescent="0.2">
      <c r="A3" s="26" t="s">
        <v>23</v>
      </c>
      <c r="B3" s="26" t="s">
        <v>22</v>
      </c>
      <c r="C3" s="26">
        <v>2</v>
      </c>
      <c r="D3" s="89">
        <v>36.939845388299503</v>
      </c>
      <c r="E3" s="27">
        <v>101.84687766606332</v>
      </c>
      <c r="F3" s="27">
        <v>227.14579199999997</v>
      </c>
      <c r="G3" s="28">
        <v>6.1490726236755497</v>
      </c>
      <c r="H3" s="28">
        <v>2.757100810668871</v>
      </c>
      <c r="I3" s="28">
        <v>2.2302676056969379</v>
      </c>
      <c r="J3" s="87">
        <v>0</v>
      </c>
      <c r="K3" s="29">
        <f>(U3+V3)-P3</f>
        <v>-0.14411968235824457</v>
      </c>
      <c r="L3" s="29">
        <f>P3-(U3+V3)</f>
        <v>0.14411968235824457</v>
      </c>
      <c r="M3" s="29">
        <f>-L3</f>
        <v>-0.14411968235824457</v>
      </c>
      <c r="N3" s="85">
        <v>3.5412612697001378</v>
      </c>
      <c r="O3" s="8">
        <v>1.5470909551657948E-2</v>
      </c>
      <c r="P3" s="8">
        <v>0.67724577143787534</v>
      </c>
      <c r="Q3" s="8">
        <v>0.12143808862532118</v>
      </c>
      <c r="R3" s="8">
        <v>4.1376785782313427E-3</v>
      </c>
      <c r="S3" s="8">
        <v>1.0817353078499651E-2</v>
      </c>
      <c r="T3" s="8">
        <v>8.8919633048188104E-2</v>
      </c>
      <c r="U3" s="8">
        <v>0.36960280392235534</v>
      </c>
      <c r="V3" s="8">
        <v>0.16352328515727543</v>
      </c>
      <c r="W3" s="8">
        <v>2.1295920943147622E-3</v>
      </c>
      <c r="X3" s="8">
        <v>5.4536148061465305E-3</v>
      </c>
      <c r="Y3" s="84">
        <v>6.5483819443721031E-2</v>
      </c>
      <c r="Z3" s="9">
        <v>8.5542027708028299E-3</v>
      </c>
      <c r="AA3" s="9">
        <v>2.479220351563162E-2</v>
      </c>
      <c r="AB3" s="9">
        <v>1.9492765664726446E-2</v>
      </c>
      <c r="AC3" s="9">
        <v>4.5145053140514249E-3</v>
      </c>
      <c r="AD3" s="9">
        <v>1.0041293045994356E-2</v>
      </c>
      <c r="AE3" s="9">
        <v>2.3531655995466073E-2</v>
      </c>
      <c r="AF3" s="9">
        <v>3.543871790560147E-2</v>
      </c>
      <c r="AG3" s="9">
        <v>1.642287095194429E-2</v>
      </c>
      <c r="AH3" s="9">
        <v>1.8515977610607437E-3</v>
      </c>
      <c r="AI3" s="9">
        <v>2.0574258729998264E-3</v>
      </c>
      <c r="AJ3" s="42"/>
    </row>
    <row r="4" spans="1:36" x14ac:dyDescent="0.2">
      <c r="A4" t="s">
        <v>24</v>
      </c>
      <c r="B4" t="s">
        <v>22</v>
      </c>
      <c r="C4">
        <v>2</v>
      </c>
      <c r="D4" s="90">
        <v>39.72969765248547</v>
      </c>
      <c r="E4" s="15">
        <v>109.85615137920014</v>
      </c>
      <c r="F4" s="15">
        <v>227.14579199999997</v>
      </c>
      <c r="G4" s="16">
        <v>5.7172796527886449</v>
      </c>
      <c r="H4" s="16">
        <v>2.7650890359173825</v>
      </c>
      <c r="I4" s="16">
        <v>2.0676656623072556</v>
      </c>
      <c r="J4" s="56">
        <v>0</v>
      </c>
      <c r="K4" s="11">
        <f>U4+V4-P4</f>
        <v>-0.17794209669848549</v>
      </c>
      <c r="L4" s="11">
        <f>P4-(U4+V4)</f>
        <v>0.17794209669848549</v>
      </c>
      <c r="M4" s="11">
        <f>-L4</f>
        <v>-0.17794209669848549</v>
      </c>
      <c r="N4" s="85">
        <v>3.3372329506144411</v>
      </c>
      <c r="O4" s="8">
        <v>8.8980920596204143E-3</v>
      </c>
      <c r="P4" s="8">
        <v>0.76982156979462391</v>
      </c>
      <c r="Q4" s="8">
        <v>0.15803731000430049</v>
      </c>
      <c r="R4" s="8">
        <v>1.0125664344577394E-2</v>
      </c>
      <c r="S4" s="8">
        <v>6.1676753200231469E-3</v>
      </c>
      <c r="T4" s="8">
        <v>0.11136294691495055</v>
      </c>
      <c r="U4" s="8">
        <v>0.44109589707384778</v>
      </c>
      <c r="V4" s="8">
        <v>0.15078357602229064</v>
      </c>
      <c r="W4" s="8">
        <v>1.5295351513384227E-3</v>
      </c>
      <c r="X4" s="8">
        <v>4.9447826999869928E-3</v>
      </c>
      <c r="Y4" s="84">
        <v>0.12046311358084483</v>
      </c>
      <c r="Z4" s="9">
        <v>4.8764463347016678E-3</v>
      </c>
      <c r="AA4" s="9">
        <v>3.3533747848917536E-2</v>
      </c>
      <c r="AB4" s="9">
        <v>5.4402650018420547E-2</v>
      </c>
      <c r="AC4" s="9">
        <v>4.6065518957891126E-3</v>
      </c>
      <c r="AD4" s="9">
        <v>5.5629747216040812E-3</v>
      </c>
      <c r="AE4" s="9">
        <v>4.5876045915270357E-2</v>
      </c>
      <c r="AF4" s="9">
        <v>2.2795678047428974E-2</v>
      </c>
      <c r="AG4" s="9">
        <v>3.1829541170094802E-2</v>
      </c>
      <c r="AH4" s="9">
        <v>1.9440974594241473E-3</v>
      </c>
      <c r="AI4" s="9">
        <v>2.2865424483295899E-3</v>
      </c>
      <c r="AJ4" s="42"/>
    </row>
    <row r="5" spans="1:36" x14ac:dyDescent="0.2">
      <c r="A5" t="s">
        <v>25</v>
      </c>
      <c r="B5" t="s">
        <v>22</v>
      </c>
      <c r="C5">
        <v>2</v>
      </c>
      <c r="D5" s="90">
        <v>37.001284515543702</v>
      </c>
      <c r="E5" s="15">
        <v>102.02326076459225</v>
      </c>
      <c r="F5" s="15">
        <v>227.14579199999997</v>
      </c>
      <c r="G5" s="16">
        <v>6.1388623388082468</v>
      </c>
      <c r="H5" s="16">
        <v>2.7572897022462493</v>
      </c>
      <c r="I5" s="16">
        <v>2.2264118035211062</v>
      </c>
      <c r="J5" s="56">
        <v>0</v>
      </c>
      <c r="K5" s="11">
        <f>U5+V5-P5</f>
        <v>-0.14486453169848823</v>
      </c>
      <c r="L5" s="11">
        <f>P5-(U5+V5)</f>
        <v>0.14486453169848823</v>
      </c>
      <c r="M5" s="11">
        <f>-L5</f>
        <v>-0.14486453169848823</v>
      </c>
      <c r="N5" s="85">
        <v>3.2969970956702692</v>
      </c>
      <c r="O5" s="8">
        <v>8.0799727262600065E-3</v>
      </c>
      <c r="P5" s="8">
        <v>0.80732167907027164</v>
      </c>
      <c r="Q5" s="8">
        <v>0.1495448394429055</v>
      </c>
      <c r="R5" s="8">
        <v>8.3288345938566464E-3</v>
      </c>
      <c r="S5" s="8">
        <v>3.740858039210316E-4</v>
      </c>
      <c r="T5" s="8">
        <v>4.9625087098884892E-2</v>
      </c>
      <c r="U5" s="8">
        <v>0.45999902085675404</v>
      </c>
      <c r="V5" s="8">
        <v>0.20245812651502934</v>
      </c>
      <c r="W5" s="8">
        <v>7.9238709875261359E-4</v>
      </c>
      <c r="X5" s="8">
        <v>1.6478871123095325E-2</v>
      </c>
      <c r="Y5" s="84">
        <v>0.45492199517156728</v>
      </c>
      <c r="Z5" s="9">
        <v>1.3485482814708095E-3</v>
      </c>
      <c r="AA5" s="9">
        <v>0.5775514578430373</v>
      </c>
      <c r="AB5" s="9">
        <v>2.5264290362998616E-2</v>
      </c>
      <c r="AC5" s="9">
        <v>2.4135633382244529E-3</v>
      </c>
      <c r="AD5" s="9">
        <v>3.7346672259933506E-4</v>
      </c>
      <c r="AE5" s="9">
        <v>9.5844835059108926E-3</v>
      </c>
      <c r="AF5" s="9">
        <v>6.7248323758617223E-2</v>
      </c>
      <c r="AG5" s="9">
        <v>2.8554209109154721E-2</v>
      </c>
      <c r="AH5" s="9">
        <v>2.8774142470204748E-3</v>
      </c>
      <c r="AI5" s="9">
        <v>2.4255764610135069E-3</v>
      </c>
      <c r="AJ5" s="42"/>
    </row>
    <row r="6" spans="1:36" x14ac:dyDescent="0.2">
      <c r="D6" s="90"/>
      <c r="E6" s="15"/>
      <c r="F6" s="15"/>
      <c r="G6" s="16"/>
      <c r="H6" s="16"/>
      <c r="I6" s="16"/>
      <c r="J6" s="56"/>
      <c r="K6" s="10"/>
      <c r="L6" s="10"/>
      <c r="M6" s="10"/>
      <c r="N6" s="42"/>
      <c r="Y6" s="42"/>
      <c r="AJ6" s="42"/>
    </row>
    <row r="7" spans="1:36" x14ac:dyDescent="0.2">
      <c r="A7" s="26" t="s">
        <v>23</v>
      </c>
      <c r="B7" s="26" t="s">
        <v>22</v>
      </c>
      <c r="C7" s="26">
        <v>5</v>
      </c>
      <c r="D7" s="89">
        <v>64.244696171290386</v>
      </c>
      <c r="E7" s="27">
        <v>158.63654430696519</v>
      </c>
      <c r="F7" s="27">
        <v>285.21282231091197</v>
      </c>
      <c r="G7" s="28">
        <v>4.4394765530600742</v>
      </c>
      <c r="H7" s="28">
        <v>2.4692551099316513</v>
      </c>
      <c r="I7" s="28">
        <v>1.797901130265539</v>
      </c>
      <c r="J7" s="87">
        <v>0</v>
      </c>
      <c r="K7" s="29">
        <f>(U7+V7)-P7</f>
        <v>-0.14411968235824457</v>
      </c>
      <c r="L7" s="29">
        <f>P7-(U7+V7)</f>
        <v>0.14411968235824457</v>
      </c>
      <c r="M7" s="29">
        <f>-L7</f>
        <v>-0.14411968235824457</v>
      </c>
      <c r="N7" s="85">
        <v>3.5412612697001378</v>
      </c>
      <c r="O7" s="8">
        <v>1.5470909551657948E-2</v>
      </c>
      <c r="P7" s="8">
        <v>0.67724577143787534</v>
      </c>
      <c r="Q7" s="8">
        <v>0.12143808862532118</v>
      </c>
      <c r="R7" s="8">
        <v>4.1376785782313427E-3</v>
      </c>
      <c r="S7" s="8">
        <v>1.0817353078499651E-2</v>
      </c>
      <c r="T7" s="8">
        <v>8.8919633048188104E-2</v>
      </c>
      <c r="U7" s="8">
        <v>0.36960280392235534</v>
      </c>
      <c r="V7" s="8">
        <v>0.16352328515727543</v>
      </c>
      <c r="W7" s="8">
        <v>2.1295920943147622E-3</v>
      </c>
      <c r="X7" s="8">
        <v>5.4536148061465305E-3</v>
      </c>
      <c r="Y7" s="84">
        <v>6.5483819443721031E-2</v>
      </c>
      <c r="Z7" s="9">
        <v>8.5542027708028299E-3</v>
      </c>
      <c r="AA7" s="9">
        <v>2.479220351563162E-2</v>
      </c>
      <c r="AB7" s="9">
        <v>1.9492765664726446E-2</v>
      </c>
      <c r="AC7" s="9">
        <v>4.5145053140514249E-3</v>
      </c>
      <c r="AD7" s="9">
        <v>1.0041293045994356E-2</v>
      </c>
      <c r="AE7" s="9">
        <v>2.3531655995466073E-2</v>
      </c>
      <c r="AF7" s="9">
        <v>3.543871790560147E-2</v>
      </c>
      <c r="AG7" s="9">
        <v>1.642287095194429E-2</v>
      </c>
      <c r="AH7" s="9">
        <v>1.8515977610607437E-3</v>
      </c>
      <c r="AI7" s="9">
        <v>2.0574258729998264E-3</v>
      </c>
      <c r="AJ7" s="42"/>
    </row>
    <row r="8" spans="1:36" x14ac:dyDescent="0.2">
      <c r="A8" t="s">
        <v>24</v>
      </c>
      <c r="B8" t="s">
        <v>22</v>
      </c>
      <c r="C8">
        <v>5</v>
      </c>
      <c r="D8" s="90">
        <v>69.686403504244154</v>
      </c>
      <c r="E8" s="15">
        <v>173.56643852935775</v>
      </c>
      <c r="F8" s="15">
        <v>285.21282231091197</v>
      </c>
      <c r="G8" s="16">
        <v>4.0928044491999289</v>
      </c>
      <c r="H8" s="16">
        <v>2.4906786661588431</v>
      </c>
      <c r="I8" s="16">
        <v>1.6432486875201389</v>
      </c>
      <c r="J8" s="56">
        <v>0</v>
      </c>
      <c r="K8" s="11">
        <f>U8+V8-P8</f>
        <v>-0.17794209669848549</v>
      </c>
      <c r="L8" s="11">
        <f>P8-(U8+V8)</f>
        <v>0.17794209669848549</v>
      </c>
      <c r="M8" s="11">
        <f>-L8</f>
        <v>-0.17794209669848549</v>
      </c>
      <c r="N8" s="85">
        <v>3.3372329506144411</v>
      </c>
      <c r="O8" s="8">
        <v>8.8980920596204143E-3</v>
      </c>
      <c r="P8" s="8">
        <v>0.76982156979462391</v>
      </c>
      <c r="Q8" s="8">
        <v>0.15803731000430049</v>
      </c>
      <c r="R8" s="8">
        <v>1.0125664344577394E-2</v>
      </c>
      <c r="S8" s="8">
        <v>6.1676753200231469E-3</v>
      </c>
      <c r="T8" s="8">
        <v>0.11136294691495055</v>
      </c>
      <c r="U8" s="8">
        <v>0.44109589707384778</v>
      </c>
      <c r="V8" s="8">
        <v>0.15078357602229064</v>
      </c>
      <c r="W8" s="8">
        <v>1.5295351513384227E-3</v>
      </c>
      <c r="X8" s="8">
        <v>4.9447826999869928E-3</v>
      </c>
      <c r="Y8" s="84">
        <v>0.12046311358084483</v>
      </c>
      <c r="Z8" s="9">
        <v>4.8764463347016678E-3</v>
      </c>
      <c r="AA8" s="9">
        <v>3.3533747848917536E-2</v>
      </c>
      <c r="AB8" s="9">
        <v>5.4402650018420547E-2</v>
      </c>
      <c r="AC8" s="9">
        <v>4.6065518957891126E-3</v>
      </c>
      <c r="AD8" s="9">
        <v>5.5629747216040812E-3</v>
      </c>
      <c r="AE8" s="9">
        <v>4.5876045915270357E-2</v>
      </c>
      <c r="AF8" s="9">
        <v>2.2795678047428974E-2</v>
      </c>
      <c r="AG8" s="9">
        <v>3.1829541170094802E-2</v>
      </c>
      <c r="AH8" s="9">
        <v>1.9440974594241473E-3</v>
      </c>
      <c r="AI8" s="9">
        <v>2.2865424483295899E-3</v>
      </c>
      <c r="AJ8" s="42"/>
    </row>
    <row r="9" spans="1:36" x14ac:dyDescent="0.2">
      <c r="A9" t="s">
        <v>25</v>
      </c>
      <c r="B9" t="s">
        <v>22</v>
      </c>
      <c r="C9">
        <v>5</v>
      </c>
      <c r="D9" s="90">
        <v>64.364535402043558</v>
      </c>
      <c r="E9" s="15">
        <v>158.96533579268197</v>
      </c>
      <c r="F9" s="15">
        <v>285.21282231091197</v>
      </c>
      <c r="G9" s="16">
        <v>4.4312107673794623</v>
      </c>
      <c r="H9" s="16">
        <v>2.4697659168939619</v>
      </c>
      <c r="I9" s="16">
        <v>1.7941824919797507</v>
      </c>
      <c r="J9" s="56">
        <v>0</v>
      </c>
      <c r="K9" s="11">
        <f>U9+V9-P9</f>
        <v>-0.14486453169848823</v>
      </c>
      <c r="L9" s="11">
        <f>P9-(U9+V9)</f>
        <v>0.14486453169848823</v>
      </c>
      <c r="M9" s="11">
        <f>-L9</f>
        <v>-0.14486453169848823</v>
      </c>
      <c r="N9" s="85">
        <v>3.2969970956702692</v>
      </c>
      <c r="O9" s="8">
        <v>8.0799727262600065E-3</v>
      </c>
      <c r="P9" s="8">
        <v>0.80732167907027164</v>
      </c>
      <c r="Q9" s="8">
        <v>0.1495448394429055</v>
      </c>
      <c r="R9" s="8">
        <v>8.3288345938566464E-3</v>
      </c>
      <c r="S9" s="8">
        <v>3.740858039210316E-4</v>
      </c>
      <c r="T9" s="8">
        <v>4.9625087098884892E-2</v>
      </c>
      <c r="U9" s="8">
        <v>0.45999902085675404</v>
      </c>
      <c r="V9" s="8">
        <v>0.20245812651502934</v>
      </c>
      <c r="W9" s="8">
        <v>7.9238709875261359E-4</v>
      </c>
      <c r="X9" s="8">
        <v>1.6478871123095325E-2</v>
      </c>
      <c r="Y9" s="84">
        <v>0.45492199517156728</v>
      </c>
      <c r="Z9" s="9">
        <v>1.3485482814708095E-3</v>
      </c>
      <c r="AA9" s="9">
        <v>0.5775514578430373</v>
      </c>
      <c r="AB9" s="9">
        <v>2.5264290362998616E-2</v>
      </c>
      <c r="AC9" s="9">
        <v>2.4135633382244529E-3</v>
      </c>
      <c r="AD9" s="9">
        <v>3.7346672259933506E-4</v>
      </c>
      <c r="AE9" s="9">
        <v>9.5844835059108926E-3</v>
      </c>
      <c r="AF9" s="9">
        <v>6.7248323758617223E-2</v>
      </c>
      <c r="AG9" s="9">
        <v>2.8554209109154721E-2</v>
      </c>
      <c r="AH9" s="9">
        <v>2.8774142470204748E-3</v>
      </c>
      <c r="AI9" s="9">
        <v>2.4255764610135069E-3</v>
      </c>
      <c r="AJ9" s="42"/>
    </row>
    <row r="10" spans="1:36" x14ac:dyDescent="0.2">
      <c r="D10" s="90"/>
      <c r="E10" s="15"/>
      <c r="F10" s="15"/>
      <c r="G10" s="16"/>
      <c r="H10" s="16"/>
      <c r="I10" s="16"/>
      <c r="J10" s="56"/>
      <c r="K10" s="10"/>
      <c r="L10" s="10"/>
      <c r="M10" s="10"/>
      <c r="N10" s="42"/>
      <c r="Y10" s="42"/>
      <c r="AJ10" s="42"/>
    </row>
    <row r="11" spans="1:36" x14ac:dyDescent="0.2">
      <c r="A11" t="s">
        <v>23</v>
      </c>
      <c r="B11" t="s">
        <v>22</v>
      </c>
      <c r="C11">
        <v>10</v>
      </c>
      <c r="D11" s="90">
        <v>106.36241240040589</v>
      </c>
      <c r="E11" s="15">
        <v>244.68698709532757</v>
      </c>
      <c r="F11" s="15">
        <v>367.50253618796575</v>
      </c>
      <c r="G11" s="16">
        <v>3.4551918097202101</v>
      </c>
      <c r="H11" s="16">
        <v>2.3005024197288124</v>
      </c>
      <c r="I11" s="16">
        <v>1.5019292221077147</v>
      </c>
      <c r="J11" s="56">
        <v>0</v>
      </c>
      <c r="K11" s="11">
        <f>(U11+V11)-P11</f>
        <v>-0.14411968235824457</v>
      </c>
      <c r="L11" s="11">
        <f>P11-(U11+V11)</f>
        <v>0.14411968235824457</v>
      </c>
      <c r="M11" s="11">
        <f>-L11</f>
        <v>-0.14411968235824457</v>
      </c>
      <c r="N11" s="85">
        <v>3.5412612697001378</v>
      </c>
      <c r="O11" s="8">
        <v>1.5470909551657948E-2</v>
      </c>
      <c r="P11" s="8">
        <v>0.67724577143787534</v>
      </c>
      <c r="Q11" s="8">
        <v>0.12143808862532118</v>
      </c>
      <c r="R11" s="8">
        <v>4.1376785782313427E-3</v>
      </c>
      <c r="S11" s="8">
        <v>1.0817353078499651E-2</v>
      </c>
      <c r="T11" s="8">
        <v>8.8919633048188104E-2</v>
      </c>
      <c r="U11" s="8">
        <v>0.36960280392235534</v>
      </c>
      <c r="V11" s="8">
        <v>0.16352328515727543</v>
      </c>
      <c r="W11" s="8">
        <v>2.1295920943147622E-3</v>
      </c>
      <c r="X11" s="8">
        <v>5.4536148061465305E-3</v>
      </c>
      <c r="Y11" s="84">
        <v>6.5483819443721031E-2</v>
      </c>
      <c r="Z11" s="9">
        <v>8.5542027708028299E-3</v>
      </c>
      <c r="AA11" s="9">
        <v>2.479220351563162E-2</v>
      </c>
      <c r="AB11" s="9">
        <v>1.9492765664726446E-2</v>
      </c>
      <c r="AC11" s="9">
        <v>4.5145053140514249E-3</v>
      </c>
      <c r="AD11" s="9">
        <v>1.0041293045994356E-2</v>
      </c>
      <c r="AE11" s="9">
        <v>2.3531655995466073E-2</v>
      </c>
      <c r="AF11" s="9">
        <v>3.543871790560147E-2</v>
      </c>
      <c r="AG11" s="9">
        <v>1.642287095194429E-2</v>
      </c>
      <c r="AH11" s="9">
        <v>1.8515977610607437E-3</v>
      </c>
      <c r="AI11" s="9">
        <v>2.0574258729998264E-3</v>
      </c>
      <c r="AJ11" s="42"/>
    </row>
    <row r="12" spans="1:36" x14ac:dyDescent="0.2">
      <c r="A12" t="s">
        <v>24</v>
      </c>
      <c r="B12" t="s">
        <v>22</v>
      </c>
      <c r="C12">
        <v>10</v>
      </c>
      <c r="D12" s="90">
        <v>116.14287974112541</v>
      </c>
      <c r="E12" s="15">
        <v>270.73184646984697</v>
      </c>
      <c r="F12" s="15">
        <v>367.50253618796575</v>
      </c>
      <c r="G12" s="16">
        <v>3.1642278631897534</v>
      </c>
      <c r="H12" s="16">
        <v>2.3310240547960395</v>
      </c>
      <c r="I12" s="16">
        <v>1.3574411026258659</v>
      </c>
      <c r="J12" s="56">
        <v>0</v>
      </c>
      <c r="K12" s="11">
        <f>U12+V12-P12</f>
        <v>-0.17794209669848549</v>
      </c>
      <c r="L12" s="11">
        <f>P12-(U12+V12)</f>
        <v>0.17794209669848549</v>
      </c>
      <c r="M12" s="11">
        <f>-L12</f>
        <v>-0.17794209669848549</v>
      </c>
      <c r="N12" s="85">
        <v>3.3372329506144411</v>
      </c>
      <c r="O12" s="8">
        <v>8.8980920596204143E-3</v>
      </c>
      <c r="P12" s="8">
        <v>0.76982156979462391</v>
      </c>
      <c r="Q12" s="8">
        <v>0.15803731000430049</v>
      </c>
      <c r="R12" s="8">
        <v>1.0125664344577394E-2</v>
      </c>
      <c r="S12" s="8">
        <v>6.1676753200231469E-3</v>
      </c>
      <c r="T12" s="8">
        <v>0.11136294691495055</v>
      </c>
      <c r="U12" s="8">
        <v>0.44109589707384778</v>
      </c>
      <c r="V12" s="8">
        <v>0.15078357602229064</v>
      </c>
      <c r="W12" s="8">
        <v>1.5295351513384227E-3</v>
      </c>
      <c r="X12" s="8">
        <v>4.9447826999869928E-3</v>
      </c>
      <c r="Y12" s="84">
        <v>0.12046311358084483</v>
      </c>
      <c r="Z12" s="9">
        <v>4.8764463347016678E-3</v>
      </c>
      <c r="AA12" s="9">
        <v>3.3533747848917536E-2</v>
      </c>
      <c r="AB12" s="9">
        <v>5.4402650018420547E-2</v>
      </c>
      <c r="AC12" s="9">
        <v>4.6065518957891126E-3</v>
      </c>
      <c r="AD12" s="9">
        <v>5.5629747216040812E-3</v>
      </c>
      <c r="AE12" s="9">
        <v>4.5876045915270357E-2</v>
      </c>
      <c r="AF12" s="9">
        <v>2.2795678047428974E-2</v>
      </c>
      <c r="AG12" s="9">
        <v>3.1829541170094802E-2</v>
      </c>
      <c r="AH12" s="9">
        <v>1.9440974594241473E-3</v>
      </c>
      <c r="AI12" s="9">
        <v>2.2865424483295899E-3</v>
      </c>
      <c r="AJ12" s="42"/>
    </row>
    <row r="13" spans="1:36" x14ac:dyDescent="0.2">
      <c r="A13" s="12" t="s">
        <v>25</v>
      </c>
      <c r="B13" s="12" t="s">
        <v>22</v>
      </c>
      <c r="C13" s="12">
        <v>10</v>
      </c>
      <c r="D13" s="91">
        <v>106.57780136030465</v>
      </c>
      <c r="E13" s="92">
        <v>245.26055633041227</v>
      </c>
      <c r="F13" s="92">
        <v>367.50253618796575</v>
      </c>
      <c r="G13" s="93">
        <v>3.4482090219290602</v>
      </c>
      <c r="H13" s="93">
        <v>2.3012349025785084</v>
      </c>
      <c r="I13" s="93">
        <v>1.4984167926817815</v>
      </c>
      <c r="J13" s="94">
        <v>0</v>
      </c>
      <c r="K13" s="95">
        <f>U13+V13-P13</f>
        <v>-0.14486453169848823</v>
      </c>
      <c r="L13" s="95">
        <f>P13-(U13+V13)</f>
        <v>0.14486453169848823</v>
      </c>
      <c r="M13" s="95">
        <f>-L13</f>
        <v>-0.14486453169848823</v>
      </c>
      <c r="N13" s="96">
        <v>3.2969970956702692</v>
      </c>
      <c r="O13" s="97">
        <v>8.0799727262600065E-3</v>
      </c>
      <c r="P13" s="97">
        <v>0.80732167907027164</v>
      </c>
      <c r="Q13" s="97">
        <v>0.1495448394429055</v>
      </c>
      <c r="R13" s="97">
        <v>8.3288345938566464E-3</v>
      </c>
      <c r="S13" s="97">
        <v>3.740858039210316E-4</v>
      </c>
      <c r="T13" s="97">
        <v>4.9625087098884892E-2</v>
      </c>
      <c r="U13" s="97">
        <v>0.45999902085675404</v>
      </c>
      <c r="V13" s="97">
        <v>0.20245812651502934</v>
      </c>
      <c r="W13" s="97">
        <v>7.9238709875261359E-4</v>
      </c>
      <c r="X13" s="97">
        <v>1.6478871123095325E-2</v>
      </c>
      <c r="Y13" s="98">
        <v>0.45492199517156728</v>
      </c>
      <c r="Z13" s="99">
        <v>1.3485482814708095E-3</v>
      </c>
      <c r="AA13" s="99">
        <v>0.5775514578430373</v>
      </c>
      <c r="AB13" s="99">
        <v>2.5264290362998616E-2</v>
      </c>
      <c r="AC13" s="99">
        <v>2.4135633382244529E-3</v>
      </c>
      <c r="AD13" s="99">
        <v>3.7346672259933506E-4</v>
      </c>
      <c r="AE13" s="99">
        <v>9.5844835059108926E-3</v>
      </c>
      <c r="AF13" s="99">
        <v>6.7248323758617223E-2</v>
      </c>
      <c r="AG13" s="99">
        <v>2.8554209109154721E-2</v>
      </c>
      <c r="AH13" s="99">
        <v>2.8774142470204748E-3</v>
      </c>
      <c r="AI13" s="100">
        <v>2.4255764610135069E-3</v>
      </c>
      <c r="AJ13" s="42"/>
    </row>
    <row r="14" spans="1:36" x14ac:dyDescent="0.2">
      <c r="J14" s="42"/>
    </row>
    <row r="15" spans="1:36" x14ac:dyDescent="0.2">
      <c r="A15" t="s">
        <v>323</v>
      </c>
    </row>
    <row r="16" spans="1:36" x14ac:dyDescent="0.2">
      <c r="A16" t="s">
        <v>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28F3-4E59-F545-9467-EE67774A145F}">
  <dimension ref="B1:O70"/>
  <sheetViews>
    <sheetView zoomScale="75" workbookViewId="0">
      <selection activeCell="B1" sqref="B1"/>
    </sheetView>
  </sheetViews>
  <sheetFormatPr baseColWidth="10" defaultRowHeight="16" x14ac:dyDescent="0.2"/>
  <cols>
    <col min="1" max="1" width="3.33203125" customWidth="1"/>
    <col min="2" max="2" width="43.1640625" customWidth="1"/>
    <col min="3" max="3" width="55" customWidth="1"/>
    <col min="4" max="4" width="46.5" customWidth="1"/>
    <col min="5" max="5" width="15.1640625" customWidth="1"/>
    <col min="6" max="6" width="18.6640625" customWidth="1"/>
    <col min="7" max="7" width="20.6640625" customWidth="1"/>
    <col min="8" max="8" width="18.83203125" customWidth="1"/>
    <col min="9" max="9" width="25.1640625" customWidth="1"/>
    <col min="10" max="10" width="29" customWidth="1"/>
    <col min="11" max="11" width="27.33203125" customWidth="1"/>
    <col min="12" max="12" width="24.1640625" customWidth="1"/>
    <col min="13" max="13" width="36.1640625" customWidth="1"/>
    <col min="14" max="14" width="42.6640625" customWidth="1"/>
    <col min="15" max="15" width="29" customWidth="1"/>
    <col min="16" max="17" width="13.6640625" bestFit="1" customWidth="1"/>
    <col min="18" max="18" width="11.1640625" bestFit="1" customWidth="1"/>
    <col min="19" max="19" width="28.33203125" customWidth="1"/>
    <col min="20" max="22" width="11" bestFit="1" customWidth="1"/>
  </cols>
  <sheetData>
    <row r="1" spans="2:15" s="25" customFormat="1" ht="24" customHeight="1" x14ac:dyDescent="0.3">
      <c r="B1" s="25" t="s">
        <v>373</v>
      </c>
    </row>
    <row r="2" spans="2:15" ht="20" x14ac:dyDescent="0.25">
      <c r="B2" s="146" t="s">
        <v>355</v>
      </c>
      <c r="C2" s="146" t="s">
        <v>349</v>
      </c>
      <c r="D2" s="146" t="s">
        <v>356</v>
      </c>
    </row>
    <row r="3" spans="2:15" x14ac:dyDescent="0.2">
      <c r="B3" s="156" t="s">
        <v>297</v>
      </c>
      <c r="C3" s="156">
        <v>3</v>
      </c>
      <c r="D3" s="156" t="s">
        <v>357</v>
      </c>
    </row>
    <row r="5" spans="2:15" ht="20" x14ac:dyDescent="0.25">
      <c r="B5" s="146" t="s">
        <v>298</v>
      </c>
      <c r="C5" s="146" t="s">
        <v>299</v>
      </c>
      <c r="D5" s="146" t="s">
        <v>351</v>
      </c>
      <c r="E5" s="146" t="s">
        <v>293</v>
      </c>
      <c r="F5" s="146" t="s">
        <v>353</v>
      </c>
      <c r="G5" s="146" t="s">
        <v>350</v>
      </c>
      <c r="H5" s="146" t="s">
        <v>293</v>
      </c>
      <c r="I5" s="146"/>
      <c r="J5" s="146" t="s">
        <v>294</v>
      </c>
      <c r="K5" s="146" t="s">
        <v>295</v>
      </c>
      <c r="L5" s="146" t="s">
        <v>352</v>
      </c>
      <c r="M5" s="146" t="s">
        <v>296</v>
      </c>
    </row>
    <row r="6" spans="2:15" x14ac:dyDescent="0.2">
      <c r="B6" s="145" t="s">
        <v>300</v>
      </c>
      <c r="C6" s="145">
        <f>M6*O6/10^6</f>
        <v>0</v>
      </c>
      <c r="D6" s="145">
        <f>(D7+D8)/2</f>
        <v>2.5</v>
      </c>
      <c r="E6" s="145" t="s">
        <v>301</v>
      </c>
      <c r="F6" s="145">
        <f>$C$3*D6</f>
        <v>7.5</v>
      </c>
      <c r="G6" s="145">
        <f>(G7+G8)/2</f>
        <v>30</v>
      </c>
      <c r="H6" s="145" t="s">
        <v>302</v>
      </c>
      <c r="I6" s="145"/>
      <c r="J6" s="145">
        <f>F6*G6</f>
        <v>225</v>
      </c>
      <c r="K6" s="145">
        <f>J6*10^9</f>
        <v>225000000000</v>
      </c>
      <c r="L6" s="145">
        <v>2750</v>
      </c>
      <c r="M6" s="145">
        <f>K6*L6</f>
        <v>618750000000000</v>
      </c>
    </row>
    <row r="7" spans="2:15" x14ac:dyDescent="0.2">
      <c r="B7" s="145" t="s">
        <v>60</v>
      </c>
      <c r="C7" s="145">
        <f>M7*O7/10^6</f>
        <v>0</v>
      </c>
      <c r="D7" s="145">
        <v>2</v>
      </c>
      <c r="E7" s="145" t="s">
        <v>301</v>
      </c>
      <c r="F7" s="145">
        <f>$C$3*D7</f>
        <v>6</v>
      </c>
      <c r="G7" s="145">
        <v>25</v>
      </c>
      <c r="H7" s="145" t="s">
        <v>302</v>
      </c>
      <c r="I7" s="145"/>
      <c r="J7" s="145">
        <f>F7*G7</f>
        <v>150</v>
      </c>
      <c r="K7" s="145">
        <f t="shared" ref="K7:K8" si="0">J7*10^9</f>
        <v>150000000000</v>
      </c>
      <c r="L7" s="145">
        <v>2750</v>
      </c>
      <c r="M7" s="145">
        <f t="shared" ref="M7:M8" si="1">K7*L7</f>
        <v>412500000000000</v>
      </c>
    </row>
    <row r="8" spans="2:15" x14ac:dyDescent="0.2">
      <c r="B8" s="146" t="s">
        <v>61</v>
      </c>
      <c r="C8" s="146">
        <f>M8*O8/10^6</f>
        <v>0</v>
      </c>
      <c r="D8" s="146">
        <v>3</v>
      </c>
      <c r="E8" s="146" t="s">
        <v>301</v>
      </c>
      <c r="F8" s="146">
        <f>$C$3*D8</f>
        <v>9</v>
      </c>
      <c r="G8" s="146">
        <v>35</v>
      </c>
      <c r="H8" s="146" t="s">
        <v>302</v>
      </c>
      <c r="I8" s="146"/>
      <c r="J8" s="146">
        <f>F8*G8</f>
        <v>315</v>
      </c>
      <c r="K8" s="146">
        <f t="shared" si="0"/>
        <v>315000000000</v>
      </c>
      <c r="L8" s="146">
        <v>2750</v>
      </c>
      <c r="M8" s="146">
        <f t="shared" si="1"/>
        <v>866250000000000</v>
      </c>
    </row>
    <row r="11" spans="2:15" x14ac:dyDescent="0.2">
      <c r="B11" s="146" t="s">
        <v>358</v>
      </c>
      <c r="C11" s="146" t="s">
        <v>303</v>
      </c>
      <c r="D11" s="146" t="s">
        <v>304</v>
      </c>
      <c r="E11" s="146" t="s">
        <v>305</v>
      </c>
    </row>
    <row r="12" spans="2:15" x14ac:dyDescent="0.2">
      <c r="B12" s="145" t="s">
        <v>306</v>
      </c>
      <c r="C12" s="145">
        <f>1.37*10^21</f>
        <v>1.37E+21</v>
      </c>
      <c r="D12" s="145">
        <f>C12*C13</f>
        <v>4.7950000000000008E+19</v>
      </c>
      <c r="E12" s="145">
        <f>D12*35.453/(22.989769+35.453)</f>
        <v>2.9087796130946507E+19</v>
      </c>
    </row>
    <row r="13" spans="2:15" x14ac:dyDescent="0.2">
      <c r="B13" s="146" t="s">
        <v>307</v>
      </c>
      <c r="C13" s="150">
        <v>3.5000000000000003E-2</v>
      </c>
      <c r="D13" s="146"/>
      <c r="E13" s="146"/>
    </row>
    <row r="15" spans="2:15" x14ac:dyDescent="0.2">
      <c r="B15" s="6"/>
      <c r="C15" s="140" t="s">
        <v>361</v>
      </c>
      <c r="D15" s="145"/>
      <c r="E15" s="158" t="s">
        <v>364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</row>
    <row r="16" spans="2:15" ht="24" customHeight="1" x14ac:dyDescent="0.25">
      <c r="B16" s="107" t="s">
        <v>312</v>
      </c>
      <c r="C16" s="141" t="s">
        <v>363</v>
      </c>
      <c r="D16" s="146" t="s">
        <v>313</v>
      </c>
      <c r="E16" s="146" t="s">
        <v>314</v>
      </c>
      <c r="F16" s="146" t="s">
        <v>293</v>
      </c>
      <c r="G16" s="146" t="s">
        <v>345</v>
      </c>
      <c r="H16" s="146" t="s">
        <v>369</v>
      </c>
      <c r="I16" s="146"/>
      <c r="J16" s="146" t="s">
        <v>368</v>
      </c>
      <c r="K16" s="146" t="s">
        <v>370</v>
      </c>
      <c r="L16" s="146" t="s">
        <v>342</v>
      </c>
      <c r="M16" s="146" t="s">
        <v>354</v>
      </c>
      <c r="N16" s="146" t="s">
        <v>344</v>
      </c>
      <c r="O16" s="146" t="s">
        <v>315</v>
      </c>
    </row>
    <row r="17" spans="2:15" x14ac:dyDescent="0.2">
      <c r="B17" s="6" t="s">
        <v>300</v>
      </c>
      <c r="C17" s="39">
        <f>N17*M6</f>
        <v>11521211514.753387</v>
      </c>
      <c r="D17" s="145">
        <f>SUM(D18:D19)/2</f>
        <v>158000000</v>
      </c>
      <c r="E17" s="147">
        <v>0.16500000000000001</v>
      </c>
      <c r="F17" s="145" t="s">
        <v>316</v>
      </c>
      <c r="G17" s="148">
        <f>D17*E17*35.453/(35.453+22.989769)</f>
        <v>15814783.005918151</v>
      </c>
      <c r="H17" s="152">
        <f>(H18+H19)/2</f>
        <v>5.1475E-2</v>
      </c>
      <c r="I17" s="145" t="s">
        <v>343</v>
      </c>
      <c r="J17" s="154">
        <f>H17*5</f>
        <v>0.25737500000000002</v>
      </c>
      <c r="K17" s="154">
        <f>H17+J17</f>
        <v>0.30885000000000001</v>
      </c>
      <c r="L17" s="145">
        <f>K17*10^9*L6</f>
        <v>849337500000</v>
      </c>
      <c r="M17" s="145">
        <f>G17/K17</f>
        <v>51205384.510015056</v>
      </c>
      <c r="N17" s="145">
        <f>M17/(10^9*L6)</f>
        <v>1.8620139821823656E-5</v>
      </c>
      <c r="O17" s="148">
        <f>N17*10^6</f>
        <v>18.620139821823656</v>
      </c>
    </row>
    <row r="18" spans="2:15" x14ac:dyDescent="0.2">
      <c r="B18" s="6" t="s">
        <v>60</v>
      </c>
      <c r="C18" s="39">
        <f>N18*M7</f>
        <v>5311568808.7108669</v>
      </c>
      <c r="D18" s="145">
        <f>90*10^6</f>
        <v>90000000</v>
      </c>
      <c r="E18" s="147">
        <v>0.16500000000000001</v>
      </c>
      <c r="F18" s="145" t="s">
        <v>316</v>
      </c>
      <c r="G18" s="148">
        <f>D18*E18*35.453/(35.453+22.989769)</f>
        <v>9008420.6995736305</v>
      </c>
      <c r="H18" s="152">
        <v>4.24E-2</v>
      </c>
      <c r="I18" s="145" t="s">
        <v>343</v>
      </c>
      <c r="J18" s="154">
        <f>H18*5</f>
        <v>0.21199999999999999</v>
      </c>
      <c r="K18" s="154">
        <f t="shared" ref="K18" si="2">H18+J18</f>
        <v>0.25440000000000002</v>
      </c>
      <c r="L18" s="145">
        <f>K18*10^9*L7</f>
        <v>699600000000.00012</v>
      </c>
      <c r="M18" s="145">
        <f>G18/K18</f>
        <v>35410458.724739112</v>
      </c>
      <c r="N18" s="145">
        <f>M18/(10^9*L7)</f>
        <v>1.2876530445359678E-5</v>
      </c>
      <c r="O18" s="148">
        <f t="shared" ref="O18:O19" si="3">N18*10^6</f>
        <v>12.876530445359677</v>
      </c>
    </row>
    <row r="19" spans="2:15" x14ac:dyDescent="0.2">
      <c r="B19" s="107" t="s">
        <v>61</v>
      </c>
      <c r="C19" s="142">
        <f>N19*M8</f>
        <v>19613709808.320232</v>
      </c>
      <c r="D19" s="149">
        <f>226*10^6</f>
        <v>226000000</v>
      </c>
      <c r="E19" s="150">
        <v>0.16500000000000001</v>
      </c>
      <c r="F19" s="146" t="s">
        <v>316</v>
      </c>
      <c r="G19" s="151">
        <f>D19*E19*35.453/(35.453+22.989769)</f>
        <v>22621145.312262669</v>
      </c>
      <c r="H19" s="153">
        <v>6.055E-2</v>
      </c>
      <c r="I19" s="146" t="s">
        <v>343</v>
      </c>
      <c r="J19" s="155">
        <f>H19*5</f>
        <v>0.30275000000000002</v>
      </c>
      <c r="K19" s="155">
        <f>H19+J19</f>
        <v>0.36330000000000001</v>
      </c>
      <c r="L19" s="146">
        <f>K19*10^9*L8</f>
        <v>999075000000</v>
      </c>
      <c r="M19" s="146">
        <f>G19/K19</f>
        <v>62265745.423238836</v>
      </c>
      <c r="N19" s="146">
        <f>M19/(10^9*L8)</f>
        <v>2.2642089244814122E-5</v>
      </c>
      <c r="O19" s="151">
        <f t="shared" si="3"/>
        <v>22.642089244814123</v>
      </c>
    </row>
    <row r="20" spans="2:15" x14ac:dyDescent="0.2">
      <c r="D20" s="120"/>
      <c r="E20" s="119"/>
      <c r="G20" s="1"/>
    </row>
    <row r="21" spans="2:15" ht="16" customHeight="1" x14ac:dyDescent="0.2">
      <c r="B21" s="136" t="s">
        <v>362</v>
      </c>
      <c r="C21" s="157"/>
      <c r="D21" s="157"/>
      <c r="E21" s="157"/>
      <c r="F21" s="157"/>
      <c r="G21" s="157"/>
      <c r="H21" s="157"/>
      <c r="I21" s="157"/>
      <c r="J21" s="157"/>
    </row>
    <row r="22" spans="2:15" ht="18" x14ac:dyDescent="0.25">
      <c r="B22" s="137" t="s">
        <v>346</v>
      </c>
      <c r="C22" s="137" t="s">
        <v>347</v>
      </c>
      <c r="D22" s="137" t="s">
        <v>348</v>
      </c>
      <c r="E22" s="81" t="s">
        <v>308</v>
      </c>
      <c r="F22" s="81" t="s">
        <v>309</v>
      </c>
      <c r="G22" s="81" t="s">
        <v>310</v>
      </c>
      <c r="H22" s="81" t="s">
        <v>311</v>
      </c>
      <c r="I22" s="81" t="s">
        <v>360</v>
      </c>
      <c r="J22" s="81" t="s">
        <v>356</v>
      </c>
    </row>
    <row r="23" spans="2:15" x14ac:dyDescent="0.2">
      <c r="B23" s="138">
        <f t="shared" ref="B23:B69" si="4">$C$17*E23</f>
        <v>0</v>
      </c>
      <c r="C23" s="138">
        <f t="shared" ref="C23:C69" si="5">$C$18*E23</f>
        <v>0</v>
      </c>
      <c r="D23" s="138">
        <f t="shared" ref="D23:D69" si="6">$C$19*E23</f>
        <v>0</v>
      </c>
      <c r="E23" s="6">
        <v>0</v>
      </c>
      <c r="F23" s="6">
        <f>E23/10^9</f>
        <v>0</v>
      </c>
      <c r="G23" s="6">
        <f>4.55-F23</f>
        <v>4.55</v>
      </c>
      <c r="H23" s="6">
        <f>$E$12</f>
        <v>2.9087796130946507E+19</v>
      </c>
      <c r="I23" s="6">
        <f>H23/2</f>
        <v>1.4543898065473253E+19</v>
      </c>
      <c r="J23" s="6" t="s">
        <v>359</v>
      </c>
    </row>
    <row r="24" spans="2:15" x14ac:dyDescent="0.2">
      <c r="B24" s="138">
        <f t="shared" si="4"/>
        <v>2.3042423029506774E+17</v>
      </c>
      <c r="C24" s="138">
        <f t="shared" si="5"/>
        <v>1.0623137617421734E+17</v>
      </c>
      <c r="D24" s="138">
        <f t="shared" si="6"/>
        <v>3.9227419616640467E+17</v>
      </c>
      <c r="E24" s="6">
        <v>20000000</v>
      </c>
      <c r="F24" s="6">
        <f t="shared" ref="F24:F68" si="7">E24/10^9</f>
        <v>0.02</v>
      </c>
      <c r="G24" s="6">
        <f t="shared" ref="G24:G69" si="8">4.55-F24</f>
        <v>4.53</v>
      </c>
      <c r="H24" s="6">
        <f t="shared" ref="H24:H69" si="9">$E$12</f>
        <v>2.9087796130946507E+19</v>
      </c>
      <c r="I24" s="6">
        <f t="shared" ref="I24:I69" si="10">H24/2</f>
        <v>1.4543898065473253E+19</v>
      </c>
      <c r="J24" s="6" t="s">
        <v>359</v>
      </c>
    </row>
    <row r="25" spans="2:15" x14ac:dyDescent="0.2">
      <c r="B25" s="138">
        <f t="shared" si="4"/>
        <v>4.6084846059013549E+17</v>
      </c>
      <c r="C25" s="138">
        <f t="shared" si="5"/>
        <v>2.1246275234843469E+17</v>
      </c>
      <c r="D25" s="138">
        <f t="shared" si="6"/>
        <v>7.8454839233280934E+17</v>
      </c>
      <c r="E25" s="6">
        <v>40000000</v>
      </c>
      <c r="F25" s="6">
        <f t="shared" si="7"/>
        <v>0.04</v>
      </c>
      <c r="G25" s="6">
        <f t="shared" si="8"/>
        <v>4.51</v>
      </c>
      <c r="H25" s="6">
        <f t="shared" si="9"/>
        <v>2.9087796130946507E+19</v>
      </c>
      <c r="I25" s="6">
        <f t="shared" si="10"/>
        <v>1.4543898065473253E+19</v>
      </c>
      <c r="J25" s="6" t="s">
        <v>359</v>
      </c>
    </row>
    <row r="26" spans="2:15" x14ac:dyDescent="0.2">
      <c r="B26" s="138">
        <f t="shared" si="4"/>
        <v>6.912726908852032E+17</v>
      </c>
      <c r="C26" s="138">
        <f t="shared" si="5"/>
        <v>3.1869412852265203E+17</v>
      </c>
      <c r="D26" s="138">
        <f t="shared" si="6"/>
        <v>1.1768225884992138E+18</v>
      </c>
      <c r="E26" s="6">
        <v>60000000</v>
      </c>
      <c r="F26" s="6">
        <f t="shared" si="7"/>
        <v>0.06</v>
      </c>
      <c r="G26" s="6">
        <f t="shared" si="8"/>
        <v>4.49</v>
      </c>
      <c r="H26" s="6">
        <f t="shared" si="9"/>
        <v>2.9087796130946507E+19</v>
      </c>
      <c r="I26" s="6">
        <f t="shared" si="10"/>
        <v>1.4543898065473253E+19</v>
      </c>
      <c r="J26" s="6" t="s">
        <v>359</v>
      </c>
    </row>
    <row r="27" spans="2:15" x14ac:dyDescent="0.2">
      <c r="B27" s="138">
        <f t="shared" si="4"/>
        <v>9.2169692118027098E+17</v>
      </c>
      <c r="C27" s="138">
        <f t="shared" si="5"/>
        <v>4.2492550469686938E+17</v>
      </c>
      <c r="D27" s="138">
        <f t="shared" si="6"/>
        <v>1.5690967846656187E+18</v>
      </c>
      <c r="E27" s="6">
        <v>80000000</v>
      </c>
      <c r="F27" s="6">
        <f t="shared" si="7"/>
        <v>0.08</v>
      </c>
      <c r="G27" s="6">
        <f t="shared" si="8"/>
        <v>4.47</v>
      </c>
      <c r="H27" s="6">
        <f t="shared" si="9"/>
        <v>2.9087796130946507E+19</v>
      </c>
      <c r="I27" s="6">
        <f t="shared" si="10"/>
        <v>1.4543898065473253E+19</v>
      </c>
      <c r="J27" s="6" t="s">
        <v>359</v>
      </c>
    </row>
    <row r="28" spans="2:15" x14ac:dyDescent="0.2">
      <c r="B28" s="138">
        <f t="shared" si="4"/>
        <v>1.1521211514753388E+18</v>
      </c>
      <c r="C28" s="138">
        <f t="shared" si="5"/>
        <v>5.3115688087108672E+17</v>
      </c>
      <c r="D28" s="138">
        <f t="shared" si="6"/>
        <v>1.9613709808320233E+18</v>
      </c>
      <c r="E28" s="6">
        <v>100000000</v>
      </c>
      <c r="F28" s="6">
        <f t="shared" si="7"/>
        <v>0.1</v>
      </c>
      <c r="G28" s="6">
        <f t="shared" si="8"/>
        <v>4.45</v>
      </c>
      <c r="H28" s="6">
        <f t="shared" si="9"/>
        <v>2.9087796130946507E+19</v>
      </c>
      <c r="I28" s="6">
        <f t="shared" si="10"/>
        <v>1.4543898065473253E+19</v>
      </c>
      <c r="J28" s="6" t="s">
        <v>359</v>
      </c>
    </row>
    <row r="29" spans="2:15" x14ac:dyDescent="0.2">
      <c r="B29" s="138">
        <f t="shared" si="4"/>
        <v>1.4401514393441733E+18</v>
      </c>
      <c r="C29" s="138">
        <f t="shared" si="5"/>
        <v>6.6394610108885837E+17</v>
      </c>
      <c r="D29" s="138">
        <f t="shared" si="6"/>
        <v>2.4517137260400292E+18</v>
      </c>
      <c r="E29" s="6">
        <v>125000000</v>
      </c>
      <c r="F29" s="6">
        <f t="shared" si="7"/>
        <v>0.125</v>
      </c>
      <c r="G29" s="6">
        <f t="shared" si="8"/>
        <v>4.4249999999999998</v>
      </c>
      <c r="H29" s="6">
        <f t="shared" si="9"/>
        <v>2.9087796130946507E+19</v>
      </c>
      <c r="I29" s="6">
        <f t="shared" si="10"/>
        <v>1.4543898065473253E+19</v>
      </c>
      <c r="J29" s="6" t="s">
        <v>359</v>
      </c>
    </row>
    <row r="30" spans="2:15" x14ac:dyDescent="0.2">
      <c r="B30" s="138">
        <f t="shared" si="4"/>
        <v>1.7281817272130081E+18</v>
      </c>
      <c r="C30" s="138">
        <f t="shared" si="5"/>
        <v>7.9673532130663002E+17</v>
      </c>
      <c r="D30" s="138">
        <f t="shared" si="6"/>
        <v>2.9420564712480348E+18</v>
      </c>
      <c r="E30" s="6">
        <v>150000000</v>
      </c>
      <c r="F30" s="6">
        <f t="shared" si="7"/>
        <v>0.15</v>
      </c>
      <c r="G30" s="6">
        <f t="shared" si="8"/>
        <v>4.3999999999999995</v>
      </c>
      <c r="H30" s="6">
        <f t="shared" si="9"/>
        <v>2.9087796130946507E+19</v>
      </c>
      <c r="I30" s="6">
        <f t="shared" si="10"/>
        <v>1.4543898065473253E+19</v>
      </c>
      <c r="J30" s="6" t="s">
        <v>359</v>
      </c>
    </row>
    <row r="31" spans="2:15" x14ac:dyDescent="0.2">
      <c r="B31" s="138">
        <f t="shared" si="4"/>
        <v>2.0162120150818427E+18</v>
      </c>
      <c r="C31" s="138">
        <f t="shared" si="5"/>
        <v>9.2952454152440166E+17</v>
      </c>
      <c r="D31" s="138">
        <f t="shared" si="6"/>
        <v>3.4323992164560404E+18</v>
      </c>
      <c r="E31" s="6">
        <v>175000000</v>
      </c>
      <c r="F31" s="6">
        <f t="shared" si="7"/>
        <v>0.17499999999999999</v>
      </c>
      <c r="G31" s="6">
        <f t="shared" si="8"/>
        <v>4.375</v>
      </c>
      <c r="H31" s="6">
        <f t="shared" si="9"/>
        <v>2.9087796130946507E+19</v>
      </c>
      <c r="I31" s="6">
        <f t="shared" si="10"/>
        <v>1.4543898065473253E+19</v>
      </c>
      <c r="J31" s="6" t="s">
        <v>359</v>
      </c>
    </row>
    <row r="32" spans="2:15" x14ac:dyDescent="0.2">
      <c r="B32" s="138">
        <f t="shared" si="4"/>
        <v>2.3042423029506775E+18</v>
      </c>
      <c r="C32" s="138">
        <f t="shared" si="5"/>
        <v>1.0623137617421734E+18</v>
      </c>
      <c r="D32" s="138">
        <f t="shared" si="6"/>
        <v>3.9227419616640466E+18</v>
      </c>
      <c r="E32" s="6">
        <v>200000000</v>
      </c>
      <c r="F32" s="6">
        <f t="shared" si="7"/>
        <v>0.2</v>
      </c>
      <c r="G32" s="6">
        <f t="shared" si="8"/>
        <v>4.3499999999999996</v>
      </c>
      <c r="H32" s="6">
        <f t="shared" si="9"/>
        <v>2.9087796130946507E+19</v>
      </c>
      <c r="I32" s="6">
        <f t="shared" si="10"/>
        <v>1.4543898065473253E+19</v>
      </c>
      <c r="J32" s="6" t="s">
        <v>359</v>
      </c>
    </row>
    <row r="33" spans="2:10" x14ac:dyDescent="0.2">
      <c r="B33" s="138">
        <f t="shared" si="4"/>
        <v>2.8803028786883466E+18</v>
      </c>
      <c r="C33" s="138">
        <f t="shared" si="5"/>
        <v>1.3278922021777167E+18</v>
      </c>
      <c r="D33" s="138">
        <f t="shared" si="6"/>
        <v>4.9034274520800584E+18</v>
      </c>
      <c r="E33" s="6">
        <v>250000000</v>
      </c>
      <c r="F33" s="6">
        <f t="shared" si="7"/>
        <v>0.25</v>
      </c>
      <c r="G33" s="6">
        <f t="shared" si="8"/>
        <v>4.3</v>
      </c>
      <c r="H33" s="6">
        <f t="shared" si="9"/>
        <v>2.9087796130946507E+19</v>
      </c>
      <c r="I33" s="6">
        <f t="shared" si="10"/>
        <v>1.4543898065473253E+19</v>
      </c>
      <c r="J33" s="6" t="s">
        <v>359</v>
      </c>
    </row>
    <row r="34" spans="2:10" x14ac:dyDescent="0.2">
      <c r="B34" s="138">
        <f t="shared" si="4"/>
        <v>3.4563634544260163E+18</v>
      </c>
      <c r="C34" s="138">
        <f t="shared" si="5"/>
        <v>1.59347064261326E+18</v>
      </c>
      <c r="D34" s="138">
        <f t="shared" si="6"/>
        <v>5.8841129424960696E+18</v>
      </c>
      <c r="E34" s="6">
        <v>300000000</v>
      </c>
      <c r="F34" s="6">
        <f t="shared" si="7"/>
        <v>0.3</v>
      </c>
      <c r="G34" s="6">
        <f t="shared" si="8"/>
        <v>4.25</v>
      </c>
      <c r="H34" s="6">
        <f t="shared" si="9"/>
        <v>2.9087796130946507E+19</v>
      </c>
      <c r="I34" s="6">
        <f t="shared" si="10"/>
        <v>1.4543898065473253E+19</v>
      </c>
      <c r="J34" s="6" t="s">
        <v>359</v>
      </c>
    </row>
    <row r="35" spans="2:10" x14ac:dyDescent="0.2">
      <c r="B35" s="138">
        <f t="shared" si="4"/>
        <v>4.0324240301636854E+18</v>
      </c>
      <c r="C35" s="138">
        <f t="shared" si="5"/>
        <v>1.8590490830488033E+18</v>
      </c>
      <c r="D35" s="138">
        <f t="shared" si="6"/>
        <v>6.8647984329120809E+18</v>
      </c>
      <c r="E35" s="6">
        <v>350000000</v>
      </c>
      <c r="F35" s="6">
        <f t="shared" si="7"/>
        <v>0.35</v>
      </c>
      <c r="G35" s="6">
        <f t="shared" si="8"/>
        <v>4.2</v>
      </c>
      <c r="H35" s="6">
        <f t="shared" si="9"/>
        <v>2.9087796130946507E+19</v>
      </c>
      <c r="I35" s="6">
        <f t="shared" si="10"/>
        <v>1.4543898065473253E+19</v>
      </c>
      <c r="J35" s="6" t="s">
        <v>359</v>
      </c>
    </row>
    <row r="36" spans="2:10" x14ac:dyDescent="0.2">
      <c r="B36" s="138">
        <f t="shared" si="4"/>
        <v>4.608484605901355E+18</v>
      </c>
      <c r="C36" s="138">
        <f t="shared" si="5"/>
        <v>2.1246275234843469E+18</v>
      </c>
      <c r="D36" s="138">
        <f t="shared" si="6"/>
        <v>7.8454839233280932E+18</v>
      </c>
      <c r="E36" s="6">
        <v>400000000</v>
      </c>
      <c r="F36" s="6">
        <f t="shared" si="7"/>
        <v>0.4</v>
      </c>
      <c r="G36" s="6">
        <f t="shared" si="8"/>
        <v>4.1499999999999995</v>
      </c>
      <c r="H36" s="6">
        <f t="shared" si="9"/>
        <v>2.9087796130946507E+19</v>
      </c>
      <c r="I36" s="6">
        <f t="shared" si="10"/>
        <v>1.4543898065473253E+19</v>
      </c>
      <c r="J36" s="6" t="s">
        <v>359</v>
      </c>
    </row>
    <row r="37" spans="2:10" x14ac:dyDescent="0.2">
      <c r="B37" s="138">
        <f t="shared" si="4"/>
        <v>5.1845451816390246E+18</v>
      </c>
      <c r="C37" s="138">
        <f t="shared" si="5"/>
        <v>2.3902059639198899E+18</v>
      </c>
      <c r="D37" s="138">
        <f t="shared" si="6"/>
        <v>8.8261694137441044E+18</v>
      </c>
      <c r="E37" s="6">
        <v>450000000</v>
      </c>
      <c r="F37" s="6">
        <f t="shared" si="7"/>
        <v>0.45</v>
      </c>
      <c r="G37" s="6">
        <f t="shared" si="8"/>
        <v>4.0999999999999996</v>
      </c>
      <c r="H37" s="6">
        <f t="shared" si="9"/>
        <v>2.9087796130946507E+19</v>
      </c>
      <c r="I37" s="6">
        <f t="shared" si="10"/>
        <v>1.4543898065473253E+19</v>
      </c>
      <c r="J37" s="6" t="s">
        <v>359</v>
      </c>
    </row>
    <row r="38" spans="2:10" x14ac:dyDescent="0.2">
      <c r="B38" s="138">
        <f t="shared" si="4"/>
        <v>5.7606057573766932E+18</v>
      </c>
      <c r="C38" s="138">
        <f t="shared" si="5"/>
        <v>2.6557844043554335E+18</v>
      </c>
      <c r="D38" s="138">
        <f t="shared" si="6"/>
        <v>9.8068549041601167E+18</v>
      </c>
      <c r="E38" s="6">
        <v>500000000</v>
      </c>
      <c r="F38" s="6">
        <f t="shared" si="7"/>
        <v>0.5</v>
      </c>
      <c r="G38" s="6">
        <f t="shared" si="8"/>
        <v>4.05</v>
      </c>
      <c r="H38" s="6">
        <f t="shared" si="9"/>
        <v>2.9087796130946507E+19</v>
      </c>
      <c r="I38" s="6">
        <f t="shared" si="10"/>
        <v>1.4543898065473253E+19</v>
      </c>
      <c r="J38" s="6" t="s">
        <v>359</v>
      </c>
    </row>
    <row r="39" spans="2:10" x14ac:dyDescent="0.2">
      <c r="B39" s="138">
        <f t="shared" si="4"/>
        <v>6.3366663331143629E+18</v>
      </c>
      <c r="C39" s="138">
        <f t="shared" si="5"/>
        <v>2.921362844790977E+18</v>
      </c>
      <c r="D39" s="138">
        <f t="shared" si="6"/>
        <v>1.0787540394576128E+19</v>
      </c>
      <c r="E39" s="6">
        <v>550000000</v>
      </c>
      <c r="F39" s="6">
        <f t="shared" si="7"/>
        <v>0.55000000000000004</v>
      </c>
      <c r="G39" s="6">
        <f t="shared" si="8"/>
        <v>4</v>
      </c>
      <c r="H39" s="6">
        <f t="shared" si="9"/>
        <v>2.9087796130946507E+19</v>
      </c>
      <c r="I39" s="6">
        <f t="shared" si="10"/>
        <v>1.4543898065473253E+19</v>
      </c>
      <c r="J39" s="6" t="s">
        <v>359</v>
      </c>
    </row>
    <row r="40" spans="2:10" x14ac:dyDescent="0.2">
      <c r="B40" s="138">
        <f t="shared" si="4"/>
        <v>6.9127269088520325E+18</v>
      </c>
      <c r="C40" s="138">
        <f t="shared" si="5"/>
        <v>3.1869412852265201E+18</v>
      </c>
      <c r="D40" s="138">
        <f t="shared" si="6"/>
        <v>1.1768225884992139E+19</v>
      </c>
      <c r="E40" s="6">
        <v>600000000</v>
      </c>
      <c r="F40" s="6">
        <f t="shared" si="7"/>
        <v>0.6</v>
      </c>
      <c r="G40" s="6">
        <f t="shared" si="8"/>
        <v>3.9499999999999997</v>
      </c>
      <c r="H40" s="6">
        <f t="shared" si="9"/>
        <v>2.9087796130946507E+19</v>
      </c>
      <c r="I40" s="6">
        <f t="shared" si="10"/>
        <v>1.4543898065473253E+19</v>
      </c>
      <c r="J40" s="6" t="s">
        <v>359</v>
      </c>
    </row>
    <row r="41" spans="2:10" x14ac:dyDescent="0.2">
      <c r="B41" s="138">
        <f t="shared" si="4"/>
        <v>7.4887874845897021E+18</v>
      </c>
      <c r="C41" s="138">
        <f t="shared" si="5"/>
        <v>3.4525197256620636E+18</v>
      </c>
      <c r="D41" s="138">
        <f t="shared" si="6"/>
        <v>1.2748911375408151E+19</v>
      </c>
      <c r="E41" s="6">
        <v>650000000</v>
      </c>
      <c r="F41" s="6">
        <f t="shared" si="7"/>
        <v>0.65</v>
      </c>
      <c r="G41" s="6">
        <f t="shared" si="8"/>
        <v>3.9</v>
      </c>
      <c r="H41" s="6">
        <f t="shared" si="9"/>
        <v>2.9087796130946507E+19</v>
      </c>
      <c r="I41" s="6">
        <f t="shared" si="10"/>
        <v>1.4543898065473253E+19</v>
      </c>
      <c r="J41" s="6" t="s">
        <v>359</v>
      </c>
    </row>
    <row r="42" spans="2:10" x14ac:dyDescent="0.2">
      <c r="B42" s="138">
        <f t="shared" si="4"/>
        <v>8.0648480603273708E+18</v>
      </c>
      <c r="C42" s="138">
        <f t="shared" si="5"/>
        <v>3.7180981660976067E+18</v>
      </c>
      <c r="D42" s="138">
        <f t="shared" si="6"/>
        <v>1.3729596865824162E+19</v>
      </c>
      <c r="E42" s="6">
        <v>700000000</v>
      </c>
      <c r="F42" s="6">
        <f t="shared" si="7"/>
        <v>0.7</v>
      </c>
      <c r="G42" s="6">
        <f t="shared" si="8"/>
        <v>3.8499999999999996</v>
      </c>
      <c r="H42" s="6">
        <f t="shared" si="9"/>
        <v>2.9087796130946507E+19</v>
      </c>
      <c r="I42" s="6">
        <f t="shared" si="10"/>
        <v>1.4543898065473253E+19</v>
      </c>
      <c r="J42" s="6" t="s">
        <v>359</v>
      </c>
    </row>
    <row r="43" spans="2:10" x14ac:dyDescent="0.2">
      <c r="B43" s="138">
        <f t="shared" si="4"/>
        <v>8.6409086360650404E+18</v>
      </c>
      <c r="C43" s="138">
        <f t="shared" si="5"/>
        <v>3.9836766065331502E+18</v>
      </c>
      <c r="D43" s="138">
        <f t="shared" si="6"/>
        <v>1.4710282356240175E+19</v>
      </c>
      <c r="E43" s="6">
        <v>750000000</v>
      </c>
      <c r="F43" s="6">
        <f t="shared" si="7"/>
        <v>0.75</v>
      </c>
      <c r="G43" s="6">
        <f t="shared" si="8"/>
        <v>3.8</v>
      </c>
      <c r="H43" s="6">
        <f t="shared" si="9"/>
        <v>2.9087796130946507E+19</v>
      </c>
      <c r="I43" s="6">
        <f t="shared" si="10"/>
        <v>1.4543898065473253E+19</v>
      </c>
      <c r="J43" s="6" t="s">
        <v>359</v>
      </c>
    </row>
    <row r="44" spans="2:10" x14ac:dyDescent="0.2">
      <c r="B44" s="138">
        <f t="shared" si="4"/>
        <v>9.21696921180271E+18</v>
      </c>
      <c r="C44" s="138">
        <f t="shared" si="5"/>
        <v>4.2492550469686938E+18</v>
      </c>
      <c r="D44" s="138">
        <f t="shared" si="6"/>
        <v>1.5690967846656186E+19</v>
      </c>
      <c r="E44" s="6">
        <v>800000000</v>
      </c>
      <c r="F44" s="6">
        <f t="shared" si="7"/>
        <v>0.8</v>
      </c>
      <c r="G44" s="6">
        <f t="shared" si="8"/>
        <v>3.75</v>
      </c>
      <c r="H44" s="6">
        <f t="shared" si="9"/>
        <v>2.9087796130946507E+19</v>
      </c>
      <c r="I44" s="6">
        <f t="shared" si="10"/>
        <v>1.4543898065473253E+19</v>
      </c>
      <c r="J44" s="6" t="s">
        <v>359</v>
      </c>
    </row>
    <row r="45" spans="2:10" x14ac:dyDescent="0.2">
      <c r="B45" s="138">
        <f t="shared" si="4"/>
        <v>9.7930297875403796E+18</v>
      </c>
      <c r="C45" s="138">
        <f t="shared" si="5"/>
        <v>4.5148334874042368E+18</v>
      </c>
      <c r="D45" s="138">
        <f t="shared" si="6"/>
        <v>1.6671653337072198E+19</v>
      </c>
      <c r="E45" s="6">
        <v>850000000</v>
      </c>
      <c r="F45" s="6">
        <f t="shared" si="7"/>
        <v>0.85</v>
      </c>
      <c r="G45" s="6">
        <f t="shared" si="8"/>
        <v>3.6999999999999997</v>
      </c>
      <c r="H45" s="6">
        <f t="shared" si="9"/>
        <v>2.9087796130946507E+19</v>
      </c>
      <c r="I45" s="6">
        <f t="shared" si="10"/>
        <v>1.4543898065473253E+19</v>
      </c>
      <c r="J45" s="6" t="s">
        <v>359</v>
      </c>
    </row>
    <row r="46" spans="2:10" x14ac:dyDescent="0.2">
      <c r="B46" s="138">
        <f t="shared" si="4"/>
        <v>1.0369090363278049E+19</v>
      </c>
      <c r="C46" s="138">
        <f t="shared" si="5"/>
        <v>4.7804119278397798E+18</v>
      </c>
      <c r="D46" s="138">
        <f t="shared" si="6"/>
        <v>1.7652338827488209E+19</v>
      </c>
      <c r="E46" s="6">
        <v>900000000</v>
      </c>
      <c r="F46" s="6">
        <f t="shared" si="7"/>
        <v>0.9</v>
      </c>
      <c r="G46" s="6">
        <f t="shared" si="8"/>
        <v>3.65</v>
      </c>
      <c r="H46" s="6">
        <f t="shared" si="9"/>
        <v>2.9087796130946507E+19</v>
      </c>
      <c r="I46" s="6">
        <f t="shared" si="10"/>
        <v>1.4543898065473253E+19</v>
      </c>
      <c r="J46" s="6" t="s">
        <v>359</v>
      </c>
    </row>
    <row r="47" spans="2:10" x14ac:dyDescent="0.2">
      <c r="B47" s="138">
        <f t="shared" si="4"/>
        <v>1.0945150939015719E+19</v>
      </c>
      <c r="C47" s="138">
        <f t="shared" si="5"/>
        <v>5.0459903682753239E+18</v>
      </c>
      <c r="D47" s="138">
        <f t="shared" si="6"/>
        <v>1.863302431790422E+19</v>
      </c>
      <c r="E47" s="6">
        <v>950000000</v>
      </c>
      <c r="F47" s="6">
        <f t="shared" si="7"/>
        <v>0.95</v>
      </c>
      <c r="G47" s="6">
        <f t="shared" si="8"/>
        <v>3.5999999999999996</v>
      </c>
      <c r="H47" s="6">
        <f t="shared" si="9"/>
        <v>2.9087796130946507E+19</v>
      </c>
      <c r="I47" s="6">
        <f t="shared" si="10"/>
        <v>1.4543898065473253E+19</v>
      </c>
      <c r="J47" s="6" t="s">
        <v>359</v>
      </c>
    </row>
    <row r="48" spans="2:10" x14ac:dyDescent="0.2">
      <c r="B48" s="138">
        <f t="shared" si="4"/>
        <v>1.1521211514753386E+19</v>
      </c>
      <c r="C48" s="138">
        <f t="shared" si="5"/>
        <v>5.3115688087108669E+18</v>
      </c>
      <c r="D48" s="138">
        <f t="shared" si="6"/>
        <v>1.9613709808320233E+19</v>
      </c>
      <c r="E48" s="6">
        <v>1000000000</v>
      </c>
      <c r="F48" s="6">
        <f t="shared" si="7"/>
        <v>1</v>
      </c>
      <c r="G48" s="6">
        <f t="shared" si="8"/>
        <v>3.55</v>
      </c>
      <c r="H48" s="6">
        <f t="shared" si="9"/>
        <v>2.9087796130946507E+19</v>
      </c>
      <c r="I48" s="6">
        <f t="shared" si="10"/>
        <v>1.4543898065473253E+19</v>
      </c>
      <c r="J48" s="6" t="s">
        <v>359</v>
      </c>
    </row>
    <row r="49" spans="2:10" x14ac:dyDescent="0.2">
      <c r="B49" s="138">
        <f t="shared" si="4"/>
        <v>1.2097272090491056E+19</v>
      </c>
      <c r="C49" s="138">
        <f t="shared" si="5"/>
        <v>5.57714724914641E+18</v>
      </c>
      <c r="D49" s="138">
        <f t="shared" si="6"/>
        <v>2.0594395298736243E+19</v>
      </c>
      <c r="E49" s="6">
        <v>1050000000</v>
      </c>
      <c r="F49" s="6">
        <f t="shared" si="7"/>
        <v>1.05</v>
      </c>
      <c r="G49" s="6">
        <f t="shared" si="8"/>
        <v>3.5</v>
      </c>
      <c r="H49" s="6">
        <f t="shared" si="9"/>
        <v>2.9087796130946507E+19</v>
      </c>
      <c r="I49" s="6">
        <f t="shared" si="10"/>
        <v>1.4543898065473253E+19</v>
      </c>
      <c r="J49" s="6" t="s">
        <v>359</v>
      </c>
    </row>
    <row r="50" spans="2:10" x14ac:dyDescent="0.2">
      <c r="B50" s="138">
        <f t="shared" si="4"/>
        <v>1.2673332666228726E+19</v>
      </c>
      <c r="C50" s="138">
        <f t="shared" si="5"/>
        <v>5.842725689581954E+18</v>
      </c>
      <c r="D50" s="138">
        <f t="shared" si="6"/>
        <v>2.1575080789152256E+19</v>
      </c>
      <c r="E50" s="6">
        <v>1100000000</v>
      </c>
      <c r="F50" s="6">
        <f t="shared" si="7"/>
        <v>1.1000000000000001</v>
      </c>
      <c r="G50" s="6">
        <f t="shared" si="8"/>
        <v>3.4499999999999997</v>
      </c>
      <c r="H50" s="6">
        <f t="shared" si="9"/>
        <v>2.9087796130946507E+19</v>
      </c>
      <c r="I50" s="6">
        <f t="shared" si="10"/>
        <v>1.4543898065473253E+19</v>
      </c>
      <c r="J50" s="6" t="s">
        <v>359</v>
      </c>
    </row>
    <row r="51" spans="2:10" x14ac:dyDescent="0.2">
      <c r="B51" s="138">
        <f t="shared" si="4"/>
        <v>1.3249393241966395E+19</v>
      </c>
      <c r="C51" s="138">
        <f t="shared" si="5"/>
        <v>6.1083041300174971E+18</v>
      </c>
      <c r="D51" s="138">
        <f t="shared" si="6"/>
        <v>2.2555766279568265E+19</v>
      </c>
      <c r="E51" s="6">
        <v>1150000000</v>
      </c>
      <c r="F51" s="6">
        <f t="shared" si="7"/>
        <v>1.1499999999999999</v>
      </c>
      <c r="G51" s="6">
        <f t="shared" si="8"/>
        <v>3.4</v>
      </c>
      <c r="H51" s="6">
        <f t="shared" si="9"/>
        <v>2.9087796130946507E+19</v>
      </c>
      <c r="I51" s="6">
        <f t="shared" si="10"/>
        <v>1.4543898065473253E+19</v>
      </c>
      <c r="J51" s="6" t="s">
        <v>359</v>
      </c>
    </row>
    <row r="52" spans="2:10" x14ac:dyDescent="0.2">
      <c r="B52" s="138">
        <f t="shared" si="4"/>
        <v>1.3825453817704065E+19</v>
      </c>
      <c r="C52" s="138">
        <f t="shared" si="5"/>
        <v>6.3738825704530401E+18</v>
      </c>
      <c r="D52" s="138">
        <f t="shared" si="6"/>
        <v>2.3536451769984279E+19</v>
      </c>
      <c r="E52" s="6">
        <v>1200000000</v>
      </c>
      <c r="F52" s="6">
        <f t="shared" si="7"/>
        <v>1.2</v>
      </c>
      <c r="G52" s="6">
        <f t="shared" si="8"/>
        <v>3.3499999999999996</v>
      </c>
      <c r="H52" s="6">
        <f t="shared" si="9"/>
        <v>2.9087796130946507E+19</v>
      </c>
      <c r="I52" s="6">
        <f t="shared" si="10"/>
        <v>1.4543898065473253E+19</v>
      </c>
      <c r="J52" s="6" t="s">
        <v>359</v>
      </c>
    </row>
    <row r="53" spans="2:10" x14ac:dyDescent="0.2">
      <c r="B53" s="138">
        <f t="shared" si="4"/>
        <v>1.4401514393441735E+19</v>
      </c>
      <c r="C53" s="138">
        <f t="shared" si="5"/>
        <v>6.6394610108885832E+18</v>
      </c>
      <c r="D53" s="138">
        <f t="shared" si="6"/>
        <v>2.4517137260400292E+19</v>
      </c>
      <c r="E53" s="6">
        <v>1250000000</v>
      </c>
      <c r="F53" s="6">
        <f t="shared" si="7"/>
        <v>1.25</v>
      </c>
      <c r="G53" s="6">
        <f t="shared" si="8"/>
        <v>3.3</v>
      </c>
      <c r="H53" s="6">
        <f t="shared" si="9"/>
        <v>2.9087796130946507E+19</v>
      </c>
      <c r="I53" s="6">
        <f t="shared" si="10"/>
        <v>1.4543898065473253E+19</v>
      </c>
      <c r="J53" s="6" t="s">
        <v>359</v>
      </c>
    </row>
    <row r="54" spans="2:10" x14ac:dyDescent="0.2">
      <c r="B54" s="138">
        <f t="shared" si="4"/>
        <v>1.4977574969179404E+19</v>
      </c>
      <c r="C54" s="138">
        <f t="shared" si="5"/>
        <v>6.9050394513241272E+18</v>
      </c>
      <c r="D54" s="138">
        <f t="shared" si="6"/>
        <v>2.5497822750816301E+19</v>
      </c>
      <c r="E54" s="6">
        <v>1300000000</v>
      </c>
      <c r="F54" s="6">
        <f t="shared" si="7"/>
        <v>1.3</v>
      </c>
      <c r="G54" s="6">
        <f t="shared" si="8"/>
        <v>3.25</v>
      </c>
      <c r="H54" s="6">
        <f t="shared" si="9"/>
        <v>2.9087796130946507E+19</v>
      </c>
      <c r="I54" s="6">
        <f t="shared" si="10"/>
        <v>1.4543898065473253E+19</v>
      </c>
      <c r="J54" s="6" t="s">
        <v>359</v>
      </c>
    </row>
    <row r="55" spans="2:10" x14ac:dyDescent="0.2">
      <c r="B55" s="138">
        <f t="shared" si="4"/>
        <v>1.5553635544917074E+19</v>
      </c>
      <c r="C55" s="138">
        <f t="shared" si="5"/>
        <v>7.1706178917596703E+18</v>
      </c>
      <c r="D55" s="138">
        <f t="shared" si="6"/>
        <v>2.6478508241232314E+19</v>
      </c>
      <c r="E55" s="6">
        <v>1350000000</v>
      </c>
      <c r="F55" s="6">
        <f t="shared" si="7"/>
        <v>1.35</v>
      </c>
      <c r="G55" s="6">
        <f t="shared" si="8"/>
        <v>3.1999999999999997</v>
      </c>
      <c r="H55" s="6">
        <f t="shared" si="9"/>
        <v>2.9087796130946507E+19</v>
      </c>
      <c r="I55" s="6">
        <f t="shared" si="10"/>
        <v>1.4543898065473253E+19</v>
      </c>
      <c r="J55" s="6" t="s">
        <v>359</v>
      </c>
    </row>
    <row r="56" spans="2:10" x14ac:dyDescent="0.2">
      <c r="B56" s="138">
        <f t="shared" si="4"/>
        <v>1.6129696120654742E+19</v>
      </c>
      <c r="C56" s="138">
        <f t="shared" si="5"/>
        <v>7.4361963321952133E+18</v>
      </c>
      <c r="D56" s="138">
        <f t="shared" si="6"/>
        <v>2.7459193731648324E+19</v>
      </c>
      <c r="E56" s="6">
        <v>1400000000</v>
      </c>
      <c r="F56" s="6">
        <f t="shared" si="7"/>
        <v>1.4</v>
      </c>
      <c r="G56" s="6">
        <f t="shared" si="8"/>
        <v>3.15</v>
      </c>
      <c r="H56" s="6">
        <f t="shared" si="9"/>
        <v>2.9087796130946507E+19</v>
      </c>
      <c r="I56" s="6">
        <f t="shared" si="10"/>
        <v>1.4543898065473253E+19</v>
      </c>
      <c r="J56" s="6" t="s">
        <v>359</v>
      </c>
    </row>
    <row r="57" spans="2:10" x14ac:dyDescent="0.2">
      <c r="B57" s="138">
        <f t="shared" si="4"/>
        <v>1.6705756696392411E+19</v>
      </c>
      <c r="C57" s="138">
        <f t="shared" si="5"/>
        <v>7.7017747726307574E+18</v>
      </c>
      <c r="D57" s="138">
        <f t="shared" si="6"/>
        <v>2.8439879222064337E+19</v>
      </c>
      <c r="E57" s="6">
        <v>1450000000</v>
      </c>
      <c r="F57" s="6">
        <f t="shared" si="7"/>
        <v>1.45</v>
      </c>
      <c r="G57" s="6">
        <f t="shared" si="8"/>
        <v>3.0999999999999996</v>
      </c>
      <c r="H57" s="6">
        <f t="shared" si="9"/>
        <v>2.9087796130946507E+19</v>
      </c>
      <c r="I57" s="6">
        <f t="shared" si="10"/>
        <v>1.4543898065473253E+19</v>
      </c>
      <c r="J57" s="6" t="s">
        <v>359</v>
      </c>
    </row>
    <row r="58" spans="2:10" x14ac:dyDescent="0.2">
      <c r="B58" s="138">
        <f t="shared" si="4"/>
        <v>1.7281817272130081E+19</v>
      </c>
      <c r="C58" s="138">
        <f t="shared" si="5"/>
        <v>7.9673532130663004E+18</v>
      </c>
      <c r="D58" s="138">
        <f t="shared" si="6"/>
        <v>2.942056471248035E+19</v>
      </c>
      <c r="E58" s="6">
        <v>1500000000</v>
      </c>
      <c r="F58" s="6">
        <f t="shared" si="7"/>
        <v>1.5</v>
      </c>
      <c r="G58" s="6">
        <f t="shared" si="8"/>
        <v>3.05</v>
      </c>
      <c r="H58" s="6">
        <f t="shared" si="9"/>
        <v>2.9087796130946507E+19</v>
      </c>
      <c r="I58" s="6">
        <f t="shared" si="10"/>
        <v>1.4543898065473253E+19</v>
      </c>
      <c r="J58" s="6" t="s">
        <v>359</v>
      </c>
    </row>
    <row r="59" spans="2:10" x14ac:dyDescent="0.2">
      <c r="B59" s="138">
        <f t="shared" si="4"/>
        <v>1.785787784786775E+19</v>
      </c>
      <c r="C59" s="138">
        <f t="shared" si="5"/>
        <v>8.2329316535018435E+18</v>
      </c>
      <c r="D59" s="138">
        <f t="shared" si="6"/>
        <v>3.0401250202896359E+19</v>
      </c>
      <c r="E59" s="6">
        <v>1550000000</v>
      </c>
      <c r="F59" s="6">
        <f t="shared" si="7"/>
        <v>1.55</v>
      </c>
      <c r="G59" s="6">
        <f t="shared" si="8"/>
        <v>3</v>
      </c>
      <c r="H59" s="6">
        <f t="shared" si="9"/>
        <v>2.9087796130946507E+19</v>
      </c>
      <c r="I59" s="6">
        <f t="shared" si="10"/>
        <v>1.4543898065473253E+19</v>
      </c>
      <c r="J59" s="6" t="s">
        <v>359</v>
      </c>
    </row>
    <row r="60" spans="2:10" x14ac:dyDescent="0.2">
      <c r="B60" s="138">
        <f t="shared" si="4"/>
        <v>1.843393842360542E+19</v>
      </c>
      <c r="C60" s="138">
        <f t="shared" si="5"/>
        <v>8.4985100939373875E+18</v>
      </c>
      <c r="D60" s="138">
        <f t="shared" si="6"/>
        <v>3.1381935693312373E+19</v>
      </c>
      <c r="E60" s="6">
        <v>1600000000</v>
      </c>
      <c r="F60" s="6">
        <f t="shared" si="7"/>
        <v>1.6</v>
      </c>
      <c r="G60" s="6">
        <f t="shared" si="8"/>
        <v>2.9499999999999997</v>
      </c>
      <c r="H60" s="6">
        <f t="shared" si="9"/>
        <v>2.9087796130946507E+19</v>
      </c>
      <c r="I60" s="6">
        <f t="shared" si="10"/>
        <v>1.4543898065473253E+19</v>
      </c>
      <c r="J60" s="6" t="s">
        <v>359</v>
      </c>
    </row>
    <row r="61" spans="2:10" x14ac:dyDescent="0.2">
      <c r="B61" s="138">
        <f t="shared" si="4"/>
        <v>1.9009998999343088E+19</v>
      </c>
      <c r="C61" s="138">
        <f t="shared" si="5"/>
        <v>8.7640885343729306E+18</v>
      </c>
      <c r="D61" s="138">
        <f t="shared" si="6"/>
        <v>3.2362621183728382E+19</v>
      </c>
      <c r="E61" s="6">
        <v>1650000000</v>
      </c>
      <c r="F61" s="6">
        <f t="shared" si="7"/>
        <v>1.65</v>
      </c>
      <c r="G61" s="6">
        <f t="shared" si="8"/>
        <v>2.9</v>
      </c>
      <c r="H61" s="6">
        <f t="shared" si="9"/>
        <v>2.9087796130946507E+19</v>
      </c>
      <c r="I61" s="6">
        <f t="shared" si="10"/>
        <v>1.4543898065473253E+19</v>
      </c>
      <c r="J61" s="6" t="s">
        <v>359</v>
      </c>
    </row>
    <row r="62" spans="2:10" x14ac:dyDescent="0.2">
      <c r="B62" s="138">
        <f t="shared" si="4"/>
        <v>1.9586059575080759E+19</v>
      </c>
      <c r="C62" s="138">
        <f t="shared" si="5"/>
        <v>9.0296669748084736E+18</v>
      </c>
      <c r="D62" s="138">
        <f t="shared" si="6"/>
        <v>3.3343306674144395E+19</v>
      </c>
      <c r="E62" s="6">
        <v>1700000000</v>
      </c>
      <c r="F62" s="6">
        <f t="shared" si="7"/>
        <v>1.7</v>
      </c>
      <c r="G62" s="6">
        <f t="shared" si="8"/>
        <v>2.8499999999999996</v>
      </c>
      <c r="H62" s="6">
        <f t="shared" si="9"/>
        <v>2.9087796130946507E+19</v>
      </c>
      <c r="I62" s="6">
        <f t="shared" si="10"/>
        <v>1.4543898065473253E+19</v>
      </c>
      <c r="J62" s="6" t="s">
        <v>359</v>
      </c>
    </row>
    <row r="63" spans="2:10" x14ac:dyDescent="0.2">
      <c r="B63" s="138">
        <f t="shared" si="4"/>
        <v>2.0162120150818427E+19</v>
      </c>
      <c r="C63" s="138">
        <f t="shared" si="5"/>
        <v>9.2952454152440177E+18</v>
      </c>
      <c r="D63" s="138">
        <f t="shared" si="6"/>
        <v>3.4323992164560409E+19</v>
      </c>
      <c r="E63" s="6">
        <v>1750000000</v>
      </c>
      <c r="F63" s="6">
        <f t="shared" si="7"/>
        <v>1.75</v>
      </c>
      <c r="G63" s="6">
        <f t="shared" si="8"/>
        <v>2.8</v>
      </c>
      <c r="H63" s="6">
        <f t="shared" si="9"/>
        <v>2.9087796130946507E+19</v>
      </c>
      <c r="I63" s="6">
        <f t="shared" si="10"/>
        <v>1.4543898065473253E+19</v>
      </c>
      <c r="J63" s="6" t="s">
        <v>359</v>
      </c>
    </row>
    <row r="64" spans="2:10" x14ac:dyDescent="0.2">
      <c r="B64" s="138">
        <f t="shared" si="4"/>
        <v>2.0738180726556099E+19</v>
      </c>
      <c r="C64" s="138">
        <f t="shared" si="5"/>
        <v>9.5608238556795597E+18</v>
      </c>
      <c r="D64" s="138">
        <f t="shared" si="6"/>
        <v>3.5304677654976418E+19</v>
      </c>
      <c r="E64" s="6">
        <v>1800000000</v>
      </c>
      <c r="F64" s="6">
        <f t="shared" si="7"/>
        <v>1.8</v>
      </c>
      <c r="G64" s="6">
        <f t="shared" si="8"/>
        <v>2.75</v>
      </c>
      <c r="H64" s="6">
        <f t="shared" si="9"/>
        <v>2.9087796130946507E+19</v>
      </c>
      <c r="I64" s="6">
        <f t="shared" si="10"/>
        <v>1.4543898065473253E+19</v>
      </c>
      <c r="J64" s="6" t="s">
        <v>359</v>
      </c>
    </row>
    <row r="65" spans="2:10" x14ac:dyDescent="0.2">
      <c r="B65" s="138">
        <f t="shared" si="4"/>
        <v>2.1314241302293766E+19</v>
      </c>
      <c r="C65" s="138">
        <f t="shared" si="5"/>
        <v>9.8264022961151037E+18</v>
      </c>
      <c r="D65" s="138">
        <f t="shared" si="6"/>
        <v>3.6285363145392431E+19</v>
      </c>
      <c r="E65" s="6">
        <v>1850000000</v>
      </c>
      <c r="F65" s="6">
        <f t="shared" si="7"/>
        <v>1.85</v>
      </c>
      <c r="G65" s="6">
        <f t="shared" si="8"/>
        <v>2.6999999999999997</v>
      </c>
      <c r="H65" s="6">
        <f t="shared" si="9"/>
        <v>2.9087796130946507E+19</v>
      </c>
      <c r="I65" s="6">
        <f t="shared" si="10"/>
        <v>1.4543898065473253E+19</v>
      </c>
      <c r="J65" s="6" t="s">
        <v>359</v>
      </c>
    </row>
    <row r="66" spans="2:10" x14ac:dyDescent="0.2">
      <c r="B66" s="138">
        <f t="shared" si="4"/>
        <v>2.1890301878031438E+19</v>
      </c>
      <c r="C66" s="138">
        <f t="shared" si="5"/>
        <v>1.0091980736550648E+19</v>
      </c>
      <c r="D66" s="138">
        <f t="shared" si="6"/>
        <v>3.726604863580844E+19</v>
      </c>
      <c r="E66" s="6">
        <v>1900000000</v>
      </c>
      <c r="F66" s="6">
        <f t="shared" si="7"/>
        <v>1.9</v>
      </c>
      <c r="G66" s="6">
        <f t="shared" si="8"/>
        <v>2.65</v>
      </c>
      <c r="H66" s="6">
        <f t="shared" si="9"/>
        <v>2.9087796130946507E+19</v>
      </c>
      <c r="I66" s="6">
        <f t="shared" si="10"/>
        <v>1.4543898065473253E+19</v>
      </c>
      <c r="J66" s="6" t="s">
        <v>359</v>
      </c>
    </row>
    <row r="67" spans="2:10" x14ac:dyDescent="0.2">
      <c r="B67" s="138">
        <f t="shared" si="4"/>
        <v>2.2466362453769105E+19</v>
      </c>
      <c r="C67" s="138">
        <f t="shared" si="5"/>
        <v>1.035755917698619E+19</v>
      </c>
      <c r="D67" s="138">
        <f t="shared" si="6"/>
        <v>3.824673412622445E+19</v>
      </c>
      <c r="E67" s="6">
        <v>1950000000</v>
      </c>
      <c r="F67" s="6">
        <f t="shared" si="7"/>
        <v>1.95</v>
      </c>
      <c r="G67" s="6">
        <f t="shared" si="8"/>
        <v>2.5999999999999996</v>
      </c>
      <c r="H67" s="6">
        <f t="shared" si="9"/>
        <v>2.9087796130946507E+19</v>
      </c>
      <c r="I67" s="6">
        <f t="shared" si="10"/>
        <v>1.4543898065473253E+19</v>
      </c>
      <c r="J67" s="6" t="s">
        <v>359</v>
      </c>
    </row>
    <row r="68" spans="2:10" x14ac:dyDescent="0.2">
      <c r="B68" s="138">
        <f t="shared" si="4"/>
        <v>2.3042423029506773E+19</v>
      </c>
      <c r="C68" s="138">
        <f t="shared" si="5"/>
        <v>1.0623137617421734E+19</v>
      </c>
      <c r="D68" s="138">
        <f t="shared" si="6"/>
        <v>3.9227419616640467E+19</v>
      </c>
      <c r="E68" s="6">
        <v>2000000000</v>
      </c>
      <c r="F68" s="6">
        <f t="shared" si="7"/>
        <v>2</v>
      </c>
      <c r="G68" s="6">
        <f t="shared" si="8"/>
        <v>2.5499999999999998</v>
      </c>
      <c r="H68" s="6">
        <f t="shared" si="9"/>
        <v>2.9087796130946507E+19</v>
      </c>
      <c r="I68" s="6">
        <f t="shared" si="10"/>
        <v>1.4543898065473253E+19</v>
      </c>
      <c r="J68" s="6" t="s">
        <v>359</v>
      </c>
    </row>
    <row r="69" spans="2:10" x14ac:dyDescent="0.2">
      <c r="B69" s="139">
        <f t="shared" si="4"/>
        <v>2.3042423041027985E+19</v>
      </c>
      <c r="C69" s="139">
        <f t="shared" si="5"/>
        <v>1.0623137622733302E+19</v>
      </c>
      <c r="D69" s="139">
        <f t="shared" si="6"/>
        <v>3.9227419636254171E+19</v>
      </c>
      <c r="E69" s="107">
        <v>2000000001</v>
      </c>
      <c r="F69" s="107">
        <v>2.0499999999999998</v>
      </c>
      <c r="G69" s="107">
        <f t="shared" si="8"/>
        <v>2.5</v>
      </c>
      <c r="H69" s="107">
        <f t="shared" si="9"/>
        <v>2.9087796130946507E+19</v>
      </c>
      <c r="I69" s="107">
        <f t="shared" si="10"/>
        <v>1.4543898065473253E+19</v>
      </c>
      <c r="J69" s="107" t="s">
        <v>359</v>
      </c>
    </row>
    <row r="70" spans="2:10" x14ac:dyDescent="0.2">
      <c r="B70" s="138"/>
      <c r="C70" s="138"/>
      <c r="D70" s="138"/>
    </row>
  </sheetData>
  <mergeCells count="1">
    <mergeCell ref="E15:O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Info</vt:lpstr>
      <vt:lpstr>1. FI LA-ICP-MS data</vt:lpstr>
      <vt:lpstr>2. fsp EPMA</vt:lpstr>
      <vt:lpstr>3. Fluid exsolution models</vt:lpstr>
      <vt:lpstr>4. Partition coefficients</vt:lpstr>
      <vt:lpstr>5. Halogen fluxes</vt:lpstr>
      <vt:lpstr>'1. FI LA-ICP-MS data'!_24_04_05_Na50000_reducted_3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Ranta, Eemu J</dc:creator>
  <cp:lastModifiedBy>Ranta, Eemu J</cp:lastModifiedBy>
  <dcterms:created xsi:type="dcterms:W3CDTF">2024-04-12T07:00:34Z</dcterms:created>
  <dcterms:modified xsi:type="dcterms:W3CDTF">2026-01-08T12:22:36Z</dcterms:modified>
</cp:coreProperties>
</file>