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enuma\Desktop\UK Data AnalystProject\Excel\Excel Templates and Dashboards\WIP\"/>
    </mc:Choice>
  </mc:AlternateContent>
  <xr:revisionPtr revIDLastSave="0" documentId="13_ncr:1_{4FFA6D03-F9BD-4B59-ABF3-E424F87E9443}" xr6:coauthVersionLast="47" xr6:coauthVersionMax="47" xr10:uidLastSave="{00000000-0000-0000-0000-000000000000}"/>
  <bookViews>
    <workbookView xWindow="28680" yWindow="-120" windowWidth="29040" windowHeight="15720" tabRatio="878" xr2:uid="{00000000-000D-0000-FFFF-FFFF00000000}"/>
  </bookViews>
  <sheets>
    <sheet name="Home" sheetId="59" r:id="rId1"/>
    <sheet name="P &amp; L Dashboard" sheetId="52" r:id="rId2"/>
    <sheet name="Table Report" sheetId="53" r:id="rId3"/>
    <sheet name="Pivot" sheetId="49" state="veryHidden" r:id="rId4"/>
    <sheet name="Budget 19-20" sheetId="57" state="veryHidden" r:id="rId5"/>
    <sheet name="Budget 20-21" sheetId="56" state="veryHidden" r:id="rId6"/>
    <sheet name="Budget 21-22" sheetId="55" state="veryHidden" r:id="rId7"/>
    <sheet name="Budget" sheetId="48" state="veryHidden" r:id="rId8"/>
    <sheet name="Aberdeen" sheetId="5" state="veryHidden" r:id="rId9"/>
    <sheet name="Glasgow" sheetId="6" state="veryHidden" r:id="rId10"/>
    <sheet name="Manchester" sheetId="7" state="veryHidden" r:id="rId11"/>
    <sheet name="Edinburgh" sheetId="10" state="veryHidden" r:id="rId12"/>
    <sheet name="Belfast" sheetId="9" state="veryHidden" r:id="rId13"/>
    <sheet name="London" sheetId="2" state="veryHidden" r:id="rId14"/>
    <sheet name="Data_Lists" sheetId="50" state="veryHidden" r:id="rId15"/>
  </sheets>
  <definedNames>
    <definedName name="__123Graph_A" hidden="1">#REF!</definedName>
    <definedName name="__123Graph_AALGERIA" hidden="1">#REF!</definedName>
    <definedName name="__123Graph_ABULGARIA" hidden="1">#REF!</definedName>
    <definedName name="__123Graph_ACHINA" hidden="1">#REF!</definedName>
    <definedName name="__123Graph_ACZECHOSLOVAKIA" hidden="1">#REF!</definedName>
    <definedName name="__123Graph_AEGYPT" hidden="1">#REF!</definedName>
    <definedName name="__123Graph_AIRAN" hidden="1">#REF!</definedName>
    <definedName name="__123Graph_AIRAQ" hidden="1">#REF!</definedName>
    <definedName name="__123Graph_ALEBANON" hidden="1">#REF!</definedName>
    <definedName name="__123Graph_AMOROCCO" hidden="1">#REF!</definedName>
    <definedName name="__123Graph_APOLAND" hidden="1">#REF!</definedName>
    <definedName name="__123Graph_AROMANIA" hidden="1">#REF!</definedName>
    <definedName name="__123Graph_ASCEN1" hidden="1">#REF!</definedName>
    <definedName name="__123Graph_ASCEN2" hidden="1">#REF!</definedName>
    <definedName name="__123Graph_ASCEN3" hidden="1">#REF!</definedName>
    <definedName name="__123Graph_ASCEN4" hidden="1">#REF!</definedName>
    <definedName name="__123Graph_ASCEN5" hidden="1">#REF!</definedName>
    <definedName name="__123Graph_ASCEN6" hidden="1">#REF!</definedName>
    <definedName name="__123Graph_ASYRIA" hidden="1">#REF!</definedName>
    <definedName name="__123Graph_ATUNISIA" hidden="1">#REF!</definedName>
    <definedName name="__123Graph_B" hidden="1">#REF!</definedName>
    <definedName name="__123Graph_BALGERIA" hidden="1">#REF!</definedName>
    <definedName name="__123Graph_BBULGARIA" hidden="1">#REF!</definedName>
    <definedName name="__123Graph_BCHINA" hidden="1">#REF!</definedName>
    <definedName name="__123Graph_BCZECHOSLOVAKIA" hidden="1">#REF!</definedName>
    <definedName name="__123Graph_BEGYPT" hidden="1">#REF!</definedName>
    <definedName name="__123Graph_BIRAN" hidden="1">#REF!</definedName>
    <definedName name="__123Graph_BIRAQ" hidden="1">#REF!</definedName>
    <definedName name="__123Graph_BLEBANON" hidden="1">#REF!</definedName>
    <definedName name="__123Graph_BMOROCCO" hidden="1">#REF!</definedName>
    <definedName name="__123Graph_BPOLAND" hidden="1">#REF!</definedName>
    <definedName name="__123Graph_BROMANIA" hidden="1">#REF!</definedName>
    <definedName name="__123Graph_BSCEN1" hidden="1">#REF!</definedName>
    <definedName name="__123Graph_BSCEN2" hidden="1">#REF!</definedName>
    <definedName name="__123Graph_BSCEN3" hidden="1">#REF!</definedName>
    <definedName name="__123Graph_BSCEN4" hidden="1">#REF!</definedName>
    <definedName name="__123Graph_BSCEN5" hidden="1">#REF!</definedName>
    <definedName name="__123Graph_BSCEN6" hidden="1">#REF!</definedName>
    <definedName name="__123Graph_BSYRIA" hidden="1">#REF!</definedName>
    <definedName name="__123Graph_BTUNISIA" hidden="1">#REF!</definedName>
    <definedName name="__123Graph_CSCEN3" hidden="1">#REF!</definedName>
    <definedName name="__123Graph_D" hidden="1">#REF!</definedName>
    <definedName name="__123Graph_DSCEN3" hidden="1">#REF!</definedName>
    <definedName name="__123Graph_X" hidden="1">#REF!</definedName>
    <definedName name="__123Graph_XALGERIA" hidden="1">#REF!</definedName>
    <definedName name="__123Graph_XBULGARIA" hidden="1">#REF!</definedName>
    <definedName name="__123Graph_XCHINA" hidden="1">#REF!</definedName>
    <definedName name="__123Graph_XCZECHOSLOVAKIA" hidden="1">#REF!</definedName>
    <definedName name="__123Graph_XEGYPT" hidden="1">#REF!</definedName>
    <definedName name="__123Graph_XIRAN" hidden="1">#REF!</definedName>
    <definedName name="__123Graph_XIRAQ" hidden="1">#REF!</definedName>
    <definedName name="__123Graph_XLEBANON" hidden="1">#REF!</definedName>
    <definedName name="__123Graph_XMOROCCO" hidden="1">#REF!</definedName>
    <definedName name="__123Graph_XPOLAND" hidden="1">#REF!</definedName>
    <definedName name="__123Graph_XROMANIA" hidden="1">#REF!</definedName>
    <definedName name="__123Graph_XSCEN1" hidden="1">#REF!</definedName>
    <definedName name="__123Graph_XSCEN2" hidden="1">#REF!</definedName>
    <definedName name="__123Graph_XSCEN3" hidden="1">#REF!</definedName>
    <definedName name="__123Graph_XSCEN4" hidden="1">#REF!</definedName>
    <definedName name="__123Graph_XSCEN5" hidden="1">#REF!</definedName>
    <definedName name="__123Graph_XSCEN6" hidden="1">#REF!</definedName>
    <definedName name="__123Graph_XSYRIA" hidden="1">#REF!</definedName>
    <definedName name="__123Graph_XTUNISIA" hidden="1">#REF!</definedName>
    <definedName name="__ACT_01" hidden="1">#REF!</definedName>
    <definedName name="__ACT_02" hidden="1">#REF!</definedName>
    <definedName name="__ACT_for_Earning_Before_Tax_Ebt_Month_in_FY_01" hidden="1">#REF!</definedName>
    <definedName name="__AMOUNT_Month_in_FY_20102011_01" hidden="1">#REF!</definedName>
    <definedName name="__ClosingBalance_Month_01" hidden="1">#REF!</definedName>
    <definedName name="__ClosingBalance_Month_02" hidden="1">#REF!</definedName>
    <definedName name="__Head_Count_Month_04" hidden="1">#REF!</definedName>
    <definedName name="__Head_Count_Staff_Category_01" hidden="1">#REF!</definedName>
    <definedName name="__Head_Count_Staff_Category_by_Month_in_FY_01" hidden="1">#REF!</definedName>
    <definedName name="__Head_Count_Staff_Category_by_Month_in_FY_02" hidden="1">#REF!</definedName>
    <definedName name="__Ht_USD_Spc_Month_Spc_1?" hidden="1">"3._Spc_Current_Spc_Month"</definedName>
    <definedName name="__Ht_USD_Spc_Month_Spc_2?" hidden="1">"5._Spc_Reference_Spc_Month"</definedName>
    <definedName name="__IntlFixup" hidden="1">TRUE</definedName>
    <definedName name="__IntlFixupTable" hidden="1">#REF!</definedName>
    <definedName name="__total_of_10_Measures_selections_01" hidden="1">#REF!</definedName>
    <definedName name="__total_of_10_Measures_selections_02" hidden="1">#REF!</definedName>
    <definedName name="__total_of_10_Measures_selections_03" hidden="1">#REF!</definedName>
    <definedName name="__total_of_10_Measures_selections_Level_08_01" hidden="1">#REF!</definedName>
    <definedName name="__total_of_10_Measures_selections_Level_08_02" hidden="1">#REF!</definedName>
    <definedName name="__total_of_10_Measures_selections_Level_08_03" hidden="1">#REF!</definedName>
    <definedName name="__total_of_10_Measures_selections_Level_10_01" hidden="1">#REF!</definedName>
    <definedName name="__total_of_10_Measures_selections_Level_10_02" hidden="1">#REF!</definedName>
    <definedName name="__total_of_10_Measures_selections_Level_10_03" hidden="1">#REF!</definedName>
    <definedName name="__total_of_10_Measures_selections_Level_10_04" hidden="1">#REF!</definedName>
    <definedName name="__total_of_10_Measures_selections_Level_10_05" hidden="1">#REF!</definedName>
    <definedName name="__total_of_10_Measures_selections_Level_10_06" hidden="1">#REF!</definedName>
    <definedName name="__total_of_10_Measures_selections_Level_10_07" hidden="1">#REF!</definedName>
    <definedName name="__total_of_10_Measures_selections_Level_10_08" hidden="1">#REF!</definedName>
    <definedName name="__total_of_10_Measures_selections_Level_10_09" hidden="1">#REF!</definedName>
    <definedName name="__total_of_10_Measures_selections_Level_10_10" hidden="1">#REF!</definedName>
    <definedName name="__total_of_10_Measures_selections_Level_11_01" hidden="1">#REF!</definedName>
    <definedName name="__total_of_10_Measures_selections_Level_11_02" hidden="1">#REF!</definedName>
    <definedName name="__total_of_10_Measures_selections_Level_11_03" hidden="1">#REF!</definedName>
    <definedName name="__total_of_10_Measures_selections_Level_11_04" hidden="1">#REF!</definedName>
    <definedName name="__total_of_10_Measures_selections_Level_11_05" hidden="1">#REF!</definedName>
    <definedName name="__total_of_10_Measures_selections_Level_11_06" hidden="1">#REF!</definedName>
    <definedName name="__total_of_10_Measures_selections_Level_11_07" hidden="1">#REF!</definedName>
    <definedName name="__total_of_10_Measures_selections_Level_11_08" hidden="1">#REF!</definedName>
    <definedName name="__total_of_10_Measures_selections_Level_11_09" hidden="1">#REF!</definedName>
    <definedName name="__total_of_10_Measures_selections_Level_11_10" hidden="1">#REF!</definedName>
    <definedName name="__total_of_10_Measures_selections_Level_11_11" hidden="1">#REF!</definedName>
    <definedName name="__total_of_10_Measures_selections_Level_12_01" hidden="1">#REF!</definedName>
    <definedName name="__total_of_12_Measures_selections_01" hidden="1">#REF!</definedName>
    <definedName name="__total_of_12_Measures_selections_02" hidden="1">#REF!</definedName>
    <definedName name="__total_of_12_Measures_selections_03" hidden="1">#REF!</definedName>
    <definedName name="__total_of_12_Measures_selections_04" hidden="1">#REF!</definedName>
    <definedName name="__total_of_12_Measures_selections_05" hidden="1">#REF!</definedName>
    <definedName name="__total_of_12_Measures_selections_06" hidden="1">#REF!</definedName>
    <definedName name="__total_of_12_Measures_selections_07" hidden="1">#REF!</definedName>
    <definedName name="__total_of_12_Measures_selections_08" hidden="1">#REF!</definedName>
    <definedName name="__total_of_12_Measures_selections_09" hidden="1">#REF!</definedName>
    <definedName name="__total_of_12_Measures_selections_10" hidden="1">#REF!</definedName>
    <definedName name="__total_of_12_Measures_selections_11" hidden="1">#REF!</definedName>
    <definedName name="__total_of_12_Measures_selections_13" hidden="1">#REF!</definedName>
    <definedName name="__total_of_12_Measures_selections_14" hidden="1">#REF!</definedName>
    <definedName name="__total_of_12_Measures_selections_15" hidden="1">#REF!</definedName>
    <definedName name="__total_of_12_Measures_selections_17" hidden="1">#REF!</definedName>
    <definedName name="__total_of_12_Measures_selections_18" hidden="1">#REF!</definedName>
    <definedName name="__total_of_12_Measures_selections_19" hidden="1">#REF!</definedName>
    <definedName name="__total_of_12_Measures_selections_23" hidden="1">#REF!</definedName>
    <definedName name="__total_of_12_Measures_selections_Level_06_in_01" hidden="1">#REF!</definedName>
    <definedName name="_1_?" localSheetId="0" hidden="1">{#N/A,#N/A,FALSE,"MAIN";#N/A,#N/A,FALSE,"MK_ASS_B";#N/A,#N/A,FALSE,"MK_ASS_R";#N/A,#N/A,FALSE,"TR_ASS_B";#N/A,#N/A,FALSE,"TR_ASS_R";#N/A,#N/A,FALSE,"ROAMING";#N/A,#N/A,FALSE,"PR_ASS_B";#N/A,#N/A,FALSE,"PR_ASS_R";#N/A,#N/A,FALSE,"PR_ASS_S"}</definedName>
    <definedName name="_1_?" hidden="1">{#N/A,#N/A,FALSE,"MAIN";#N/A,#N/A,FALSE,"MK_ASS_B";#N/A,#N/A,FALSE,"MK_ASS_R";#N/A,#N/A,FALSE,"TR_ASS_B";#N/A,#N/A,FALSE,"TR_ASS_R";#N/A,#N/A,FALSE,"ROAMING";#N/A,#N/A,FALSE,"PR_ASS_B";#N/A,#N/A,FALSE,"PR_ASS_R";#N/A,#N/A,FALSE,"PR_ASS_S"}</definedName>
    <definedName name="_2" hidden="1">#REF!</definedName>
    <definedName name="_2_?????" localSheetId="0" hidden="1">{#N/A,#N/A,FALSE,"MAIN";#N/A,#N/A,FALSE,"MK_ASS_B";#N/A,#N/A,FALSE,"MK_ASS_R";#N/A,#N/A,FALSE,"TR_ASS_B";#N/A,#N/A,FALSE,"TR_ASS_R";#N/A,#N/A,FALSE,"ROAMING";#N/A,#N/A,FALSE,"PR_ASS_B";#N/A,#N/A,FALSE,"PR_ASS_R";#N/A,#N/A,FALSE,"PR_ASS_S"}</definedName>
    <definedName name="_2_?????" hidden="1">{#N/A,#N/A,FALSE,"MAIN";#N/A,#N/A,FALSE,"MK_ASS_B";#N/A,#N/A,FALSE,"MK_ASS_R";#N/A,#N/A,FALSE,"TR_ASS_B";#N/A,#N/A,FALSE,"TR_ASS_R";#N/A,#N/A,FALSE,"ROAMING";#N/A,#N/A,FALSE,"PR_ASS_B";#N/A,#N/A,FALSE,"PR_ASS_R";#N/A,#N/A,FALSE,"PR_ASS_S"}</definedName>
    <definedName name="_a21" localSheetId="0" hidden="1">{#N/A,#N/A,FALSE,"C.O.S. ASSUM (2)";#N/A,#N/A,FALSE,"PRICE STRUCT";#N/A,#N/A,FALSE,"Prod Constr";#N/A,#N/A,FALSE,"COS"}</definedName>
    <definedName name="_a21" hidden="1">{#N/A,#N/A,FALSE,"C.O.S. ASSUM (2)";#N/A,#N/A,FALSE,"PRICE STRUCT";#N/A,#N/A,FALSE,"Prod Constr";#N/A,#N/A,FALSE,"COS"}</definedName>
    <definedName name="_ACT_00" hidden="1">#REF!</definedName>
    <definedName name="_ACT_Level_04_00" hidden="1">#REF!</definedName>
    <definedName name="_ACT_Level_10_00" hidden="1">#REF!</definedName>
    <definedName name="_ACT_Level_10_by_Month_in_FY_20072008_00" hidden="1">#REF!</definedName>
    <definedName name="_ACT_Month_in_FY_20072008_00" hidden="1">#REF!</definedName>
    <definedName name="_AMOUNT_All_Descendants_00" hidden="1">#REF!</definedName>
    <definedName name="_AMT_for_NET_PAY_Staff_Category_by_Month_in_FY_00" hidden="1">#REF!</definedName>
    <definedName name="_AMT_for_OVERTIME_Business_Unit_00" hidden="1">#REF!</definedName>
    <definedName name="_AMT_for_OVERTIME_Staff_Category_00" hidden="1">#REF!</definedName>
    <definedName name="_AMT_Month_in_FY_20072008_00" hidden="1">#REF!</definedName>
    <definedName name="_Fill" hidden="1">#REF!</definedName>
    <definedName name="_Head_Count_Staff_Category_00" hidden="1">#REF!</definedName>
    <definedName name="_Head_Count_Staff_Category_by_Month_in_FY_00" hidden="1">#REF!</definedName>
    <definedName name="_Key1" hidden="1">#REF!</definedName>
    <definedName name="_Order1" hidden="1">0</definedName>
    <definedName name="_Order2" hidden="1">255</definedName>
    <definedName name="_pcSlicerSheet_Slicer1" hidden="1">#REF!</definedName>
    <definedName name="_pcSlicerSheet_slicer101" hidden="1">#REF!</definedName>
    <definedName name="_pcslicersheet_slicer11" hidden="1">#REF!</definedName>
    <definedName name="_pcslicersheet_slicer111" hidden="1">#REF!</definedName>
    <definedName name="_pcSlicerSheet_Slicer2" hidden="1">#REF!</definedName>
    <definedName name="_pcslicersheet_slicer202" hidden="1">#REF!</definedName>
    <definedName name="_pcslicersheet_slicer2022" hidden="1">#REF!</definedName>
    <definedName name="_pcslicersheet_slicer2024" hidden="1">#REF!</definedName>
    <definedName name="_pcslicersheet_slicer2025" hidden="1">#REF!</definedName>
    <definedName name="_pcslicersheet_slicer202c" hidden="1">#REF!</definedName>
    <definedName name="_pcslicersheet_slicer202d" hidden="1">#REF!</definedName>
    <definedName name="_pcslicersheet_slicer22" hidden="1">#REF!</definedName>
    <definedName name="_pcslicersheet_slicer222" hidden="1">#REF!</definedName>
    <definedName name="_pcSlicerSheet1_Slicer1" hidden="1">#REF!</definedName>
    <definedName name="_pcSlicerSheet1_Slicer2" hidden="1">#REF!</definedName>
    <definedName name="_PCSlicerSheet10_Slicer" hidden="1">#REF!</definedName>
    <definedName name="_pcSlicerSheet10_Slicer1" hidden="1">#REF!</definedName>
    <definedName name="_pcSlicerSheet10_Slicer2" hidden="1">#REF!</definedName>
    <definedName name="_pcSlicerSheet11_Slicer1" hidden="1">#REF!</definedName>
    <definedName name="_pcSlicerSheet11_Slicer2" hidden="1">#REF!</definedName>
    <definedName name="_pcSlicerSheet12_Slicer1" hidden="1">#REF!</definedName>
    <definedName name="_pcSlicerSheet12_Slicer2" hidden="1">#REF!</definedName>
    <definedName name="_pcSlicerSheet13_Slicer1" hidden="1">#REF!</definedName>
    <definedName name="_pcSlicerSheet13_Slicer2" hidden="1">#REF!</definedName>
    <definedName name="_pcSlicerSheet14_Slicer1" hidden="1">#REF!</definedName>
    <definedName name="_pcSlicerSheet14_Slicer2" hidden="1">#REF!</definedName>
    <definedName name="_pcSlicerSheet15_Slicer1" hidden="1">#REF!</definedName>
    <definedName name="_pcSlicerSheet15_Slicer2" hidden="1">#REF!</definedName>
    <definedName name="_pcSlicerSheet16_Slicer1" hidden="1">#REF!</definedName>
    <definedName name="_pcSlicerSheet16_Slicer2" hidden="1">#REF!</definedName>
    <definedName name="_pcSlicerSheet17_Slicer1" hidden="1">#REF!</definedName>
    <definedName name="_pcSlicerSheet17_Slicer2" hidden="1">#REF!</definedName>
    <definedName name="_pcSlicerSheet18_Slicer1" hidden="1">#REF!</definedName>
    <definedName name="_pcSlicerSheet18_Slicer2" hidden="1">#REF!</definedName>
    <definedName name="_pcSlicerSheet19_Slicer1" hidden="1">#REF!</definedName>
    <definedName name="_pcSlicerSheet19_Slicer2" hidden="1">#REF!</definedName>
    <definedName name="_pcSlicerSheet2_Slicer1" hidden="1">#REF!</definedName>
    <definedName name="_pcSlicerSheet2_Slicer2" hidden="1">#REF!</definedName>
    <definedName name="_pcSlicerSheet20_Slicer1" hidden="1">#REF!</definedName>
    <definedName name="_pcSlicerSheet20_Slicer2" hidden="1">#REF!</definedName>
    <definedName name="_pcSlicerSheet21_Slicer1" hidden="1">#REF!</definedName>
    <definedName name="_pcSlicerSheet21_Slicer2" hidden="1">#REF!</definedName>
    <definedName name="_pcSlicerSheet22_Slicer1" hidden="1">#REF!</definedName>
    <definedName name="_pcSlicerSheet22_Slicer2" hidden="1">#REF!</definedName>
    <definedName name="_pcSlicerSheet23_Slicer1" hidden="1">#REF!</definedName>
    <definedName name="_pcSlicerSheet23_Slicer2" hidden="1">#REF!</definedName>
    <definedName name="_pcSlicerSheet24_Slicer1" hidden="1">#REF!</definedName>
    <definedName name="_pcSlicerSheet24_Slicer2" hidden="1">#REF!</definedName>
    <definedName name="_pcSlicerSheet25_Slicer1" hidden="1">#REF!</definedName>
    <definedName name="_pcSlicerSheet25_Slicer2" hidden="1">#REF!</definedName>
    <definedName name="_pcSlicerSheet26_Slicer1" hidden="1">#REF!</definedName>
    <definedName name="_pcSlicerSheet26_Slicer2" hidden="1">#REF!</definedName>
    <definedName name="_pcSlicerSheet27_Slicer1" hidden="1">#REF!</definedName>
    <definedName name="_pcSlicerSheet27_Slicer2" hidden="1">#REF!</definedName>
    <definedName name="_pcSlicerSheet28_Slicer1" hidden="1">#REF!</definedName>
    <definedName name="_pcSlicerSheet28_Slicer2" hidden="1">#REF!</definedName>
    <definedName name="_pcSlicerSheet29_Slicer1" hidden="1">#REF!</definedName>
    <definedName name="_pcSlicerSheet29_Slicer2" hidden="1">#REF!</definedName>
    <definedName name="_pcSlicerSheet3_Slicer1" hidden="1">#REF!</definedName>
    <definedName name="_pcSlicerSheet3_Slicer2" hidden="1">#REF!</definedName>
    <definedName name="_pcSlicerSheet30_Slicer1" hidden="1">#REF!</definedName>
    <definedName name="_pcSlicerSheet30_Slicer2" hidden="1">#REF!</definedName>
    <definedName name="_pcSlicerSheet31_Slicer1" hidden="1">#REF!</definedName>
    <definedName name="_pcSlicerSheet31_Slicer2" hidden="1">#REF!</definedName>
    <definedName name="_pcSlicerSheet32_Slicer1" hidden="1">#REF!</definedName>
    <definedName name="_pcSlicerSheet32_Slicer2" hidden="1">#REF!</definedName>
    <definedName name="_pcSlicerSheet33_Slicer1" hidden="1">#REF!</definedName>
    <definedName name="_pcSlicerSheet33_Slicer2" hidden="1">#REF!</definedName>
    <definedName name="_pcSlicerSheet34_Slicer1" hidden="1">#REF!</definedName>
    <definedName name="_pcSlicerSheet34_Slicer2" hidden="1">#REF!</definedName>
    <definedName name="_pcslicerSheet34_Slicer765" hidden="1">#REF!</definedName>
    <definedName name="_pcSlicerSheet35_Slicer1" hidden="1">#REF!</definedName>
    <definedName name="_pcSlicerSheet35_Slicer2" hidden="1">#REF!</definedName>
    <definedName name="_pcSlicerSheet36_Slicer1" hidden="1">#REF!</definedName>
    <definedName name="_pcSlicerSheet36_Slicer2" hidden="1">#REF!</definedName>
    <definedName name="_pcSlicerSheet37_Slicer1" hidden="1">#REF!</definedName>
    <definedName name="_pcSlicerSheet37_Slicer2" hidden="1">#REF!</definedName>
    <definedName name="_pcSlicerSheet38_Slicer1" hidden="1">#REF!</definedName>
    <definedName name="_pcSlicerSheet38_Slicer2" hidden="1">#REF!</definedName>
    <definedName name="_pcSlicerSheet39_Slicer1" hidden="1">#REF!</definedName>
    <definedName name="_pcSlicerSheet39_Slicer2" hidden="1">#REF!</definedName>
    <definedName name="_pcSlicerSheet4_Slicer1" hidden="1">#REF!</definedName>
    <definedName name="_pcSlicerSheet4_Slicer2" hidden="1">#REF!</definedName>
    <definedName name="_pcSlicerSheet40_Slicer1" hidden="1">#REF!</definedName>
    <definedName name="_pcSlicerSheet40_Slicer2" hidden="1">#REF!</definedName>
    <definedName name="_pcSlicerSheet41_Slicer1" hidden="1">#REF!</definedName>
    <definedName name="_pcSlicerSheet42_Slicer1" hidden="1">#REF!</definedName>
    <definedName name="_pcSlicerSheet42_Slicer2" hidden="1">#REF!</definedName>
    <definedName name="_pcSlicerSheet43_Slicer1" hidden="1">#REF!</definedName>
    <definedName name="_pcSlicerSheet43_Slicer2" hidden="1">#REF!</definedName>
    <definedName name="_pcSlicerSheet44_Slicer1" hidden="1">#REF!</definedName>
    <definedName name="_pcSlicerSheet44_Slicer2" hidden="1">#REF!</definedName>
    <definedName name="_pcSlicerSheet45_Slicer1" hidden="1">#REF!</definedName>
    <definedName name="_pcSlicerSheet45_Slicer2" hidden="1">#REF!</definedName>
    <definedName name="_pcSlicerSheet46_Slicer1" hidden="1">#REF!</definedName>
    <definedName name="_pcSlicerSheet46_Slicer2" hidden="1">#REF!</definedName>
    <definedName name="_pcSlicerSheet47_Slicer1" hidden="1">#REF!</definedName>
    <definedName name="_pcSlicerSheet48_Slicer1" hidden="1">#REF!</definedName>
    <definedName name="_pcSlicerSheet49_Slicer1" hidden="1">#REF!</definedName>
    <definedName name="_pcSlicerSheet5_Slicer1" hidden="1">#REF!</definedName>
    <definedName name="_pcSlicerSheet5_Slicer2" hidden="1">#REF!</definedName>
    <definedName name="_pcSlicerSheet50_Slicer1" hidden="1">#REF!</definedName>
    <definedName name="_pcSlicerSheet50_Slicer2" hidden="1">#REF!</definedName>
    <definedName name="_pcSlicerSheet51_Slicer1" hidden="1">#REF!</definedName>
    <definedName name="_pcSlicerSheet51_Slicer2" hidden="1">#REF!</definedName>
    <definedName name="_pcSlicerSheet52_Slicer1" hidden="1">#REF!</definedName>
    <definedName name="_pcSlicerSheet53_Slicer1" hidden="1">#REF!</definedName>
    <definedName name="_pcSlicerSheet54_Slicer1" hidden="1">#REF!</definedName>
    <definedName name="_pcSlicerSheet55_Slicer1" hidden="1">#REF!</definedName>
    <definedName name="_pcSlicerSheet56_Slicer1" hidden="1">#REF!</definedName>
    <definedName name="_pcSlicerSheet57_Slicer1" hidden="1">#REF!</definedName>
    <definedName name="_pcSlicerSheet58_Slicer1" hidden="1">#REF!</definedName>
    <definedName name="_pcSlicerSheet59_Slicer1" hidden="1">#REF!</definedName>
    <definedName name="_pcSlicerSheet6_Slicer1" hidden="1">#REF!</definedName>
    <definedName name="_pcSlicerSheet6_Slicer2" hidden="1">#REF!</definedName>
    <definedName name="_pcSlicerSheet60_Slicer1" hidden="1">#REF!</definedName>
    <definedName name="_pcSlicerSheet7_Slicer1" hidden="1">#REF!</definedName>
    <definedName name="_pcSlicerSheet7_Slicer2" hidden="1">#REF!</definedName>
    <definedName name="_pcSlicerSheet8_Slicer1" hidden="1">#REF!</definedName>
    <definedName name="_pcSlicerSheet8_Slicer2" hidden="1">#REF!</definedName>
    <definedName name="_pcSlicerSheet9_Slicer1" hidden="1">#REF!</definedName>
    <definedName name="_pcSlicerSheet9_Slicer2" hidden="1">#REF!</definedName>
    <definedName name="_prd" hidden="1">#REF!</definedName>
    <definedName name="_R" localSheetId="0" hidden="1">{#N/A,#N/A,FALSE,"MAIN";#N/A,#N/A,FALSE,"MK_ASS_B";#N/A,#N/A,FALSE,"MK_ASS_R";#N/A,#N/A,FALSE,"TR_ASS_B";#N/A,#N/A,FALSE,"TR_ASS_R";#N/A,#N/A,FALSE,"ROAMING";#N/A,#N/A,FALSE,"PR_ASS_B";#N/A,#N/A,FALSE,"PR_ASS_R";#N/A,#N/A,FALSE,"PR_ASS_S"}</definedName>
    <definedName name="_R" hidden="1">{#N/A,#N/A,FALSE,"MAIN";#N/A,#N/A,FALSE,"MK_ASS_B";#N/A,#N/A,FALSE,"MK_ASS_R";#N/A,#N/A,FALSE,"TR_ASS_B";#N/A,#N/A,FALSE,"TR_ASS_R";#N/A,#N/A,FALSE,"ROAMING";#N/A,#N/A,FALSE,"PR_ASS_B";#N/A,#N/A,FALSE,"PR_ASS_R";#N/A,#N/A,FALSE,"PR_ASS_S"}</definedName>
    <definedName name="_Regression_Out" hidden="1">#REF!</definedName>
    <definedName name="_Regression_X" hidden="1">#REF!</definedName>
    <definedName name="_Regression_Y" hidden="1">#REF!</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otal_of_10_Measures_selections_Level_05_00" hidden="1">#REF!</definedName>
    <definedName name="_total_of_10_Measures_selections_Level_08_00" hidden="1">#REF!</definedName>
    <definedName name="_total_of_10_Measures_selections_Level_09_00" hidden="1">#REF!</definedName>
    <definedName name="_total_of_10_Measures_selections_Level_10_00" hidden="1">#REF!</definedName>
    <definedName name="_total_of_12_Measures_selections_00" hidden="1">#REF!</definedName>
    <definedName name="_total_of_12_Measures_selections_for_Flour_00" hidden="1">#REF!</definedName>
    <definedName name="_total_of_12_Measures_selections_Level_06_in_00" hidden="1">#REF!</definedName>
    <definedName name="_total_of_6_Measures_selections_Business_Unit_00" hidden="1">#REF!</definedName>
    <definedName name="_xlcn.WorksheetConnection_FinancialStatement.xlsxCalendar_Table1" hidden="1">Calendar_Table[]</definedName>
    <definedName name="_xlcn.WorksheetConnection_FinancialStatement.xlsxCost_Elements1" hidden="1">Cost_Elements[]</definedName>
    <definedName name="_xlcn.WorksheetConnection_FinancialStatement.xlsxPlant1" hidden="1">Plant[]</definedName>
    <definedName name="a" hidden="1">#REF!</definedName>
    <definedName name="aaa" localSheetId="0" hidden="1">{#N/A,#N/A,FALSE,"C.O.S. ASSUM (2)";#N/A,#N/A,FALSE,"PRICE STRUCT";#N/A,#N/A,FALSE,"Prod Constr";#N/A,#N/A,FALSE,"COS"}</definedName>
    <definedName name="aaa" hidden="1">{#N/A,#N/A,FALSE,"C.O.S. ASSUM (2)";#N/A,#N/A,FALSE,"PRICE STRUCT";#N/A,#N/A,FALSE,"Prod Constr";#N/A,#N/A,FALSE,"COS"}</definedName>
    <definedName name="aaaaaqa" localSheetId="0" hidden="1">{#N/A,#N/A,FALSE,"MONTHDET";#N/A,#N/A,FALSE,"ACTUAL"}</definedName>
    <definedName name="aaaaaqa" hidden="1">{#N/A,#N/A,FALSE,"MONTHDET";#N/A,#N/A,FALSE,"ACTUAL"}</definedName>
    <definedName name="aab" localSheetId="0" hidden="1">{#N/A,#N/A,FALSE,"MONTHDET";#N/A,#N/A,FALSE,"ACTUAL"}</definedName>
    <definedName name="aab" hidden="1">{#N/A,#N/A,FALSE,"MONTHDET";#N/A,#N/A,FALSE,"ACTUAL"}</definedName>
    <definedName name="AIEDDEDE" localSheetId="0" hidden="1">{#N/A,#N/A,FALSE,"INPUTS";#N/A,#N/A,FALSE,"PROFORMA BSHEET";#N/A,#N/A,FALSE,"COMBINED";#N/A,#N/A,FALSE,"ACQUIROR";#N/A,#N/A,FALSE,"TARGET 1";#N/A,#N/A,FALSE,"TARGET 2";#N/A,#N/A,FALSE,"HIGH YIELD";#N/A,#N/A,FALSE,"OVERFUND"}</definedName>
    <definedName name="AIEDDEDE" hidden="1">{#N/A,#N/A,FALSE,"INPUTS";#N/A,#N/A,FALSE,"PROFORMA BSHEET";#N/A,#N/A,FALSE,"COMBINED";#N/A,#N/A,FALSE,"ACQUIROR";#N/A,#N/A,FALSE,"TARGET 1";#N/A,#N/A,FALSE,"TARGET 2";#N/A,#N/A,FALSE,"HIGH YIELD";#N/A,#N/A,FALSE,"OVERFUND"}</definedName>
    <definedName name="alalsk" hidden="1">#REF!</definedName>
    <definedName name="anscount" hidden="1">1</definedName>
    <definedName name="as" hidden="1">#REF!</definedName>
    <definedName name="AS2DocOpenMode" hidden="1">"AS2DocumentEdit"</definedName>
    <definedName name="AS2HasNoAutoHeaderFooter" hidden="1">" "</definedName>
    <definedName name="AS2ReportLS" hidden="1">1</definedName>
    <definedName name="AS2SyncStepLS" hidden="1">0</definedName>
    <definedName name="AS2TickmarkLS" hidden="1">#REF!</definedName>
    <definedName name="AS2VersionLS" hidden="1">300</definedName>
    <definedName name="asdfas" hidden="1">#REF!</definedName>
    <definedName name="asdsfgkjerwg" localSheetId="0" hidden="1">{#N/A,#N/A,FALSE,"ACQ_GRAPHS";#N/A,#N/A,FALSE,"T_1 GRAPHS";#N/A,#N/A,FALSE,"T_2 GRAPHS";#N/A,#N/A,FALSE,"COMB_GRAPHS"}</definedName>
    <definedName name="asdsfgkjerwg" hidden="1">{#N/A,#N/A,FALSE,"ACQ_GRAPHS";#N/A,#N/A,FALSE,"T_1 GRAPHS";#N/A,#N/A,FALSE,"T_2 GRAPHS";#N/A,#N/A,FALSE,"COMB_GRAPHS"}</definedName>
    <definedName name="asjkd" localSheetId="0" hidden="1">{#N/A,#N/A,FALSE,"INPUTS";#N/A,#N/A,FALSE,"PROFORMA BSHEET";#N/A,#N/A,FALSE,"COMBINED";#N/A,#N/A,FALSE,"HIGH YIELD";#N/A,#N/A,FALSE,"COMB_GRAPHS"}</definedName>
    <definedName name="asjkd" hidden="1">{#N/A,#N/A,FALSE,"INPUTS";#N/A,#N/A,FALSE,"PROFORMA BSHEET";#N/A,#N/A,FALSE,"COMBINED";#N/A,#N/A,FALSE,"HIGH YIELD";#N/A,#N/A,FALSE,"COMB_GRAPHS"}</definedName>
    <definedName name="asssssss" localSheetId="0" hidden="1">{#N/A,#N/A,FALSE,"MK_ASS_B";#N/A,#N/A,FALSE,"MK_ASS_R";#N/A,#N/A,FALSE,"MK_ASS_S";#N/A,#N/A,FALSE,"TR_ASS_B";#N/A,#N/A,FALSE,"TR_ASS_R";#N/A,#N/A,FALSE,"TR_ASS_S";#N/A,#N/A,FALSE,"PR_ASS_B";#N/A,#N/A,FALSE,"PR_ASS_R";#N/A,#N/A,FALSE,"REV_SUM"}</definedName>
    <definedName name="asssssss" hidden="1">{#N/A,#N/A,FALSE,"MK_ASS_B";#N/A,#N/A,FALSE,"MK_ASS_R";#N/A,#N/A,FALSE,"MK_ASS_S";#N/A,#N/A,FALSE,"TR_ASS_B";#N/A,#N/A,FALSE,"TR_ASS_R";#N/A,#N/A,FALSE,"TR_ASS_S";#N/A,#N/A,FALSE,"PR_ASS_B";#N/A,#N/A,FALSE,"PR_ASS_R";#N/A,#N/A,FALSE,"REV_SUM"}</definedName>
    <definedName name="ayuba" localSheetId="0" hidden="1">{#N/A,#N/A,FALSE,"Sw- ARGENTINA";#N/A,#N/A,FALSE,"Sw- AUSTRALIA";#N/A,#N/A,FALSE,"Sw- BRAZIL";#N/A,#N/A,FALSE,"Sw- COLOMBIA";#N/A,#N/A,FALSE,"Sw- CUBA";#N/A,#N/A,FALSE,"Sw- GUATEMALA";#N/A,#N/A,FALSE,"PHILIPPINES";#N/A,#N/A,FALSE,"Sw- SOUTH AFRICA";#N/A,#N/A,FALSE,"Sw- SWAZILAND";#N/A,#N/A,FALSE,"Sw- THAILAND";#N/A,#N/A,FALSE,"Sw- GUAT-THAI";#N/A,#N/A,FALSE,"Sw- ZIMBABWE"}</definedName>
    <definedName name="ayuba" hidden="1">{#N/A,#N/A,FALSE,"Sw- ARGENTINA";#N/A,#N/A,FALSE,"Sw- AUSTRALIA";#N/A,#N/A,FALSE,"Sw- BRAZIL";#N/A,#N/A,FALSE,"Sw- COLOMBIA";#N/A,#N/A,FALSE,"Sw- CUBA";#N/A,#N/A,FALSE,"Sw- GUATEMALA";#N/A,#N/A,FALSE,"PHILIPPINES";#N/A,#N/A,FALSE,"Sw- SOUTH AFRICA";#N/A,#N/A,FALSE,"Sw- SWAZILAND";#N/A,#N/A,FALSE,"Sw- THAILAND";#N/A,#N/A,FALSE,"Sw- GUAT-THAI";#N/A,#N/A,FALSE,"Sw- ZIMBABWE"}</definedName>
    <definedName name="B" hidden="1">#REF!</definedName>
    <definedName name="bb" localSheetId="0" hidden="1">{#N/A,#N/A,FALSE,"MONTHDET";#N/A,#N/A,FALSE,"ACTUAL"}</definedName>
    <definedName name="bb" hidden="1">{#N/A,#N/A,FALSE,"MONTHDET";#N/A,#N/A,FALSE,"ACTUAL"}</definedName>
    <definedName name="bbb" localSheetId="0" hidden="1">{#N/A,#N/A,FALSE,"MAIN";#N/A,#N/A,FALSE,"MK_ASS_B";#N/A,#N/A,FALSE,"MK_ASS_R";#N/A,#N/A,FALSE,"TR_ASS_B";#N/A,#N/A,FALSE,"TR_ASS_R";#N/A,#N/A,FALSE,"ROAMING";#N/A,#N/A,FALSE,"PR_ASS_B";#N/A,#N/A,FALSE,"PR_ASS_R";#N/A,#N/A,FALSE,"PR_ASS_S"}</definedName>
    <definedName name="bbb" hidden="1">{#N/A,#N/A,FALSE,"MAIN";#N/A,#N/A,FALSE,"MK_ASS_B";#N/A,#N/A,FALSE,"MK_ASS_R";#N/A,#N/A,FALSE,"TR_ASS_B";#N/A,#N/A,FALSE,"TR_ASS_R";#N/A,#N/A,FALSE,"ROAMING";#N/A,#N/A,FALSE,"PR_ASS_B";#N/A,#N/A,FALSE,"PR_ASS_R";#N/A,#N/A,FALSE,"PR_ASS_S"}</definedName>
    <definedName name="BG_Del" hidden="1">15</definedName>
    <definedName name="BG_Ins" hidden="1">4</definedName>
    <definedName name="BG_Mod" hidden="1">6</definedName>
    <definedName name="BGT" hidden="1">#REF!</definedName>
    <definedName name="BLPH1" hidden="1">#REF!</definedName>
    <definedName name="BLPH1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UDGET" hidden="1">#REF!</definedName>
    <definedName name="Ç" localSheetId="0" hidden="1">{#N/A,#N/A,FALSE,"MAIN";#N/A,#N/A,FALSE,"MK_ASS_B";#N/A,#N/A,FALSE,"MK_ASS_R";#N/A,#N/A,FALSE,"TR_ASS_B";#N/A,#N/A,FALSE,"TR_ASS_R";#N/A,#N/A,FALSE,"ROAMING";#N/A,#N/A,FALSE,"PR_ASS_B";#N/A,#N/A,FALSE,"PR_ASS_R";#N/A,#N/A,FALSE,"PR_ASS_S"}</definedName>
    <definedName name="Ç" hidden="1">{#N/A,#N/A,FALSE,"MAIN";#N/A,#N/A,FALSE,"MK_ASS_B";#N/A,#N/A,FALSE,"MK_ASS_R";#N/A,#N/A,FALSE,"TR_ASS_B";#N/A,#N/A,FALSE,"TR_ASS_R";#N/A,#N/A,FALSE,"ROAMING";#N/A,#N/A,FALSE,"PR_ASS_B";#N/A,#N/A,FALSE,"PR_ASS_R";#N/A,#N/A,FALSE,"PR_ASS_S"}</definedName>
    <definedName name="CBWorkbookPriority" hidden="1">-1485905561</definedName>
    <definedName name="cccc" localSheetId="0" hidden="1">{#N/A,#N/A,FALSE,"MAIN";#N/A,#N/A,FALSE,"MK_ASS_B";#N/A,#N/A,FALSE,"MK_ASS_R";#N/A,#N/A,FALSE,"TR_ASS_B";#N/A,#N/A,FALSE,"TR_ASS_R";#N/A,#N/A,FALSE,"ROAMING";#N/A,#N/A,FALSE,"PR_ASS_B";#N/A,#N/A,FALSE,"PR_ASS_R";#N/A,#N/A,FALSE,"PR_ASS_S"}</definedName>
    <definedName name="cccc" hidden="1">{#N/A,#N/A,FALSE,"MAIN";#N/A,#N/A,FALSE,"MK_ASS_B";#N/A,#N/A,FALSE,"MK_ASS_R";#N/A,#N/A,FALSE,"TR_ASS_B";#N/A,#N/A,FALSE,"TR_ASS_R";#N/A,#N/A,FALSE,"ROAMING";#N/A,#N/A,FALSE,"PR_ASS_B";#N/A,#N/A,FALSE,"PR_ASS_R";#N/A,#N/A,FALSE,"PR_ASS_S"}</definedName>
    <definedName name="ççççç" localSheetId="0" hidden="1">{#N/A,#N/A,FALSE,"MAIN";#N/A,#N/A,FALSE,"MK_ASS_B";#N/A,#N/A,FALSE,"MK_ASS_R";#N/A,#N/A,FALSE,"TR_ASS_B";#N/A,#N/A,FALSE,"TR_ASS_R";#N/A,#N/A,FALSE,"ROAMING";#N/A,#N/A,FALSE,"PR_ASS_B";#N/A,#N/A,FALSE,"PR_ASS_R";#N/A,#N/A,FALSE,"PR_ASS_S"}</definedName>
    <definedName name="ççççç" hidden="1">{#N/A,#N/A,FALSE,"MAIN";#N/A,#N/A,FALSE,"MK_ASS_B";#N/A,#N/A,FALSE,"MK_ASS_R";#N/A,#N/A,FALSE,"TR_ASS_B";#N/A,#N/A,FALSE,"TR_ASS_R";#N/A,#N/A,FALSE,"ROAMING";#N/A,#N/A,FALSE,"PR_ASS_B";#N/A,#N/A,FALSE,"PR_ASS_R";#N/A,#N/A,FALSE,"PR_ASS_S"}</definedName>
    <definedName name="ciao" localSheetId="0" hidden="1">{#N/A,#N/A,FALSE,"L. Zottola";#N/A,#N/A,FALSE,"M. Ruggi";#N/A,#N/A,FALSE,"M. Valenti";#N/A,#N/A,FALSE,"C. Mazza";#N/A,#N/A,FALSE,"G. Bellinzona";#N/A,#N/A,FALSE,"M. Carletti";#N/A,#N/A,FALSE,"P. Maresca";#N/A,#N/A,FALSE,"L. Tondi";#N/A,#N/A,FALSE,"M. Marani";#N/A,#N/A,FALSE,"R. Ruggerini";#N/A,#N/A,FALSE,"L. Liguori";#N/A,#N/A,FALSE,"D. Battistel"}</definedName>
    <definedName name="ciao" hidden="1">{#N/A,#N/A,FALSE,"L. Zottola";#N/A,#N/A,FALSE,"M. Ruggi";#N/A,#N/A,FALSE,"M. Valenti";#N/A,#N/A,FALSE,"C. Mazza";#N/A,#N/A,FALSE,"G. Bellinzona";#N/A,#N/A,FALSE,"M. Carletti";#N/A,#N/A,FALSE,"P. Maresca";#N/A,#N/A,FALSE,"L. Tondi";#N/A,#N/A,FALSE,"M. Marani";#N/A,#N/A,FALSE,"R. Ruggerini";#N/A,#N/A,FALSE,"L. Liguori";#N/A,#N/A,FALSE,"D. Battistel"}</definedName>
    <definedName name="COPY" hidden="1">#REF!</definedName>
    <definedName name="copy1" hidden="1">#REF!</definedName>
    <definedName name="CORRECTION" hidden="1">#REF!</definedName>
    <definedName name="Cwvu.lib1." hidden="1">#REF!,#REF!</definedName>
    <definedName name="CY" localSheetId="0" hidden="1">{#N/A,#N/A,FALSE,"CF9310";#N/A,#N/A,FALSE,"CLASSICS";#N/A,#N/A,FALSE,"CF6310";#N/A,#N/A,FALSE,"CF 5301 5350";#N/A,#N/A,FALSE,"CF8310";#N/A,#N/A,FALSE,"TOTEXT";#N/A,#N/A,FALSE,"CF7305";#N/A,#N/A,FALSE,"CF7311";#N/A,#N/A,FALSE,"CF7320";#N/A,#N/A,FALSE,"CF7321";#N/A,#N/A,FALSE,"CF7330"}</definedName>
    <definedName name="CY" hidden="1">{#N/A,#N/A,FALSE,"CF9310";#N/A,#N/A,FALSE,"CLASSICS";#N/A,#N/A,FALSE,"CF6310";#N/A,#N/A,FALSE,"CF 5301 5350";#N/A,#N/A,FALSE,"CF8310";#N/A,#N/A,FALSE,"TOTEXT";#N/A,#N/A,FALSE,"CF7305";#N/A,#N/A,FALSE,"CF7311";#N/A,#N/A,FALSE,"CF7320";#N/A,#N/A,FALSE,"CF7321";#N/A,#N/A,FALSE,"CF7330"}</definedName>
    <definedName name="Data.Dump" hidden="1">OFFSET(#REF!,1,0)</definedName>
    <definedName name="dcssd" localSheetId="0" hidden="1">{#N/A,#N/A,FALSE,"MK_ASS_B";#N/A,#N/A,FALSE,"MK_ASS_R";#N/A,#N/A,FALSE,"MK_ASS_S";#N/A,#N/A,FALSE,"TR_ASS_B";#N/A,#N/A,FALSE,"TR_ASS_R";#N/A,#N/A,FALSE,"TR_ASS_S";#N/A,#N/A,FALSE,"PR_ASS_B";#N/A,#N/A,FALSE,"PR_ASS_R";#N/A,#N/A,FALSE,"REV_SUM"}</definedName>
    <definedName name="dcssd" hidden="1">{#N/A,#N/A,FALSE,"MK_ASS_B";#N/A,#N/A,FALSE,"MK_ASS_R";#N/A,#N/A,FALSE,"MK_ASS_S";#N/A,#N/A,FALSE,"TR_ASS_B";#N/A,#N/A,FALSE,"TR_ASS_R";#N/A,#N/A,FALSE,"TR_ASS_S";#N/A,#N/A,FALSE,"PR_ASS_B";#N/A,#N/A,FALSE,"PR_ASS_R";#N/A,#N/A,FALSE,"REV_SUM"}</definedName>
    <definedName name="dd" localSheetId="0" hidden="1">{#N/A,#N/A,FALSE,"MAIN";#N/A,#N/A,FALSE,"MK_ASS_B";#N/A,#N/A,FALSE,"MK_ASS_R";#N/A,#N/A,FALSE,"TR_ASS_B";#N/A,#N/A,FALSE,"TR_ASS_R";#N/A,#N/A,FALSE,"ROAMING";#N/A,#N/A,FALSE,"PR_ASS_B";#N/A,#N/A,FALSE,"PR_ASS_R";#N/A,#N/A,FALSE,"PR_ASS_S"}</definedName>
    <definedName name="dd" hidden="1">{#N/A,#N/A,FALSE,"MAIN";#N/A,#N/A,FALSE,"MK_ASS_B";#N/A,#N/A,FALSE,"MK_ASS_R";#N/A,#N/A,FALSE,"TR_ASS_B";#N/A,#N/A,FALSE,"TR_ASS_R";#N/A,#N/A,FALSE,"ROAMING";#N/A,#N/A,FALSE,"PR_ASS_B";#N/A,#N/A,FALSE,"PR_ASS_R";#N/A,#N/A,FALSE,"PR_ASS_S"}</definedName>
    <definedName name="ddd"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ddd"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dddd" localSheetId="0" hidden="1">{#N/A,#N/A,FALSE,"MAIN";#N/A,#N/A,FALSE,"MK_ASS_B";#N/A,#N/A,FALSE,"MK_ASS_R";#N/A,#N/A,FALSE,"TR_ASS_B";#N/A,#N/A,FALSE,"TR_ASS_R";#N/A,#N/A,FALSE,"ROAMING";#N/A,#N/A,FALSE,"PR_ASS_B";#N/A,#N/A,FALSE,"PR_ASS_R";#N/A,#N/A,FALSE,"PR_ASS_S"}</definedName>
    <definedName name="dddd" hidden="1">{#N/A,#N/A,FALSE,"MAIN";#N/A,#N/A,FALSE,"MK_ASS_B";#N/A,#N/A,FALSE,"MK_ASS_R";#N/A,#N/A,FALSE,"TR_ASS_B";#N/A,#N/A,FALSE,"TR_ASS_R";#N/A,#N/A,FALSE,"ROAMING";#N/A,#N/A,FALSE,"PR_ASS_B";#N/A,#N/A,FALSE,"PR_ASS_R";#N/A,#N/A,FALSE,"PR_ASS_S"}</definedName>
    <definedName name="des" localSheetId="0" hidden="1">{#N/A,#N/A,FALSE,"COVER";#N/A,#N/A,FALSE,"REPORT";#N/A,#N/A,FALSE,"SUMMARY";#N/A,#N/A,FALSE,"DIV";#N/A,#N/A,FALSE,"GRAFICA";#N/A,#N/A,FALSE,"ARCH";#N/A,#N/A,FALSE,"TOT_ARCH";#N/A,#N/A,FALSE,"CANC";#N/A,#N/A,FALSE,"EDIT";#N/A,#N/A,FALSE,"SW";#N/A,#N/A,FALSE,"HW"}</definedName>
    <definedName name="des" hidden="1">{#N/A,#N/A,FALSE,"COVER";#N/A,#N/A,FALSE,"REPORT";#N/A,#N/A,FALSE,"SUMMARY";#N/A,#N/A,FALSE,"DIV";#N/A,#N/A,FALSE,"GRAFICA";#N/A,#N/A,FALSE,"ARCH";#N/A,#N/A,FALSE,"TOT_ARCH";#N/A,#N/A,FALSE,"CANC";#N/A,#N/A,FALSE,"EDIT";#N/A,#N/A,FALSE,"SW";#N/A,#N/A,FALSE,"HW"}</definedName>
    <definedName name="df" localSheetId="0" hidden="1">{"'Balancesheet 6'!$E$1:$AI$4"}</definedName>
    <definedName name="df" hidden="1">{"'Balancesheet 6'!$E$1:$AI$4"}</definedName>
    <definedName name="DFG" localSheetId="0" hidden="1">{#N/A,#N/A,FALSE,"bs_cons";#N/A,#N/A,FALSE,"bs_grup";#N/A,#N/A,FALSE,"bs_umpl";#N/A,#N/A,FALSE,"bs_bim";#N/A,#N/A,FALSE,"bs_bdb";#N/A,#N/A,FALSE,"bs_mq32";#N/A,#N/A,FALSE,"bs_bsrl"}</definedName>
    <definedName name="DFG" hidden="1">{#N/A,#N/A,FALSE,"bs_cons";#N/A,#N/A,FALSE,"bs_grup";#N/A,#N/A,FALSE,"bs_umpl";#N/A,#N/A,FALSE,"bs_bim";#N/A,#N/A,FALSE,"bs_bdb";#N/A,#N/A,FALSE,"bs_mq32";#N/A,#N/A,FALSE,"bs_bsrl"}</definedName>
    <definedName name="dss" localSheetId="0" hidden="1">{#N/A,#N/A,FALSE,"MAIN";#N/A,#N/A,FALSE,"MK_ASS_B";#N/A,#N/A,FALSE,"MK_ASS_R";#N/A,#N/A,FALSE,"TR_ASS_B";#N/A,#N/A,FALSE,"TR_ASS_R";#N/A,#N/A,FALSE,"ROAMING";#N/A,#N/A,FALSE,"PR_ASS_B";#N/A,#N/A,FALSE,"PR_ASS_R";#N/A,#N/A,FALSE,"PR_ASS_S"}</definedName>
    <definedName name="dss" hidden="1">{#N/A,#N/A,FALSE,"MAIN";#N/A,#N/A,FALSE,"MK_ASS_B";#N/A,#N/A,FALSE,"MK_ASS_R";#N/A,#N/A,FALSE,"TR_ASS_B";#N/A,#N/A,FALSE,"TR_ASS_R";#N/A,#N/A,FALSE,"ROAMING";#N/A,#N/A,FALSE,"PR_ASS_B";#N/A,#N/A,FALSE,"PR_ASS_R";#N/A,#N/A,FALSE,"PR_ASS_S"}</definedName>
    <definedName name="e" hidden="1">#REF!</definedName>
    <definedName name="EE" localSheetId="0" hidden="1">{#N/A,#N/A,FALSE,"MAIN";#N/A,#N/A,FALSE,"MK_ASS_B";#N/A,#N/A,FALSE,"MK_ASS_R";#N/A,#N/A,FALSE,"TR_ASS_B";#N/A,#N/A,FALSE,"TR_ASS_R";#N/A,#N/A,FALSE,"ROAMING";#N/A,#N/A,FALSE,"PR_ASS_B";#N/A,#N/A,FALSE,"PR_ASS_R";#N/A,#N/A,FALSE,"PR_ASS_S"}</definedName>
    <definedName name="EE" hidden="1">{#N/A,#N/A,FALSE,"MAIN";#N/A,#N/A,FALSE,"MK_ASS_B";#N/A,#N/A,FALSE,"MK_ASS_R";#N/A,#N/A,FALSE,"TR_ASS_B";#N/A,#N/A,FALSE,"TR_ASS_R";#N/A,#N/A,FALSE,"ROAMING";#N/A,#N/A,FALSE,"PR_ASS_B";#N/A,#N/A,FALSE,"PR_ASS_R";#N/A,#N/A,FALSE,"PR_ASS_S"}</definedName>
    <definedName name="eee" localSheetId="0" hidden="1">{#N/A,#N/A,FALSE,"MAIN";#N/A,#N/A,FALSE,"MK_ASS_B";#N/A,#N/A,FALSE,"MK_ASS_R";#N/A,#N/A,FALSE,"TR_ASS_B";#N/A,#N/A,FALSE,"TR_ASS_R";#N/A,#N/A,FALSE,"ROAMING";#N/A,#N/A,FALSE,"PR_ASS_B";#N/A,#N/A,FALSE,"PR_ASS_R";#N/A,#N/A,FALSE,"PR_ASS_S"}</definedName>
    <definedName name="eee" hidden="1">{#N/A,#N/A,FALSE,"MAIN";#N/A,#N/A,FALSE,"MK_ASS_B";#N/A,#N/A,FALSE,"MK_ASS_R";#N/A,#N/A,FALSE,"TR_ASS_B";#N/A,#N/A,FALSE,"TR_ASS_R";#N/A,#N/A,FALSE,"ROAMING";#N/A,#N/A,FALSE,"PR_ASS_B";#N/A,#N/A,FALSE,"PR_ASS_R";#N/A,#N/A,FALSE,"PR_ASS_S"}</definedName>
    <definedName name="eeeeee" localSheetId="0" hidden="1">{#N/A,#N/A,FALSE,"MAIN";#N/A,#N/A,FALSE,"MK_ASS_B";#N/A,#N/A,FALSE,"MK_ASS_R";#N/A,#N/A,FALSE,"TR_ASS_B";#N/A,#N/A,FALSE,"TR_ASS_R";#N/A,#N/A,FALSE,"ROAMING";#N/A,#N/A,FALSE,"PR_ASS_B";#N/A,#N/A,FALSE,"PR_ASS_R";#N/A,#N/A,FALSE,"PR_ASS_S"}</definedName>
    <definedName name="eeeeee" hidden="1">{#N/A,#N/A,FALSE,"MAIN";#N/A,#N/A,FALSE,"MK_ASS_B";#N/A,#N/A,FALSE,"MK_ASS_R";#N/A,#N/A,FALSE,"TR_ASS_B";#N/A,#N/A,FALSE,"TR_ASS_R";#N/A,#N/A,FALSE,"ROAMING";#N/A,#N/A,FALSE,"PR_ASS_B";#N/A,#N/A,FALSE,"PR_ASS_R";#N/A,#N/A,FALSE,"PR_ASS_S"}</definedName>
    <definedName name="EEEEEEEEE" localSheetId="0" hidden="1">{#N/A,#N/A,FALSE,"C.O.S. ASSUM (2)";#N/A,#N/A,FALSE,"PRICE STRUCT";#N/A,#N/A,FALSE,"Prod Constr";#N/A,#N/A,FALSE,"COS"}</definedName>
    <definedName name="EEEEEEEEE" hidden="1">{#N/A,#N/A,FALSE,"C.O.S. ASSUM (2)";#N/A,#N/A,FALSE,"PRICE STRUCT";#N/A,#N/A,FALSE,"Prod Constr";#N/A,#N/A,FALSE,"COS"}</definedName>
    <definedName name="erttt" localSheetId="0" hidden="1">{#N/A,#N/A,FALSE,"L. Zottola";#N/A,#N/A,FALSE,"M. Ruggi";#N/A,#N/A,FALSE,"M. Valenti";#N/A,#N/A,FALSE,"C. Mazza";#N/A,#N/A,FALSE,"G. Bellinzona";#N/A,#N/A,FALSE,"M. Carletti";#N/A,#N/A,FALSE,"P. Maresca";#N/A,#N/A,FALSE,"L. Tondi";#N/A,#N/A,FALSE,"M. Marani";#N/A,#N/A,FALSE,"R. Ruggerini";#N/A,#N/A,FALSE,"L. Liguori";#N/A,#N/A,FALSE,"D. Battistel"}</definedName>
    <definedName name="erttt" hidden="1">{#N/A,#N/A,FALSE,"L. Zottola";#N/A,#N/A,FALSE,"M. Ruggi";#N/A,#N/A,FALSE,"M. Valenti";#N/A,#N/A,FALSE,"C. Mazza";#N/A,#N/A,FALSE,"G. Bellinzona";#N/A,#N/A,FALSE,"M. Carletti";#N/A,#N/A,FALSE,"P. Maresca";#N/A,#N/A,FALSE,"L. Tondi";#N/A,#N/A,FALSE,"M. Marani";#N/A,#N/A,FALSE,"R. Ruggerini";#N/A,#N/A,FALSE,"L. Liguori";#N/A,#N/A,FALSE,"D. Battistel"}</definedName>
    <definedName name="fff" localSheetId="0" hidden="1">{#N/A,#N/A,FALSE,"MAIN";#N/A,#N/A,FALSE,"MK_ASS_B";#N/A,#N/A,FALSE,"MK_ASS_R";#N/A,#N/A,FALSE,"TR_ASS_B";#N/A,#N/A,FALSE,"TR_ASS_R";#N/A,#N/A,FALSE,"ROAMING";#N/A,#N/A,FALSE,"PR_ASS_B";#N/A,#N/A,FALSE,"PR_ASS_R";#N/A,#N/A,FALSE,"PR_ASS_S"}</definedName>
    <definedName name="fff" hidden="1">{#N/A,#N/A,FALSE,"MAIN";#N/A,#N/A,FALSE,"MK_ASS_B";#N/A,#N/A,FALSE,"MK_ASS_R";#N/A,#N/A,FALSE,"TR_ASS_B";#N/A,#N/A,FALSE,"TR_ASS_R";#N/A,#N/A,FALSE,"ROAMING";#N/A,#N/A,FALSE,"PR_ASS_B";#N/A,#N/A,FALSE,"PR_ASS_R";#N/A,#N/A,FALSE,"PR_ASS_S"}</definedName>
    <definedName name="fsdfsdfas" hidden="1">#REF!</definedName>
    <definedName name="ggg" localSheetId="0" hidden="1">{"'Set-Out'!$A$1:$H$30"}</definedName>
    <definedName name="ggg" hidden="1">{"'Set-Out'!$A$1:$H$30"}</definedName>
    <definedName name="ggggg" localSheetId="0" hidden="1">{#N/A,#N/A,FALSE,"MK_ASS_B";#N/A,#N/A,FALSE,"MK_ASS_R";#N/A,#N/A,FALSE,"MK_ASS_S";#N/A,#N/A,FALSE,"TR_ASS_B";#N/A,#N/A,FALSE,"TR_ASS_R";#N/A,#N/A,FALSE,"TR_ASS_S";#N/A,#N/A,FALSE,"PR_ASS_B";#N/A,#N/A,FALSE,"PR_ASS_R";#N/A,#N/A,FALSE,"REV_SUM"}</definedName>
    <definedName name="ggggg" hidden="1">{#N/A,#N/A,FALSE,"MK_ASS_B";#N/A,#N/A,FALSE,"MK_ASS_R";#N/A,#N/A,FALSE,"MK_ASS_S";#N/A,#N/A,FALSE,"TR_ASS_B";#N/A,#N/A,FALSE,"TR_ASS_R";#N/A,#N/A,FALSE,"TR_ASS_S";#N/A,#N/A,FALSE,"PR_ASS_B";#N/A,#N/A,FALSE,"PR_ASS_R";#N/A,#N/A,FALSE,"REV_SUM"}</definedName>
    <definedName name="GV" hidden="1">#REF!</definedName>
    <definedName name="Header1" hidden="1">IF(COUNTA(#REF!)=0,0,INDEX(#REF!,MATCH(ROW(#REF!),#REF!,TRUE)))+1</definedName>
    <definedName name="Header2" hidden="1">#REF!-1 &amp; "." &amp; MAX(1,COUNTA(INDEX(#REF!,MATCH(#REF!-1,#REF!,FALSE)):#REF!))</definedName>
    <definedName name="Header5" hidden="1">IF(COUNTA(#REF!)=0,0,INDEX(#REF!,MATCH(ROW(#REF!),#REF!,TRUE)))+1</definedName>
    <definedName name="hh" localSheetId="0" hidden="1">{#N/A,#N/A,FALSE,"MAIN";#N/A,#N/A,FALSE,"MK_ASS_B";#N/A,#N/A,FALSE,"MK_ASS_R";#N/A,#N/A,FALSE,"TR_ASS_B";#N/A,#N/A,FALSE,"TR_ASS_R";#N/A,#N/A,FALSE,"ROAMING";#N/A,#N/A,FALSE,"PR_ASS_B";#N/A,#N/A,FALSE,"PR_ASS_R";#N/A,#N/A,FALSE,"PR_ASS_S"}</definedName>
    <definedName name="hh" hidden="1">{#N/A,#N/A,FALSE,"MAIN";#N/A,#N/A,FALSE,"MK_ASS_B";#N/A,#N/A,FALSE,"MK_ASS_R";#N/A,#N/A,FALSE,"TR_ASS_B";#N/A,#N/A,FALSE,"TR_ASS_R";#N/A,#N/A,FALSE,"ROAMING";#N/A,#N/A,FALSE,"PR_ASS_B";#N/A,#N/A,FALSE,"PR_ASS_R";#N/A,#N/A,FALSE,"PR_ASS_S"}</definedName>
    <definedName name="hhh" localSheetId="0" hidden="1">{#N/A,#N/A,FALSE,"MAIN";#N/A,#N/A,FALSE,"MK_ASS_B";#N/A,#N/A,FALSE,"MK_ASS_R";#N/A,#N/A,FALSE,"TR_ASS_B";#N/A,#N/A,FALSE,"TR_ASS_R";#N/A,#N/A,FALSE,"ROAMING";#N/A,#N/A,FALSE,"PR_ASS_B";#N/A,#N/A,FALSE,"PR_ASS_R";#N/A,#N/A,FALSE,"PR_ASS_S"}</definedName>
    <definedName name="hhh" hidden="1">{#N/A,#N/A,FALSE,"MAIN";#N/A,#N/A,FALSE,"MK_ASS_B";#N/A,#N/A,FALSE,"MK_ASS_R";#N/A,#N/A,FALSE,"TR_ASS_B";#N/A,#N/A,FALSE,"TR_ASS_R";#N/A,#N/A,FALSE,"ROAMING";#N/A,#N/A,FALSE,"PR_ASS_B";#N/A,#N/A,FALSE,"PR_ASS_R";#N/A,#N/A,FALSE,"PR_ASS_S"}</definedName>
    <definedName name="HTML_CodePage" hidden="1">1252</definedName>
    <definedName name="HTML_Control" localSheetId="0" hidden="1">{"'Balancesheet 6'!$E$1:$AI$4"}</definedName>
    <definedName name="HTML_Control" hidden="1">{"'Balancesheet 6'!$E$1:$AI$4"}</definedName>
    <definedName name="HTML_Description" hidden="1">""</definedName>
    <definedName name="HTML_Email" hidden="1">""</definedName>
    <definedName name="HTML_Header" hidden="1">"Balancesheet 6"</definedName>
    <definedName name="HTML_LastUpdate" hidden="1">"06/15/2000"</definedName>
    <definedName name="HTML_LineAfter" hidden="1">FALSE</definedName>
    <definedName name="HTML_LineBefore" hidden="1">FALSE</definedName>
    <definedName name="HTML_Name" hidden="1">"BBG ALUM SA"</definedName>
    <definedName name="HTML_OBDlg2" hidden="1">TRUE</definedName>
    <definedName name="HTML_OBDlg4" hidden="1">TRUE</definedName>
    <definedName name="HTML_OS" hidden="1">0</definedName>
    <definedName name="HTML_PathFile" hidden="1">"C:\test\MyHTML.htm"</definedName>
    <definedName name="HTML_Title" hidden="1">"RAP_MAY"</definedName>
    <definedName name="IQ_ADDIN" hidden="1">"AUTO"</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 hidden="1">110000</definedName>
    <definedName name="IQ_CHANGE_AP_BR" hidden="1">"c135"</definedName>
    <definedName name="IQ_CHANGE_AR_BR" hidden="1">"c142"</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ONV_RATE" hidden="1">"c2192"</definedName>
    <definedName name="IQ_CQ" hidden="1">5000</definedName>
    <definedName name="IQ_CURRENCY_GAIN_BR" hidden="1">"c236"</definedName>
    <definedName name="IQ_CURRENT_PORT_DEBT_BR" hidden="1">"c1567"</definedName>
    <definedName name="IQ_CY" hidden="1">10000</definedName>
    <definedName name="IQ_DA_BR" hidden="1">"c248"</definedName>
    <definedName name="IQ_DA_CF_BR" hidden="1">"c251"</definedName>
    <definedName name="IQ_DA_SUPPL_BR" hidden="1">"c260"</definedName>
    <definedName name="IQ_DA_SUPPL_CF_BR" hidden="1">"c263"</definedName>
    <definedName name="IQ_DAILY" hidden="1">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EBT_BR" hidden="1">"c378"</definedName>
    <definedName name="IQ_EBT_EXCL_BR" hidden="1">"c381"</definedName>
    <definedName name="IQ_EXTRA_ACC_ITEMS_BR" hidden="1">"c412"</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W_AMORT_BR" hidden="1">"c532"</definedName>
    <definedName name="IQ_GW_INTAN_AMORT_BR" hidden="1">"c1470"</definedName>
    <definedName name="IQ_GW_INTAN_AMORT_CF_BR" hidden="1">"c1473"</definedName>
    <definedName name="IQ_INC_EQUITY_BR" hidden="1">"c550"</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 hidden="1">2000</definedName>
    <definedName name="IQ_LTMMONTH" hidden="1">120000</definedName>
    <definedName name="IQ_MERGER_BR" hidden="1">"c715"</definedName>
    <definedName name="IQ_MERGER_RESTRUCTURE_BR" hidden="1">"c721"</definedName>
    <definedName name="IQ_MINORITY_INTEREST_BR" hidden="1">"c729"</definedName>
    <definedName name="IQ_MONTH" hidden="1">15000</definedName>
    <definedName name="IQ_NAMES_REVISION_DATE_" hidden="1">40998.5354861111</definedName>
    <definedName name="IQ_NET_DEBT_ISSUED_BR" hidden="1">"c753"</definedName>
    <definedName name="IQ_NET_INT_INC_BR" hidden="1">"c765"</definedName>
    <definedName name="IQ_NTM" hidden="1">6000</definedName>
    <definedName name="IQ_OPER_INC_BR" hidden="1">"c850"</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REF_ISSUED_BR" hidden="1">"c1047"</definedName>
    <definedName name="IQ_PREF_OTHER_BR" hidden="1">"c1055"</definedName>
    <definedName name="IQ_PREF_REP_BR" hidden="1">"c1062"</definedName>
    <definedName name="IQ_RESIDENTIAL_LOANS" hidden="1">"c1102"</definedName>
    <definedName name="IQ_RESTRUCTURE_BR" hidden="1">"c1106"</definedName>
    <definedName name="IQ_RETURN_ASSETS_BROK" hidden="1">"c1115"</definedName>
    <definedName name="IQ_RETURN_EQUITY_BROK" hidden="1">"c1120"</definedName>
    <definedName name="IQ_SALE_INTAN_CF_BR" hidden="1">"c1133"</definedName>
    <definedName name="IQ_SALE_PPE_CF_BR" hidden="1">"c1139"</definedName>
    <definedName name="IQ_SALE_REAL_ESTATE_CF_BR" hidden="1">"c1145"</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REASURY_OTHER_EQUITY_BR" hidden="1">"c1314"</definedName>
    <definedName name="IQ_UNEARN_REV_CURRENT_BR" hidden="1">"c1324"</definedName>
    <definedName name="IQ_WEEK" hidden="1">50000</definedName>
    <definedName name="IQ_YTD" hidden="1">3000</definedName>
    <definedName name="IQ_YTDMONTH" hidden="1">130000</definedName>
    <definedName name="ITZ" localSheetId="0" hidden="1">{#N/A,#N/A,FALSE,"bs_cons";#N/A,#N/A,FALSE,"bs_grup";#N/A,#N/A,FALSE,"bs_umpl";#N/A,#N/A,FALSE,"bs_bim";#N/A,#N/A,FALSE,"bs_bdb";#N/A,#N/A,FALSE,"bs_mq32";#N/A,#N/A,FALSE,"bs_bsrl"}</definedName>
    <definedName name="ITZ" hidden="1">{#N/A,#N/A,FALSE,"bs_cons";#N/A,#N/A,FALSE,"bs_grup";#N/A,#N/A,FALSE,"bs_umpl";#N/A,#N/A,FALSE,"bs_bim";#N/A,#N/A,FALSE,"bs_bdb";#N/A,#N/A,FALSE,"bs_mq32";#N/A,#N/A,FALSE,"bs_bsrl"}</definedName>
    <definedName name="jhg" localSheetId="0" hidden="1">{#N/A,#N/A,FALSE,"ACQ_GRAPHS";#N/A,#N/A,FALSE,"T_1 GRAPHS";#N/A,#N/A,FALSE,"T_2 GRAPHS";#N/A,#N/A,FALSE,"COMB_GRAPHS"}</definedName>
    <definedName name="jhg" hidden="1">{#N/A,#N/A,FALSE,"ACQ_GRAPHS";#N/A,#N/A,FALSE,"T_1 GRAPHS";#N/A,#N/A,FALSE,"T_2 GRAPHS";#N/A,#N/A,FALSE,"COMB_GRAPHS"}</definedName>
    <definedName name="jj" localSheetId="0" hidden="1">{#N/A,#N/A,FALSE,"C.O.S. ASSUM (2)";#N/A,#N/A,FALSE,"PRICE STRUCT";#N/A,#N/A,FALSE,"Prod Constr";#N/A,#N/A,FALSE,"COS"}</definedName>
    <definedName name="jj" hidden="1">{#N/A,#N/A,FALSE,"C.O.S. ASSUM (2)";#N/A,#N/A,FALSE,"PRICE STRUCT";#N/A,#N/A,FALSE,"Prod Constr";#N/A,#N/A,FALSE,"COS"}</definedName>
    <definedName name="jjj" localSheetId="0" hidden="1">{#N/A,#N/A,FALSE,"MK_ASS_B";#N/A,#N/A,FALSE,"MK_ASS_R";#N/A,#N/A,FALSE,"MK_ASS_S";#N/A,#N/A,FALSE,"TR_ASS_B";#N/A,#N/A,FALSE,"TR_ASS_R";#N/A,#N/A,FALSE,"TR_ASS_S";#N/A,#N/A,FALSE,"PR_ASS_B";#N/A,#N/A,FALSE,"PR_ASS_R";#N/A,#N/A,FALSE,"REV_SUM"}</definedName>
    <definedName name="jjj" hidden="1">{#N/A,#N/A,FALSE,"MK_ASS_B";#N/A,#N/A,FALSE,"MK_ASS_R";#N/A,#N/A,FALSE,"MK_ASS_S";#N/A,#N/A,FALSE,"TR_ASS_B";#N/A,#N/A,FALSE,"TR_ASS_R";#N/A,#N/A,FALSE,"TR_ASS_S";#N/A,#N/A,FALSE,"PR_ASS_B";#N/A,#N/A,FALSE,"PR_ASS_R";#N/A,#N/A,FALSE,"REV_SUM"}</definedName>
    <definedName name="jklkj" hidden="1">#REF!</definedName>
    <definedName name="K" localSheetId="0" hidden="1">{#N/A,#N/A,FALSE,"MAIN";#N/A,#N/A,FALSE,"MK_ASS_B";#N/A,#N/A,FALSE,"MK_ASS_R";#N/A,#N/A,FALSE,"TR_ASS_B";#N/A,#N/A,FALSE,"TR_ASS_R";#N/A,#N/A,FALSE,"ROAMING";#N/A,#N/A,FALSE,"PR_ASS_B";#N/A,#N/A,FALSE,"PR_ASS_R";#N/A,#N/A,FALSE,"PR_ASS_S"}</definedName>
    <definedName name="K" hidden="1">{#N/A,#N/A,FALSE,"MAIN";#N/A,#N/A,FALSE,"MK_ASS_B";#N/A,#N/A,FALSE,"MK_ASS_R";#N/A,#N/A,FALSE,"TR_ASS_B";#N/A,#N/A,FALSE,"TR_ASS_R";#N/A,#N/A,FALSE,"ROAMING";#N/A,#N/A,FALSE,"PR_ASS_B";#N/A,#N/A,FALSE,"PR_ASS_R";#N/A,#N/A,FALSE,"PR_ASS_S"}</definedName>
    <definedName name="K2___PARKEDCVW__" hidden="1">"FINANCIALS;A=CK00100TOT;C=ACTUAL;R=LC;UA=D_TOP;E=P500231;UB=TPTOP;UC=F_FISICO;T=2004.DEC;F=PERIODIC;"</definedName>
    <definedName name="K2_ISWBINITED" hidden="1">TRUE</definedName>
    <definedName name="K2_WBEVMODE" hidden="1">-1</definedName>
    <definedName name="K2_WBHASINITMODE" hidden="1">1</definedName>
    <definedName name="KKKK"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KKKK"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KLAMENEOOO" localSheetId="0" hidden="1">{#N/A,#N/A,FALSE,"ACQ_GRAPHS";#N/A,#N/A,FALSE,"T_1 GRAPHS";#N/A,#N/A,FALSE,"T_2 GRAPHS";#N/A,#N/A,FALSE,"COMB_GRAPHS"}</definedName>
    <definedName name="KLAMENEOOO" hidden="1">{#N/A,#N/A,FALSE,"ACQ_GRAPHS";#N/A,#N/A,FALSE,"T_1 GRAPHS";#N/A,#N/A,FALSE,"T_2 GRAPHS";#N/A,#N/A,FALSE,"COMB_GRAPHS"}</definedName>
    <definedName name="lili" localSheetId="0" hidden="1">{"vi1",#N/A,FALSE,"Financial Statements";"vi2",#N/A,FALSE,"Financial Statements";#N/A,#N/A,FALSE,"DCF"}</definedName>
    <definedName name="lili" hidden="1">{"vi1",#N/A,FALSE,"Financial Statements";"vi2",#N/A,FALSE,"Financial Statements";#N/A,#N/A,FALSE,"DCF"}</definedName>
    <definedName name="ListOffset" hidden="1">1</definedName>
    <definedName name="LLL"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LLL"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llll" localSheetId="0" hidden="1">{"'Set-Out'!$A$1:$H$30"}</definedName>
    <definedName name="llll" hidden="1">{"'Set-Out'!$A$1:$H$30"}</definedName>
    <definedName name="lllll" localSheetId="0" hidden="1">{#N/A,#N/A,FALSE,"MK_ASS_B";#N/A,#N/A,FALSE,"MK_ASS_R";#N/A,#N/A,FALSE,"MK_ASS_S";#N/A,#N/A,FALSE,"TR_ASS_B";#N/A,#N/A,FALSE,"TR_ASS_R";#N/A,#N/A,FALSE,"TR_ASS_S";#N/A,#N/A,FALSE,"PR_ASS_B";#N/A,#N/A,FALSE,"PR_ASS_R";#N/A,#N/A,FALSE,"REV_SUM"}</definedName>
    <definedName name="lllll" hidden="1">{#N/A,#N/A,FALSE,"MK_ASS_B";#N/A,#N/A,FALSE,"MK_ASS_R";#N/A,#N/A,FALSE,"MK_ASS_S";#N/A,#N/A,FALSE,"TR_ASS_B";#N/A,#N/A,FALSE,"TR_ASS_R";#N/A,#N/A,FALSE,"TR_ASS_S";#N/A,#N/A,FALSE,"PR_ASS_B";#N/A,#N/A,FALSE,"PR_ASS_R";#N/A,#N/A,FALSE,"REV_SUM"}</definedName>
    <definedName name="LLLLLLLLL"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LLLLLLLLL"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Luca" hidden="1">#REF!</definedName>
    <definedName name="mABEL" hidden="1">#REF!</definedName>
    <definedName name="mim" localSheetId="0" hidden="1">{#N/A,#N/A,FALSE,"C.O.S. ASSUM (2)";#N/A,#N/A,FALSE,"PRICE STRUCT";#N/A,#N/A,FALSE,"Prod Constr";#N/A,#N/A,FALSE,"COS"}</definedName>
    <definedName name="mim" hidden="1">{#N/A,#N/A,FALSE,"C.O.S. ASSUM (2)";#N/A,#N/A,FALSE,"PRICE STRUCT";#N/A,#N/A,FALSE,"Prod Constr";#N/A,#N/A,FALSE,"COS"}</definedName>
    <definedName name="MLMCY" localSheetId="0" hidden="1">{#N/A,#N/A,FALSE,"CF9310";#N/A,#N/A,FALSE,"CLASSICS";#N/A,#N/A,FALSE,"CF6310";#N/A,#N/A,FALSE,"CF 5301 5350";#N/A,#N/A,FALSE,"CF8310";#N/A,#N/A,FALSE,"TOTEXT";#N/A,#N/A,FALSE,"CF7305";#N/A,#N/A,FALSE,"CF7311";#N/A,#N/A,FALSE,"CF7320";#N/A,#N/A,FALSE,"CF7321";#N/A,#N/A,FALSE,"CF7330"}</definedName>
    <definedName name="MLMCY" hidden="1">{#N/A,#N/A,FALSE,"CF9310";#N/A,#N/A,FALSE,"CLASSICS";#N/A,#N/A,FALSE,"CF6310";#N/A,#N/A,FALSE,"CF 5301 5350";#N/A,#N/A,FALSE,"CF8310";#N/A,#N/A,FALSE,"TOTEXT";#N/A,#N/A,FALSE,"CF7305";#N/A,#N/A,FALSE,"CF7311";#N/A,#N/A,FALSE,"CF7320";#N/A,#N/A,FALSE,"CF7321";#N/A,#N/A,FALSE,"CF7330"}</definedName>
    <definedName name="mmm" localSheetId="0" hidden="1">{#N/A,#N/A,FALSE,"MK_ASS_B";#N/A,#N/A,FALSE,"MK_ASS_R";#N/A,#N/A,FALSE,"MK_ASS_S";#N/A,#N/A,FALSE,"TR_ASS_B";#N/A,#N/A,FALSE,"TR_ASS_R";#N/A,#N/A,FALSE,"TR_ASS_S";#N/A,#N/A,FALSE,"PR_ASS_B";#N/A,#N/A,FALSE,"PR_ASS_R";#N/A,#N/A,FALSE,"REV_SUM"}</definedName>
    <definedName name="mmm" hidden="1">{#N/A,#N/A,FALSE,"MK_ASS_B";#N/A,#N/A,FALSE,"MK_ASS_R";#N/A,#N/A,FALSE,"MK_ASS_S";#N/A,#N/A,FALSE,"TR_ASS_B";#N/A,#N/A,FALSE,"TR_ASS_R";#N/A,#N/A,FALSE,"TR_ASS_S";#N/A,#N/A,FALSE,"PR_ASS_B";#N/A,#N/A,FALSE,"PR_ASS_R";#N/A,#N/A,FALSE,"REV_SUM"}</definedName>
    <definedName name="NEW" hidden="1">#REF!</definedName>
    <definedName name="ooo" localSheetId="0" hidden="1">{#N/A,#N/A,FALSE,"MAIN";#N/A,#N/A,FALSE,"MK_ASS_B";#N/A,#N/A,FALSE,"MK_ASS_R";#N/A,#N/A,FALSE,"TR_ASS_B";#N/A,#N/A,FALSE,"TR_ASS_R";#N/A,#N/A,FALSE,"ROAMING";#N/A,#N/A,FALSE,"PR_ASS_B";#N/A,#N/A,FALSE,"PR_ASS_R";#N/A,#N/A,FALSE,"PR_ASS_S"}</definedName>
    <definedName name="ooo" hidden="1">{#N/A,#N/A,FALSE,"MAIN";#N/A,#N/A,FALSE,"MK_ASS_B";#N/A,#N/A,FALSE,"MK_ASS_R";#N/A,#N/A,FALSE,"TR_ASS_B";#N/A,#N/A,FALSE,"TR_ASS_R";#N/A,#N/A,FALSE,"ROAMING";#N/A,#N/A,FALSE,"PR_ASS_B";#N/A,#N/A,FALSE,"PR_ASS_R";#N/A,#N/A,FALSE,"PR_ASS_S"}</definedName>
    <definedName name="opopo" localSheetId="0" hidden="1">{#N/A,#N/A,FALSE,"Valuation Assumptions";#N/A,#N/A,FALSE,"Summary";#N/A,#N/A,FALSE,"DCF";#N/A,#N/A,FALSE,"Valuation";#N/A,#N/A,FALSE,"WACC";#N/A,#N/A,FALSE,"UBVH";#N/A,#N/A,FALSE,"Free Cash Flow"}</definedName>
    <definedName name="opopo" hidden="1">{#N/A,#N/A,FALSE,"Valuation Assumptions";#N/A,#N/A,FALSE,"Summary";#N/A,#N/A,FALSE,"DCF";#N/A,#N/A,FALSE,"Valuation";#N/A,#N/A,FALSE,"WACC";#N/A,#N/A,FALSE,"UBVH";#N/A,#N/A,FALSE,"Free Cash Flow"}</definedName>
    <definedName name="oposite" localSheetId="0" hidden="1">{#N/A,#N/A,FALSE,"C.O.S. ASSUM (2)";#N/A,#N/A,FALSE,"PRICE STRUCT";#N/A,#N/A,FALSE,"Prod Constr";#N/A,#N/A,FALSE,"COS"}</definedName>
    <definedName name="oposite" hidden="1">{#N/A,#N/A,FALSE,"C.O.S. ASSUM (2)";#N/A,#N/A,FALSE,"PRICE STRUCT";#N/A,#N/A,FALSE,"Prod Constr";#N/A,#N/A,FALSE,"COS"}</definedName>
    <definedName name="Ownership" hidden="1">OFFSET(#REF!,1,0)</definedName>
    <definedName name="p" hidden="1">#REF!</definedName>
    <definedName name="pat" localSheetId="0" hidden="1">{#N/A,#N/A,FALSE,"HIGHNEW";#N/A,#N/A,FALSE,"HIGHOLD";#N/A,#N/A,FALSE,"MTHDET";#N/A,#N/A,FALSE,"ACTDET"}</definedName>
    <definedName name="pat" hidden="1">{#N/A,#N/A,FALSE,"HIGHNEW";#N/A,#N/A,FALSE,"HIGHOLD";#N/A,#N/A,FALSE,"MTHDET";#N/A,#N/A,FALSE,"ACTDET"}</definedName>
    <definedName name="PLEASE" localSheetId="0" hidden="1">{"'Balancesheet 6'!$E$1:$AI$4"}</definedName>
    <definedName name="PLEASE" hidden="1">{"'Balancesheet 6'!$E$1:$AI$4"}</definedName>
    <definedName name="pokokokojijmaskjisdjaso" hidden="1">#REF!</definedName>
    <definedName name="pouttr" localSheetId="0" hidden="1">{#N/A,#N/A,FALSE,"MK_ASS_B";#N/A,#N/A,FALSE,"MK_ASS_R";#N/A,#N/A,FALSE,"MK_ASS_S";#N/A,#N/A,FALSE,"TR_ASS_B";#N/A,#N/A,FALSE,"TR_ASS_R";#N/A,#N/A,FALSE,"TR_ASS_S";#N/A,#N/A,FALSE,"PR_ASS_B";#N/A,#N/A,FALSE,"PR_ASS_R";#N/A,#N/A,FALSE,"REV_SUM"}</definedName>
    <definedName name="pouttr" hidden="1">{#N/A,#N/A,FALSE,"MK_ASS_B";#N/A,#N/A,FALSE,"MK_ASS_R";#N/A,#N/A,FALSE,"MK_ASS_S";#N/A,#N/A,FALSE,"TR_ASS_B";#N/A,#N/A,FALSE,"TR_ASS_R";#N/A,#N/A,FALSE,"TR_ASS_S";#N/A,#N/A,FALSE,"PR_ASS_B";#N/A,#N/A,FALSE,"PR_ASS_R";#N/A,#N/A,FALSE,"REV_SUM"}</definedName>
    <definedName name="PP"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PP"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PPPP"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PPPP"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ppppppp" localSheetId="0" hidden="1">{#N/A,#N/A,FALSE,"MAIN";#N/A,#N/A,FALSE,"MK_ASS_B";#N/A,#N/A,FALSE,"MK_ASS_R";#N/A,#N/A,FALSE,"TR_ASS_B";#N/A,#N/A,FALSE,"TR_ASS_R";#N/A,#N/A,FALSE,"ROAMING";#N/A,#N/A,FALSE,"PR_ASS_B";#N/A,#N/A,FALSE,"PR_ASS_R";#N/A,#N/A,FALSE,"PR_ASS_S"}</definedName>
    <definedName name="ppppppp" hidden="1">{#N/A,#N/A,FALSE,"MAIN";#N/A,#N/A,FALSE,"MK_ASS_B";#N/A,#N/A,FALSE,"MK_ASS_R";#N/A,#N/A,FALSE,"TR_ASS_B";#N/A,#N/A,FALSE,"TR_ASS_R";#N/A,#N/A,FALSE,"ROAMING";#N/A,#N/A,FALSE,"PR_ASS_B";#N/A,#N/A,FALSE,"PR_ASS_R";#N/A,#N/A,FALSE,"PR_ASS_S"}</definedName>
    <definedName name="Prova" localSheetId="0" hidden="1">{#N/A,#N/A,FALSE,"PRESENT";#N/A,#N/A,FALSE,"INDICE";#N/A,#N/A,FALSE,"DIV_CONS";#N/A,#N/A,FALSE,"DIV_GRUP";#N/A,#N/A,FALSE,"DIV_BIM";#N/A,#N/A,FALSE,"DIV_UMPL";#N/A,#N/A,FALSE,"DIV_BDBAS";#N/A,#N/A,FALSE,"B_SRL";#N/A,#N/A,FALSE,"MQ_SRL"}</definedName>
    <definedName name="Prova" hidden="1">{#N/A,#N/A,FALSE,"PRESENT";#N/A,#N/A,FALSE,"INDICE";#N/A,#N/A,FALSE,"DIV_CONS";#N/A,#N/A,FALSE,"DIV_GRUP";#N/A,#N/A,FALSE,"DIV_BIM";#N/A,#N/A,FALSE,"DIV_UMPL";#N/A,#N/A,FALSE,"DIV_BDBAS";#N/A,#N/A,FALSE,"B_SRL";#N/A,#N/A,FALSE,"MQ_SRL"}</definedName>
    <definedName name="PUB_FileID" hidden="1">"L10003649.xls"</definedName>
    <definedName name="PUB_UserID" hidden="1">"MAYERX"</definedName>
    <definedName name="q" hidden="1">#REF!</definedName>
    <definedName name="qaqaqaqaq" localSheetId="0" hidden="1">{#N/A,#N/A,FALSE,"INPUTS";#N/A,#N/A,FALSE,"PROFORMA BSHEET";#N/A,#N/A,FALSE,"COMBINED";#N/A,#N/A,FALSE,"HIGH YIELD";#N/A,#N/A,FALSE,"COMB_GRAPHS"}</definedName>
    <definedName name="qaqaqaqaq" hidden="1">{#N/A,#N/A,FALSE,"INPUTS";#N/A,#N/A,FALSE,"PROFORMA BSHEET";#N/A,#N/A,FALSE,"COMBINED";#N/A,#N/A,FALSE,"HIGH YIELD";#N/A,#N/A,FALSE,"COMB_GRAPHS"}</definedName>
    <definedName name="qqqqqqqq"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qqqqqqqq"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qsqw" localSheetId="0" hidden="1">{#N/A,#N/A,FALSE,"bs_cons";#N/A,#N/A,FALSE,"bs_grup";#N/A,#N/A,FALSE,"bs_umpl";#N/A,#N/A,FALSE,"bs_bim";#N/A,#N/A,FALSE,"bs_bdb";#N/A,#N/A,FALSE,"bs_mq32";#N/A,#N/A,FALSE,"bs_bsrl"}</definedName>
    <definedName name="qsqw" hidden="1">{#N/A,#N/A,FALSE,"bs_cons";#N/A,#N/A,FALSE,"bs_grup";#N/A,#N/A,FALSE,"bs_umpl";#N/A,#N/A,FALSE,"bs_bim";#N/A,#N/A,FALSE,"bs_bdb";#N/A,#N/A,FALSE,"bs_mq32";#N/A,#N/A,FALSE,"bs_bsrl"}</definedName>
    <definedName name="QWERTY" hidden="1">#REF!</definedName>
    <definedName name="REB" hidden="1">#REF!</definedName>
    <definedName name="reda" localSheetId="0" hidden="1">{#N/A,#N/A,FALSE,"ACQ_GRAPHS";#N/A,#N/A,FALSE,"T_1 GRAPHS";#N/A,#N/A,FALSE,"T_2 GRAPHS";#N/A,#N/A,FALSE,"COMB_GRAPHS"}</definedName>
    <definedName name="reda" hidden="1">{#N/A,#N/A,FALSE,"ACQ_GRAPHS";#N/A,#N/A,FALSE,"T_1 GRAPHS";#N/A,#N/A,FALSE,"T_2 GRAPHS";#N/A,#N/A,FALSE,"COMB_GRAPHS"}</definedName>
    <definedName name="redo" localSheetId="0" hidden="1">{#N/A,#N/A,FALSE,"ACQ_GRAPHS";#N/A,#N/A,FALSE,"T_1 GRAPHS";#N/A,#N/A,FALSE,"T_2 GRAPHS";#N/A,#N/A,FALSE,"COMB_GRAPHS"}</definedName>
    <definedName name="redo" hidden="1">{#N/A,#N/A,FALSE,"ACQ_GRAPHS";#N/A,#N/A,FALSE,"T_1 GRAPHS";#N/A,#N/A,FALSE,"T_2 GRAPHS";#N/A,#N/A,FALSE,"COMB_GRAPHS"}</definedName>
    <definedName name="rrrrr" localSheetId="0" hidden="1">{#N/A,#N/A,FALSE,"MAIN";#N/A,#N/A,FALSE,"MK_ASS_B";#N/A,#N/A,FALSE,"MK_ASS_R";#N/A,#N/A,FALSE,"TR_ASS_B";#N/A,#N/A,FALSE,"TR_ASS_R";#N/A,#N/A,FALSE,"ROAMING";#N/A,#N/A,FALSE,"PR_ASS_B";#N/A,#N/A,FALSE,"PR_ASS_R";#N/A,#N/A,FALSE,"PR_ASS_S"}</definedName>
    <definedName name="rrrrr" hidden="1">{#N/A,#N/A,FALSE,"MAIN";#N/A,#N/A,FALSE,"MK_ASS_B";#N/A,#N/A,FALSE,"MK_ASS_R";#N/A,#N/A,FALSE,"TR_ASS_B";#N/A,#N/A,FALSE,"TR_ASS_R";#N/A,#N/A,FALSE,"ROAMING";#N/A,#N/A,FALSE,"PR_ASS_B";#N/A,#N/A,FALSE,"PR_ASS_R";#N/A,#N/A,FALSE,"PR_ASS_S"}</definedName>
    <definedName name="rtu" localSheetId="0" hidden="1">{#N/A,#N/A,FALSE,"MK_ASS_B";#N/A,#N/A,FALSE,"MK_ASS_R";#N/A,#N/A,FALSE,"MK_ASS_S";#N/A,#N/A,FALSE,"TR_ASS_B";#N/A,#N/A,FALSE,"TR_ASS_R";#N/A,#N/A,FALSE,"TR_ASS_S";#N/A,#N/A,FALSE,"PR_ASS_B";#N/A,#N/A,FALSE,"PR_ASS_R";#N/A,#N/A,FALSE,"REV_SUM"}</definedName>
    <definedName name="rtu" hidden="1">{#N/A,#N/A,FALSE,"MK_ASS_B";#N/A,#N/A,FALSE,"MK_ASS_R";#N/A,#N/A,FALSE,"MK_ASS_S";#N/A,#N/A,FALSE,"TR_ASS_B";#N/A,#N/A,FALSE,"TR_ASS_R";#N/A,#N/A,FALSE,"TR_ASS_S";#N/A,#N/A,FALSE,"PR_ASS_B";#N/A,#N/A,FALSE,"PR_ASS_R";#N/A,#N/A,FALSE,"REV_SUM"}</definedName>
    <definedName name="SAPBEXdnldView" hidden="1">"4CPZTA3WKMS4T8CIWKV4P36H6"</definedName>
    <definedName name="SAPBEXsysID" hidden="1">"EB8"</definedName>
    <definedName name="saweewq" localSheetId="0" hidden="1">{#N/A,#N/A,FALSE,"PRESENT";#N/A,#N/A,FALSE,"INDICE";#N/A,#N/A,FALSE,"DIV_CONS";#N/A,#N/A,FALSE,"DIV_GRUP";#N/A,#N/A,FALSE,"DIV_BIM";#N/A,#N/A,FALSE,"DIV_UMPL";#N/A,#N/A,FALSE,"DIV_BDBAS";#N/A,#N/A,FALSE,"B_SRL";#N/A,#N/A,FALSE,"MQ_SRL"}</definedName>
    <definedName name="saweewq" hidden="1">{#N/A,#N/A,FALSE,"PRESENT";#N/A,#N/A,FALSE,"INDICE";#N/A,#N/A,FALSE,"DIV_CONS";#N/A,#N/A,FALSE,"DIV_GRUP";#N/A,#N/A,FALSE,"DIV_BIM";#N/A,#N/A,FALSE,"DIV_UMPL";#N/A,#N/A,FALSE,"DIV_BDBAS";#N/A,#N/A,FALSE,"B_SRL";#N/A,#N/A,FALSE,"MQ_SRL"}</definedName>
    <definedName name="SDF" localSheetId="0" hidden="1">{#N/A,#N/A,FALSE,"MONTHDET";#N/A,#N/A,FALSE,"ACTUAL"}</definedName>
    <definedName name="SDF" hidden="1">{#N/A,#N/A,FALSE,"MONTHDET";#N/A,#N/A,FALSE,"ACTUAL"}</definedName>
    <definedName name="sdfd" localSheetId="0" hidden="1">{#N/A,#N/A,FALSE,0;#N/A,#N/A,FALSE,0;#N/A,#N/A,FALSE,0;#N/A,#N/A,FALSE,0}</definedName>
    <definedName name="sdfd" hidden="1">{#N/A,#N/A,FALSE,0;#N/A,#N/A,FALSE,0;#N/A,#N/A,FALSE,0;#N/A,#N/A,FALSE,0}</definedName>
    <definedName name="Slicer_FY">#N/A</definedName>
    <definedName name="Slicer_Plants">#N/A</definedName>
    <definedName name="Slicersheet"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7000000</definedName>
    <definedName name="T"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T"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TextRefCopyRangeCount" hidden="1">7</definedName>
    <definedName name="tosin" hidden="1">#REF!</definedName>
    <definedName name="TTT"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TTT"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ttttttttt" localSheetId="0" hidden="1">{"'Set-Out'!$A$1:$H$30"}</definedName>
    <definedName name="ttttttttt" hidden="1">{"'Set-Out'!$A$1:$H$30"}</definedName>
    <definedName name="v" localSheetId="0" hidden="1">{#N/A,#N/A,FALSE,"HMF";#N/A,#N/A,FALSE,"FACIL";#N/A,#N/A,FALSE,"HMFINANCE";#N/A,#N/A,FALSE,"HMEUROPE";#N/A,#N/A,FALSE,"HHAB CONSO";#N/A,#N/A,FALSE,"PAB";#N/A,#N/A,FALSE,"MMC";#N/A,#N/A,FALSE,"THAI";#N/A,#N/A,FALSE,"SINPA";#N/A,#N/A,FALSE,"POLAND"}</definedName>
    <definedName name="v" hidden="1">{#N/A,#N/A,FALSE,"HMF";#N/A,#N/A,FALSE,"FACIL";#N/A,#N/A,FALSE,"HMFINANCE";#N/A,#N/A,FALSE,"HMEUROPE";#N/A,#N/A,FALSE,"HHAB CONSO";#N/A,#N/A,FALSE,"PAB";#N/A,#N/A,FALSE,"MMC";#N/A,#N/A,FALSE,"THAI";#N/A,#N/A,FALSE,"SINPA";#N/A,#N/A,FALSE,"POLAND"}</definedName>
    <definedName name="Value" localSheetId="0" hidden="1">{#N/A,#N/A,FALSE,"Cashflow Analysis";#N/A,#N/A,FALSE,"Sensitivity Analysis";#N/A,#N/A,FALSE,"PV";#N/A,#N/A,FALSE,"Pro Forma"}</definedName>
    <definedName name="Value" hidden="1">{#N/A,#N/A,FALSE,"Cashflow Analysis";#N/A,#N/A,FALSE,"Sensitivity Analysis";#N/A,#N/A,FALSE,"PV";#N/A,#N/A,FALSE,"Pro Forma"}</definedName>
    <definedName name="value1" localSheetId="0" hidden="1">{#N/A,#N/A,FALSE,"Cashflow Analysis";#N/A,#N/A,FALSE,"Sensitivity Analysis";#N/A,#N/A,FALSE,"PV";#N/A,#N/A,FALSE,"Pro Forma"}</definedName>
    <definedName name="value1" hidden="1">{#N/A,#N/A,FALSE,"Cashflow Analysis";#N/A,#N/A,FALSE,"Sensitivity Analysis";#N/A,#N/A,FALSE,"PV";#N/A,#N/A,FALSE,"Pro Forma"}</definedName>
    <definedName name="VFR" localSheetId="0" hidden="1">{#N/A,#N/A,FALSE,"MAIN";#N/A,#N/A,FALSE,"MK_ASS_B";#N/A,#N/A,FALSE,"MK_ASS_R";#N/A,#N/A,FALSE,"TR_ASS_B";#N/A,#N/A,FALSE,"TR_ASS_R";#N/A,#N/A,FALSE,"ROAMING";#N/A,#N/A,FALSE,"PR_ASS_B";#N/A,#N/A,FALSE,"PR_ASS_R";#N/A,#N/A,FALSE,"PR_ASS_S"}</definedName>
    <definedName name="VFR" hidden="1">{#N/A,#N/A,FALSE,"MAIN";#N/A,#N/A,FALSE,"MK_ASS_B";#N/A,#N/A,FALSE,"MK_ASS_R";#N/A,#N/A,FALSE,"TR_ASS_B";#N/A,#N/A,FALSE,"TR_ASS_R";#N/A,#N/A,FALSE,"ROAMING";#N/A,#N/A,FALSE,"PR_ASS_B";#N/A,#N/A,FALSE,"PR_ASS_R";#N/A,#N/A,FALSE,"PR_ASS_S"}</definedName>
    <definedName name="vrn2.book." localSheetId="0" hidden="1">{#N/A,#N/A,FALSE,"PRESENT";#N/A,#N/A,FALSE,"INDICE";#N/A,#N/A,FALSE,"DIV_CONS";#N/A,#N/A,FALSE,"DIV_GRUP";#N/A,#N/A,FALSE,"DIV_BIM";#N/A,#N/A,FALSE,"DIV_UMPL";#N/A,#N/A,FALSE,"DIV_BDBAS";#N/A,#N/A,FALSE,"B_SRL";#N/A,#N/A,FALSE,"MQ_SRL"}</definedName>
    <definedName name="vrn2.book." hidden="1">{#N/A,#N/A,FALSE,"PRESENT";#N/A,#N/A,FALSE,"INDICE";#N/A,#N/A,FALSE,"DIV_CONS";#N/A,#N/A,FALSE,"DIV_GRUP";#N/A,#N/A,FALSE,"DIV_BIM";#N/A,#N/A,FALSE,"DIV_UMPL";#N/A,#N/A,FALSE,"DIV_BDBAS";#N/A,#N/A,FALSE,"B_SRL";#N/A,#N/A,FALSE,"MQ_SRL"}</definedName>
    <definedName name="w" hidden="1">#REF!</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0" hidden="1">{#N/A,#N/A,FALSE,"INPUTS";#N/A,#N/A,FALSE,"PROFORMA BSHEET";#N/A,#N/A,FALSE,"COMBINED";#N/A,#N/A,FALSE,"ACQUIROR";#N/A,#N/A,FALSE,"TARGET 1";#N/A,#N/A,FALSE,"TARGET 2";#N/A,#N/A,FALSE,"HIGH YIELD";#N/A,#N/A,FALSE,"OVERFUND"}</definedName>
    <definedName name="wrn.ALL." hidden="1">{#N/A,#N/A,FALSE,"INPUTS";#N/A,#N/A,FALSE,"PROFORMA BSHEET";#N/A,#N/A,FALSE,"COMBINED";#N/A,#N/A,FALSE,"ACQUIROR";#N/A,#N/A,FALSE,"TARGET 1";#N/A,#N/A,FALSE,"TARGET 2";#N/A,#N/A,FALSE,"HIGH YIELD";#N/A,#N/A,FALSE,"OVERFUND"}</definedName>
    <definedName name="wrn.All._.Pages." localSheetId="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ustria." localSheetId="0" hidden="1">{#N/A,#N/A,FALSE,"MK_ASS_B";#N/A,#N/A,FALSE,"MK_ASS_R";#N/A,#N/A,FALSE,"MK_ASS_S";#N/A,#N/A,FALSE,"TR_ASS_B";#N/A,#N/A,FALSE,"TR_ASS_R";#N/A,#N/A,FALSE,"TR_ASS_S";#N/A,#N/A,FALSE,"PR_ASS_B";#N/A,#N/A,FALSE,"PR_ASS_R";#N/A,#N/A,FALSE,"REV_SUM"}</definedName>
    <definedName name="wrn.austria." hidden="1">{#N/A,#N/A,FALSE,"MK_ASS_B";#N/A,#N/A,FALSE,"MK_ASS_R";#N/A,#N/A,FALSE,"MK_ASS_S";#N/A,#N/A,FALSE,"TR_ASS_B";#N/A,#N/A,FALSE,"TR_ASS_R";#N/A,#N/A,FALSE,"TR_ASS_S";#N/A,#N/A,FALSE,"PR_ASS_B";#N/A,#N/A,FALSE,"PR_ASS_R";#N/A,#N/A,FALSE,"REV_SUM"}</definedName>
    <definedName name="wrn.austriaa." localSheetId="0" hidden="1">{#N/A,#N/A,FALSE,"MK_ASS_B";#N/A,#N/A,FALSE,"MK_ASS_R";#N/A,#N/A,FALSE,"MK_ASS_S";#N/A,#N/A,FALSE,"TR_ASS_B";#N/A,#N/A,FALSE,"TR_ASS_R";#N/A,#N/A,FALSE,"TR_ASS_S";#N/A,#N/A,FALSE,"PR_ASS_B";#N/A,#N/A,FALSE,"PR_ASS_R";#N/A,#N/A,FALSE,"REV_SUM"}</definedName>
    <definedName name="wrn.austriaa." hidden="1">{#N/A,#N/A,FALSE,"MK_ASS_B";#N/A,#N/A,FALSE,"MK_ASS_R";#N/A,#N/A,FALSE,"MK_ASS_S";#N/A,#N/A,FALSE,"TR_ASS_B";#N/A,#N/A,FALSE,"TR_ASS_R";#N/A,#N/A,FALSE,"TR_ASS_S";#N/A,#N/A,FALSE,"PR_ASS_B";#N/A,#N/A,FALSE,"PR_ASS_R";#N/A,#N/A,FALSE,"REV_SUM"}</definedName>
    <definedName name="wrn.book." localSheetId="0" hidden="1">{#N/A,#N/A,FALSE,"PRESENT";#N/A,#N/A,FALSE,"INDICE";#N/A,#N/A,FALSE,"DIV_CONS";#N/A,#N/A,FALSE,"DIV_GRUP";#N/A,#N/A,FALSE,"DIV_BIM";#N/A,#N/A,FALSE,"DIV_UMPL";#N/A,#N/A,FALSE,"DIV_BDBAS";#N/A,#N/A,FALSE,"B_SRL";#N/A,#N/A,FALSE,"MQ_SRL"}</definedName>
    <definedName name="wrn.book." hidden="1">{#N/A,#N/A,FALSE,"PRESENT";#N/A,#N/A,FALSE,"INDICE";#N/A,#N/A,FALSE,"DIV_CONS";#N/A,#N/A,FALSE,"DIV_GRUP";#N/A,#N/A,FALSE,"DIV_BIM";#N/A,#N/A,FALSE,"DIV_UMPL";#N/A,#N/A,FALSE,"DIV_BDBAS";#N/A,#N/A,FALSE,"B_SRL";#N/A,#N/A,FALSE,"MQ_SRL"}</definedName>
    <definedName name="wrn.bookinterno." localSheetId="0" hidden="1">{#N/A,#N/A,FALSE,"PRESENT";#N/A,#N/A,FALSE,"INDICE";#N/A,#N/A,FALSE,"DIV_CONS";#N/A,#N/A,FALSE,"DIV_GRUP";#N/A,#N/A,FALSE,"DIV_BIM";#N/A,#N/A,FALSE,"DIV_UMPL";#N/A,#N/A,FALSE,"DIV_BDBAS"}</definedName>
    <definedName name="wrn.bookinterno." hidden="1">{#N/A,#N/A,FALSE,"PRESENT";#N/A,#N/A,FALSE,"INDICE";#N/A,#N/A,FALSE,"DIV_CONS";#N/A,#N/A,FALSE,"DIV_GRUP";#N/A,#N/A,FALSE,"DIV_BIM";#N/A,#N/A,FALSE,"DIV_UMPL";#N/A,#N/A,FALSE,"DIV_BDBAS"}</definedName>
    <definedName name="wrn.BSCOMIT." localSheetId="0" hidden="1">{#N/A,#N/A,FALSE,"bs_cons";#N/A,#N/A,FALSE,"bs_grup";#N/A,#N/A,FALSE,"bs_umpl";#N/A,#N/A,FALSE,"bs_bim";#N/A,#N/A,FALSE,"bs_bdb";#N/A,#N/A,FALSE,"bs_mq32";#N/A,#N/A,FALSE,"bs_bsrl"}</definedName>
    <definedName name="wrn.BSCOMIT." hidden="1">{#N/A,#N/A,FALSE,"bs_cons";#N/A,#N/A,FALSE,"bs_grup";#N/A,#N/A,FALSE,"bs_umpl";#N/A,#N/A,FALSE,"bs_bim";#N/A,#N/A,FALSE,"bs_bdb";#N/A,#N/A,FALSE,"bs_mq32";#N/A,#N/A,FALSE,"bs_bsrl"}</definedName>
    <definedName name="wrn.Budget." localSheetId="0" hidden="1">{#N/A,#N/A,TRUE,"Export Market Sales"}</definedName>
    <definedName name="wrn.Budget." hidden="1">{#N/A,#N/A,TRUE,"Export Market Sales"}</definedName>
    <definedName name="wrn.COMBINED." localSheetId="0"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 localSheetId="0" hidden="1">{"Point Mort",#N/A,FALSE,"Ratios";"Tableaux",#N/A,FALSE,"Ratios"}</definedName>
    <definedName name="wrn.Complet." hidden="1">{"Point Mort",#N/A,FALSE,"Ratios";"Tableaux",#N/A,FALSE,"Ratios"}</definedName>
    <definedName name="wrn.direttori." localSheetId="0" hidden="1">{#N/A,#N/A,FALSE,"L. Zottola";#N/A,#N/A,FALSE,"M. Ruggi";#N/A,#N/A,FALSE,"M. Valenti";#N/A,#N/A,FALSE,"C. Mazza";#N/A,#N/A,FALSE,"G. Bellinzona";#N/A,#N/A,FALSE,"M. Carletti";#N/A,#N/A,FALSE,"P. Maresca";#N/A,#N/A,FALSE,"L. Tondi";#N/A,#N/A,FALSE,"M. Marani";#N/A,#N/A,FALSE,"R. Ruggerini";#N/A,#N/A,FALSE,"L. Liguori";#N/A,#N/A,FALSE,"D. Battistel"}</definedName>
    <definedName name="wrn.direttori." hidden="1">{#N/A,#N/A,FALSE,"L. Zottola";#N/A,#N/A,FALSE,"M. Ruggi";#N/A,#N/A,FALSE,"M. Valenti";#N/A,#N/A,FALSE,"C. Mazza";#N/A,#N/A,FALSE,"G. Bellinzona";#N/A,#N/A,FALSE,"M. Carletti";#N/A,#N/A,FALSE,"P. Maresca";#N/A,#N/A,FALSE,"L. Tondi";#N/A,#N/A,FALSE,"M. Marani";#N/A,#N/A,FALSE,"R. Ruggerini";#N/A,#N/A,FALSE,"L. Liguori";#N/A,#N/A,FALSE,"D. Battistel"}</definedName>
    <definedName name="wrn.édition._.mensuelle." localSheetId="0" hidden="1">{#N/A,#N/A,FALSE,"CF9310";#N/A,#N/A,FALSE,"CLASSICS";#N/A,#N/A,FALSE,"CF6310";#N/A,#N/A,FALSE,"CF 5301 5350";#N/A,#N/A,FALSE,"CF8310";#N/A,#N/A,FALSE,"TOTEXT";#N/A,#N/A,FALSE,"CF7305";#N/A,#N/A,FALSE,"CF7311";#N/A,#N/A,FALSE,"CF7320";#N/A,#N/A,FALSE,"CF7321";#N/A,#N/A,FALSE,"CF7330"}</definedName>
    <definedName name="wrn.édition._.mensuelle." hidden="1">{#N/A,#N/A,FALSE,"CF9310";#N/A,#N/A,FALSE,"CLASSICS";#N/A,#N/A,FALSE,"CF6310";#N/A,#N/A,FALSE,"CF 5301 5350";#N/A,#N/A,FALSE,"CF8310";#N/A,#N/A,FALSE,"TOTEXT";#N/A,#N/A,FALSE,"CF7305";#N/A,#N/A,FALSE,"CF7311";#N/A,#N/A,FALSE,"CF7320";#N/A,#N/A,FALSE,"CF7321";#N/A,#N/A,FALSE,"CF7330"}</definedName>
    <definedName name="wrn.esterno." localSheetId="0" hidden="1">{#N/A,#N/A,FALSE,"HIGHNEW";#N/A,#N/A,FALSE,"HIGHOLD"}</definedName>
    <definedName name="wrn.esterno." hidden="1">{#N/A,#N/A,FALSE,"HIGHNEW";#N/A,#N/A,FALSE,"HIGHOLD"}</definedName>
    <definedName name="wrn.GRAPHS." localSheetId="0" hidden="1">{#N/A,#N/A,FALSE,"ACQ_GRAPHS";#N/A,#N/A,FALSE,"T_1 GRAPHS";#N/A,#N/A,FALSE,"T_2 GRAPHS";#N/A,#N/A,FALSE,"COMB_GRAPHS"}</definedName>
    <definedName name="wrn.GRAPHS." hidden="1">{#N/A,#N/A,FALSE,"ACQ_GRAPHS";#N/A,#N/A,FALSE,"T_1 GRAPHS";#N/A,#N/A,FALSE,"T_2 GRAPHS";#N/A,#N/A,FALSE,"COMB_GRAPHS"}</definedName>
    <definedName name="wrn.MONTHLYREP." localSheetId="0" hidden="1">{#N/A,#N/A,FALSE,"HIGHNEW";#N/A,#N/A,FALSE,"HIGHOLD";#N/A,#N/A,FALSE,"MTHDET"}</definedName>
    <definedName name="wrn.MONTHLYREP." hidden="1">{#N/A,#N/A,FALSE,"HIGHNEW";#N/A,#N/A,FALSE,"HIGHOLD";#N/A,#N/A,FALSE,"MTHDET"}</definedName>
    <definedName name="wrn.new._.delhi." localSheetId="0" hidden="1">{#N/A,#N/A,FALSE,"MAIN";#N/A,#N/A,FALSE,"MK_ASS_B";#N/A,#N/A,FALSE,"MK_ASS_R";#N/A,#N/A,FALSE,"TR_ASS_B";#N/A,#N/A,FALSE,"TR_ASS_R";#N/A,#N/A,FALSE,"ROAMING";#N/A,#N/A,FALSE,"PR_ASS_B";#N/A,#N/A,FALSE,"PR_ASS_R";#N/A,#N/A,FALSE,"PR_ASS_S"}</definedName>
    <definedName name="wrn.new._.delhi." hidden="1">{#N/A,#N/A,FALSE,"MAIN";#N/A,#N/A,FALSE,"MK_ASS_B";#N/A,#N/A,FALSE,"MK_ASS_R";#N/A,#N/A,FALSE,"TR_ASS_B";#N/A,#N/A,FALSE,"TR_ASS_R";#N/A,#N/A,FALSE,"ROAMING";#N/A,#N/A,FALSE,"PR_ASS_B";#N/A,#N/A,FALSE,"PR_ASS_R";#N/A,#N/A,FALSE,"PR_ASS_S"}</definedName>
    <definedName name="wrn.PLCOMIT." localSheetId="0" hidden="1">{#N/A,#N/A,FALSE,"pl_cons";#N/A,#N/A,FALSE,"pl_grup";#N/A,#N/A,FALSE,"pl_umpl";#N/A,#N/A,FALSE,"pl_bim";#N/A,#N/A,FALSE,"pl_bdb";#N/A,#N/A,FALSE,"pl_mq32";#N/A,#N/A,FALSE,"pl_bsrl"}</definedName>
    <definedName name="wrn.PLCOMIT." hidden="1">{#N/A,#N/A,FALSE,"pl_cons";#N/A,#N/A,FALSE,"pl_grup";#N/A,#N/A,FALSE,"pl_umpl";#N/A,#N/A,FALSE,"pl_bim";#N/A,#N/A,FALSE,"pl_bdb";#N/A,#N/A,FALSE,"pl_mq32";#N/A,#N/A,FALSE,"pl_bsrl"}</definedName>
    <definedName name="wrn.Print." localSheetId="0" hidden="1">{"vi1",#N/A,FALSE,"Financial Statements";"vi2",#N/A,FALSE,"Financial Statements";#N/A,#N/A,FALSE,"DCF"}</definedName>
    <definedName name="wrn.Print." hidden="1">{"vi1",#N/A,FALSE,"Financial Statements";"vi2",#N/A,FALSE,"Financial Statements";#N/A,#N/A,FALSE,"DCF"}</definedName>
    <definedName name="wrn.RAPP_SETT." localSheetId="0" hidden="1">{#N/A,#N/A,FALSE,"COVER";#N/A,#N/A,FALSE,"REPORT";#N/A,#N/A,FALSE,"SUMMARY";#N/A,#N/A,FALSE,"DIV";#N/A,#N/A,FALSE,"GRAFICA";#N/A,#N/A,FALSE,"ARCH";#N/A,#N/A,FALSE,"TOT_ARCH";#N/A,#N/A,FALSE,"CANC";#N/A,#N/A,FALSE,"EDIT";#N/A,#N/A,FALSE,"SW";#N/A,#N/A,FALSE,"HW"}</definedName>
    <definedName name="wrn.RAPP_SETT." hidden="1">{#N/A,#N/A,FALSE,"COVER";#N/A,#N/A,FALSE,"REPORT";#N/A,#N/A,FALSE,"SUMMARY";#N/A,#N/A,FALSE,"DIV";#N/A,#N/A,FALSE,"GRAFICA";#N/A,#N/A,FALSE,"ARCH";#N/A,#N/A,FALSE,"TOT_ARCH";#N/A,#N/A,FALSE,"CANC";#N/A,#N/A,FALSE,"EDIT";#N/A,#N/A,FALSE,"SW";#N/A,#N/A,FALSE,"HW"}</definedName>
    <definedName name="wrn.REPORTESTERNO." localSheetId="0" hidden="1">{#N/A,#N/A,FALSE,"PRESENT";#N/A,#N/A,FALSE,"INDICE";#N/A,#N/A,FALSE,"HIGHLI";#N/A,#N/A,FALSE,"P_LCONSNEW";#N/A,#N/A,FALSE,"P_LCONSOLD";#N/A,#N/A,FALSE,"B_SCONS";#N/A,#N/A,FALSE,"CASHNEW";#N/A,#N/A,FALSE,"P_LGRNEW";#N/A,#N/A,FALSE,"P_LGROLD";#N/A,#N/A,FALSE,"B_SGR";#N/A,#N/A,FALSE,"P_LBIMNEW";#N/A,#N/A,FALSE,"P_LBIMOLD";#N/A,#N/A,FALSE,"B_SBIM";#N/A,#N/A,FALSE,"P_LUPLNEW";#N/A,#N/A,FALSE,"P_LUPLOLD";#N/A,#N/A,FALSE,"B_SUPL";#N/A,#N/A,FALSE,"P_LBDBNEW";#N/A,#N/A,FALSE,"P_LBDBOLD";#N/A,#N/A,FALSE,"B_SBDB"}</definedName>
    <definedName name="wrn.REPORTESTERNO." hidden="1">{#N/A,#N/A,FALSE,"PRESENT";#N/A,#N/A,FALSE,"INDICE";#N/A,#N/A,FALSE,"HIGHLI";#N/A,#N/A,FALSE,"P_LCONSNEW";#N/A,#N/A,FALSE,"P_LCONSOLD";#N/A,#N/A,FALSE,"B_SCONS";#N/A,#N/A,FALSE,"CASHNEW";#N/A,#N/A,FALSE,"P_LGRNEW";#N/A,#N/A,FALSE,"P_LGROLD";#N/A,#N/A,FALSE,"B_SGR";#N/A,#N/A,FALSE,"P_LBIMNEW";#N/A,#N/A,FALSE,"P_LBIMOLD";#N/A,#N/A,FALSE,"B_SBIM";#N/A,#N/A,FALSE,"P_LUPLNEW";#N/A,#N/A,FALSE,"P_LUPLOLD";#N/A,#N/A,FALSE,"B_SUPL";#N/A,#N/A,FALSE,"P_LBDBNEW";#N/A,#N/A,FALSE,"P_LBDBOLD";#N/A,#N/A,FALSE,"B_SBDB"}</definedName>
    <definedName name="wrn.reportinterno." localSheetId="0" hidden="1">{#N/A,#N/A,FALSE,"HIGHNEW";#N/A,#N/A,FALSE,"HIGHOLD";#N/A,#N/A,FALSE,"MTHDET";#N/A,#N/A,FALSE,"ACTDET"}</definedName>
    <definedName name="wrn.reportinterno." hidden="1">{#N/A,#N/A,FALSE,"HIGHNEW";#N/A,#N/A,FALSE,"HIGHOLD";#N/A,#N/A,FALSE,"MTHDET";#N/A,#N/A,FALSE,"ACTDET"}</definedName>
    <definedName name="wrn.RESULTS." localSheetId="0"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Swingers." localSheetId="0" hidden="1">{#N/A,#N/A,FALSE,"Sw- ARGENTINA";#N/A,#N/A,FALSE,"Sw- AUSTRALIA";#N/A,#N/A,FALSE,"Sw- BRAZIL";#N/A,#N/A,FALSE,"Sw- COLOMBIA";#N/A,#N/A,FALSE,"Sw- CUBA";#N/A,#N/A,FALSE,"Sw- GUATEMALA";#N/A,#N/A,FALSE,"PHILIPPINES";#N/A,#N/A,FALSE,"Sw- SOUTH AFRICA";#N/A,#N/A,FALSE,"Sw- SWAZILAND";#N/A,#N/A,FALSE,"Sw- THAILAND";#N/A,#N/A,FALSE,"Sw- GUAT-THAI";#N/A,#N/A,FALSE,"Sw- ZIMBABWE"}</definedName>
    <definedName name="wrn.Swingers." hidden="1">{#N/A,#N/A,FALSE,"Sw- ARGENTINA";#N/A,#N/A,FALSE,"Sw- AUSTRALIA";#N/A,#N/A,FALSE,"Sw- BRAZIL";#N/A,#N/A,FALSE,"Sw- COLOMBIA";#N/A,#N/A,FALSE,"Sw- CUBA";#N/A,#N/A,FALSE,"Sw- GUATEMALA";#N/A,#N/A,FALSE,"PHILIPPINES";#N/A,#N/A,FALSE,"Sw- SOUTH AFRICA";#N/A,#N/A,FALSE,"Sw- SWAZILAND";#N/A,#N/A,FALSE,"Sw- THAILAND";#N/A,#N/A,FALSE,"Sw- GUAT-THAI";#N/A,#N/A,FALSE,"Sw- ZIMBABWE"}</definedName>
    <definedName name="wrn.to._.Polymeropoulos." localSheetId="0" hidden="1">{#N/A,#N/A,FALSE,"C.O.S. ASSUM (2)";#N/A,#N/A,FALSE,"PRICE STRUCT";#N/A,#N/A,FALSE,"Prod Constr";#N/A,#N/A,FALSE,"COS"}</definedName>
    <definedName name="wrn.to._.Polymeropoulos." hidden="1">{#N/A,#N/A,FALSE,"C.O.S. ASSUM (2)";#N/A,#N/A,FALSE,"PRICE STRUCT";#N/A,#N/A,FALSE,"Prod Constr";#N/A,#N/A,FALSE,"COS"}</definedName>
    <definedName name="wrn.VALUATION." localSheetId="0"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e." localSheetId="0" hidden="1">{#N/A,#N/A,FALSE,"Cashflow Analysis";#N/A,#N/A,FALSE,"Sensitivity Analysis";#N/A,#N/A,FALSE,"PV";#N/A,#N/A,FALSE,"Pro Forma"}</definedName>
    <definedName name="wrn.Value." hidden="1">{#N/A,#N/A,FALSE,"Cashflow Analysis";#N/A,#N/A,FALSE,"Sensitivity Analysis";#N/A,#N/A,FALSE,"PV";#N/A,#N/A,FALSE,"Pro Forma"}</definedName>
    <definedName name="wrn.Wright." localSheetId="0"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wrn.Wright."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wrn.xrates." localSheetId="0" hidden="1">{#N/A,#N/A,FALSE,"1996";#N/A,#N/A,FALSE,"1995";#N/A,#N/A,FALSE,"1994"}</definedName>
    <definedName name="wrn.xrates." hidden="1">{#N/A,#N/A,FALSE,"1996";#N/A,#N/A,FALSE,"1995";#N/A,#N/A,FALSE,"1994"}</definedName>
    <definedName name="wvu.lib1."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wvu.lib1."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WW" localSheetId="0" hidden="1">{#N/A,#N/A,FALSE,"HMF";#N/A,#N/A,FALSE,"FACIL";#N/A,#N/A,FALSE,"HMFINANCE";#N/A,#N/A,FALSE,"HMEUROPE";#N/A,#N/A,FALSE,"HHAB CONSO";#N/A,#N/A,FALSE,"PAB";#N/A,#N/A,FALSE,"MMC";#N/A,#N/A,FALSE,"THAI";#N/A,#N/A,FALSE,"SINPA";#N/A,#N/A,FALSE,"POLAND"}</definedName>
    <definedName name="WW" hidden="1">{#N/A,#N/A,FALSE,"HMF";#N/A,#N/A,FALSE,"FACIL";#N/A,#N/A,FALSE,"HMFINANCE";#N/A,#N/A,FALSE,"HMEUROPE";#N/A,#N/A,FALSE,"HHAB CONSO";#N/A,#N/A,FALSE,"PAB";#N/A,#N/A,FALSE,"MMC";#N/A,#N/A,FALSE,"THAI";#N/A,#N/A,FALSE,"SINPA";#N/A,#N/A,FALSE,"POLAND"}</definedName>
    <definedName name="wwww"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wwww"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x"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x"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XAXAXA" localSheetId="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XAXAXA"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y" hidden="1">#REF!</definedName>
    <definedName name="Z" hidden="1">#REF!</definedName>
    <definedName name="Z_D734DF20_A449_11D2_A2DB_DA337CA44A17_.wvu.Rows" hidden="1">#REF!</definedName>
    <definedName name="zz" hidden="1">#REF!</definedName>
    <definedName name="zzz" localSheetId="0"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zzz" hidden="1">{TRUE,TRUE,-1.25,-15.5,484.5,276.75,FALSE,TRUE,TRUE,TRUE,0,13,#N/A,29,#N/A,9.28125,19.2941176470588,1,FALSE,FALSE,3,TRUE,1,FALSE,100,"Swvu.lib1.","ACwvu.lib1.",#N/A,FALSE,FALSE,0.2,0.2,0.984251969,0.984251969,2,"&amp;F","Pagina &amp;P",TRUE,TRUE,FALSE,TRUE,1,70,#N/A,#N/A,"=R1C2:R38C18",FALSE,#N/A,"Cwvu.lib1.",FALSE,FALSE,TRUE,1,65532,65532,FALSE,FALSE,TRUE,TRUE,TRUE}</definedName>
    <definedName name="ιι" localSheetId="0" hidden="1">{#N/A,#N/A,FALSE,"C.O.S. ASSUM (2)";#N/A,#N/A,FALSE,"PRICE STRUCT";#N/A,#N/A,FALSE,"Prod Constr";#N/A,#N/A,FALSE,"COS"}</definedName>
    <definedName name="ιι" hidden="1">{#N/A,#N/A,FALSE,"C.O.S. ASSUM (2)";#N/A,#N/A,FALSE,"PRICE STRUCT";#N/A,#N/A,FALSE,"Prod Constr";#N/A,#N/A,FALSE,"COS"}</definedName>
    <definedName name="φ" localSheetId="0" hidden="1">{#N/A,#N/A,FALSE,"C.O.S. ASSUM (2)";#N/A,#N/A,FALSE,"PRICE STRUCT";#N/A,#N/A,FALSE,"Prod Constr";#N/A,#N/A,FALSE,"COS"}</definedName>
    <definedName name="φ" hidden="1">{#N/A,#N/A,FALSE,"C.O.S. ASSUM (2)";#N/A,#N/A,FALSE,"PRICE STRUCT";#N/A,#N/A,FALSE,"Prod Constr";#N/A,#N/A,FALSE,"COS"}</definedName>
  </definedNames>
  <calcPr calcId="191029"/>
  <pivotCaches>
    <pivotCache cacheId="483" r:id="rId16"/>
    <pivotCache cacheId="486" r:id="rId17"/>
    <pivotCache cacheId="489" r:id="rId18"/>
    <pivotCache cacheId="492" r:id="rId19"/>
    <pivotCache cacheId="495" r:id="rId20"/>
    <pivotCache cacheId="498" r:id="rId21"/>
    <pivotCache cacheId="501" r:id="rId22"/>
    <pivotCache cacheId="504" r:id="rId23"/>
    <pivotCache cacheId="507" r:id="rId24"/>
    <pivotCache cacheId="510" r:id="rId25"/>
    <pivotCache cacheId="513" r:id="rId26"/>
    <pivotCache cacheId="516" r:id="rId27"/>
  </pivotCaches>
  <extLst>
    <ext xmlns:x14="http://schemas.microsoft.com/office/spreadsheetml/2009/9/main" uri="{876F7934-8845-4945-9796-88D515C7AA90}">
      <x14:pivotCaches>
        <pivotCache cacheId="12"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erdeen_4810a083-7fc3-4a55-8b5b-d99530e62bdc" name="Aberdeen" connection="Query - Aberdeen"/>
          <x15:modelTable id="Budget_ac79a7f6-7d4e-4b89-b7bc-e88a5e5777ef" name="Budget" connection="Query - Budget"/>
          <x15:modelTable id="Act_170f46d2-6dde-498f-91bd-c74b0e4feff3" name="Act" connection="Query - Act"/>
          <x15:modelTable id="Bgt_9734d178-7d86-46c1-a18b-4b0439d56b79" name="Bgt" connection="Query - Bgt"/>
          <x15:modelTable id="Plant" name="Plant" connection="WorksheetConnection_Financial Statement.xlsx!Plant"/>
          <x15:modelTable id="Cost_Elements" name="Cost_Elements" connection="WorksheetConnection_Financial Statement.xlsx!Cost_Elements"/>
          <x15:modelTable id="Calendar_Table" name="Calendar_Table" connection="WorksheetConnection_Financial Statement.xlsx!Calendar_Table"/>
        </x15:modelTables>
        <x15:modelRelationships>
          <x15:modelRelationship fromTable="Aberdeen" fromColumn="Plant" toTable="Plant" toColumn="Plants"/>
          <x15:modelRelationship fromTable="Aberdeen" fromColumn="P.Key" toTable="Calendar_Table" toColumn="P.Key"/>
          <x15:modelRelationship fromTable="Budget" fromColumn="Plant" toTable="Plant" toColumn="Plants"/>
          <x15:modelRelationship fromTable="Budget" fromColumn="P.Key" toTable="Calendar_Table" toColumn="P.Key"/>
          <x15:modelRelationship fromTable="Act" fromColumn="Cost_Element" toTable="Cost_Elements" toColumn="Cost Elements"/>
          <x15:modelRelationship fromTable="Act" fromColumn="P.Key" toTable="Calendar_Table" toColumn="P.Key"/>
          <x15:modelRelationship fromTable="Act" fromColumn="Plant" toTable="Plant" toColumn="Plants"/>
          <x15:modelRelationship fromTable="Bgt" fromColumn="P.Key" toTable="Calendar_Table" toColumn="P.Key"/>
          <x15:modelRelationship fromTable="Bgt" fromColumn="Attribute" toTable="Cost_Elements" toColumn="Cost Elements"/>
          <x15:modelRelationship fromTable="Bgt" fromColumn="Plant" toTable="Plant" toColumn="Plant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49" l="1"/>
  <c r="C10" i="49" s="1"/>
  <c r="Q16" i="49"/>
  <c r="P16" i="49"/>
  <c r="O16" i="49"/>
  <c r="N16" i="49"/>
  <c r="K3" i="50"/>
  <c r="K4" i="50"/>
  <c r="K5" i="50"/>
  <c r="K6" i="50"/>
  <c r="K7" i="50"/>
  <c r="K8" i="50"/>
  <c r="K9" i="50"/>
  <c r="K10" i="50"/>
  <c r="K11" i="50"/>
  <c r="K12" i="50"/>
  <c r="K13" i="50"/>
  <c r="K14" i="50"/>
  <c r="K15" i="50"/>
  <c r="K16" i="50"/>
  <c r="K17" i="50"/>
  <c r="K18" i="50"/>
  <c r="K19" i="50"/>
  <c r="K20" i="50"/>
  <c r="K21" i="50"/>
  <c r="K22" i="50"/>
  <c r="K23" i="50"/>
  <c r="K24" i="50"/>
  <c r="K25" i="50"/>
  <c r="K26" i="50"/>
  <c r="K27" i="50"/>
  <c r="K28" i="50"/>
  <c r="K29" i="50"/>
  <c r="K30" i="50"/>
  <c r="K31" i="50"/>
  <c r="K32" i="50"/>
  <c r="K33" i="50"/>
  <c r="K34" i="50"/>
  <c r="K35" i="50"/>
  <c r="K36" i="50"/>
  <c r="K37" i="50"/>
  <c r="K38" i="50"/>
  <c r="K39" i="50"/>
  <c r="K40" i="50"/>
  <c r="K41" i="50"/>
  <c r="K42" i="50"/>
  <c r="K43" i="50"/>
  <c r="K44" i="50"/>
  <c r="K45" i="50"/>
  <c r="K46" i="50"/>
  <c r="K47" i="50"/>
  <c r="K48" i="50"/>
  <c r="K49" i="50"/>
  <c r="K50" i="50"/>
  <c r="K51" i="50"/>
  <c r="K52" i="50"/>
  <c r="K2" i="50"/>
  <c r="J3" i="50"/>
  <c r="J4" i="50"/>
  <c r="J5" i="50"/>
  <c r="J6" i="50"/>
  <c r="J7" i="50"/>
  <c r="J8" i="50"/>
  <c r="J9" i="50"/>
  <c r="J10"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37" i="50"/>
  <c r="J38" i="50"/>
  <c r="J39" i="50"/>
  <c r="J40" i="50"/>
  <c r="J41" i="50"/>
  <c r="J42" i="50"/>
  <c r="J43" i="50"/>
  <c r="J44" i="50"/>
  <c r="J45" i="50"/>
  <c r="J46" i="50"/>
  <c r="J47" i="50"/>
  <c r="J48" i="50"/>
  <c r="J49" i="50"/>
  <c r="J50" i="50"/>
  <c r="J51" i="50"/>
  <c r="J52" i="50"/>
  <c r="J2" i="50"/>
  <c r="CG5" i="48"/>
  <c r="CG7" i="48"/>
  <c r="CG8" i="48"/>
  <c r="CG9" i="48"/>
  <c r="BU10" i="48"/>
  <c r="BU19" i="48" s="1"/>
  <c r="BU28" i="48" s="1"/>
  <c r="BU32" i="48" s="1"/>
  <c r="BV10" i="48"/>
  <c r="BV19" i="48" s="1"/>
  <c r="BW10" i="48"/>
  <c r="BX10" i="48"/>
  <c r="BY10" i="48"/>
  <c r="BZ10" i="48"/>
  <c r="CA10" i="48"/>
  <c r="CB10" i="48"/>
  <c r="CC10" i="48"/>
  <c r="CD10" i="48"/>
  <c r="CD19" i="48" s="1"/>
  <c r="CE10" i="48"/>
  <c r="CF10" i="48"/>
  <c r="CG12" i="48"/>
  <c r="CG13" i="48"/>
  <c r="CG14" i="48"/>
  <c r="CG15" i="48"/>
  <c r="BU16" i="48"/>
  <c r="BV16" i="48"/>
  <c r="BW16" i="48"/>
  <c r="BX16" i="48"/>
  <c r="BY16" i="48"/>
  <c r="BZ16" i="48"/>
  <c r="CA16" i="48"/>
  <c r="CA19" i="48" s="1"/>
  <c r="CB16" i="48"/>
  <c r="CC16" i="48"/>
  <c r="CD16" i="48"/>
  <c r="CE16" i="48"/>
  <c r="CF16" i="48"/>
  <c r="CG20" i="48"/>
  <c r="CG21" i="48"/>
  <c r="CG22" i="48"/>
  <c r="CG23" i="48"/>
  <c r="CG24" i="48"/>
  <c r="CG25" i="48"/>
  <c r="BU26" i="48"/>
  <c r="BV26" i="48"/>
  <c r="BW26" i="48"/>
  <c r="BX26" i="48"/>
  <c r="BY26" i="48"/>
  <c r="BZ26" i="48"/>
  <c r="CA26" i="48"/>
  <c r="CB26" i="48"/>
  <c r="CC26" i="48"/>
  <c r="CD26" i="48"/>
  <c r="CE26" i="48"/>
  <c r="CF26" i="48"/>
  <c r="CG27" i="48"/>
  <c r="CG29" i="48"/>
  <c r="CG30" i="48"/>
  <c r="CG31" i="48"/>
  <c r="BS5" i="48"/>
  <c r="BS7" i="48"/>
  <c r="BS8" i="48"/>
  <c r="BS9" i="48"/>
  <c r="BG10" i="48"/>
  <c r="BG19" i="48" s="1"/>
  <c r="BG28" i="48" s="1"/>
  <c r="BG32" i="48" s="1"/>
  <c r="BH10" i="48"/>
  <c r="BH19" i="48" s="1"/>
  <c r="BI10" i="48"/>
  <c r="BJ10" i="48"/>
  <c r="BK10" i="48"/>
  <c r="BL10" i="48"/>
  <c r="BM10" i="48"/>
  <c r="BN10" i="48"/>
  <c r="BO10" i="48"/>
  <c r="BP10" i="48"/>
  <c r="BP19" i="48" s="1"/>
  <c r="BQ10" i="48"/>
  <c r="BR10" i="48"/>
  <c r="BS12" i="48"/>
  <c r="BS13" i="48"/>
  <c r="BS14" i="48"/>
  <c r="BS15" i="48"/>
  <c r="BG16" i="48"/>
  <c r="BH16" i="48"/>
  <c r="BI16" i="48"/>
  <c r="BJ16" i="48"/>
  <c r="BK16" i="48"/>
  <c r="BL16" i="48"/>
  <c r="BM16" i="48"/>
  <c r="BN16" i="48"/>
  <c r="BO16" i="48"/>
  <c r="BO19" i="48" s="1"/>
  <c r="BP16" i="48"/>
  <c r="BQ16" i="48"/>
  <c r="BR16" i="48"/>
  <c r="BS20" i="48"/>
  <c r="BS21" i="48"/>
  <c r="BS22" i="48"/>
  <c r="BS23" i="48"/>
  <c r="BS24" i="48"/>
  <c r="BS25" i="48"/>
  <c r="BG26" i="48"/>
  <c r="BH26" i="48"/>
  <c r="BI26" i="48"/>
  <c r="BJ26" i="48"/>
  <c r="BK26" i="48"/>
  <c r="BL26" i="48"/>
  <c r="BM26" i="48"/>
  <c r="BN26" i="48"/>
  <c r="BO26" i="48"/>
  <c r="BP26" i="48"/>
  <c r="BQ26" i="48"/>
  <c r="BR26" i="48"/>
  <c r="BS27" i="48"/>
  <c r="BS29" i="48"/>
  <c r="BS30" i="48"/>
  <c r="BS31" i="48"/>
  <c r="BE31" i="48"/>
  <c r="BE30" i="48"/>
  <c r="BE29" i="48"/>
  <c r="BE27" i="48"/>
  <c r="BD26" i="48"/>
  <c r="BC26" i="48"/>
  <c r="BB26" i="48"/>
  <c r="BA26" i="48"/>
  <c r="AZ26" i="48"/>
  <c r="AY26" i="48"/>
  <c r="AX26" i="48"/>
  <c r="AW26" i="48"/>
  <c r="AV26" i="48"/>
  <c r="AU26" i="48"/>
  <c r="AT26" i="48"/>
  <c r="AS26" i="48"/>
  <c r="BE25" i="48"/>
  <c r="BE24" i="48"/>
  <c r="BE23" i="48"/>
  <c r="BE22" i="48"/>
  <c r="BE21" i="48"/>
  <c r="BE20" i="48"/>
  <c r="BD16" i="48"/>
  <c r="BC16" i="48"/>
  <c r="BB16" i="48"/>
  <c r="BA16" i="48"/>
  <c r="AZ16" i="48"/>
  <c r="AY16" i="48"/>
  <c r="AX16" i="48"/>
  <c r="AW16" i="48"/>
  <c r="AV16" i="48"/>
  <c r="AU16" i="48"/>
  <c r="AT16" i="48"/>
  <c r="AS16" i="48"/>
  <c r="BE15" i="48"/>
  <c r="BE14" i="48"/>
  <c r="BE13" i="48"/>
  <c r="BE12" i="48"/>
  <c r="BD10" i="48"/>
  <c r="BC10" i="48"/>
  <c r="BB10" i="48"/>
  <c r="BB19" i="48" s="1"/>
  <c r="BA10" i="48"/>
  <c r="BA19" i="48" s="1"/>
  <c r="AZ10" i="48"/>
  <c r="AY10" i="48"/>
  <c r="AY19" i="48" s="1"/>
  <c r="AX10" i="48"/>
  <c r="AX19" i="48" s="1"/>
  <c r="AX28" i="48" s="1"/>
  <c r="AX32" i="48" s="1"/>
  <c r="AW10" i="48"/>
  <c r="AV10" i="48"/>
  <c r="AU10" i="48"/>
  <c r="AT10" i="48"/>
  <c r="AS10" i="48"/>
  <c r="BE9" i="48"/>
  <c r="BE8" i="48"/>
  <c r="BE7" i="48"/>
  <c r="BE5" i="48"/>
  <c r="AQ31" i="48"/>
  <c r="AQ30" i="48"/>
  <c r="AQ29" i="48"/>
  <c r="AQ27" i="48"/>
  <c r="AP26" i="48"/>
  <c r="AO26" i="48"/>
  <c r="AN26" i="48"/>
  <c r="AM26" i="48"/>
  <c r="AL26" i="48"/>
  <c r="AK26" i="48"/>
  <c r="AJ26" i="48"/>
  <c r="AI26" i="48"/>
  <c r="AH26" i="48"/>
  <c r="AG26" i="48"/>
  <c r="AF26" i="48"/>
  <c r="AE26" i="48"/>
  <c r="AQ25" i="48"/>
  <c r="AQ24" i="48"/>
  <c r="AQ23" i="48"/>
  <c r="AQ22" i="48"/>
  <c r="AQ21" i="48"/>
  <c r="AQ20" i="48"/>
  <c r="AP16" i="48"/>
  <c r="AO16" i="48"/>
  <c r="AN16" i="48"/>
  <c r="AM16" i="48"/>
  <c r="AL16" i="48"/>
  <c r="AK16" i="48"/>
  <c r="AJ16" i="48"/>
  <c r="AI16" i="48"/>
  <c r="AH16" i="48"/>
  <c r="AG16" i="48"/>
  <c r="AF16" i="48"/>
  <c r="AE16" i="48"/>
  <c r="AQ15" i="48"/>
  <c r="AQ14" i="48"/>
  <c r="AQ13" i="48"/>
  <c r="AQ12" i="48"/>
  <c r="AP10" i="48"/>
  <c r="AO10" i="48"/>
  <c r="AN10" i="48"/>
  <c r="AM10" i="48"/>
  <c r="AL10" i="48"/>
  <c r="AK10" i="48"/>
  <c r="AJ10" i="48"/>
  <c r="AI10" i="48"/>
  <c r="AH10" i="48"/>
  <c r="AG10" i="48"/>
  <c r="AG19" i="48" s="1"/>
  <c r="AF10" i="48"/>
  <c r="AF19" i="48" s="1"/>
  <c r="AE10" i="48"/>
  <c r="AE19" i="48" s="1"/>
  <c r="AQ9" i="48"/>
  <c r="AQ8" i="48"/>
  <c r="AQ7" i="48"/>
  <c r="AQ5" i="48"/>
  <c r="AC31" i="48"/>
  <c r="AC30" i="48"/>
  <c r="AC29" i="48"/>
  <c r="AC27" i="48"/>
  <c r="AB26" i="48"/>
  <c r="AA26" i="48"/>
  <c r="Z26" i="48"/>
  <c r="Y26" i="48"/>
  <c r="X26" i="48"/>
  <c r="W26" i="48"/>
  <c r="V26" i="48"/>
  <c r="U26" i="48"/>
  <c r="T26" i="48"/>
  <c r="S26" i="48"/>
  <c r="R26" i="48"/>
  <c r="Q26" i="48"/>
  <c r="AC25" i="48"/>
  <c r="AC24" i="48"/>
  <c r="AC23" i="48"/>
  <c r="AC22" i="48"/>
  <c r="AC21" i="48"/>
  <c r="AC20" i="48"/>
  <c r="AB16" i="48"/>
  <c r="AA16" i="48"/>
  <c r="Z16" i="48"/>
  <c r="Y16" i="48"/>
  <c r="X16" i="48"/>
  <c r="W16" i="48"/>
  <c r="V16" i="48"/>
  <c r="U16" i="48"/>
  <c r="T16" i="48"/>
  <c r="S16" i="48"/>
  <c r="R16" i="48"/>
  <c r="Q16" i="48"/>
  <c r="AC15" i="48"/>
  <c r="AC14" i="48"/>
  <c r="AC13" i="48"/>
  <c r="AC12" i="48"/>
  <c r="AB10" i="48"/>
  <c r="AA10" i="48"/>
  <c r="Z10" i="48"/>
  <c r="Z19" i="48" s="1"/>
  <c r="Y10" i="48"/>
  <c r="Y19" i="48" s="1"/>
  <c r="X10" i="48"/>
  <c r="X19" i="48" s="1"/>
  <c r="W10" i="48"/>
  <c r="W19" i="48" s="1"/>
  <c r="V10" i="48"/>
  <c r="V19" i="48" s="1"/>
  <c r="U10" i="48"/>
  <c r="T10" i="48"/>
  <c r="S10" i="48"/>
  <c r="R10" i="48"/>
  <c r="Q10" i="48"/>
  <c r="AC9" i="48"/>
  <c r="AC8" i="48"/>
  <c r="AC7" i="48"/>
  <c r="AC5" i="48"/>
  <c r="O31" i="48"/>
  <c r="O30" i="48"/>
  <c r="O29" i="48"/>
  <c r="O27" i="48"/>
  <c r="N26" i="48"/>
  <c r="M26" i="48"/>
  <c r="L26" i="48"/>
  <c r="K26" i="48"/>
  <c r="J26" i="48"/>
  <c r="I26" i="48"/>
  <c r="H26" i="48"/>
  <c r="G26" i="48"/>
  <c r="F26" i="48"/>
  <c r="E26" i="48"/>
  <c r="D26" i="48"/>
  <c r="C26" i="48"/>
  <c r="O25" i="48"/>
  <c r="O24" i="48"/>
  <c r="O23" i="48"/>
  <c r="O22" i="48"/>
  <c r="O21" i="48"/>
  <c r="O20" i="48"/>
  <c r="N16" i="48"/>
  <c r="M16" i="48"/>
  <c r="L16" i="48"/>
  <c r="K16" i="48"/>
  <c r="J16" i="48"/>
  <c r="I16" i="48"/>
  <c r="H16" i="48"/>
  <c r="G16" i="48"/>
  <c r="F16" i="48"/>
  <c r="E16" i="48"/>
  <c r="D16" i="48"/>
  <c r="C16" i="48"/>
  <c r="O15" i="48"/>
  <c r="O14" i="48"/>
  <c r="O13" i="48"/>
  <c r="O12" i="48"/>
  <c r="N10" i="48"/>
  <c r="M10" i="48"/>
  <c r="L10" i="48"/>
  <c r="K10" i="48"/>
  <c r="J10" i="48"/>
  <c r="I10" i="48"/>
  <c r="H10" i="48"/>
  <c r="G10" i="48"/>
  <c r="F10" i="48"/>
  <c r="E10" i="48"/>
  <c r="E19" i="48" s="1"/>
  <c r="D10" i="48"/>
  <c r="D19" i="48" s="1"/>
  <c r="C10" i="48"/>
  <c r="C19" i="48" s="1"/>
  <c r="O9" i="48"/>
  <c r="O8" i="48"/>
  <c r="O7" i="48"/>
  <c r="O5" i="48"/>
  <c r="O17" i="49"/>
  <c r="N17" i="49"/>
  <c r="D18" i="49"/>
  <c r="P6" i="49"/>
  <c r="J14" i="49"/>
  <c r="D19" i="49"/>
  <c r="C17" i="49"/>
  <c r="C18" i="49"/>
  <c r="C9" i="49"/>
  <c r="M23" i="49"/>
  <c r="C7" i="49"/>
  <c r="E13" i="49"/>
  <c r="P17" i="49"/>
  <c r="C12" i="49"/>
  <c r="M6" i="49"/>
  <c r="D17" i="49"/>
  <c r="C16" i="49"/>
  <c r="Q17" i="49"/>
  <c r="C13" i="49"/>
  <c r="C19" i="49"/>
  <c r="E12" i="49"/>
  <c r="C8" i="49"/>
  <c r="O9" i="49"/>
  <c r="N9" i="49"/>
  <c r="M9" i="49"/>
  <c r="N6" i="49"/>
  <c r="D16" i="49"/>
  <c r="O6" i="49"/>
  <c r="P9" i="49"/>
  <c r="C11" i="49"/>
  <c r="O23" i="49"/>
  <c r="H19" i="48" l="1"/>
  <c r="AB19" i="48"/>
  <c r="AJ19" i="48"/>
  <c r="BW19" i="48"/>
  <c r="CC19" i="48"/>
  <c r="CC28" i="48" s="1"/>
  <c r="CC32" i="48" s="1"/>
  <c r="G19" i="48"/>
  <c r="AI19" i="48"/>
  <c r="AI28" i="48" s="1"/>
  <c r="AI32" i="48" s="1"/>
  <c r="I19" i="48"/>
  <c r="AK19" i="48"/>
  <c r="AK28" i="48" s="1"/>
  <c r="AK32" i="48" s="1"/>
  <c r="AS19" i="48"/>
  <c r="BZ19" i="48"/>
  <c r="BZ28" i="48" s="1"/>
  <c r="BZ32" i="48" s="1"/>
  <c r="BB28" i="48"/>
  <c r="BB32" i="48" s="1"/>
  <c r="AA19" i="48"/>
  <c r="BC19" i="48"/>
  <c r="R19" i="48"/>
  <c r="AT19" i="48"/>
  <c r="AT28" i="48" s="1"/>
  <c r="AT32" i="48" s="1"/>
  <c r="K19" i="48"/>
  <c r="S19" i="48"/>
  <c r="S28" i="48" s="1"/>
  <c r="S32" i="48" s="1"/>
  <c r="AM19" i="48"/>
  <c r="AM28" i="48" s="1"/>
  <c r="AM32" i="48" s="1"/>
  <c r="AU19" i="48"/>
  <c r="L19" i="48"/>
  <c r="L28" i="48" s="1"/>
  <c r="L32" i="48" s="1"/>
  <c r="T19" i="48"/>
  <c r="T28" i="48" s="1"/>
  <c r="T32" i="48" s="1"/>
  <c r="AN19" i="48"/>
  <c r="AN28" i="48" s="1"/>
  <c r="AN32" i="48" s="1"/>
  <c r="CE19" i="48"/>
  <c r="CE28" i="48" s="1"/>
  <c r="CE32" i="48" s="1"/>
  <c r="M19" i="48"/>
  <c r="U19" i="48"/>
  <c r="U28" i="48" s="1"/>
  <c r="U32" i="48" s="1"/>
  <c r="AO19" i="48"/>
  <c r="AW19" i="48"/>
  <c r="E16" i="49"/>
  <c r="F16" i="49" s="1"/>
  <c r="E19" i="49"/>
  <c r="F19" i="49" s="1"/>
  <c r="E18" i="49"/>
  <c r="F18" i="49" s="1"/>
  <c r="E17" i="49"/>
  <c r="F17" i="49" s="1"/>
  <c r="D9" i="49"/>
  <c r="D10" i="49"/>
  <c r="D13" i="49"/>
  <c r="D12" i="49"/>
  <c r="D11" i="49"/>
  <c r="D8" i="49"/>
  <c r="C24" i="49"/>
  <c r="C25" i="49"/>
  <c r="C23" i="49"/>
  <c r="C22" i="49"/>
  <c r="F12" i="49"/>
  <c r="H12" i="49"/>
  <c r="G12" i="49"/>
  <c r="F13" i="49"/>
  <c r="G13" i="49"/>
  <c r="H13" i="49"/>
  <c r="BY19" i="48"/>
  <c r="BY28" i="48" s="1"/>
  <c r="BY32" i="48" s="1"/>
  <c r="W28" i="48"/>
  <c r="W32" i="48" s="1"/>
  <c r="AA28" i="48"/>
  <c r="AA32" i="48" s="1"/>
  <c r="AY28" i="48"/>
  <c r="AY32" i="48" s="1"/>
  <c r="BO28" i="48"/>
  <c r="BO32" i="48" s="1"/>
  <c r="CG10" i="48"/>
  <c r="BL19" i="48"/>
  <c r="BL28" i="48" s="1"/>
  <c r="BL32" i="48" s="1"/>
  <c r="BK19" i="48"/>
  <c r="BK28" i="48" s="1"/>
  <c r="BK32" i="48" s="1"/>
  <c r="CF19" i="48"/>
  <c r="CF28" i="48" s="1"/>
  <c r="CF32" i="48" s="1"/>
  <c r="CG26" i="48"/>
  <c r="CA28" i="48"/>
  <c r="CA32" i="48" s="1"/>
  <c r="BW28" i="48"/>
  <c r="BW32" i="48" s="1"/>
  <c r="CD28" i="48"/>
  <c r="CD32" i="48" s="1"/>
  <c r="BV28" i="48"/>
  <c r="BV32" i="48" s="1"/>
  <c r="CB19" i="48"/>
  <c r="CB28" i="48" s="1"/>
  <c r="CB32" i="48" s="1"/>
  <c r="BN19" i="48"/>
  <c r="BN28" i="48" s="1"/>
  <c r="BN32" i="48" s="1"/>
  <c r="AU28" i="48"/>
  <c r="AU32" i="48" s="1"/>
  <c r="BC28" i="48"/>
  <c r="BC32" i="48" s="1"/>
  <c r="BQ19" i="48"/>
  <c r="BQ28" i="48" s="1"/>
  <c r="BQ32" i="48" s="1"/>
  <c r="BM19" i="48"/>
  <c r="BM28" i="48" s="1"/>
  <c r="BM32" i="48" s="1"/>
  <c r="BS10" i="48"/>
  <c r="BJ19" i="48"/>
  <c r="BJ28" i="48" s="1"/>
  <c r="BJ32" i="48" s="1"/>
  <c r="BE26" i="48"/>
  <c r="BS26" i="48"/>
  <c r="BP28" i="48"/>
  <c r="BP32" i="48" s="1"/>
  <c r="BH28" i="48"/>
  <c r="BS16" i="48"/>
  <c r="BX19" i="48"/>
  <c r="BX28" i="48" s="1"/>
  <c r="BX32" i="48" s="1"/>
  <c r="CG16" i="48"/>
  <c r="BR19" i="48"/>
  <c r="BR28" i="48" s="1"/>
  <c r="BR32" i="48" s="1"/>
  <c r="BH32" i="48"/>
  <c r="X28" i="48"/>
  <c r="X32" i="48" s="1"/>
  <c r="I28" i="48"/>
  <c r="I32" i="48" s="1"/>
  <c r="AV19" i="48"/>
  <c r="AV28" i="48" s="1"/>
  <c r="AV32" i="48" s="1"/>
  <c r="AZ19" i="48"/>
  <c r="AZ28" i="48" s="1"/>
  <c r="AZ32" i="48" s="1"/>
  <c r="BD19" i="48"/>
  <c r="BD28" i="48" s="1"/>
  <c r="BD32" i="48" s="1"/>
  <c r="AB28" i="48"/>
  <c r="AB32" i="48" s="1"/>
  <c r="AW28" i="48"/>
  <c r="AW32" i="48" s="1"/>
  <c r="BA28" i="48"/>
  <c r="BA32" i="48" s="1"/>
  <c r="BE16" i="48"/>
  <c r="BI19" i="48"/>
  <c r="BI28" i="48" s="1"/>
  <c r="BI32" i="48" s="1"/>
  <c r="AS28" i="48"/>
  <c r="AF28" i="48"/>
  <c r="AF32" i="48" s="1"/>
  <c r="AJ28" i="48"/>
  <c r="AJ32" i="48" s="1"/>
  <c r="BE10" i="48"/>
  <c r="AG28" i="48"/>
  <c r="AG32" i="48" s="1"/>
  <c r="AO28" i="48"/>
  <c r="AO32" i="48" s="1"/>
  <c r="R28" i="48"/>
  <c r="R32" i="48" s="1"/>
  <c r="V28" i="48"/>
  <c r="V32" i="48" s="1"/>
  <c r="Z28" i="48"/>
  <c r="Z32" i="48" s="1"/>
  <c r="AQ26" i="48"/>
  <c r="AH19" i="48"/>
  <c r="AH28" i="48" s="1"/>
  <c r="AH32" i="48" s="1"/>
  <c r="AL19" i="48"/>
  <c r="AL28" i="48" s="1"/>
  <c r="AL32" i="48" s="1"/>
  <c r="AP19" i="48"/>
  <c r="AP28" i="48" s="1"/>
  <c r="AP32" i="48" s="1"/>
  <c r="AC26" i="48"/>
  <c r="AQ16" i="48"/>
  <c r="AE28" i="48"/>
  <c r="AQ10" i="48"/>
  <c r="D28" i="48"/>
  <c r="D32" i="48" s="1"/>
  <c r="H28" i="48"/>
  <c r="H32" i="48" s="1"/>
  <c r="E28" i="48"/>
  <c r="E32" i="48" s="1"/>
  <c r="M28" i="48"/>
  <c r="M32" i="48" s="1"/>
  <c r="O26" i="48"/>
  <c r="AC10" i="48"/>
  <c r="Y28" i="48"/>
  <c r="Y32" i="48" s="1"/>
  <c r="AC16" i="48"/>
  <c r="F19" i="48"/>
  <c r="F28" i="48" s="1"/>
  <c r="F32" i="48" s="1"/>
  <c r="J19" i="48"/>
  <c r="J28" i="48" s="1"/>
  <c r="J32" i="48" s="1"/>
  <c r="N19" i="48"/>
  <c r="N28" i="48" s="1"/>
  <c r="N32" i="48" s="1"/>
  <c r="Q19" i="48"/>
  <c r="G28" i="48"/>
  <c r="G32" i="48" s="1"/>
  <c r="K28" i="48"/>
  <c r="K32" i="48" s="1"/>
  <c r="O16" i="48"/>
  <c r="C28" i="48"/>
  <c r="O10" i="48"/>
  <c r="E11" i="49"/>
  <c r="E7" i="49"/>
  <c r="E8" i="49"/>
  <c r="D24" i="49" l="1"/>
  <c r="D23" i="49"/>
  <c r="D22" i="49"/>
  <c r="D25" i="49"/>
  <c r="G7" i="49"/>
  <c r="H11" i="49"/>
  <c r="F11" i="49"/>
  <c r="G11" i="49"/>
  <c r="F7" i="49"/>
  <c r="H7" i="49"/>
  <c r="F8" i="49"/>
  <c r="G8" i="49"/>
  <c r="H8" i="49"/>
  <c r="CG19" i="48"/>
  <c r="CG28" i="48"/>
  <c r="CG32" i="48"/>
  <c r="BS19" i="48"/>
  <c r="BE19" i="48"/>
  <c r="BS28" i="48"/>
  <c r="BS32" i="48"/>
  <c r="AS32" i="48"/>
  <c r="BE32" i="48" s="1"/>
  <c r="BE28" i="48"/>
  <c r="AQ19" i="48"/>
  <c r="AE32" i="48"/>
  <c r="AQ32" i="48" s="1"/>
  <c r="AQ28" i="48"/>
  <c r="Q28" i="48"/>
  <c r="AC19" i="48"/>
  <c r="O19" i="48"/>
  <c r="C32" i="48"/>
  <c r="O32" i="48" s="1"/>
  <c r="O28" i="48"/>
  <c r="Q32" i="48" l="1"/>
  <c r="AC32" i="48" s="1"/>
  <c r="AC28" i="4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998A64-E84C-4A4C-8E55-8E54767F9B97}" name="Query - Aberdeen" description="Connection to the 'Aberdeen' query in the workbook." type="100" refreshedVersion="8" minRefreshableVersion="5">
    <extLst>
      <ext xmlns:x15="http://schemas.microsoft.com/office/spreadsheetml/2010/11/main" uri="{DE250136-89BD-433C-8126-D09CA5730AF9}">
        <x15:connection id="3d115a55-6de4-469c-bce4-1296e8491593"/>
      </ext>
    </extLst>
  </connection>
  <connection id="2" xr16:uid="{0F1A0BEA-5EE2-45EF-AA07-03737CF09801}" name="Query - Act" description="Connection to the 'Act' query in the workbook." type="100" refreshedVersion="8" minRefreshableVersion="5">
    <extLst>
      <ext xmlns:x15="http://schemas.microsoft.com/office/spreadsheetml/2010/11/main" uri="{DE250136-89BD-433C-8126-D09CA5730AF9}">
        <x15:connection id="34188f9e-53ae-428d-9719-30bcbcb66830"/>
      </ext>
    </extLst>
  </connection>
  <connection id="3" xr16:uid="{077678A7-F4B3-4CF7-B535-2C801D2EDF24}" keepAlive="1" name="Query - Belfast" description="Connection to the 'Belfast' query in the workbook." type="5" refreshedVersion="0" background="1">
    <dbPr connection="Provider=Microsoft.Mashup.OleDb.1;Data Source=$Workbook$;Location=Belfast;Extended Properties=&quot;&quot;" command="SELECT * FROM [Belfast]"/>
  </connection>
  <connection id="4" xr16:uid="{700919A2-7819-4EA0-9BD8-723FF7ABC564}" name="Query - Bgt" description="Connection to the 'Bgt' query in the workbook." type="100" refreshedVersion="8" minRefreshableVersion="5">
    <extLst>
      <ext xmlns:x15="http://schemas.microsoft.com/office/spreadsheetml/2010/11/main" uri="{DE250136-89BD-433C-8126-D09CA5730AF9}">
        <x15:connection id="114d6c18-04fc-4137-86cf-fb6942bf1ba4">
          <x15:oledbPr connection="Provider=Microsoft.Mashup.OleDb.1;Data Source=$Workbook$;Location=Bgt;Extended Properties=&quot;&quot;">
            <x15:dbTables>
              <x15:dbTable name="Bgt"/>
            </x15:dbTables>
          </x15:oledbPr>
        </x15:connection>
      </ext>
    </extLst>
  </connection>
  <connection id="5" xr16:uid="{DB4AD6F1-9986-4A93-BC4F-02230B5602F5}" name="Query - Budget" description="Connection to the 'Budget' query in the workbook." type="100" refreshedVersion="8" minRefreshableVersion="5">
    <extLst>
      <ext xmlns:x15="http://schemas.microsoft.com/office/spreadsheetml/2010/11/main" uri="{DE250136-89BD-433C-8126-D09CA5730AF9}">
        <x15:connection id="e4343b84-f084-4da9-a036-e99c46e221c7">
          <x15:oledbPr connection="Provider=Microsoft.Mashup.OleDb.1;Data Source=$Workbook$;Location=Budget;Extended Properties=&quot;&quot;">
            <x15:dbTables>
              <x15:dbTable name="Budget"/>
            </x15:dbTables>
          </x15:oledbPr>
        </x15:connection>
      </ext>
    </extLst>
  </connection>
  <connection id="6" xr16:uid="{0A3B1149-0C14-4A4F-B03F-AC5A7210D34F}" keepAlive="1" name="Query - Budget 19-20" description="Connection to the 'Budget 19-20' query in the workbook." type="5" refreshedVersion="0" background="1">
    <dbPr connection="Provider=Microsoft.Mashup.OleDb.1;Data Source=$Workbook$;Location=&quot;Budget 19-20&quot;;Extended Properties=&quot;&quot;" command="SELECT * FROM [Budget 19-20]"/>
  </connection>
  <connection id="7" xr16:uid="{E0366566-5D5B-465D-B55D-33F7A9118CE8}" keepAlive="1" name="Query - Budget 20-21" description="Connection to the 'Budget 20-21' query in the workbook." type="5" refreshedVersion="0" background="1">
    <dbPr connection="Provider=Microsoft.Mashup.OleDb.1;Data Source=$Workbook$;Location=&quot;Budget 20-21&quot;;Extended Properties=&quot;&quot;" command="SELECT * FROM [Budget 20-21]"/>
  </connection>
  <connection id="8" xr16:uid="{2B59776A-6748-49D3-8CC7-E97A556030BC}" keepAlive="1" name="Query - Budget 21-22" description="Connection to the 'Budget 21-22' query in the workbook." type="5" refreshedVersion="0" background="1">
    <dbPr connection="Provider=Microsoft.Mashup.OleDb.1;Data Source=$Workbook$;Location=&quot;Budget 21-22&quot;;Extended Properties=&quot;&quot;" command="SELECT * FROM [Budget 21-22]"/>
  </connection>
  <connection id="9" xr16:uid="{5A13A15E-621F-4037-B7BA-6EE2F44A1AA4}" keepAlive="1" name="Query - Edinburgh" description="Connection to the 'Edinburgh' query in the workbook." type="5" refreshedVersion="0" background="1">
    <dbPr connection="Provider=Microsoft.Mashup.OleDb.1;Data Source=$Workbook$;Location=Edinburgh;Extended Properties=&quot;&quot;" command="SELECT * FROM [Edinburgh]"/>
  </connection>
  <connection id="10" xr16:uid="{53898187-5417-4867-95F0-1910C4882A1E}" keepAlive="1" name="Query - Glasgow" description="Connection to the 'Glasgow' query in the workbook." type="5" refreshedVersion="0" background="1">
    <dbPr connection="Provider=Microsoft.Mashup.OleDb.1;Data Source=$Workbook$;Location=Glasgow;Extended Properties=&quot;&quot;" command="SELECT * FROM [Glasgow]"/>
  </connection>
  <connection id="11" xr16:uid="{BFA0474E-4A1F-4F21-81A7-188E174A7204}" keepAlive="1" name="Query - London" description="Connection to the 'London' query in the workbook." type="5" refreshedVersion="0" background="1">
    <dbPr connection="Provider=Microsoft.Mashup.OleDb.1;Data Source=$Workbook$;Location=London;Extended Properties=&quot;&quot;" command="SELECT * FROM [London]"/>
  </connection>
  <connection id="12" xr16:uid="{A1CE8469-9ACD-426C-82CC-4C21F79B6484}" keepAlive="1" name="Query - Manchester" description="Connection to the 'Manchester' query in the workbook." type="5" refreshedVersion="0" background="1">
    <dbPr connection="Provider=Microsoft.Mashup.OleDb.1;Data Source=$Workbook$;Location=Manchester;Extended Properties=&quot;&quot;" command="SELECT * FROM [Manchester]"/>
  </connection>
  <connection id="13" xr16:uid="{42A438D0-BE9F-4439-B359-8CB80BDD60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5C91A230-2204-41EA-90C7-EC4750F260CE}" name="WorksheetConnection_Financial Statement.xlsx!Calendar_Table" type="102" refreshedVersion="8" minRefreshableVersion="5">
    <extLst>
      <ext xmlns:x15="http://schemas.microsoft.com/office/spreadsheetml/2010/11/main" uri="{DE250136-89BD-433C-8126-D09CA5730AF9}">
        <x15:connection id="Calendar_Table">
          <x15:rangePr sourceName="_xlcn.WorksheetConnection_FinancialStatement.xlsxCalendar_Table1"/>
        </x15:connection>
      </ext>
    </extLst>
  </connection>
  <connection id="15" xr16:uid="{011B38EE-09FD-49DF-95E3-089D70B36EB6}" name="WorksheetConnection_Financial Statement.xlsx!Cost_Elements" type="102" refreshedVersion="8" minRefreshableVersion="5">
    <extLst>
      <ext xmlns:x15="http://schemas.microsoft.com/office/spreadsheetml/2010/11/main" uri="{DE250136-89BD-433C-8126-D09CA5730AF9}">
        <x15:connection id="Cost_Elements">
          <x15:rangePr sourceName="_xlcn.WorksheetConnection_FinancialStatement.xlsxCost_Elements1"/>
        </x15:connection>
      </ext>
    </extLst>
  </connection>
  <connection id="16" xr16:uid="{12D7CDA7-CF85-46A0-8A5E-959B81809339}" name="WorksheetConnection_Financial Statement.xlsx!Plant" type="102" refreshedVersion="8" minRefreshableVersion="5">
    <extLst>
      <ext xmlns:x15="http://schemas.microsoft.com/office/spreadsheetml/2010/11/main" uri="{DE250136-89BD-433C-8126-D09CA5730AF9}">
        <x15:connection id="Plant">
          <x15:rangePr sourceName="_xlcn.WorksheetConnection_FinancialStatement.xlsxPlant1"/>
        </x15:connection>
      </ext>
    </extLst>
  </connection>
</connections>
</file>

<file path=xl/sharedStrings.xml><?xml version="1.0" encoding="utf-8"?>
<sst xmlns="http://schemas.openxmlformats.org/spreadsheetml/2006/main" count="1936" uniqueCount="176">
  <si>
    <t>Net Sales</t>
  </si>
  <si>
    <t>Depreciation</t>
  </si>
  <si>
    <t>Indirect Payroll</t>
  </si>
  <si>
    <t>APR '18</t>
  </si>
  <si>
    <t>MAY '18</t>
  </si>
  <si>
    <t>JUN '18</t>
  </si>
  <si>
    <t>JUL '18</t>
  </si>
  <si>
    <t>AUG '18</t>
  </si>
  <si>
    <t>SEP '18</t>
  </si>
  <si>
    <t>OCT '18</t>
  </si>
  <si>
    <t>NOV '18</t>
  </si>
  <si>
    <t>DEC '18</t>
  </si>
  <si>
    <t>JAN '19</t>
  </si>
  <si>
    <t>FEB '19</t>
  </si>
  <si>
    <t>MAR '19</t>
  </si>
  <si>
    <t>2018/19 ACTUAL</t>
  </si>
  <si>
    <t>APR '19</t>
  </si>
  <si>
    <t>MAY '19</t>
  </si>
  <si>
    <t>JUN '19</t>
  </si>
  <si>
    <t>JUL '19</t>
  </si>
  <si>
    <t>AUG '19</t>
  </si>
  <si>
    <t>SEP '19</t>
  </si>
  <si>
    <t>OCT '19</t>
  </si>
  <si>
    <t>NOV '19</t>
  </si>
  <si>
    <t>DEC '19</t>
  </si>
  <si>
    <t>JAN '20</t>
  </si>
  <si>
    <t>FEB '20</t>
  </si>
  <si>
    <t>MAR '20</t>
  </si>
  <si>
    <t>2019/20 ACTUAL</t>
  </si>
  <si>
    <t>APR '20</t>
  </si>
  <si>
    <t>MAY '20</t>
  </si>
  <si>
    <t>JUN '20</t>
  </si>
  <si>
    <t>JUL '20</t>
  </si>
  <si>
    <t>AUG '20</t>
  </si>
  <si>
    <t>SEP '20</t>
  </si>
  <si>
    <t>OCT '20</t>
  </si>
  <si>
    <t>NOV '20</t>
  </si>
  <si>
    <t>DEC '20</t>
  </si>
  <si>
    <t>JAN '21</t>
  </si>
  <si>
    <t>FEB '21</t>
  </si>
  <si>
    <t>MAR '21</t>
  </si>
  <si>
    <t>2020/21 ACTUAL</t>
  </si>
  <si>
    <t>APR '21</t>
  </si>
  <si>
    <t>MAY '21</t>
  </si>
  <si>
    <t>JUN '21</t>
  </si>
  <si>
    <t>JUL '21</t>
  </si>
  <si>
    <t>AUG '21</t>
  </si>
  <si>
    <t>SEP '21</t>
  </si>
  <si>
    <t>OCT '21</t>
  </si>
  <si>
    <t>NOV '21</t>
  </si>
  <si>
    <t>DEC '21</t>
  </si>
  <si>
    <t>JAN '22</t>
  </si>
  <si>
    <t>FEB '22</t>
  </si>
  <si>
    <t>MAR '22</t>
  </si>
  <si>
    <t>2021/22 ACTUAL</t>
  </si>
  <si>
    <t>APR '22</t>
  </si>
  <si>
    <t>MAY '22</t>
  </si>
  <si>
    <t>JUN '22</t>
  </si>
  <si>
    <t>JUL '22</t>
  </si>
  <si>
    <t>AUG '22</t>
  </si>
  <si>
    <t>SEP '22</t>
  </si>
  <si>
    <t>OCT '22</t>
  </si>
  <si>
    <t>NOV '22</t>
  </si>
  <si>
    <t>DEC '22</t>
  </si>
  <si>
    <t>JAN '23</t>
  </si>
  <si>
    <t>FEB '23</t>
  </si>
  <si>
    <t>MAR '23</t>
  </si>
  <si>
    <t>2022/23 ACTUAL</t>
  </si>
  <si>
    <t xml:space="preserve">FX @ Applicable </t>
  </si>
  <si>
    <t>Volume ( MT)</t>
  </si>
  <si>
    <t>Raw Materials Transportation</t>
  </si>
  <si>
    <t>Revenue Less Material Costs</t>
  </si>
  <si>
    <t>Direct Power Costs</t>
  </si>
  <si>
    <t>Other Direct Costs</t>
  </si>
  <si>
    <t>Gross Margin</t>
  </si>
  <si>
    <t>Indirect Cost</t>
  </si>
  <si>
    <t>Advertisement and Promotion Cost</t>
  </si>
  <si>
    <t>Sales &amp; Distribution Expenses</t>
  </si>
  <si>
    <t>General overheads</t>
  </si>
  <si>
    <t>Total Indirect Cost</t>
  </si>
  <si>
    <t>Income (expenses) on non operating assets</t>
  </si>
  <si>
    <t>EBITDA</t>
  </si>
  <si>
    <t>EBIT(Earning before Int &amp; Tax)</t>
  </si>
  <si>
    <t>Direct Maintenance Costs</t>
  </si>
  <si>
    <t>Aberdeen</t>
  </si>
  <si>
    <t>Glasgow</t>
  </si>
  <si>
    <t>Manchester</t>
  </si>
  <si>
    <t>Edinburgh</t>
  </si>
  <si>
    <t>Belfast</t>
  </si>
  <si>
    <t>London</t>
  </si>
  <si>
    <t>ABERDEEN</t>
  </si>
  <si>
    <t>GLASGOW</t>
  </si>
  <si>
    <t>MANCHESTER</t>
  </si>
  <si>
    <t>EDINBURGH</t>
  </si>
  <si>
    <t>BELFAST</t>
  </si>
  <si>
    <t>LONDON</t>
  </si>
  <si>
    <t>FY</t>
  </si>
  <si>
    <t>APR</t>
  </si>
  <si>
    <t>MAY</t>
  </si>
  <si>
    <t>JUN</t>
  </si>
  <si>
    <t>JUL</t>
  </si>
  <si>
    <t>AUG</t>
  </si>
  <si>
    <t>SEP</t>
  </si>
  <si>
    <t>OCT</t>
  </si>
  <si>
    <t>NOV</t>
  </si>
  <si>
    <t>DEC</t>
  </si>
  <si>
    <t>JAN</t>
  </si>
  <si>
    <t>FEB</t>
  </si>
  <si>
    <t>MAR</t>
  </si>
  <si>
    <t>Month</t>
  </si>
  <si>
    <t>MonthNumber</t>
  </si>
  <si>
    <t>Year</t>
  </si>
  <si>
    <t>P.Key</t>
  </si>
  <si>
    <t>Plants</t>
  </si>
  <si>
    <t>Actual</t>
  </si>
  <si>
    <t>Budget</t>
  </si>
  <si>
    <t>2022/23 BUDGET</t>
  </si>
  <si>
    <t>Payroll</t>
  </si>
  <si>
    <t>%</t>
  </si>
  <si>
    <t>Total Direct Cost</t>
  </si>
  <si>
    <t>Material Cost</t>
  </si>
  <si>
    <t>Direct Payroll Costs</t>
  </si>
  <si>
    <t>Power</t>
  </si>
  <si>
    <t>Maintenance</t>
  </si>
  <si>
    <t>Others</t>
  </si>
  <si>
    <t>RM Transport Budget</t>
  </si>
  <si>
    <t>COGS</t>
  </si>
  <si>
    <t>Cost/MT</t>
  </si>
  <si>
    <t>Volume (MT)</t>
  </si>
  <si>
    <t>RM Actual</t>
  </si>
  <si>
    <t>RM Budget</t>
  </si>
  <si>
    <t>RM Transport Actual</t>
  </si>
  <si>
    <t>Total</t>
  </si>
  <si>
    <t>Months</t>
  </si>
  <si>
    <t>2021/22 BUDGET</t>
  </si>
  <si>
    <t>2020/21 BUDGET</t>
  </si>
  <si>
    <t>2019/20 BUDGET</t>
  </si>
  <si>
    <t>Cost Elements</t>
  </si>
  <si>
    <t>EBIT</t>
  </si>
  <si>
    <t>Netsales</t>
  </si>
  <si>
    <t>Direct Cost</t>
  </si>
  <si>
    <t>Mantenance</t>
  </si>
  <si>
    <t>%bgt</t>
  </si>
  <si>
    <t>Diff</t>
  </si>
  <si>
    <t>Green</t>
  </si>
  <si>
    <t>Red</t>
  </si>
  <si>
    <t>£</t>
  </si>
  <si>
    <t>P &amp; L Breakdown (£'000)</t>
  </si>
  <si>
    <t>(£'000)</t>
  </si>
  <si>
    <t>Direct Cost (£'000)</t>
  </si>
  <si>
    <t>Net Sales (£'000)</t>
  </si>
  <si>
    <t>Raw Material Cost (£'000)</t>
  </si>
  <si>
    <t>Indirect Cost (£'000)</t>
  </si>
  <si>
    <t>Depreciation (£'000)</t>
  </si>
  <si>
    <t>Gross Margin (£'000)</t>
  </si>
  <si>
    <t>EBIT (£'000)</t>
  </si>
  <si>
    <t>REMEMBER TO CHANGE CURRENCY SYMBOL FOR OTHER HIDDEN SHEETS</t>
  </si>
  <si>
    <t>Grand Total</t>
  </si>
  <si>
    <t>FY2022-2023</t>
  </si>
  <si>
    <t>Power/MT</t>
  </si>
  <si>
    <t>Payroll/MT</t>
  </si>
  <si>
    <t>Mantenance/MT</t>
  </si>
  <si>
    <t>Others/MT</t>
  </si>
  <si>
    <t>SG &amp; A</t>
  </si>
  <si>
    <t>Indirect+dep+income…</t>
  </si>
  <si>
    <t>Direct Cost+RM</t>
  </si>
  <si>
    <t>COGS - Direct cost</t>
  </si>
  <si>
    <t>COGS - Raw Material Cost</t>
  </si>
  <si>
    <t>£'000</t>
  </si>
  <si>
    <t>Recommandations</t>
  </si>
  <si>
    <t>Analysis and Insights (Group Wide)</t>
  </si>
  <si>
    <t>Problem Statement</t>
  </si>
  <si>
    <t>Company Overview</t>
  </si>
  <si>
    <t>FY2019-2020</t>
  </si>
  <si>
    <t>FY2020-2021</t>
  </si>
  <si>
    <t>FY2021-2022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</si>
</sst>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quot;$&quot;* #,##0.00_);_(&quot;$&quot;* \(#,##0.00\);_(&quot;$&quot;* &quot;-&quot;??_);_(@_)"/>
    <numFmt numFmtId="165" formatCode="_(* #,##0.00_);_(* \(#,##0.00\);_(* &quot;-&quot;??_);_(@_)"/>
    <numFmt numFmtId="166" formatCode="_(* #,##0_);_(* \(#,##0\);_(* &quot;-&quot;??_);_(@_)"/>
    <numFmt numFmtId="167" formatCode="[$-409]mmm\-yy;@"/>
    <numFmt numFmtId="168" formatCode="\$#,##0.00;\(\$#,##0.00\);\$#,##0.00"/>
    <numFmt numFmtId="169" formatCode="\$#,##0;\(\$#,##0\);\$#,##0"/>
    <numFmt numFmtId="170" formatCode="_-[$£-809]* #,##0_-;\-[$£-809]* #,##0_-;_-[$£-809]*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1"/>
      <color theme="1"/>
      <name val="Cambria"/>
      <family val="1"/>
    </font>
    <font>
      <b/>
      <sz val="11"/>
      <color theme="1"/>
      <name val="Cambria"/>
      <family val="1"/>
    </font>
    <font>
      <b/>
      <sz val="10"/>
      <color theme="1"/>
      <name val="Calibri"/>
      <family val="2"/>
      <scheme val="minor"/>
    </font>
    <font>
      <sz val="11"/>
      <name val="Cambria"/>
      <family val="1"/>
    </font>
    <font>
      <b/>
      <u val="singleAccounting"/>
      <sz val="12"/>
      <color theme="1"/>
      <name val="Calibri"/>
      <family val="2"/>
      <scheme val="minor"/>
    </font>
    <font>
      <sz val="8"/>
      <name val="Calibri"/>
      <family val="2"/>
      <scheme val="minor"/>
    </font>
    <font>
      <sz val="11"/>
      <color theme="0" tint="-0.249977111117893"/>
      <name val="Calibri"/>
      <family val="2"/>
      <scheme val="minor"/>
    </font>
    <font>
      <b/>
      <sz val="11"/>
      <color rgb="FFC00000"/>
      <name val="Calibri"/>
      <family val="2"/>
      <scheme val="minor"/>
    </font>
    <font>
      <sz val="10"/>
      <color theme="1"/>
      <name val="Calibri"/>
      <family val="2"/>
      <scheme val="minor"/>
    </font>
    <font>
      <sz val="10"/>
      <color theme="0"/>
      <name val="Calibri"/>
      <family val="2"/>
      <scheme val="minor"/>
    </font>
    <font>
      <sz val="12"/>
      <color theme="0"/>
      <name val="Calibri"/>
      <family val="2"/>
      <scheme val="minor"/>
    </font>
    <font>
      <b/>
      <sz val="11"/>
      <color rgb="FFFF0000"/>
      <name val="Calibri"/>
      <family val="2"/>
      <scheme val="minor"/>
    </font>
    <font>
      <sz val="11"/>
      <color theme="1"/>
      <name val="Calibri"/>
      <family val="2"/>
    </font>
    <font>
      <b/>
      <sz val="16"/>
      <color rgb="FF0B132B"/>
      <name val="Calibri"/>
      <family val="2"/>
      <scheme val="minor"/>
    </font>
    <font>
      <sz val="11"/>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2"/>
        <bgColor indexed="64"/>
      </patternFill>
    </fill>
    <fill>
      <patternFill patternType="solid">
        <fgColor rgb="FF0B132B"/>
        <bgColor indexed="64"/>
      </patternFill>
    </fill>
    <fill>
      <patternFill patternType="solid">
        <fgColor theme="0" tint="-0.14999847407452621"/>
        <bgColor indexed="64"/>
      </patternFill>
    </fill>
    <fill>
      <patternFill patternType="solid">
        <fgColor theme="0" tint="-0.34998626667073579"/>
        <bgColor indexed="64"/>
      </patternFill>
    </fill>
  </fills>
  <borders count="66">
    <border>
      <left/>
      <right/>
      <top/>
      <bottom/>
      <diagonal/>
    </border>
    <border>
      <left style="medium">
        <color indexed="64"/>
      </left>
      <right/>
      <top style="medium">
        <color indexed="64"/>
      </top>
      <bottom style="medium">
        <color indexed="64"/>
      </bottom>
      <diagonal/>
    </border>
    <border>
      <left style="medium">
        <color indexed="64"/>
      </left>
      <right style="dashed">
        <color rgb="FFFF0000"/>
      </right>
      <top/>
      <bottom style="hair">
        <color rgb="FFFF0000"/>
      </bottom>
      <diagonal/>
    </border>
    <border>
      <left style="medium">
        <color indexed="64"/>
      </left>
      <right style="dashed">
        <color rgb="FFFF0000"/>
      </right>
      <top style="hair">
        <color rgb="FFFF0000"/>
      </top>
      <bottom style="hair">
        <color rgb="FFFF0000"/>
      </bottom>
      <diagonal/>
    </border>
    <border>
      <left style="medium">
        <color indexed="64"/>
      </left>
      <right style="dashed">
        <color rgb="FFFF0000"/>
      </right>
      <top style="hair">
        <color rgb="FFFF0000"/>
      </top>
      <bottom/>
      <diagonal/>
    </border>
    <border>
      <left style="medium">
        <color indexed="64"/>
      </left>
      <right style="dashed">
        <color rgb="FFFF0000"/>
      </right>
      <top style="thin">
        <color indexed="64"/>
      </top>
      <bottom style="double">
        <color indexed="64"/>
      </bottom>
      <diagonal/>
    </border>
    <border>
      <left/>
      <right/>
      <top style="thin">
        <color indexed="64"/>
      </top>
      <bottom style="double">
        <color indexed="64"/>
      </bottom>
      <diagonal/>
    </border>
    <border>
      <left style="medium">
        <color indexed="64"/>
      </left>
      <right style="dashed">
        <color rgb="FFFF0000"/>
      </right>
      <top style="medium">
        <color indexed="64"/>
      </top>
      <bottom style="hair">
        <color rgb="FFFF0000"/>
      </bottom>
      <diagonal/>
    </border>
    <border>
      <left style="medium">
        <color indexed="64"/>
      </left>
      <right style="dashed">
        <color rgb="FFFF0000"/>
      </right>
      <top/>
      <bottom/>
      <diagonal/>
    </border>
    <border>
      <left style="medium">
        <color indexed="64"/>
      </left>
      <right style="dashed">
        <color rgb="FFFF0000"/>
      </right>
      <top/>
      <bottom style="double">
        <color indexed="64"/>
      </bottom>
      <diagonal/>
    </border>
    <border>
      <left style="medium">
        <color indexed="64"/>
      </left>
      <right/>
      <top style="medium">
        <color indexed="64"/>
      </top>
      <bottom/>
      <diagonal/>
    </border>
    <border>
      <left style="dashed">
        <color rgb="FFFF0000"/>
      </left>
      <right style="dashed">
        <color rgb="FFFF0000"/>
      </right>
      <top style="thin">
        <color indexed="64"/>
      </top>
      <bottom/>
      <diagonal/>
    </border>
    <border>
      <left style="thin">
        <color indexed="64"/>
      </left>
      <right style="dashed">
        <color rgb="FFFF0000"/>
      </right>
      <top style="thin">
        <color indexed="64"/>
      </top>
      <bottom style="thin">
        <color indexed="64"/>
      </bottom>
      <diagonal/>
    </border>
    <border>
      <left style="dashed">
        <color rgb="FFFF0000"/>
      </left>
      <right style="dashed">
        <color rgb="FFFF0000"/>
      </right>
      <top style="thin">
        <color indexed="64"/>
      </top>
      <bottom style="thin">
        <color indexed="64"/>
      </bottom>
      <diagonal/>
    </border>
    <border>
      <left style="dashed">
        <color rgb="FFFF0000"/>
      </left>
      <right style="thin">
        <color indexed="64"/>
      </right>
      <top style="thin">
        <color indexed="64"/>
      </top>
      <bottom style="thin">
        <color indexed="64"/>
      </bottom>
      <diagonal/>
    </border>
    <border>
      <left style="dotted">
        <color rgb="FFFF0000"/>
      </left>
      <right style="dotted">
        <color rgb="FFFF0000"/>
      </right>
      <top style="dotted">
        <color rgb="FFFF0000"/>
      </top>
      <bottom style="dotted">
        <color rgb="FFFF0000"/>
      </bottom>
      <diagonal/>
    </border>
    <border>
      <left style="dotted">
        <color rgb="FFFF0000"/>
      </left>
      <right/>
      <top/>
      <bottom/>
      <diagonal/>
    </border>
    <border>
      <left style="dotted">
        <color rgb="FFFF0000"/>
      </left>
      <right style="dotted">
        <color rgb="FFFF0000"/>
      </right>
      <top/>
      <bottom/>
      <diagonal/>
    </border>
    <border>
      <left style="dotted">
        <color rgb="FFFF0000"/>
      </left>
      <right/>
      <top/>
      <bottom style="dotted">
        <color rgb="FFFF0000"/>
      </bottom>
      <diagonal/>
    </border>
    <border>
      <left style="dotted">
        <color rgb="FFFF0000"/>
      </left>
      <right/>
      <top style="dotted">
        <color rgb="FFFF0000"/>
      </top>
      <bottom/>
      <diagonal/>
    </border>
    <border>
      <left style="dotted">
        <color rgb="FFFF0000"/>
      </left>
      <right style="dotted">
        <color rgb="FFFF0000"/>
      </right>
      <top style="dotted">
        <color rgb="FFFF0000"/>
      </top>
      <bottom/>
      <diagonal/>
    </border>
    <border>
      <left style="dotted">
        <color rgb="FFFF0000"/>
      </left>
      <right style="dotted">
        <color rgb="FFFF0000"/>
      </right>
      <top/>
      <bottom style="dotted">
        <color rgb="FFFF0000"/>
      </bottom>
      <diagonal/>
    </border>
    <border>
      <left style="dotted">
        <color rgb="FFFF0000"/>
      </left>
      <right style="dotted">
        <color rgb="FFFF0000"/>
      </right>
      <top style="thin">
        <color indexed="64"/>
      </top>
      <bottom style="double">
        <color indexed="64"/>
      </bottom>
      <diagonal/>
    </border>
    <border>
      <left style="dotted">
        <color rgb="FFFF0000"/>
      </left>
      <right style="dotted">
        <color rgb="FFFF0000"/>
      </right>
      <top style="thin">
        <color indexed="64"/>
      </top>
      <bottom style="medium">
        <color indexed="64"/>
      </bottom>
      <diagonal/>
    </border>
    <border>
      <left style="dotted">
        <color rgb="FFFF0000"/>
      </left>
      <right style="dotted">
        <color rgb="FFFF0000"/>
      </right>
      <top style="thin">
        <color indexed="64"/>
      </top>
      <bottom style="thin">
        <color indexed="64"/>
      </bottom>
      <diagonal/>
    </border>
    <border>
      <left style="dotted">
        <color rgb="FFFF0000"/>
      </left>
      <right/>
      <top style="thin">
        <color indexed="64"/>
      </top>
      <bottom style="double">
        <color indexed="64"/>
      </bottom>
      <diagonal/>
    </border>
    <border>
      <left style="dotted">
        <color rgb="FFFF0000"/>
      </left>
      <right/>
      <top style="dotted">
        <color rgb="FFFF0000"/>
      </top>
      <bottom style="dotted">
        <color rgb="FFFF0000"/>
      </bottom>
      <diagonal/>
    </border>
    <border>
      <left style="dotted">
        <color rgb="FFFF0000"/>
      </left>
      <right/>
      <top style="thin">
        <color indexed="64"/>
      </top>
      <bottom style="medium">
        <color indexed="64"/>
      </bottom>
      <diagonal/>
    </border>
    <border>
      <left style="dotted">
        <color rgb="FFFF0000"/>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rgb="FFFF0000"/>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tted">
        <color rgb="FFFF0000"/>
      </bottom>
      <diagonal/>
    </border>
    <border>
      <left style="thin">
        <color indexed="64"/>
      </left>
      <right style="thin">
        <color indexed="64"/>
      </right>
      <top style="dotted">
        <color rgb="FFFF0000"/>
      </top>
      <bottom style="dotted">
        <color rgb="FFFF0000"/>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dotted">
        <color rgb="FFFF0000"/>
      </right>
      <top style="dotted">
        <color rgb="FFFF0000"/>
      </top>
      <bottom/>
      <diagonal/>
    </border>
    <border>
      <left style="thin">
        <color indexed="64"/>
      </left>
      <right style="dotted">
        <color rgb="FFFF0000"/>
      </right>
      <top style="thin">
        <color indexed="64"/>
      </top>
      <bottom style="double">
        <color indexed="64"/>
      </bottom>
      <diagonal/>
    </border>
    <border>
      <left style="thin">
        <color indexed="64"/>
      </left>
      <right style="dotted">
        <color rgb="FFFF0000"/>
      </right>
      <top/>
      <bottom style="dotted">
        <color rgb="FFFF0000"/>
      </bottom>
      <diagonal/>
    </border>
    <border>
      <left style="thin">
        <color indexed="64"/>
      </left>
      <right style="dotted">
        <color rgb="FFFF0000"/>
      </right>
      <top style="dotted">
        <color rgb="FFFF0000"/>
      </top>
      <bottom style="dotted">
        <color rgb="FFFF0000"/>
      </bottom>
      <diagonal/>
    </border>
    <border>
      <left style="thin">
        <color indexed="64"/>
      </left>
      <right style="dotted">
        <color rgb="FFFF0000"/>
      </right>
      <top/>
      <bottom/>
      <diagonal/>
    </border>
    <border>
      <left style="thin">
        <color indexed="64"/>
      </left>
      <right style="dotted">
        <color rgb="FFFF0000"/>
      </right>
      <top style="thin">
        <color indexed="64"/>
      </top>
      <bottom style="medium">
        <color indexed="64"/>
      </bottom>
      <diagonal/>
    </border>
    <border>
      <left style="thin">
        <color indexed="64"/>
      </left>
      <right style="dotted">
        <color rgb="FFFF0000"/>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dashed">
        <color rgb="FFFF0000"/>
      </right>
      <top style="thin">
        <color indexed="64"/>
      </top>
      <bottom/>
      <diagonal/>
    </border>
    <border>
      <left style="dashed">
        <color rgb="FFFF0000"/>
      </left>
      <right style="thin">
        <color indexed="64"/>
      </right>
      <top style="thin">
        <color indexed="64"/>
      </top>
      <bottom/>
      <diagonal/>
    </border>
    <border>
      <left style="thin">
        <color indexed="64"/>
      </left>
      <right/>
      <top style="thin">
        <color indexed="64"/>
      </top>
      <bottom style="double">
        <color indexed="64"/>
      </bottom>
      <diagonal/>
    </border>
    <border>
      <left/>
      <right style="dotted">
        <color rgb="FFFF0000"/>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dashed">
        <color rgb="FFFF0000"/>
      </left>
      <right style="dashed">
        <color rgb="FFFF0000"/>
      </right>
      <top/>
      <bottom style="thin">
        <color indexed="64"/>
      </bottom>
      <diagonal/>
    </border>
    <border>
      <left style="dashed">
        <color rgb="FFFF0000"/>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ashed">
        <color rgb="FFFF0000"/>
      </right>
      <top/>
      <bottom style="thin">
        <color indexed="64"/>
      </bottom>
      <diagonal/>
    </border>
    <border>
      <left/>
      <right style="dotted">
        <color rgb="FFFF0000"/>
      </right>
      <top style="thin">
        <color indexed="64"/>
      </top>
      <bottom style="dotted">
        <color rgb="FFFF0000"/>
      </bottom>
      <diagonal/>
    </border>
    <border>
      <left/>
      <right style="dotted">
        <color rgb="FFFF0000"/>
      </right>
      <top style="dotted">
        <color rgb="FFFF0000"/>
      </top>
      <bottom/>
      <diagonal/>
    </border>
    <border>
      <left/>
      <right style="thin">
        <color indexed="64"/>
      </right>
      <top style="thin">
        <color indexed="64"/>
      </top>
      <bottom style="double">
        <color indexed="64"/>
      </bottom>
      <diagonal/>
    </border>
    <border>
      <left/>
      <right style="thin">
        <color indexed="64"/>
      </right>
      <top/>
      <bottom style="dotted">
        <color rgb="FFFF0000"/>
      </bottom>
      <diagonal/>
    </border>
    <border>
      <left/>
      <right style="thin">
        <color indexed="64"/>
      </right>
      <top style="dotted">
        <color rgb="FFFF0000"/>
      </top>
      <bottom style="dotted">
        <color rgb="FFFF0000"/>
      </bottom>
      <diagonal/>
    </border>
    <border>
      <left/>
      <right style="thin">
        <color indexed="64"/>
      </right>
      <top style="dotted">
        <color rgb="FFFF0000"/>
      </top>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s>
  <cellStyleXfs count="14">
    <xf numFmtId="0" fontId="0" fillId="0" borderId="0"/>
    <xf numFmtId="165"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150">
    <xf numFmtId="0" fontId="0" fillId="0" borderId="0" xfId="0"/>
    <xf numFmtId="165" fontId="0" fillId="0" borderId="0" xfId="1" applyFont="1"/>
    <xf numFmtId="166" fontId="0" fillId="0" borderId="0" xfId="1" applyNumberFormat="1" applyFont="1"/>
    <xf numFmtId="0" fontId="2" fillId="0" borderId="0" xfId="0" applyFont="1"/>
    <xf numFmtId="165" fontId="5" fillId="4" borderId="3" xfId="1" applyFont="1" applyFill="1" applyBorder="1"/>
    <xf numFmtId="165" fontId="6" fillId="4" borderId="3" xfId="1" applyFont="1" applyFill="1" applyBorder="1"/>
    <xf numFmtId="165" fontId="5" fillId="4" borderId="4" xfId="1" applyFont="1" applyFill="1" applyBorder="1"/>
    <xf numFmtId="0" fontId="5" fillId="4" borderId="6" xfId="2" applyFont="1" applyFill="1" applyBorder="1" applyAlignment="1">
      <alignment horizontal="left" indent="1"/>
    </xf>
    <xf numFmtId="165" fontId="5" fillId="4" borderId="2" xfId="1" applyFont="1" applyFill="1" applyBorder="1"/>
    <xf numFmtId="165" fontId="6" fillId="2" borderId="7" xfId="1" applyFont="1" applyFill="1" applyBorder="1"/>
    <xf numFmtId="165" fontId="6" fillId="4" borderId="5" xfId="1" applyFont="1" applyFill="1" applyBorder="1"/>
    <xf numFmtId="165" fontId="5" fillId="4" borderId="8" xfId="1" applyFont="1" applyFill="1" applyBorder="1"/>
    <xf numFmtId="165" fontId="6" fillId="4" borderId="9" xfId="1" applyFont="1" applyFill="1" applyBorder="1"/>
    <xf numFmtId="0" fontId="5" fillId="4" borderId="0" xfId="2" applyFont="1" applyFill="1" applyAlignment="1">
      <alignment horizontal="left" indent="1"/>
    </xf>
    <xf numFmtId="165" fontId="2" fillId="0" borderId="0" xfId="1" applyFont="1"/>
    <xf numFmtId="167" fontId="7" fillId="7" borderId="12" xfId="2" applyNumberFormat="1" applyFont="1" applyFill="1" applyBorder="1" applyAlignment="1">
      <alignment horizontal="center" wrapText="1"/>
    </xf>
    <xf numFmtId="167" fontId="7" fillId="7" borderId="13" xfId="2" applyNumberFormat="1" applyFont="1" applyFill="1" applyBorder="1" applyAlignment="1">
      <alignment horizontal="center" wrapText="1"/>
    </xf>
    <xf numFmtId="0" fontId="7" fillId="7" borderId="14" xfId="2" applyFont="1" applyFill="1" applyBorder="1" applyAlignment="1">
      <alignment horizontal="center" wrapText="1"/>
    </xf>
    <xf numFmtId="166" fontId="5" fillId="4" borderId="16" xfId="1" applyNumberFormat="1" applyFont="1" applyFill="1" applyBorder="1"/>
    <xf numFmtId="166" fontId="5" fillId="4" borderId="18" xfId="1" applyNumberFormat="1" applyFont="1" applyFill="1" applyBorder="1"/>
    <xf numFmtId="166" fontId="5" fillId="4" borderId="17" xfId="1" applyNumberFormat="1" applyFont="1" applyFill="1" applyBorder="1"/>
    <xf numFmtId="166" fontId="5" fillId="4" borderId="21" xfId="1" applyNumberFormat="1" applyFont="1" applyFill="1" applyBorder="1"/>
    <xf numFmtId="166" fontId="6" fillId="4" borderId="15" xfId="1" applyNumberFormat="1" applyFont="1" applyFill="1" applyBorder="1"/>
    <xf numFmtId="166" fontId="5" fillId="4" borderId="15" xfId="1" applyNumberFormat="1" applyFont="1" applyFill="1" applyBorder="1"/>
    <xf numFmtId="166" fontId="6" fillId="4" borderId="20" xfId="1" applyNumberFormat="1" applyFont="1" applyFill="1" applyBorder="1"/>
    <xf numFmtId="166" fontId="6" fillId="4" borderId="22" xfId="1" applyNumberFormat="1" applyFont="1" applyFill="1" applyBorder="1"/>
    <xf numFmtId="166" fontId="5" fillId="4" borderId="20" xfId="1" applyNumberFormat="1" applyFont="1" applyFill="1" applyBorder="1"/>
    <xf numFmtId="166" fontId="5" fillId="4" borderId="22" xfId="1" applyNumberFormat="1" applyFont="1" applyFill="1" applyBorder="1"/>
    <xf numFmtId="166" fontId="6" fillId="4" borderId="23" xfId="1" applyNumberFormat="1" applyFont="1" applyFill="1" applyBorder="1"/>
    <xf numFmtId="166" fontId="6" fillId="4" borderId="19" xfId="1" applyNumberFormat="1" applyFont="1" applyFill="1" applyBorder="1"/>
    <xf numFmtId="166" fontId="6" fillId="4" borderId="25" xfId="1" applyNumberFormat="1" applyFont="1" applyFill="1" applyBorder="1"/>
    <xf numFmtId="166" fontId="5" fillId="4" borderId="26" xfId="1" applyNumberFormat="1" applyFont="1" applyFill="1" applyBorder="1"/>
    <xf numFmtId="166" fontId="5" fillId="4" borderId="19" xfId="1" applyNumberFormat="1" applyFont="1" applyFill="1" applyBorder="1"/>
    <xf numFmtId="166" fontId="6" fillId="4" borderId="26" xfId="1" applyNumberFormat="1" applyFont="1" applyFill="1" applyBorder="1"/>
    <xf numFmtId="166" fontId="5" fillId="4" borderId="25" xfId="1" applyNumberFormat="1" applyFont="1" applyFill="1" applyBorder="1"/>
    <xf numFmtId="166" fontId="6" fillId="4" borderId="27" xfId="1" applyNumberFormat="1" applyFont="1" applyFill="1" applyBorder="1"/>
    <xf numFmtId="166" fontId="6" fillId="4" borderId="30" xfId="1" applyNumberFormat="1" applyFont="1" applyFill="1" applyBorder="1"/>
    <xf numFmtId="166" fontId="6" fillId="4" borderId="31" xfId="1" applyNumberFormat="1" applyFont="1" applyFill="1" applyBorder="1"/>
    <xf numFmtId="166" fontId="5" fillId="4" borderId="32" xfId="1" applyNumberFormat="1" applyFont="1" applyFill="1" applyBorder="1"/>
    <xf numFmtId="166" fontId="5" fillId="4" borderId="33" xfId="1" applyNumberFormat="1" applyFont="1" applyFill="1" applyBorder="1"/>
    <xf numFmtId="166" fontId="5" fillId="4" borderId="30" xfId="1" applyNumberFormat="1" applyFont="1" applyFill="1" applyBorder="1"/>
    <xf numFmtId="166" fontId="6" fillId="4" borderId="33" xfId="1" applyNumberFormat="1" applyFont="1" applyFill="1" applyBorder="1"/>
    <xf numFmtId="166" fontId="5" fillId="4" borderId="31" xfId="1" applyNumberFormat="1" applyFont="1" applyFill="1" applyBorder="1"/>
    <xf numFmtId="166" fontId="5" fillId="4" borderId="34" xfId="1" applyNumberFormat="1" applyFont="1" applyFill="1" applyBorder="1"/>
    <xf numFmtId="166" fontId="6" fillId="4" borderId="35" xfId="1" applyNumberFormat="1" applyFont="1" applyFill="1" applyBorder="1"/>
    <xf numFmtId="166" fontId="6" fillId="4" borderId="36" xfId="1" applyNumberFormat="1" applyFont="1" applyFill="1" applyBorder="1"/>
    <xf numFmtId="166" fontId="6" fillId="4" borderId="37" xfId="1" applyNumberFormat="1" applyFont="1" applyFill="1" applyBorder="1"/>
    <xf numFmtId="166" fontId="5" fillId="4" borderId="38" xfId="1" applyNumberFormat="1" applyFont="1" applyFill="1" applyBorder="1"/>
    <xf numFmtId="166" fontId="5" fillId="4" borderId="39" xfId="1" applyNumberFormat="1" applyFont="1" applyFill="1" applyBorder="1"/>
    <xf numFmtId="166" fontId="5" fillId="4" borderId="36" xfId="1" applyNumberFormat="1" applyFont="1" applyFill="1" applyBorder="1"/>
    <xf numFmtId="166" fontId="6" fillId="4" borderId="39" xfId="1" applyNumberFormat="1" applyFont="1" applyFill="1" applyBorder="1"/>
    <xf numFmtId="166" fontId="5" fillId="4" borderId="37" xfId="1" applyNumberFormat="1" applyFont="1" applyFill="1" applyBorder="1"/>
    <xf numFmtId="166" fontId="5" fillId="4" borderId="40" xfId="1" applyNumberFormat="1" applyFont="1" applyFill="1" applyBorder="1"/>
    <xf numFmtId="166" fontId="6" fillId="4" borderId="41" xfId="1" applyNumberFormat="1" applyFont="1" applyFill="1" applyBorder="1"/>
    <xf numFmtId="0" fontId="5" fillId="0" borderId="0" xfId="2" applyFont="1" applyAlignment="1">
      <alignment horizontal="right" wrapText="1"/>
    </xf>
    <xf numFmtId="166" fontId="6" fillId="0" borderId="0" xfId="1" applyNumberFormat="1" applyFont="1" applyFill="1" applyBorder="1"/>
    <xf numFmtId="166" fontId="5" fillId="0" borderId="0" xfId="1" applyNumberFormat="1" applyFont="1" applyFill="1" applyBorder="1"/>
    <xf numFmtId="166" fontId="0" fillId="0" borderId="0" xfId="1" applyNumberFormat="1" applyFont="1" applyFill="1"/>
    <xf numFmtId="165" fontId="6" fillId="2" borderId="2" xfId="1" applyFont="1" applyFill="1" applyBorder="1" applyAlignment="1">
      <alignment wrapText="1"/>
    </xf>
    <xf numFmtId="0" fontId="0" fillId="0" borderId="0" xfId="0" applyAlignment="1">
      <alignment wrapText="1"/>
    </xf>
    <xf numFmtId="0" fontId="7" fillId="0" borderId="0" xfId="2" applyFont="1" applyAlignment="1">
      <alignment wrapText="1"/>
    </xf>
    <xf numFmtId="166" fontId="0" fillId="0" borderId="0" xfId="1" applyNumberFormat="1" applyFont="1" applyBorder="1"/>
    <xf numFmtId="0" fontId="3" fillId="5" borderId="1" xfId="0" applyFont="1" applyFill="1" applyBorder="1" applyAlignment="1">
      <alignment horizontal="center"/>
    </xf>
    <xf numFmtId="166" fontId="0" fillId="0" borderId="0" xfId="1" applyNumberFormat="1" applyFont="1" applyFill="1" applyBorder="1"/>
    <xf numFmtId="166" fontId="0" fillId="0" borderId="0" xfId="0" applyNumberFormat="1"/>
    <xf numFmtId="1" fontId="0" fillId="0" borderId="0" xfId="0" applyNumberFormat="1"/>
    <xf numFmtId="0" fontId="3" fillId="5" borderId="0" xfId="0" applyFont="1" applyFill="1" applyAlignment="1">
      <alignment horizontal="center"/>
    </xf>
    <xf numFmtId="0" fontId="6" fillId="4" borderId="0" xfId="2" applyFont="1" applyFill="1" applyAlignment="1">
      <alignment horizontal="left" indent="1"/>
    </xf>
    <xf numFmtId="0" fontId="6" fillId="4" borderId="46" xfId="2" applyFont="1" applyFill="1" applyBorder="1" applyAlignment="1">
      <alignment horizontal="left" indent="1"/>
    </xf>
    <xf numFmtId="167" fontId="7" fillId="8" borderId="12" xfId="2" applyNumberFormat="1" applyFont="1" applyFill="1" applyBorder="1" applyAlignment="1">
      <alignment horizontal="center" wrapText="1"/>
    </xf>
    <xf numFmtId="167" fontId="7" fillId="8" borderId="13" xfId="2" applyNumberFormat="1" applyFont="1" applyFill="1" applyBorder="1" applyAlignment="1">
      <alignment horizontal="center" wrapText="1"/>
    </xf>
    <xf numFmtId="0" fontId="7" fillId="8" borderId="14" xfId="2" applyFont="1" applyFill="1" applyBorder="1" applyAlignment="1">
      <alignment horizontal="center" wrapText="1"/>
    </xf>
    <xf numFmtId="167" fontId="7" fillId="7" borderId="47" xfId="2" applyNumberFormat="1" applyFont="1" applyFill="1" applyBorder="1" applyAlignment="1">
      <alignment horizontal="center" wrapText="1"/>
    </xf>
    <xf numFmtId="167" fontId="7" fillId="7" borderId="11" xfId="2" applyNumberFormat="1" applyFont="1" applyFill="1" applyBorder="1" applyAlignment="1">
      <alignment horizontal="center" wrapText="1"/>
    </xf>
    <xf numFmtId="0" fontId="7" fillId="7" borderId="48" xfId="2" applyFont="1" applyFill="1" applyBorder="1" applyAlignment="1">
      <alignment horizontal="center" wrapText="1"/>
    </xf>
    <xf numFmtId="167" fontId="7" fillId="6" borderId="12" xfId="2" applyNumberFormat="1" applyFont="1" applyFill="1" applyBorder="1" applyAlignment="1">
      <alignment horizontal="center" wrapText="1"/>
    </xf>
    <xf numFmtId="167" fontId="7" fillId="6" borderId="13" xfId="2" applyNumberFormat="1" applyFont="1" applyFill="1" applyBorder="1" applyAlignment="1">
      <alignment horizontal="center" wrapText="1"/>
    </xf>
    <xf numFmtId="0" fontId="7" fillId="6" borderId="14" xfId="2" applyFont="1" applyFill="1" applyBorder="1" applyAlignment="1">
      <alignment horizontal="center" wrapText="1"/>
    </xf>
    <xf numFmtId="0" fontId="3" fillId="5" borderId="10" xfId="0" applyFont="1" applyFill="1" applyBorder="1" applyAlignment="1">
      <alignment horizontal="center"/>
    </xf>
    <xf numFmtId="165" fontId="8" fillId="4" borderId="3" xfId="1" applyFont="1" applyFill="1" applyBorder="1"/>
    <xf numFmtId="165" fontId="8" fillId="4" borderId="4" xfId="1" applyFont="1" applyFill="1" applyBorder="1"/>
    <xf numFmtId="166" fontId="6" fillId="4" borderId="49" xfId="1" applyNumberFormat="1" applyFont="1" applyFill="1" applyBorder="1"/>
    <xf numFmtId="166" fontId="6" fillId="4" borderId="24" xfId="1" applyNumberFormat="1" applyFont="1" applyFill="1" applyBorder="1"/>
    <xf numFmtId="166" fontId="6" fillId="4" borderId="28" xfId="1" applyNumberFormat="1" applyFont="1" applyFill="1" applyBorder="1"/>
    <xf numFmtId="166" fontId="6" fillId="4" borderId="42" xfId="1" applyNumberFormat="1" applyFont="1" applyFill="1" applyBorder="1"/>
    <xf numFmtId="166" fontId="6" fillId="4" borderId="29" xfId="1" applyNumberFormat="1" applyFont="1" applyFill="1" applyBorder="1"/>
    <xf numFmtId="166" fontId="6" fillId="4" borderId="50" xfId="1" applyNumberFormat="1" applyFont="1" applyFill="1" applyBorder="1"/>
    <xf numFmtId="166" fontId="0" fillId="0" borderId="43" xfId="1" applyNumberFormat="1" applyFont="1" applyBorder="1"/>
    <xf numFmtId="166" fontId="0" fillId="0" borderId="45" xfId="1" applyNumberFormat="1" applyFont="1" applyBorder="1"/>
    <xf numFmtId="166" fontId="0" fillId="0" borderId="44" xfId="1" applyNumberFormat="1" applyFont="1" applyBorder="1"/>
    <xf numFmtId="167" fontId="3" fillId="3" borderId="52" xfId="2" applyNumberFormat="1" applyFont="1" applyFill="1" applyBorder="1" applyAlignment="1">
      <alignment horizontal="center" wrapText="1"/>
    </xf>
    <xf numFmtId="0" fontId="3" fillId="3" borderId="53" xfId="2" applyFont="1" applyFill="1" applyBorder="1" applyAlignment="1">
      <alignment horizontal="center" wrapText="1"/>
    </xf>
    <xf numFmtId="0" fontId="0" fillId="0" borderId="51" xfId="0" applyBorder="1"/>
    <xf numFmtId="167" fontId="3" fillId="3" borderId="56" xfId="2" applyNumberFormat="1" applyFont="1" applyFill="1" applyBorder="1" applyAlignment="1">
      <alignment horizontal="center" wrapText="1"/>
    </xf>
    <xf numFmtId="165" fontId="6" fillId="2" borderId="51" xfId="1" applyFont="1" applyFill="1" applyBorder="1" applyAlignment="1">
      <alignment wrapText="1"/>
    </xf>
    <xf numFmtId="0" fontId="5" fillId="2" borderId="57" xfId="2" applyFont="1" applyFill="1" applyBorder="1" applyAlignment="1">
      <alignment horizontal="right" wrapText="1"/>
    </xf>
    <xf numFmtId="166" fontId="6" fillId="4" borderId="58" xfId="1" applyNumberFormat="1" applyFont="1" applyFill="1" applyBorder="1"/>
    <xf numFmtId="166" fontId="6" fillId="4" borderId="59" xfId="1" applyNumberFormat="1" applyFont="1" applyFill="1" applyBorder="1"/>
    <xf numFmtId="166" fontId="5" fillId="4" borderId="60" xfId="1" applyNumberFormat="1" applyFont="1" applyFill="1" applyBorder="1"/>
    <xf numFmtId="166" fontId="5" fillId="4" borderId="61" xfId="1" applyNumberFormat="1" applyFont="1" applyFill="1" applyBorder="1"/>
    <xf numFmtId="166" fontId="5" fillId="4" borderId="62" xfId="1" applyNumberFormat="1" applyFont="1" applyFill="1" applyBorder="1"/>
    <xf numFmtId="166" fontId="6" fillId="4" borderId="61" xfId="1" applyNumberFormat="1" applyFont="1" applyFill="1" applyBorder="1"/>
    <xf numFmtId="166" fontId="5" fillId="4" borderId="59" xfId="1" applyNumberFormat="1" applyFont="1" applyFill="1" applyBorder="1"/>
    <xf numFmtId="166" fontId="5" fillId="4" borderId="63" xfId="1" applyNumberFormat="1" applyFont="1" applyFill="1" applyBorder="1"/>
    <xf numFmtId="166" fontId="6" fillId="4" borderId="64" xfId="1" applyNumberFormat="1" applyFont="1" applyFill="1" applyBorder="1"/>
    <xf numFmtId="165" fontId="6" fillId="4" borderId="65" xfId="1" applyFont="1" applyFill="1" applyBorder="1"/>
    <xf numFmtId="168" fontId="0" fillId="0" borderId="0" xfId="0" applyNumberFormat="1"/>
    <xf numFmtId="14" fontId="0" fillId="0" borderId="0" xfId="0" applyNumberFormat="1"/>
    <xf numFmtId="169" fontId="0" fillId="0" borderId="0" xfId="0" applyNumberFormat="1"/>
    <xf numFmtId="9" fontId="0" fillId="0" borderId="0" xfId="13" applyFont="1"/>
    <xf numFmtId="10" fontId="0" fillId="0" borderId="0" xfId="12" applyNumberFormat="1" applyFont="1"/>
    <xf numFmtId="9" fontId="5" fillId="4" borderId="0" xfId="13" applyFont="1" applyFill="1" applyAlignment="1">
      <alignment horizontal="left" indent="1"/>
    </xf>
    <xf numFmtId="9" fontId="6" fillId="4" borderId="37" xfId="13" applyFont="1" applyFill="1" applyBorder="1"/>
    <xf numFmtId="9" fontId="6" fillId="4" borderId="0" xfId="13" applyFont="1" applyFill="1" applyAlignment="1">
      <alignment horizontal="left" indent="1"/>
    </xf>
    <xf numFmtId="9" fontId="5" fillId="4" borderId="6" xfId="13" applyFont="1" applyFill="1" applyBorder="1" applyAlignment="1">
      <alignment horizontal="left" indent="1"/>
    </xf>
    <xf numFmtId="9" fontId="6" fillId="4" borderId="46" xfId="13" applyFont="1" applyFill="1" applyBorder="1" applyAlignment="1">
      <alignment horizontal="left" indent="1"/>
    </xf>
    <xf numFmtId="169" fontId="11" fillId="0" borderId="0" xfId="0" applyNumberFormat="1" applyFont="1"/>
    <xf numFmtId="0" fontId="12" fillId="0" borderId="0" xfId="0" applyFont="1"/>
    <xf numFmtId="0" fontId="12" fillId="0" borderId="0" xfId="0" applyFont="1" applyAlignment="1">
      <alignment horizontal="right"/>
    </xf>
    <xf numFmtId="0" fontId="0" fillId="9" borderId="0" xfId="0" applyFill="1"/>
    <xf numFmtId="9" fontId="12" fillId="0" borderId="0" xfId="13" applyFont="1" applyAlignment="1">
      <alignment horizontal="center"/>
    </xf>
    <xf numFmtId="0" fontId="14" fillId="10" borderId="0" xfId="0" applyFont="1" applyFill="1" applyAlignment="1">
      <alignment horizontal="left"/>
    </xf>
    <xf numFmtId="0" fontId="13" fillId="9" borderId="0" xfId="0" applyFont="1" applyFill="1"/>
    <xf numFmtId="0" fontId="13" fillId="9" borderId="0" xfId="0" applyFont="1" applyFill="1" applyAlignment="1">
      <alignment horizontal="left" indent="1"/>
    </xf>
    <xf numFmtId="0" fontId="13" fillId="9" borderId="0" xfId="0" applyFont="1" applyFill="1" applyAlignment="1">
      <alignment horizontal="left"/>
    </xf>
    <xf numFmtId="0" fontId="14" fillId="10" borderId="0" xfId="0" applyFont="1" applyFill="1"/>
    <xf numFmtId="166" fontId="13" fillId="9" borderId="0" xfId="0" applyNumberFormat="1" applyFont="1" applyFill="1"/>
    <xf numFmtId="0" fontId="15" fillId="10" borderId="0" xfId="0" applyFont="1"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16" fillId="0" borderId="0" xfId="0" applyFont="1"/>
    <xf numFmtId="9" fontId="0" fillId="11" borderId="0" xfId="13" applyFont="1" applyFill="1"/>
    <xf numFmtId="0" fontId="17" fillId="2" borderId="57" xfId="2" applyFont="1" applyFill="1" applyBorder="1" applyAlignment="1">
      <alignment horizontal="right" wrapText="1"/>
    </xf>
    <xf numFmtId="0" fontId="18" fillId="12" borderId="0" xfId="0" applyFont="1" applyFill="1"/>
    <xf numFmtId="0" fontId="0" fillId="12" borderId="0" xfId="0" applyFill="1"/>
    <xf numFmtId="0" fontId="19" fillId="12" borderId="0" xfId="0" applyFont="1" applyFill="1" applyAlignment="1">
      <alignment vertical="center" readingOrder="1"/>
    </xf>
    <xf numFmtId="168" fontId="13" fillId="9" borderId="0" xfId="0" applyNumberFormat="1" applyFont="1" applyFill="1"/>
    <xf numFmtId="166" fontId="3" fillId="0" borderId="1" xfId="1" applyNumberFormat="1" applyFont="1" applyBorder="1" applyAlignment="1">
      <alignment horizontal="center"/>
    </xf>
    <xf numFmtId="166" fontId="3" fillId="0" borderId="54" xfId="1" applyNumberFormat="1" applyFont="1" applyBorder="1" applyAlignment="1">
      <alignment horizontal="center"/>
    </xf>
    <xf numFmtId="166" fontId="3" fillId="0" borderId="55" xfId="1" applyNumberFormat="1" applyFont="1" applyBorder="1" applyAlignment="1">
      <alignment horizontal="center"/>
    </xf>
    <xf numFmtId="166" fontId="2" fillId="0" borderId="1" xfId="0" applyNumberFormat="1" applyFont="1" applyBorder="1" applyAlignment="1">
      <alignment horizontal="center"/>
    </xf>
    <xf numFmtId="166" fontId="2" fillId="0" borderId="54" xfId="0" applyNumberFormat="1" applyFont="1" applyBorder="1" applyAlignment="1">
      <alignment horizontal="center"/>
    </xf>
    <xf numFmtId="166" fontId="2" fillId="0" borderId="55" xfId="0" applyNumberFormat="1" applyFont="1" applyBorder="1" applyAlignment="1">
      <alignment horizontal="center"/>
    </xf>
    <xf numFmtId="166" fontId="9" fillId="0" borderId="1" xfId="1" applyNumberFormat="1" applyFont="1" applyBorder="1" applyAlignment="1">
      <alignment horizontal="center"/>
    </xf>
    <xf numFmtId="166" fontId="9" fillId="0" borderId="54" xfId="1" applyNumberFormat="1" applyFont="1" applyBorder="1" applyAlignment="1">
      <alignment horizontal="center"/>
    </xf>
    <xf numFmtId="166" fontId="9" fillId="0" borderId="55" xfId="1" applyNumberFormat="1" applyFont="1" applyBorder="1" applyAlignment="1">
      <alignment horizontal="center"/>
    </xf>
    <xf numFmtId="0" fontId="13" fillId="9" borderId="0" xfId="0" applyNumberFormat="1" applyFont="1" applyFill="1"/>
  </cellXfs>
  <cellStyles count="14">
    <cellStyle name="Comma" xfId="1" builtinId="3"/>
    <cellStyle name="Comma 2" xfId="3" xr:uid="{00000000-0005-0000-0000-000001000000}"/>
    <cellStyle name="Comma 2 11" xfId="4" xr:uid="{00000000-0005-0000-0000-000002000000}"/>
    <cellStyle name="Comma 2 2" xfId="10" xr:uid="{C42ADF7B-99B7-468B-B319-6889ECADDB9E}"/>
    <cellStyle name="Comma 29 2" xfId="8" xr:uid="{00000000-0005-0000-0000-000003000000}"/>
    <cellStyle name="Comma 3" xfId="9" xr:uid="{D2A968FC-BD96-4AD5-A781-B88B9671C9B7}"/>
    <cellStyle name="Currency" xfId="12" builtinId="4"/>
    <cellStyle name="Normal" xfId="0" builtinId="0"/>
    <cellStyle name="Normal 10" xfId="11" xr:uid="{C8E3DCAE-E689-47DF-8AF0-2C9E3E10217D}"/>
    <cellStyle name="Normal 101 2 3 2 3 2" xfId="2" xr:uid="{00000000-0005-0000-0000-000005000000}"/>
    <cellStyle name="Normal 2 11 3 2 3 2" xfId="5" xr:uid="{00000000-0005-0000-0000-000006000000}"/>
    <cellStyle name="Per cent" xfId="13" builtinId="5"/>
    <cellStyle name="Percent 2" xfId="6" xr:uid="{00000000-0005-0000-0000-000008000000}"/>
    <cellStyle name="Percent 2 2 2" xfId="7" xr:uid="{00000000-0005-0000-0000-000009000000}"/>
  </cellStyles>
  <dxfs count="125">
    <dxf>
      <numFmt numFmtId="0" formatCode="General"/>
    </dxf>
    <dxf>
      <alignment wrapText="1"/>
    </dxf>
    <dxf>
      <numFmt numFmtId="169" formatCode="\$#,##0;\(\$#,##0\);\$#,##0"/>
    </dxf>
    <dxf>
      <numFmt numFmtId="169" formatCode="\$#,##0;\(\$#,##0\);\$#,##0"/>
    </dxf>
    <dxf>
      <numFmt numFmtId="166" formatCode="_(* #,##0_);_(* \(#,##0\);_(* &quot;-&quot;??_);_(@_)"/>
    </dxf>
    <dxf>
      <numFmt numFmtId="169" formatCode="\$#,##0;\(\$#,##0\);\$#,##0"/>
    </dxf>
    <dxf>
      <numFmt numFmtId="169" formatCode="\$#,##0;\(\$#,##0\);\$#,##0"/>
    </dxf>
    <dxf>
      <numFmt numFmtId="168" formatCode="\$#,##0.00;\(\$#,##0.00\);\$#,##0.00"/>
    </dxf>
    <dxf>
      <numFmt numFmtId="169" formatCode="\$#,##0;\(\$#,##0\);\$#,##0"/>
    </dxf>
    <dxf>
      <numFmt numFmtId="170" formatCode="_-[$£-809]* #,##0_-;\-[$£-809]* #,##0_-;_-[$£-809]* &quot;-&quot;??_-;_-@_-"/>
    </dxf>
    <dxf>
      <numFmt numFmtId="1" formatCode="0"/>
    </dxf>
    <dxf>
      <numFmt numFmtId="169" formatCode="\$#,##0;\(\$#,##0\);\$#,##0"/>
    </dxf>
    <dxf>
      <font>
        <color theme="0" tint="-0.249977111117893"/>
      </font>
    </dxf>
    <dxf>
      <numFmt numFmtId="169" formatCode="\$#,##0;\(\$#,##0\);\$#,##0"/>
    </dxf>
    <dxf>
      <numFmt numFmtId="169" formatCode="\$#,##0;\(\$#,##0\);\$#,##0"/>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ont>
        <color theme="0"/>
      </font>
    </dxf>
    <dxf>
      <fill>
        <patternFill>
          <bgColor rgb="FF0B132B"/>
        </patternFill>
      </fill>
    </dxf>
    <dxf>
      <font>
        <sz val="12"/>
      </fon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color theme="0"/>
      </font>
    </dxf>
    <dxf>
      <font>
        <color theme="0"/>
      </font>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rgb="FF0B132B"/>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0"/>
      </font>
    </dxf>
    <dxf>
      <font>
        <color theme="0"/>
      </font>
    </dxf>
    <dxf>
      <font>
        <color theme="0"/>
      </font>
    </dxf>
    <dxf>
      <font>
        <color theme="0"/>
      </font>
    </dxf>
    <dxf>
      <font>
        <color theme="0"/>
      </font>
    </dxf>
    <dxf>
      <font>
        <color theme="0"/>
      </font>
    </dxf>
    <dxf>
      <font>
        <color theme="0"/>
      </font>
    </dxf>
    <dxf>
      <font>
        <sz val="10"/>
      </font>
    </dxf>
    <dxf>
      <font>
        <sz val="10"/>
      </font>
    </dxf>
    <dxf>
      <font>
        <sz val="10"/>
      </font>
    </dxf>
    <dxf>
      <font>
        <sz val="10"/>
      </font>
    </dxf>
    <dxf>
      <font>
        <sz val="10"/>
      </font>
    </dxf>
    <dxf>
      <font>
        <sz val="10"/>
      </font>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ont>
        <sz val="8"/>
      </font>
    </dxf>
    <dxf>
      <font>
        <color rgb="FFFF0000"/>
      </font>
    </dxf>
    <dxf>
      <font>
        <color rgb="FF00B050"/>
      </font>
    </dxf>
    <dxf>
      <font>
        <color rgb="FF00B050"/>
      </font>
    </dxf>
    <dxf>
      <font>
        <color rgb="FFFF0000"/>
      </font>
    </dxf>
    <dxf>
      <font>
        <color theme="0"/>
      </font>
      <fill>
        <patternFill>
          <bgColor rgb="FF0B132B"/>
        </patternFill>
      </fill>
      <border diagonalUp="0" diagonalDown="0">
        <left/>
        <right/>
        <top/>
        <bottom/>
        <vertical/>
        <horizontal/>
      </border>
    </dxf>
    <dxf>
      <font>
        <sz val="8"/>
        <name val="Calibri Light"/>
        <family val="2"/>
        <scheme val="major"/>
      </font>
      <border diagonalUp="0" diagonalDown="0">
        <left/>
        <right/>
        <top/>
        <bottom/>
        <vertical/>
        <horizontal/>
      </border>
    </dxf>
  </dxfs>
  <tableStyles count="1" defaultTableStyle="TableStyleMedium2" defaultPivotStyle="PivotStyleLight16">
    <tableStyle name="Slicer Style 1" pivot="0" table="0" count="6" xr9:uid="{090140A6-8F70-47FD-958D-C6A61E0E38F6}">
      <tableStyleElement type="wholeTable" dxfId="124"/>
      <tableStyleElement type="headerRow" dxfId="123"/>
    </tableStyle>
  </tableStyles>
  <colors>
    <mruColors>
      <color rgb="FF0B132B"/>
      <color rgb="FF6FFFE9"/>
      <color rgb="FF720026"/>
      <color rgb="FF5BC0BE"/>
      <color rgb="FF1C2541"/>
      <color rgb="FF4F000B"/>
      <color rgb="FFFF5050"/>
    </mruColors>
  </colors>
  <extLst>
    <ext xmlns:x14="http://schemas.microsoft.com/office/spreadsheetml/2009/9/main" uri="{46F421CA-312F-682f-3DD2-61675219B42D}">
      <x14:dxfs count="4">
        <dxf>
          <fill>
            <patternFill>
              <bgColor rgb="FF5BC0BE"/>
            </patternFill>
          </fill>
        </dxf>
        <dxf>
          <fill>
            <patternFill>
              <bgColor rgb="FF5BC0BE"/>
            </patternFill>
          </fill>
        </dxf>
        <dxf>
          <font>
            <color theme="1"/>
          </font>
          <fill>
            <patternFill>
              <bgColor rgb="FF6FFFE9"/>
            </patternFill>
          </fill>
          <border diagonalUp="0" diagonalDown="0">
            <left/>
            <right/>
            <top/>
            <bottom/>
            <vertical/>
            <horizontal/>
          </border>
        </dxf>
        <dxf>
          <font>
            <color rgb="FF1C2541"/>
          </font>
          <fill>
            <patternFill>
              <bgColor theme="2" tint="-9.9948118533890809E-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ustomXml" Target="../customXml/item3.xml"/><Relationship Id="rId21" Type="http://schemas.openxmlformats.org/officeDocument/2006/relationships/pivotCacheDefinition" Target="pivotCache/pivotCacheDefinition6.xml"/><Relationship Id="rId34" Type="http://schemas.openxmlformats.org/officeDocument/2006/relationships/sharedStrings" Target="sharedStrings.xml"/><Relationship Id="rId42"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1.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2.xml"/><Relationship Id="rId35" Type="http://schemas.openxmlformats.org/officeDocument/2006/relationships/powerPivotData" Target="model/item.data"/><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styles" Target="styles.xml"/><Relationship Id="rId38"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77446045492833E-2"/>
          <c:y val="0.34431037017790855"/>
          <c:w val="0.91512961869991571"/>
          <c:h val="0.29212766620163705"/>
        </c:manualLayout>
      </c:layout>
      <c:barChart>
        <c:barDir val="bar"/>
        <c:grouping val="stacked"/>
        <c:varyColors val="0"/>
        <c:ser>
          <c:idx val="0"/>
          <c:order val="0"/>
          <c:spPr>
            <a:solidFill>
              <a:srgbClr val="00B050"/>
            </a:solidFill>
            <a:ln>
              <a:noFill/>
            </a:ln>
            <a:effectLst/>
          </c:spPr>
          <c:invertIfNegative val="0"/>
          <c:val>
            <c:numRef>
              <c:f>Pivot!$F$7</c:f>
              <c:numCache>
                <c:formatCode>0%</c:formatCode>
                <c:ptCount val="1"/>
                <c:pt idx="0">
                  <c:v>0</c:v>
                </c:pt>
              </c:numCache>
            </c:numRef>
          </c:val>
          <c:extLst>
            <c:ext xmlns:c16="http://schemas.microsoft.com/office/drawing/2014/chart" uri="{C3380CC4-5D6E-409C-BE32-E72D297353CC}">
              <c16:uniqueId val="{00000000-7159-4B80-B32B-72316DCDD343}"/>
            </c:ext>
          </c:extLst>
        </c:ser>
        <c:ser>
          <c:idx val="1"/>
          <c:order val="1"/>
          <c:spPr>
            <a:solidFill>
              <a:srgbClr val="FF0000"/>
            </a:solidFill>
            <a:ln>
              <a:noFill/>
            </a:ln>
            <a:effectLst/>
          </c:spPr>
          <c:invertIfNegative val="0"/>
          <c:val>
            <c:numRef>
              <c:f>Pivot!$G$7</c:f>
              <c:numCache>
                <c:formatCode>0%</c:formatCode>
                <c:ptCount val="1"/>
                <c:pt idx="0">
                  <c:v>0.57749090837908368</c:v>
                </c:pt>
              </c:numCache>
            </c:numRef>
          </c:val>
          <c:extLst>
            <c:ext xmlns:c16="http://schemas.microsoft.com/office/drawing/2014/chart" uri="{C3380CC4-5D6E-409C-BE32-E72D297353CC}">
              <c16:uniqueId val="{00000001-7159-4B80-B32B-72316DCDD343}"/>
            </c:ext>
          </c:extLst>
        </c:ser>
        <c:ser>
          <c:idx val="2"/>
          <c:order val="2"/>
          <c:spPr>
            <a:solidFill>
              <a:schemeClr val="accent3"/>
            </a:solidFill>
            <a:ln>
              <a:noFill/>
            </a:ln>
            <a:effectLst/>
          </c:spPr>
          <c:invertIfNegative val="0"/>
          <c:val>
            <c:numRef>
              <c:f>Pivot!$H$7</c:f>
              <c:numCache>
                <c:formatCode>0%</c:formatCode>
                <c:ptCount val="1"/>
                <c:pt idx="0">
                  <c:v>0.42250909162091632</c:v>
                </c:pt>
              </c:numCache>
            </c:numRef>
          </c:val>
          <c:extLst>
            <c:ext xmlns:c16="http://schemas.microsoft.com/office/drawing/2014/chart" uri="{C3380CC4-5D6E-409C-BE32-E72D297353CC}">
              <c16:uniqueId val="{00000002-7159-4B80-B32B-72316DCDD343}"/>
            </c:ext>
          </c:extLst>
        </c:ser>
        <c:dLbls>
          <c:showLegendKey val="0"/>
          <c:showVal val="0"/>
          <c:showCatName val="0"/>
          <c:showSerName val="0"/>
          <c:showPercent val="0"/>
          <c:showBubbleSize val="0"/>
        </c:dLbls>
        <c:gapWidth val="150"/>
        <c:overlap val="100"/>
        <c:axId val="691400751"/>
        <c:axId val="691383951"/>
      </c:barChart>
      <c:catAx>
        <c:axId val="691400751"/>
        <c:scaling>
          <c:orientation val="minMax"/>
        </c:scaling>
        <c:delete val="1"/>
        <c:axPos val="l"/>
        <c:numFmt formatCode="General" sourceLinked="1"/>
        <c:majorTickMark val="out"/>
        <c:minorTickMark val="none"/>
        <c:tickLblPos val="nextTo"/>
        <c:crossAx val="691383951"/>
        <c:crosses val="autoZero"/>
        <c:auto val="1"/>
        <c:lblAlgn val="ctr"/>
        <c:lblOffset val="100"/>
        <c:noMultiLvlLbl val="0"/>
      </c:catAx>
      <c:valAx>
        <c:axId val="691383951"/>
        <c:scaling>
          <c:orientation val="minMax"/>
          <c:max val="1"/>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one"/>
        <c:crossAx val="69140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77446045492833E-2"/>
          <c:y val="0.34431037017790855"/>
          <c:w val="0.91512961869991571"/>
          <c:h val="0.29212766620163705"/>
        </c:manualLayout>
      </c:layout>
      <c:barChart>
        <c:barDir val="bar"/>
        <c:grouping val="stacked"/>
        <c:varyColors val="0"/>
        <c:ser>
          <c:idx val="0"/>
          <c:order val="0"/>
          <c:spPr>
            <a:solidFill>
              <a:srgbClr val="00B050"/>
            </a:solidFill>
            <a:ln>
              <a:noFill/>
            </a:ln>
            <a:effectLst/>
          </c:spPr>
          <c:invertIfNegative val="0"/>
          <c:val>
            <c:numRef>
              <c:f>Pivot!$F$8</c:f>
              <c:numCache>
                <c:formatCode>0%</c:formatCode>
                <c:ptCount val="1"/>
                <c:pt idx="0">
                  <c:v>0.57663356516204745</c:v>
                </c:pt>
              </c:numCache>
            </c:numRef>
          </c:val>
          <c:extLst>
            <c:ext xmlns:c16="http://schemas.microsoft.com/office/drawing/2014/chart" uri="{C3380CC4-5D6E-409C-BE32-E72D297353CC}">
              <c16:uniqueId val="{00000000-8D0E-437D-8EE7-5D962185BA58}"/>
            </c:ext>
          </c:extLst>
        </c:ser>
        <c:ser>
          <c:idx val="1"/>
          <c:order val="1"/>
          <c:spPr>
            <a:solidFill>
              <a:srgbClr val="FF0000"/>
            </a:solidFill>
            <a:ln>
              <a:noFill/>
            </a:ln>
            <a:effectLst/>
          </c:spPr>
          <c:invertIfNegative val="0"/>
          <c:val>
            <c:numRef>
              <c:f>Pivot!$G$8</c:f>
              <c:numCache>
                <c:formatCode>0%</c:formatCode>
                <c:ptCount val="1"/>
                <c:pt idx="0">
                  <c:v>0</c:v>
                </c:pt>
              </c:numCache>
            </c:numRef>
          </c:val>
          <c:extLst>
            <c:ext xmlns:c16="http://schemas.microsoft.com/office/drawing/2014/chart" uri="{C3380CC4-5D6E-409C-BE32-E72D297353CC}">
              <c16:uniqueId val="{00000001-8D0E-437D-8EE7-5D962185BA58}"/>
            </c:ext>
          </c:extLst>
        </c:ser>
        <c:ser>
          <c:idx val="2"/>
          <c:order val="2"/>
          <c:spPr>
            <a:solidFill>
              <a:schemeClr val="accent3"/>
            </a:solidFill>
            <a:ln>
              <a:noFill/>
            </a:ln>
            <a:effectLst/>
          </c:spPr>
          <c:invertIfNegative val="0"/>
          <c:val>
            <c:numRef>
              <c:f>Pivot!$H$8</c:f>
              <c:numCache>
                <c:formatCode>0%</c:formatCode>
                <c:ptCount val="1"/>
                <c:pt idx="0">
                  <c:v>0.42336643483795255</c:v>
                </c:pt>
              </c:numCache>
            </c:numRef>
          </c:val>
          <c:extLst>
            <c:ext xmlns:c16="http://schemas.microsoft.com/office/drawing/2014/chart" uri="{C3380CC4-5D6E-409C-BE32-E72D297353CC}">
              <c16:uniqueId val="{00000002-8D0E-437D-8EE7-5D962185BA58}"/>
            </c:ext>
          </c:extLst>
        </c:ser>
        <c:dLbls>
          <c:showLegendKey val="0"/>
          <c:showVal val="0"/>
          <c:showCatName val="0"/>
          <c:showSerName val="0"/>
          <c:showPercent val="0"/>
          <c:showBubbleSize val="0"/>
        </c:dLbls>
        <c:gapWidth val="150"/>
        <c:overlap val="100"/>
        <c:axId val="691400751"/>
        <c:axId val="691383951"/>
      </c:barChart>
      <c:catAx>
        <c:axId val="691400751"/>
        <c:scaling>
          <c:orientation val="minMax"/>
        </c:scaling>
        <c:delete val="1"/>
        <c:axPos val="l"/>
        <c:numFmt formatCode="General" sourceLinked="1"/>
        <c:majorTickMark val="out"/>
        <c:minorTickMark val="none"/>
        <c:tickLblPos val="nextTo"/>
        <c:crossAx val="691383951"/>
        <c:crosses val="autoZero"/>
        <c:auto val="1"/>
        <c:lblAlgn val="ctr"/>
        <c:lblOffset val="100"/>
        <c:noMultiLvlLbl val="0"/>
      </c:catAx>
      <c:valAx>
        <c:axId val="691383951"/>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40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77446045492833E-2"/>
          <c:y val="0.34431037017790855"/>
          <c:w val="0.91512961869991571"/>
          <c:h val="0.29212766620163705"/>
        </c:manualLayout>
      </c:layout>
      <c:barChart>
        <c:barDir val="bar"/>
        <c:grouping val="stacked"/>
        <c:varyColors val="0"/>
        <c:ser>
          <c:idx val="0"/>
          <c:order val="0"/>
          <c:spPr>
            <a:solidFill>
              <a:srgbClr val="00B050"/>
            </a:solidFill>
            <a:ln>
              <a:noFill/>
            </a:ln>
            <a:effectLst/>
          </c:spPr>
          <c:invertIfNegative val="0"/>
          <c:cat>
            <c:multiLvlStrRef>
              <c:f>Pivot!$F$11</c:f>
            </c:multiLvlStrRef>
          </c:cat>
          <c:val>
            <c:numRef>
              <c:f>Pivot!$F$11</c:f>
              <c:numCache>
                <c:formatCode>0%</c:formatCode>
                <c:ptCount val="1"/>
                <c:pt idx="0">
                  <c:v>0</c:v>
                </c:pt>
              </c:numCache>
            </c:numRef>
          </c:val>
          <c:extLst>
            <c:ext xmlns:c16="http://schemas.microsoft.com/office/drawing/2014/chart" uri="{C3380CC4-5D6E-409C-BE32-E72D297353CC}">
              <c16:uniqueId val="{00000000-169F-43A2-AE79-8D75B0633BFF}"/>
            </c:ext>
          </c:extLst>
        </c:ser>
        <c:ser>
          <c:idx val="1"/>
          <c:order val="1"/>
          <c:spPr>
            <a:solidFill>
              <a:srgbClr val="FF0000"/>
            </a:solidFill>
            <a:ln>
              <a:noFill/>
            </a:ln>
            <a:effectLst/>
          </c:spPr>
          <c:invertIfNegative val="0"/>
          <c:cat>
            <c:multiLvlStrRef>
              <c:f>Pivot!$F$11</c:f>
            </c:multiLvlStrRef>
          </c:cat>
          <c:val>
            <c:numRef>
              <c:f>Pivot!$G$11</c:f>
              <c:numCache>
                <c:formatCode>0%</c:formatCode>
                <c:ptCount val="1"/>
                <c:pt idx="0">
                  <c:v>0.5842577195894777</c:v>
                </c:pt>
              </c:numCache>
            </c:numRef>
          </c:val>
          <c:extLst>
            <c:ext xmlns:c16="http://schemas.microsoft.com/office/drawing/2014/chart" uri="{C3380CC4-5D6E-409C-BE32-E72D297353CC}">
              <c16:uniqueId val="{00000001-169F-43A2-AE79-8D75B0633BFF}"/>
            </c:ext>
          </c:extLst>
        </c:ser>
        <c:ser>
          <c:idx val="2"/>
          <c:order val="2"/>
          <c:spPr>
            <a:solidFill>
              <a:schemeClr val="bg2">
                <a:lumMod val="75000"/>
              </a:schemeClr>
            </a:solidFill>
            <a:ln>
              <a:noFill/>
            </a:ln>
            <a:effectLst/>
          </c:spPr>
          <c:invertIfNegative val="0"/>
          <c:val>
            <c:numRef>
              <c:f>Pivot!$H$11</c:f>
              <c:numCache>
                <c:formatCode>0%</c:formatCode>
                <c:ptCount val="1"/>
                <c:pt idx="0">
                  <c:v>0.4157422804105223</c:v>
                </c:pt>
              </c:numCache>
            </c:numRef>
          </c:val>
          <c:extLst>
            <c:ext xmlns:c16="http://schemas.microsoft.com/office/drawing/2014/chart" uri="{C3380CC4-5D6E-409C-BE32-E72D297353CC}">
              <c16:uniqueId val="{00000002-169F-43A2-AE79-8D75B0633BFF}"/>
            </c:ext>
          </c:extLst>
        </c:ser>
        <c:dLbls>
          <c:showLegendKey val="0"/>
          <c:showVal val="0"/>
          <c:showCatName val="0"/>
          <c:showSerName val="0"/>
          <c:showPercent val="0"/>
          <c:showBubbleSize val="0"/>
        </c:dLbls>
        <c:gapWidth val="150"/>
        <c:overlap val="100"/>
        <c:axId val="691400751"/>
        <c:axId val="691383951"/>
      </c:barChart>
      <c:catAx>
        <c:axId val="691400751"/>
        <c:scaling>
          <c:orientation val="minMax"/>
        </c:scaling>
        <c:delete val="1"/>
        <c:axPos val="l"/>
        <c:numFmt formatCode="General" sourceLinked="1"/>
        <c:majorTickMark val="out"/>
        <c:minorTickMark val="none"/>
        <c:tickLblPos val="nextTo"/>
        <c:crossAx val="691383951"/>
        <c:crosses val="autoZero"/>
        <c:auto val="1"/>
        <c:lblAlgn val="ctr"/>
        <c:lblOffset val="100"/>
        <c:noMultiLvlLbl val="0"/>
      </c:catAx>
      <c:valAx>
        <c:axId val="691383951"/>
        <c:scaling>
          <c:orientation val="minMax"/>
          <c:max val="1"/>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one"/>
        <c:crossAx val="69140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77446045492833E-2"/>
          <c:y val="0.34431037017790855"/>
          <c:w val="0.91512961869991571"/>
          <c:h val="0.29212766620163705"/>
        </c:manualLayout>
      </c:layout>
      <c:barChart>
        <c:barDir val="bar"/>
        <c:grouping val="stacked"/>
        <c:varyColors val="0"/>
        <c:ser>
          <c:idx val="0"/>
          <c:order val="0"/>
          <c:spPr>
            <a:solidFill>
              <a:srgbClr val="00B050"/>
            </a:solidFill>
            <a:ln>
              <a:noFill/>
            </a:ln>
            <a:effectLst/>
          </c:spPr>
          <c:invertIfNegative val="0"/>
          <c:val>
            <c:numRef>
              <c:f>Pivot!$F$12</c:f>
              <c:numCache>
                <c:formatCode>0%</c:formatCode>
                <c:ptCount val="1"/>
                <c:pt idx="0">
                  <c:v>0.55126507323786922</c:v>
                </c:pt>
              </c:numCache>
            </c:numRef>
          </c:val>
          <c:extLst>
            <c:ext xmlns:c16="http://schemas.microsoft.com/office/drawing/2014/chart" uri="{C3380CC4-5D6E-409C-BE32-E72D297353CC}">
              <c16:uniqueId val="{00000000-4EEC-46A9-B966-D7E8B95CAB3A}"/>
            </c:ext>
          </c:extLst>
        </c:ser>
        <c:ser>
          <c:idx val="1"/>
          <c:order val="1"/>
          <c:spPr>
            <a:solidFill>
              <a:srgbClr val="FF0000"/>
            </a:solidFill>
            <a:ln>
              <a:noFill/>
            </a:ln>
            <a:effectLst/>
          </c:spPr>
          <c:invertIfNegative val="0"/>
          <c:val>
            <c:numRef>
              <c:f>Pivot!$G$12</c:f>
              <c:numCache>
                <c:formatCode>0%</c:formatCode>
                <c:ptCount val="1"/>
                <c:pt idx="0">
                  <c:v>0</c:v>
                </c:pt>
              </c:numCache>
            </c:numRef>
          </c:val>
          <c:extLst>
            <c:ext xmlns:c16="http://schemas.microsoft.com/office/drawing/2014/chart" uri="{C3380CC4-5D6E-409C-BE32-E72D297353CC}">
              <c16:uniqueId val="{00000001-4EEC-46A9-B966-D7E8B95CAB3A}"/>
            </c:ext>
          </c:extLst>
        </c:ser>
        <c:ser>
          <c:idx val="2"/>
          <c:order val="2"/>
          <c:spPr>
            <a:solidFill>
              <a:schemeClr val="accent3"/>
            </a:solidFill>
            <a:ln>
              <a:noFill/>
            </a:ln>
            <a:effectLst/>
          </c:spPr>
          <c:invertIfNegative val="0"/>
          <c:val>
            <c:numRef>
              <c:f>Pivot!$H$12</c:f>
              <c:numCache>
                <c:formatCode>0%</c:formatCode>
                <c:ptCount val="1"/>
                <c:pt idx="0">
                  <c:v>0.44873492676213078</c:v>
                </c:pt>
              </c:numCache>
            </c:numRef>
          </c:val>
          <c:extLst>
            <c:ext xmlns:c16="http://schemas.microsoft.com/office/drawing/2014/chart" uri="{C3380CC4-5D6E-409C-BE32-E72D297353CC}">
              <c16:uniqueId val="{00000002-4EEC-46A9-B966-D7E8B95CAB3A}"/>
            </c:ext>
          </c:extLst>
        </c:ser>
        <c:dLbls>
          <c:showLegendKey val="0"/>
          <c:showVal val="0"/>
          <c:showCatName val="0"/>
          <c:showSerName val="0"/>
          <c:showPercent val="0"/>
          <c:showBubbleSize val="0"/>
        </c:dLbls>
        <c:gapWidth val="150"/>
        <c:overlap val="100"/>
        <c:axId val="691400751"/>
        <c:axId val="691383951"/>
      </c:barChart>
      <c:catAx>
        <c:axId val="691400751"/>
        <c:scaling>
          <c:orientation val="minMax"/>
        </c:scaling>
        <c:delete val="1"/>
        <c:axPos val="l"/>
        <c:numFmt formatCode="General" sourceLinked="1"/>
        <c:majorTickMark val="out"/>
        <c:minorTickMark val="none"/>
        <c:tickLblPos val="nextTo"/>
        <c:crossAx val="691383951"/>
        <c:crosses val="autoZero"/>
        <c:auto val="1"/>
        <c:lblAlgn val="ctr"/>
        <c:lblOffset val="100"/>
        <c:noMultiLvlLbl val="0"/>
      </c:catAx>
      <c:valAx>
        <c:axId val="691383951"/>
        <c:scaling>
          <c:orientation val="minMax"/>
          <c:max val="1"/>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one"/>
        <c:crossAx val="69140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77446045492833E-2"/>
          <c:y val="0.34431037017790855"/>
          <c:w val="0.91512961869991571"/>
          <c:h val="0.29212766620163705"/>
        </c:manualLayout>
      </c:layout>
      <c:barChart>
        <c:barDir val="bar"/>
        <c:grouping val="stacked"/>
        <c:varyColors val="0"/>
        <c:ser>
          <c:idx val="0"/>
          <c:order val="0"/>
          <c:spPr>
            <a:solidFill>
              <a:srgbClr val="00B050"/>
            </a:solidFill>
            <a:ln>
              <a:noFill/>
            </a:ln>
            <a:effectLst/>
          </c:spPr>
          <c:invertIfNegative val="0"/>
          <c:val>
            <c:numRef>
              <c:f>Pivot!$F$13</c:f>
              <c:numCache>
                <c:formatCode>0%</c:formatCode>
                <c:ptCount val="1"/>
                <c:pt idx="0">
                  <c:v>0</c:v>
                </c:pt>
              </c:numCache>
            </c:numRef>
          </c:val>
          <c:extLst>
            <c:ext xmlns:c16="http://schemas.microsoft.com/office/drawing/2014/chart" uri="{C3380CC4-5D6E-409C-BE32-E72D297353CC}">
              <c16:uniqueId val="{00000000-C3B8-4614-82CE-8F36B0A4B065}"/>
            </c:ext>
          </c:extLst>
        </c:ser>
        <c:ser>
          <c:idx val="1"/>
          <c:order val="1"/>
          <c:spPr>
            <a:solidFill>
              <a:srgbClr val="FF0000"/>
            </a:solidFill>
            <a:ln>
              <a:noFill/>
            </a:ln>
            <a:effectLst/>
          </c:spPr>
          <c:invertIfNegative val="0"/>
          <c:val>
            <c:numRef>
              <c:f>Pivot!$G$13</c:f>
              <c:numCache>
                <c:formatCode>0%</c:formatCode>
                <c:ptCount val="1"/>
                <c:pt idx="0">
                  <c:v>0.56428997170168949</c:v>
                </c:pt>
              </c:numCache>
            </c:numRef>
          </c:val>
          <c:extLst>
            <c:ext xmlns:c16="http://schemas.microsoft.com/office/drawing/2014/chart" uri="{C3380CC4-5D6E-409C-BE32-E72D297353CC}">
              <c16:uniqueId val="{00000001-C3B8-4614-82CE-8F36B0A4B065}"/>
            </c:ext>
          </c:extLst>
        </c:ser>
        <c:ser>
          <c:idx val="2"/>
          <c:order val="2"/>
          <c:spPr>
            <a:solidFill>
              <a:schemeClr val="bg2">
                <a:lumMod val="75000"/>
              </a:schemeClr>
            </a:solidFill>
            <a:ln>
              <a:noFill/>
            </a:ln>
            <a:effectLst/>
          </c:spPr>
          <c:invertIfNegative val="0"/>
          <c:val>
            <c:numRef>
              <c:f>Pivot!$H$13</c:f>
              <c:numCache>
                <c:formatCode>0%</c:formatCode>
                <c:ptCount val="1"/>
                <c:pt idx="0">
                  <c:v>0.43571002829831051</c:v>
                </c:pt>
              </c:numCache>
            </c:numRef>
          </c:val>
          <c:extLst>
            <c:ext xmlns:c16="http://schemas.microsoft.com/office/drawing/2014/chart" uri="{C3380CC4-5D6E-409C-BE32-E72D297353CC}">
              <c16:uniqueId val="{00000002-C3B8-4614-82CE-8F36B0A4B065}"/>
            </c:ext>
          </c:extLst>
        </c:ser>
        <c:dLbls>
          <c:showLegendKey val="0"/>
          <c:showVal val="0"/>
          <c:showCatName val="0"/>
          <c:showSerName val="0"/>
          <c:showPercent val="0"/>
          <c:showBubbleSize val="0"/>
        </c:dLbls>
        <c:gapWidth val="150"/>
        <c:overlap val="100"/>
        <c:axId val="691400751"/>
        <c:axId val="691383951"/>
      </c:barChart>
      <c:catAx>
        <c:axId val="691400751"/>
        <c:scaling>
          <c:orientation val="minMax"/>
        </c:scaling>
        <c:delete val="1"/>
        <c:axPos val="l"/>
        <c:numFmt formatCode="0%" sourceLinked="1"/>
        <c:majorTickMark val="out"/>
        <c:minorTickMark val="none"/>
        <c:tickLblPos val="nextTo"/>
        <c:crossAx val="691383951"/>
        <c:crosses val="autoZero"/>
        <c:auto val="1"/>
        <c:lblAlgn val="ctr"/>
        <c:lblOffset val="100"/>
        <c:noMultiLvlLbl val="0"/>
      </c:catAx>
      <c:valAx>
        <c:axId val="691383951"/>
        <c:scaling>
          <c:orientation val="minMax"/>
          <c:max val="1"/>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one"/>
        <c:crossAx val="69140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Statement Analysis.xlsx]Pivot!PivotTable1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B132B"/>
          </a:solidFill>
          <a:ln w="0">
            <a:solidFill>
              <a:srgbClr val="0B132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6FFF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rgbClr val="6FFFE9"/>
            </a:solidFill>
            <a:round/>
          </a:ln>
          <a:effectLst/>
        </c:spPr>
        <c:marker>
          <c:symbol val="none"/>
        </c:marker>
      </c:pivotFmt>
      <c:pivotFmt>
        <c:idx val="7"/>
        <c:spPr>
          <a:ln w="31750" cap="rnd">
            <a:solidFill>
              <a:srgbClr val="6FFFE9"/>
            </a:solidFill>
            <a:round/>
          </a:ln>
          <a:effectLst/>
        </c:spPr>
        <c:marker>
          <c:symbol val="none"/>
        </c:marker>
      </c:pivotFmt>
      <c:pivotFmt>
        <c:idx val="8"/>
        <c:spPr>
          <a:ln w="31750" cap="rnd">
            <a:solidFill>
              <a:srgbClr val="6FFFE9"/>
            </a:solidFill>
            <a:round/>
          </a:ln>
          <a:effectLst/>
        </c:spPr>
        <c:marker>
          <c:symbol val="none"/>
        </c:marker>
      </c:pivotFmt>
      <c:pivotFmt>
        <c:idx val="9"/>
        <c:spPr>
          <a:ln w="31750" cap="rnd">
            <a:solidFill>
              <a:srgbClr val="6FFFE9"/>
            </a:solidFill>
            <a:round/>
          </a:ln>
          <a:effectLst/>
        </c:spPr>
        <c:marker>
          <c:symbol val="none"/>
        </c:marker>
      </c:pivotFmt>
      <c:pivotFmt>
        <c:idx val="10"/>
        <c:spPr>
          <a:ln w="31750" cap="rnd">
            <a:solidFill>
              <a:srgbClr val="6FFFE9"/>
            </a:solidFill>
            <a:round/>
          </a:ln>
          <a:effectLst/>
        </c:spPr>
        <c:marker>
          <c:symbol val="none"/>
        </c:marker>
      </c:pivotFmt>
      <c:pivotFmt>
        <c:idx val="11"/>
        <c:spPr>
          <a:ln w="31750" cap="rnd">
            <a:solidFill>
              <a:srgbClr val="6FFFE9"/>
            </a:solidFill>
            <a:round/>
          </a:ln>
          <a:effectLst/>
        </c:spPr>
        <c:marker>
          <c:symbol val="none"/>
        </c:marker>
      </c:pivotFmt>
      <c:pivotFmt>
        <c:idx val="12"/>
        <c:spPr>
          <a:ln w="31750" cap="rnd">
            <a:solidFill>
              <a:srgbClr val="6FFFE9"/>
            </a:solidFill>
            <a:round/>
          </a:ln>
          <a:effectLst/>
        </c:spPr>
        <c:marker>
          <c:symbol val="none"/>
        </c:marker>
      </c:pivotFmt>
      <c:pivotFmt>
        <c:idx val="13"/>
        <c:spPr>
          <a:ln w="31750" cap="rnd">
            <a:solidFill>
              <a:srgbClr val="6FFFE9"/>
            </a:solidFill>
            <a:round/>
          </a:ln>
          <a:effectLst/>
        </c:spPr>
        <c:marker>
          <c:symbol val="none"/>
        </c:marker>
      </c:pivotFmt>
      <c:pivotFmt>
        <c:idx val="14"/>
        <c:spPr>
          <a:ln w="31750" cap="rnd">
            <a:solidFill>
              <a:srgbClr val="6FFFE9"/>
            </a:solidFill>
            <a:round/>
          </a:ln>
          <a:effectLst/>
        </c:spPr>
        <c:marker>
          <c:symbol val="none"/>
        </c:marker>
      </c:pivotFmt>
      <c:pivotFmt>
        <c:idx val="15"/>
        <c:spPr>
          <a:ln w="31750" cap="rnd">
            <a:solidFill>
              <a:srgbClr val="6FFFE9"/>
            </a:solidFill>
            <a:round/>
          </a:ln>
          <a:effectLst/>
        </c:spPr>
        <c:marker>
          <c:symbol val="none"/>
        </c:marker>
      </c:pivotFmt>
      <c:pivotFmt>
        <c:idx val="16"/>
        <c:spPr>
          <a:ln w="31750" cap="rnd">
            <a:solidFill>
              <a:srgbClr val="6FFFE9"/>
            </a:solidFill>
            <a:round/>
          </a:ln>
          <a:effectLst/>
        </c:spPr>
        <c:marker>
          <c:symbol val="none"/>
        </c:marker>
      </c:pivotFmt>
      <c:pivotFmt>
        <c:idx val="17"/>
        <c:spPr>
          <a:ln w="31750" cap="rnd">
            <a:solidFill>
              <a:srgbClr val="6FFFE9"/>
            </a:solidFill>
            <a:round/>
          </a:ln>
          <a:effectLst/>
        </c:spPr>
        <c:marker>
          <c:symbol val="none"/>
        </c:marker>
      </c:pivotFmt>
      <c:pivotFmt>
        <c:idx val="18"/>
        <c:spPr>
          <a:ln w="31750" cap="rnd">
            <a:solidFill>
              <a:srgbClr val="6FFFE9"/>
            </a:solidFill>
            <a:round/>
          </a:ln>
          <a:effectLst/>
        </c:spPr>
        <c:marker>
          <c:symbol val="none"/>
        </c:marker>
      </c:pivotFmt>
      <c:pivotFmt>
        <c:idx val="19"/>
        <c:spPr>
          <a:ln w="31750" cap="rnd">
            <a:solidFill>
              <a:srgbClr val="6FFFE9"/>
            </a:solidFill>
            <a:round/>
          </a:ln>
          <a:effectLst/>
        </c:spPr>
        <c:marker>
          <c:symbol val="none"/>
        </c:marker>
      </c:pivotFmt>
      <c:pivotFmt>
        <c:idx val="20"/>
        <c:spPr>
          <a:ln w="31750" cap="rnd">
            <a:solidFill>
              <a:srgbClr val="6FFFE9"/>
            </a:solidFill>
            <a:round/>
          </a:ln>
          <a:effectLst/>
        </c:spPr>
        <c:marker>
          <c:symbol val="none"/>
        </c:marker>
      </c:pivotFmt>
      <c:pivotFmt>
        <c:idx val="21"/>
        <c:spPr>
          <a:ln w="31750" cap="rnd">
            <a:solidFill>
              <a:srgbClr val="6FFFE9"/>
            </a:solidFill>
            <a:round/>
          </a:ln>
          <a:effectLst/>
        </c:spPr>
        <c:marker>
          <c:symbol val="none"/>
        </c:marker>
      </c:pivotFmt>
      <c:pivotFmt>
        <c:idx val="22"/>
        <c:spPr>
          <a:ln w="31750" cap="rnd">
            <a:solidFill>
              <a:srgbClr val="6FFFE9"/>
            </a:solidFill>
            <a:round/>
          </a:ln>
          <a:effectLst/>
        </c:spPr>
        <c:marker>
          <c:symbol val="none"/>
        </c:marker>
      </c:pivotFmt>
      <c:pivotFmt>
        <c:idx val="23"/>
        <c:spPr>
          <a:ln w="31750" cap="rnd">
            <a:solidFill>
              <a:srgbClr val="6FFFE9"/>
            </a:solidFill>
            <a:round/>
          </a:ln>
          <a:effectLst/>
        </c:spPr>
        <c:marker>
          <c:symbol val="none"/>
        </c:marker>
      </c:pivotFmt>
      <c:pivotFmt>
        <c:idx val="24"/>
        <c:spPr>
          <a:ln w="31750" cap="rnd">
            <a:solidFill>
              <a:srgbClr val="6FFFE9"/>
            </a:solidFill>
            <a:round/>
          </a:ln>
          <a:effectLst/>
        </c:spPr>
        <c:marker>
          <c:symbol val="none"/>
        </c:marker>
      </c:pivotFmt>
      <c:pivotFmt>
        <c:idx val="25"/>
        <c:spPr>
          <a:ln w="31750" cap="rnd">
            <a:solidFill>
              <a:srgbClr val="6FFFE9"/>
            </a:solidFill>
            <a:round/>
          </a:ln>
          <a:effectLst/>
        </c:spPr>
        <c:marker>
          <c:symbol val="none"/>
        </c:marker>
      </c:pivotFmt>
      <c:pivotFmt>
        <c:idx val="26"/>
        <c:spPr>
          <a:ln w="31750" cap="rnd">
            <a:solidFill>
              <a:srgbClr val="6FFFE9"/>
            </a:solidFill>
            <a:round/>
          </a:ln>
          <a:effectLst/>
        </c:spPr>
        <c:marker>
          <c:symbol val="none"/>
        </c:marker>
      </c:pivotFmt>
      <c:pivotFmt>
        <c:idx val="27"/>
        <c:spPr>
          <a:ln w="31750" cap="rnd">
            <a:solidFill>
              <a:srgbClr val="6FFFE9"/>
            </a:solidFill>
            <a:round/>
          </a:ln>
          <a:effectLst/>
        </c:spPr>
        <c:marker>
          <c:symbol val="none"/>
        </c:marker>
      </c:pivotFmt>
      <c:pivotFmt>
        <c:idx val="28"/>
        <c:spPr>
          <a:ln w="31750" cap="rnd">
            <a:solidFill>
              <a:srgbClr val="6FFFE9"/>
            </a:solidFill>
            <a:round/>
          </a:ln>
          <a:effectLst/>
        </c:spPr>
        <c:marker>
          <c:symbol val="none"/>
        </c:marker>
      </c:pivotFmt>
      <c:pivotFmt>
        <c:idx val="29"/>
        <c:spPr>
          <a:ln w="31750" cap="rnd">
            <a:solidFill>
              <a:srgbClr val="6FFFE9"/>
            </a:solidFill>
            <a:round/>
          </a:ln>
          <a:effectLst/>
        </c:spPr>
        <c:marker>
          <c:symbol val="none"/>
        </c:marker>
      </c:pivotFmt>
      <c:pivotFmt>
        <c:idx val="30"/>
        <c:spPr>
          <a:ln w="31750" cap="rnd">
            <a:solidFill>
              <a:srgbClr val="6FFFE9"/>
            </a:solidFill>
            <a:round/>
          </a:ln>
          <a:effectLst/>
        </c:spPr>
        <c:marker>
          <c:symbol val="none"/>
        </c:marker>
      </c:pivotFmt>
      <c:pivotFmt>
        <c:idx val="31"/>
        <c:spPr>
          <a:ln w="31750" cap="rnd">
            <a:solidFill>
              <a:srgbClr val="6FFFE9"/>
            </a:solidFill>
            <a:round/>
          </a:ln>
          <a:effectLst/>
        </c:spPr>
        <c:marker>
          <c:symbol val="none"/>
        </c:marker>
      </c:pivotFmt>
      <c:pivotFmt>
        <c:idx val="32"/>
        <c:spPr>
          <a:ln w="31750" cap="rnd">
            <a:solidFill>
              <a:srgbClr val="6FFFE9"/>
            </a:solidFill>
            <a:round/>
          </a:ln>
          <a:effectLst/>
        </c:spPr>
        <c:marker>
          <c:symbol val="none"/>
        </c:marker>
      </c:pivotFmt>
      <c:pivotFmt>
        <c:idx val="33"/>
        <c:spPr>
          <a:ln w="31750" cap="rnd">
            <a:solidFill>
              <a:srgbClr val="6FFFE9"/>
            </a:solidFill>
            <a:round/>
          </a:ln>
          <a:effectLst/>
        </c:spPr>
        <c:marker>
          <c:symbol val="none"/>
        </c:marker>
      </c:pivotFmt>
      <c:pivotFmt>
        <c:idx val="34"/>
        <c:spPr>
          <a:ln w="31750" cap="rnd">
            <a:solidFill>
              <a:srgbClr val="6FFFE9"/>
            </a:solidFill>
            <a:round/>
          </a:ln>
          <a:effectLst/>
        </c:spPr>
        <c:marker>
          <c:symbol val="none"/>
        </c:marker>
      </c:pivotFmt>
      <c:pivotFmt>
        <c:idx val="35"/>
        <c:spPr>
          <a:ln w="31750" cap="rnd">
            <a:solidFill>
              <a:srgbClr val="6FFFE9"/>
            </a:solidFill>
            <a:round/>
          </a:ln>
          <a:effectLst/>
        </c:spPr>
        <c:marker>
          <c:symbol val="none"/>
        </c:marker>
      </c:pivotFmt>
      <c:pivotFmt>
        <c:idx val="36"/>
        <c:spPr>
          <a:ln w="31750" cap="rnd">
            <a:solidFill>
              <a:srgbClr val="6FFFE9"/>
            </a:solidFill>
            <a:round/>
          </a:ln>
          <a:effectLst/>
        </c:spPr>
        <c:marker>
          <c:symbol val="none"/>
        </c:marker>
      </c:pivotFmt>
      <c:pivotFmt>
        <c:idx val="37"/>
        <c:spPr>
          <a:ln w="31750" cap="rnd">
            <a:solidFill>
              <a:srgbClr val="6FFFE9"/>
            </a:solidFill>
            <a:round/>
          </a:ln>
          <a:effectLst/>
        </c:spPr>
        <c:marker>
          <c:symbol val="none"/>
        </c:marker>
      </c:pivotFmt>
    </c:pivotFmts>
    <c:plotArea>
      <c:layout>
        <c:manualLayout>
          <c:layoutTarget val="inner"/>
          <c:xMode val="edge"/>
          <c:yMode val="edge"/>
          <c:x val="4.1909644870955852E-2"/>
          <c:y val="6.5572397292815443E-2"/>
          <c:w val="0.89032885299288334"/>
          <c:h val="0.70728239714884411"/>
        </c:manualLayout>
      </c:layout>
      <c:barChart>
        <c:barDir val="col"/>
        <c:grouping val="clustered"/>
        <c:varyColors val="0"/>
        <c:ser>
          <c:idx val="0"/>
          <c:order val="0"/>
          <c:tx>
            <c:strRef>
              <c:f>Pivot!$T$3</c:f>
              <c:strCache>
                <c:ptCount val="1"/>
                <c:pt idx="0">
                  <c:v>Volume ( MT)</c:v>
                </c:pt>
              </c:strCache>
            </c:strRef>
          </c:tx>
          <c:spPr>
            <a:solidFill>
              <a:srgbClr val="0B132B"/>
            </a:solidFill>
            <a:ln w="0">
              <a:solidFill>
                <a:srgbClr val="0B132B"/>
              </a:solidFill>
            </a:ln>
            <a:effectLst/>
          </c:spPr>
          <c:invertIfNegative val="0"/>
          <c:cat>
            <c:multiLvlStrRef>
              <c:f>Pivot!$S$4:$S$56</c:f>
              <c:multiLvlStrCache>
                <c:ptCount val="4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pt idx="41">
                    <c:v>SEP</c:v>
                  </c:pt>
                  <c:pt idx="42">
                    <c:v>OCT</c:v>
                  </c:pt>
                  <c:pt idx="43">
                    <c:v>NOV</c:v>
                  </c:pt>
                  <c:pt idx="44">
                    <c:v>DEC</c:v>
                  </c:pt>
                  <c:pt idx="45">
                    <c:v>JAN</c:v>
                  </c:pt>
                  <c:pt idx="46">
                    <c:v>FEB</c:v>
                  </c:pt>
                  <c:pt idx="47">
                    <c:v>MAR</c:v>
                  </c:pt>
                </c:lvl>
                <c:lvl>
                  <c:pt idx="0">
                    <c:v>FY2019-2020</c:v>
                  </c:pt>
                  <c:pt idx="12">
                    <c:v>FY2020-2021</c:v>
                  </c:pt>
                  <c:pt idx="24">
                    <c:v>FY2021-2022</c:v>
                  </c:pt>
                  <c:pt idx="36">
                    <c:v>FY2022-2023</c:v>
                  </c:pt>
                </c:lvl>
              </c:multiLvlStrCache>
            </c:multiLvlStrRef>
          </c:cat>
          <c:val>
            <c:numRef>
              <c:f>Pivot!$T$4:$T$56</c:f>
              <c:numCache>
                <c:formatCode>0</c:formatCode>
                <c:ptCount val="48"/>
                <c:pt idx="0">
                  <c:v>174.26320000000001</c:v>
                </c:pt>
                <c:pt idx="1">
                  <c:v>196.1122</c:v>
                </c:pt>
                <c:pt idx="2">
                  <c:v>175.6499</c:v>
                </c:pt>
                <c:pt idx="3">
                  <c:v>201.2176</c:v>
                </c:pt>
                <c:pt idx="4">
                  <c:v>189.08680000000001</c:v>
                </c:pt>
                <c:pt idx="5">
                  <c:v>189.7073</c:v>
                </c:pt>
                <c:pt idx="6">
                  <c:v>196.3734</c:v>
                </c:pt>
                <c:pt idx="7">
                  <c:v>195.1448</c:v>
                </c:pt>
                <c:pt idx="8">
                  <c:v>201.98</c:v>
                </c:pt>
                <c:pt idx="9">
                  <c:v>209.89429999999999</c:v>
                </c:pt>
                <c:pt idx="10">
                  <c:v>205.6696</c:v>
                </c:pt>
                <c:pt idx="11">
                  <c:v>190.2628</c:v>
                </c:pt>
                <c:pt idx="12">
                  <c:v>174.63839999999999</c:v>
                </c:pt>
                <c:pt idx="13">
                  <c:v>152.0111</c:v>
                </c:pt>
                <c:pt idx="14">
                  <c:v>195.82560000000001</c:v>
                </c:pt>
                <c:pt idx="15">
                  <c:v>164.05260000000001</c:v>
                </c:pt>
                <c:pt idx="16">
                  <c:v>159.79150000000001</c:v>
                </c:pt>
                <c:pt idx="17">
                  <c:v>158.80930000000001</c:v>
                </c:pt>
                <c:pt idx="18">
                  <c:v>163.7927</c:v>
                </c:pt>
                <c:pt idx="19">
                  <c:v>164.53809999999999</c:v>
                </c:pt>
                <c:pt idx="20">
                  <c:v>163.37520000000001</c:v>
                </c:pt>
                <c:pt idx="21">
                  <c:v>158.50190000000001</c:v>
                </c:pt>
                <c:pt idx="22">
                  <c:v>153.03380000000001</c:v>
                </c:pt>
                <c:pt idx="23">
                  <c:v>166.4855</c:v>
                </c:pt>
                <c:pt idx="24">
                  <c:v>173.17150000000001</c:v>
                </c:pt>
                <c:pt idx="25">
                  <c:v>168.4496</c:v>
                </c:pt>
                <c:pt idx="26">
                  <c:v>174.25640000000001</c:v>
                </c:pt>
                <c:pt idx="27">
                  <c:v>186.69929999999999</c:v>
                </c:pt>
                <c:pt idx="28">
                  <c:v>219.20419999999999</c:v>
                </c:pt>
                <c:pt idx="29">
                  <c:v>193.22880000000001</c:v>
                </c:pt>
                <c:pt idx="30">
                  <c:v>196.04089999999999</c:v>
                </c:pt>
                <c:pt idx="31">
                  <c:v>160.63079999999999</c:v>
                </c:pt>
                <c:pt idx="32">
                  <c:v>167.18129999999999</c:v>
                </c:pt>
                <c:pt idx="33">
                  <c:v>171.3776</c:v>
                </c:pt>
                <c:pt idx="34">
                  <c:v>157.1414</c:v>
                </c:pt>
                <c:pt idx="35">
                  <c:v>174.5067</c:v>
                </c:pt>
                <c:pt idx="36">
                  <c:v>150.76050000000001</c:v>
                </c:pt>
                <c:pt idx="37">
                  <c:v>160.07490000000001</c:v>
                </c:pt>
                <c:pt idx="38">
                  <c:v>162.64410000000001</c:v>
                </c:pt>
                <c:pt idx="39">
                  <c:v>140.43350000000001</c:v>
                </c:pt>
                <c:pt idx="40">
                  <c:v>154.1328</c:v>
                </c:pt>
                <c:pt idx="41">
                  <c:v>144.56819999999999</c:v>
                </c:pt>
                <c:pt idx="42">
                  <c:v>137.90799999999999</c:v>
                </c:pt>
                <c:pt idx="43">
                  <c:v>127.4721</c:v>
                </c:pt>
                <c:pt idx="44">
                  <c:v>144.30590000000001</c:v>
                </c:pt>
                <c:pt idx="45">
                  <c:v>158.12790000000001</c:v>
                </c:pt>
                <c:pt idx="46">
                  <c:v>113.8085</c:v>
                </c:pt>
                <c:pt idx="47">
                  <c:v>151.86529999999999</c:v>
                </c:pt>
              </c:numCache>
            </c:numRef>
          </c:val>
          <c:extLst>
            <c:ext xmlns:c16="http://schemas.microsoft.com/office/drawing/2014/chart" uri="{C3380CC4-5D6E-409C-BE32-E72D297353CC}">
              <c16:uniqueId val="{00000000-EAB1-4763-81B4-313C6E2E22F6}"/>
            </c:ext>
          </c:extLst>
        </c:ser>
        <c:dLbls>
          <c:showLegendKey val="0"/>
          <c:showVal val="0"/>
          <c:showCatName val="0"/>
          <c:showSerName val="0"/>
          <c:showPercent val="0"/>
          <c:showBubbleSize val="0"/>
        </c:dLbls>
        <c:gapWidth val="150"/>
        <c:overlap val="-63"/>
        <c:axId val="250244496"/>
        <c:axId val="250245456"/>
      </c:barChart>
      <c:lineChart>
        <c:grouping val="standard"/>
        <c:varyColors val="0"/>
        <c:ser>
          <c:idx val="1"/>
          <c:order val="1"/>
          <c:tx>
            <c:strRef>
              <c:f>Pivot!$U$3</c:f>
              <c:strCache>
                <c:ptCount val="1"/>
                <c:pt idx="0">
                  <c:v>Direct Cost (£'000)</c:v>
                </c:pt>
              </c:strCache>
            </c:strRef>
          </c:tx>
          <c:spPr>
            <a:ln w="31750" cap="rnd">
              <a:solidFill>
                <a:srgbClr val="6FFFE9"/>
              </a:solidFill>
              <a:round/>
            </a:ln>
            <a:effectLst/>
          </c:spPr>
          <c:marker>
            <c:symbol val="none"/>
          </c:marker>
          <c:dPt>
            <c:idx val="1"/>
            <c:marker>
              <c:symbol val="none"/>
            </c:marker>
            <c:bubble3D val="0"/>
            <c:extLst>
              <c:ext xmlns:c16="http://schemas.microsoft.com/office/drawing/2014/chart" uri="{C3380CC4-5D6E-409C-BE32-E72D297353CC}">
                <c16:uniqueId val="{00000000-F33A-4883-8D83-FAC2EAA6BF90}"/>
              </c:ext>
            </c:extLst>
          </c:dPt>
          <c:dPt>
            <c:idx val="2"/>
            <c:marker>
              <c:symbol val="none"/>
            </c:marker>
            <c:bubble3D val="0"/>
            <c:extLst>
              <c:ext xmlns:c16="http://schemas.microsoft.com/office/drawing/2014/chart" uri="{C3380CC4-5D6E-409C-BE32-E72D297353CC}">
                <c16:uniqueId val="{00000001-E77F-492E-94A3-EF8C7DF8F076}"/>
              </c:ext>
            </c:extLst>
          </c:dPt>
          <c:dPt>
            <c:idx val="3"/>
            <c:marker>
              <c:symbol val="none"/>
            </c:marker>
            <c:bubble3D val="0"/>
            <c:extLst>
              <c:ext xmlns:c16="http://schemas.microsoft.com/office/drawing/2014/chart" uri="{C3380CC4-5D6E-409C-BE32-E72D297353CC}">
                <c16:uniqueId val="{00000008-EAB1-4763-81B4-313C6E2E22F6}"/>
              </c:ext>
            </c:extLst>
          </c:dPt>
          <c:dPt>
            <c:idx val="4"/>
            <c:marker>
              <c:symbol val="none"/>
            </c:marker>
            <c:bubble3D val="0"/>
            <c:extLst>
              <c:ext xmlns:c16="http://schemas.microsoft.com/office/drawing/2014/chart" uri="{C3380CC4-5D6E-409C-BE32-E72D297353CC}">
                <c16:uniqueId val="{00000002-F33A-4883-8D83-FAC2EAA6BF90}"/>
              </c:ext>
            </c:extLst>
          </c:dPt>
          <c:dPt>
            <c:idx val="5"/>
            <c:marker>
              <c:symbol val="none"/>
            </c:marker>
            <c:bubble3D val="0"/>
            <c:extLst>
              <c:ext xmlns:c16="http://schemas.microsoft.com/office/drawing/2014/chart" uri="{C3380CC4-5D6E-409C-BE32-E72D297353CC}">
                <c16:uniqueId val="{00000003-F33A-4883-8D83-FAC2EAA6BF90}"/>
              </c:ext>
            </c:extLst>
          </c:dPt>
          <c:dPt>
            <c:idx val="6"/>
            <c:marker>
              <c:symbol val="none"/>
            </c:marker>
            <c:bubble3D val="0"/>
            <c:extLst>
              <c:ext xmlns:c16="http://schemas.microsoft.com/office/drawing/2014/chart" uri="{C3380CC4-5D6E-409C-BE32-E72D297353CC}">
                <c16:uniqueId val="{00000003-EAB1-4763-81B4-313C6E2E22F6}"/>
              </c:ext>
            </c:extLst>
          </c:dPt>
          <c:dPt>
            <c:idx val="8"/>
            <c:marker>
              <c:symbol val="none"/>
            </c:marker>
            <c:bubble3D val="0"/>
            <c:extLst>
              <c:ext xmlns:c16="http://schemas.microsoft.com/office/drawing/2014/chart" uri="{C3380CC4-5D6E-409C-BE32-E72D297353CC}">
                <c16:uniqueId val="{00000006-EAB1-4763-81B4-313C6E2E22F6}"/>
              </c:ext>
            </c:extLst>
          </c:dPt>
          <c:dPt>
            <c:idx val="9"/>
            <c:marker>
              <c:symbol val="none"/>
            </c:marker>
            <c:bubble3D val="0"/>
            <c:extLst>
              <c:ext xmlns:c16="http://schemas.microsoft.com/office/drawing/2014/chart" uri="{C3380CC4-5D6E-409C-BE32-E72D297353CC}">
                <c16:uniqueId val="{00000006-F33A-4883-8D83-FAC2EAA6BF90}"/>
              </c:ext>
            </c:extLst>
          </c:dPt>
          <c:dPt>
            <c:idx val="11"/>
            <c:marker>
              <c:symbol val="none"/>
            </c:marker>
            <c:bubble3D val="0"/>
            <c:extLst>
              <c:ext xmlns:c16="http://schemas.microsoft.com/office/drawing/2014/chart" uri="{C3380CC4-5D6E-409C-BE32-E72D297353CC}">
                <c16:uniqueId val="{00000002-EAB1-4763-81B4-313C6E2E22F6}"/>
              </c:ext>
            </c:extLst>
          </c:dPt>
          <c:dPt>
            <c:idx val="13"/>
            <c:marker>
              <c:symbol val="none"/>
            </c:marker>
            <c:bubble3D val="0"/>
            <c:extLst>
              <c:ext xmlns:c16="http://schemas.microsoft.com/office/drawing/2014/chart" uri="{C3380CC4-5D6E-409C-BE32-E72D297353CC}">
                <c16:uniqueId val="{00000009-E77F-492E-94A3-EF8C7DF8F076}"/>
              </c:ext>
            </c:extLst>
          </c:dPt>
          <c:dPt>
            <c:idx val="14"/>
            <c:marker>
              <c:symbol val="none"/>
            </c:marker>
            <c:bubble3D val="0"/>
            <c:extLst>
              <c:ext xmlns:c16="http://schemas.microsoft.com/office/drawing/2014/chart" uri="{C3380CC4-5D6E-409C-BE32-E72D297353CC}">
                <c16:uniqueId val="{0000000A-E77F-492E-94A3-EF8C7DF8F076}"/>
              </c:ext>
            </c:extLst>
          </c:dPt>
          <c:dPt>
            <c:idx val="16"/>
            <c:marker>
              <c:symbol val="none"/>
            </c:marker>
            <c:bubble3D val="0"/>
            <c:extLst>
              <c:ext xmlns:c16="http://schemas.microsoft.com/office/drawing/2014/chart" uri="{C3380CC4-5D6E-409C-BE32-E72D297353CC}">
                <c16:uniqueId val="{0000000B-E77F-492E-94A3-EF8C7DF8F076}"/>
              </c:ext>
            </c:extLst>
          </c:dPt>
          <c:dPt>
            <c:idx val="18"/>
            <c:marker>
              <c:symbol val="none"/>
            </c:marker>
            <c:bubble3D val="0"/>
            <c:extLst>
              <c:ext xmlns:c16="http://schemas.microsoft.com/office/drawing/2014/chart" uri="{C3380CC4-5D6E-409C-BE32-E72D297353CC}">
                <c16:uniqueId val="{0000000C-E77F-492E-94A3-EF8C7DF8F076}"/>
              </c:ext>
            </c:extLst>
          </c:dPt>
          <c:dPt>
            <c:idx val="19"/>
            <c:marker>
              <c:symbol val="none"/>
            </c:marker>
            <c:bubble3D val="0"/>
            <c:extLst>
              <c:ext xmlns:c16="http://schemas.microsoft.com/office/drawing/2014/chart" uri="{C3380CC4-5D6E-409C-BE32-E72D297353CC}">
                <c16:uniqueId val="{0000000D-E77F-492E-94A3-EF8C7DF8F076}"/>
              </c:ext>
            </c:extLst>
          </c:dPt>
          <c:dPt>
            <c:idx val="21"/>
            <c:marker>
              <c:symbol val="none"/>
            </c:marker>
            <c:bubble3D val="0"/>
            <c:extLst>
              <c:ext xmlns:c16="http://schemas.microsoft.com/office/drawing/2014/chart" uri="{C3380CC4-5D6E-409C-BE32-E72D297353CC}">
                <c16:uniqueId val="{0000000E-E77F-492E-94A3-EF8C7DF8F076}"/>
              </c:ext>
            </c:extLst>
          </c:dPt>
          <c:dPt>
            <c:idx val="27"/>
            <c:marker>
              <c:symbol val="none"/>
            </c:marker>
            <c:bubble3D val="0"/>
            <c:extLst>
              <c:ext xmlns:c16="http://schemas.microsoft.com/office/drawing/2014/chart" uri="{C3380CC4-5D6E-409C-BE32-E72D297353CC}">
                <c16:uniqueId val="{0000000F-E77F-492E-94A3-EF8C7DF8F076}"/>
              </c:ext>
            </c:extLst>
          </c:dPt>
          <c:dPt>
            <c:idx val="28"/>
            <c:marker>
              <c:symbol val="none"/>
            </c:marker>
            <c:bubble3D val="0"/>
            <c:extLst>
              <c:ext xmlns:c16="http://schemas.microsoft.com/office/drawing/2014/chart" uri="{C3380CC4-5D6E-409C-BE32-E72D297353CC}">
                <c16:uniqueId val="{00000010-E77F-492E-94A3-EF8C7DF8F076}"/>
              </c:ext>
            </c:extLst>
          </c:dPt>
          <c:dPt>
            <c:idx val="30"/>
            <c:marker>
              <c:symbol val="none"/>
            </c:marker>
            <c:bubble3D val="0"/>
            <c:extLst>
              <c:ext xmlns:c16="http://schemas.microsoft.com/office/drawing/2014/chart" uri="{C3380CC4-5D6E-409C-BE32-E72D297353CC}">
                <c16:uniqueId val="{00000011-E77F-492E-94A3-EF8C7DF8F076}"/>
              </c:ext>
            </c:extLst>
          </c:dPt>
          <c:dPt>
            <c:idx val="33"/>
            <c:marker>
              <c:symbol val="none"/>
            </c:marker>
            <c:bubble3D val="0"/>
            <c:extLst>
              <c:ext xmlns:c16="http://schemas.microsoft.com/office/drawing/2014/chart" uri="{C3380CC4-5D6E-409C-BE32-E72D297353CC}">
                <c16:uniqueId val="{00000012-E77F-492E-94A3-EF8C7DF8F076}"/>
              </c:ext>
            </c:extLst>
          </c:dPt>
          <c:dPt>
            <c:idx val="37"/>
            <c:marker>
              <c:symbol val="none"/>
            </c:marker>
            <c:bubble3D val="0"/>
            <c:extLst>
              <c:ext xmlns:c16="http://schemas.microsoft.com/office/drawing/2014/chart" uri="{C3380CC4-5D6E-409C-BE32-E72D297353CC}">
                <c16:uniqueId val="{00000013-E77F-492E-94A3-EF8C7DF8F076}"/>
              </c:ext>
            </c:extLst>
          </c:dPt>
          <c:dPt>
            <c:idx val="39"/>
            <c:marker>
              <c:symbol val="none"/>
            </c:marker>
            <c:bubble3D val="0"/>
            <c:extLst>
              <c:ext xmlns:c16="http://schemas.microsoft.com/office/drawing/2014/chart" uri="{C3380CC4-5D6E-409C-BE32-E72D297353CC}">
                <c16:uniqueId val="{00000014-E77F-492E-94A3-EF8C7DF8F076}"/>
              </c:ext>
            </c:extLst>
          </c:dPt>
          <c:dPt>
            <c:idx val="40"/>
            <c:marker>
              <c:symbol val="none"/>
            </c:marker>
            <c:bubble3D val="0"/>
            <c:extLst>
              <c:ext xmlns:c16="http://schemas.microsoft.com/office/drawing/2014/chart" uri="{C3380CC4-5D6E-409C-BE32-E72D297353CC}">
                <c16:uniqueId val="{00000015-E77F-492E-94A3-EF8C7DF8F076}"/>
              </c:ext>
            </c:extLst>
          </c:dPt>
          <c:dPt>
            <c:idx val="41"/>
            <c:marker>
              <c:symbol val="none"/>
            </c:marker>
            <c:bubble3D val="0"/>
            <c:extLst>
              <c:ext xmlns:c16="http://schemas.microsoft.com/office/drawing/2014/chart" uri="{C3380CC4-5D6E-409C-BE32-E72D297353CC}">
                <c16:uniqueId val="{00000016-E77F-492E-94A3-EF8C7DF8F076}"/>
              </c:ext>
            </c:extLst>
          </c:dPt>
          <c:dPt>
            <c:idx val="42"/>
            <c:marker>
              <c:symbol val="none"/>
            </c:marker>
            <c:bubble3D val="0"/>
            <c:extLst>
              <c:ext xmlns:c16="http://schemas.microsoft.com/office/drawing/2014/chart" uri="{C3380CC4-5D6E-409C-BE32-E72D297353CC}">
                <c16:uniqueId val="{00000017-E77F-492E-94A3-EF8C7DF8F076}"/>
              </c:ext>
            </c:extLst>
          </c:dPt>
          <c:dPt>
            <c:idx val="44"/>
            <c:marker>
              <c:symbol val="none"/>
            </c:marker>
            <c:bubble3D val="0"/>
            <c:extLst>
              <c:ext xmlns:c16="http://schemas.microsoft.com/office/drawing/2014/chart" uri="{C3380CC4-5D6E-409C-BE32-E72D297353CC}">
                <c16:uniqueId val="{00000018-E77F-492E-94A3-EF8C7DF8F076}"/>
              </c:ext>
            </c:extLst>
          </c:dPt>
          <c:dPt>
            <c:idx val="45"/>
            <c:marker>
              <c:symbol val="none"/>
            </c:marker>
            <c:bubble3D val="0"/>
            <c:extLst>
              <c:ext xmlns:c16="http://schemas.microsoft.com/office/drawing/2014/chart" uri="{C3380CC4-5D6E-409C-BE32-E72D297353CC}">
                <c16:uniqueId val="{00000019-E77F-492E-94A3-EF8C7DF8F076}"/>
              </c:ext>
            </c:extLst>
          </c:dPt>
          <c:dPt>
            <c:idx val="47"/>
            <c:marker>
              <c:symbol val="none"/>
            </c:marker>
            <c:bubble3D val="0"/>
            <c:extLst>
              <c:ext xmlns:c16="http://schemas.microsoft.com/office/drawing/2014/chart" uri="{C3380CC4-5D6E-409C-BE32-E72D297353CC}">
                <c16:uniqueId val="{0000001A-E77F-492E-94A3-EF8C7DF8F076}"/>
              </c:ext>
            </c:extLst>
          </c:dPt>
          <c:cat>
            <c:multiLvlStrRef>
              <c:f>Pivot!$S$4:$S$56</c:f>
              <c:multiLvlStrCache>
                <c:ptCount val="4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pt idx="41">
                    <c:v>SEP</c:v>
                  </c:pt>
                  <c:pt idx="42">
                    <c:v>OCT</c:v>
                  </c:pt>
                  <c:pt idx="43">
                    <c:v>NOV</c:v>
                  </c:pt>
                  <c:pt idx="44">
                    <c:v>DEC</c:v>
                  </c:pt>
                  <c:pt idx="45">
                    <c:v>JAN</c:v>
                  </c:pt>
                  <c:pt idx="46">
                    <c:v>FEB</c:v>
                  </c:pt>
                  <c:pt idx="47">
                    <c:v>MAR</c:v>
                  </c:pt>
                </c:lvl>
                <c:lvl>
                  <c:pt idx="0">
                    <c:v>FY2019-2020</c:v>
                  </c:pt>
                  <c:pt idx="12">
                    <c:v>FY2020-2021</c:v>
                  </c:pt>
                  <c:pt idx="24">
                    <c:v>FY2021-2022</c:v>
                  </c:pt>
                  <c:pt idx="36">
                    <c:v>FY2022-2023</c:v>
                  </c:pt>
                </c:lvl>
              </c:multiLvlStrCache>
            </c:multiLvlStrRef>
          </c:cat>
          <c:val>
            <c:numRef>
              <c:f>Pivot!$U$4:$U$56</c:f>
              <c:numCache>
                <c:formatCode>_-[$£-809]* #,##0_-;\-[$£-809]* #,##0_-;_-[$£-809]* "-"??_-;_-@_-</c:formatCode>
                <c:ptCount val="48"/>
                <c:pt idx="0">
                  <c:v>2441.7628</c:v>
                </c:pt>
                <c:pt idx="1">
                  <c:v>2830.8285999999998</c:v>
                </c:pt>
                <c:pt idx="2">
                  <c:v>2465.1750000000002</c:v>
                </c:pt>
                <c:pt idx="3">
                  <c:v>2532.5416</c:v>
                </c:pt>
                <c:pt idx="4">
                  <c:v>2748.9223000000002</c:v>
                </c:pt>
                <c:pt idx="5">
                  <c:v>2787.482</c:v>
                </c:pt>
                <c:pt idx="6">
                  <c:v>2613.6723000000002</c:v>
                </c:pt>
                <c:pt idx="7">
                  <c:v>3600.1705999999999</c:v>
                </c:pt>
                <c:pt idx="8">
                  <c:v>2821.8775999999998</c:v>
                </c:pt>
                <c:pt idx="9">
                  <c:v>3291.0095000000001</c:v>
                </c:pt>
                <c:pt idx="10">
                  <c:v>2631.8595999999998</c:v>
                </c:pt>
                <c:pt idx="11">
                  <c:v>3032.6732999999999</c:v>
                </c:pt>
                <c:pt idx="12">
                  <c:v>2356.2251000000001</c:v>
                </c:pt>
                <c:pt idx="13">
                  <c:v>2820.4194000000002</c:v>
                </c:pt>
                <c:pt idx="14">
                  <c:v>3249.3499000000002</c:v>
                </c:pt>
                <c:pt idx="15">
                  <c:v>2921.4218999999998</c:v>
                </c:pt>
                <c:pt idx="16">
                  <c:v>2947.8148999999999</c:v>
                </c:pt>
                <c:pt idx="17">
                  <c:v>2970.6264999999999</c:v>
                </c:pt>
                <c:pt idx="18">
                  <c:v>2994.4726999999998</c:v>
                </c:pt>
                <c:pt idx="19">
                  <c:v>2976.3685</c:v>
                </c:pt>
                <c:pt idx="20">
                  <c:v>2994.1208999999999</c:v>
                </c:pt>
                <c:pt idx="21">
                  <c:v>2961.5360000000001</c:v>
                </c:pt>
                <c:pt idx="22">
                  <c:v>2954.0052999999998</c:v>
                </c:pt>
                <c:pt idx="23">
                  <c:v>3355.4470999999999</c:v>
                </c:pt>
                <c:pt idx="24">
                  <c:v>3295.5275999999999</c:v>
                </c:pt>
                <c:pt idx="25">
                  <c:v>3705.5477999999998</c:v>
                </c:pt>
                <c:pt idx="26">
                  <c:v>3370.2685999999999</c:v>
                </c:pt>
                <c:pt idx="27">
                  <c:v>4069.8425000000002</c:v>
                </c:pt>
                <c:pt idx="28">
                  <c:v>4386.2608</c:v>
                </c:pt>
                <c:pt idx="29">
                  <c:v>3605.9335000000001</c:v>
                </c:pt>
                <c:pt idx="30">
                  <c:v>3690.3175999999999</c:v>
                </c:pt>
                <c:pt idx="31">
                  <c:v>3845.6372999999999</c:v>
                </c:pt>
                <c:pt idx="32">
                  <c:v>4378.1666999999998</c:v>
                </c:pt>
                <c:pt idx="33">
                  <c:v>4136.2466000000004</c:v>
                </c:pt>
                <c:pt idx="34">
                  <c:v>3982.7876000000001</c:v>
                </c:pt>
                <c:pt idx="35">
                  <c:v>5221.2663000000002</c:v>
                </c:pt>
                <c:pt idx="36">
                  <c:v>4258.0767999999998</c:v>
                </c:pt>
                <c:pt idx="37">
                  <c:v>5466.1466</c:v>
                </c:pt>
                <c:pt idx="38">
                  <c:v>5512.0002000000004</c:v>
                </c:pt>
                <c:pt idx="39">
                  <c:v>5879.4498999999996</c:v>
                </c:pt>
                <c:pt idx="40">
                  <c:v>6985.3933999999999</c:v>
                </c:pt>
                <c:pt idx="41">
                  <c:v>6334.3512000000001</c:v>
                </c:pt>
                <c:pt idx="42">
                  <c:v>4515.0582000000004</c:v>
                </c:pt>
                <c:pt idx="43">
                  <c:v>4533.3805000000002</c:v>
                </c:pt>
                <c:pt idx="44">
                  <c:v>5321.8595999999998</c:v>
                </c:pt>
                <c:pt idx="45">
                  <c:v>6294.6358</c:v>
                </c:pt>
                <c:pt idx="46">
                  <c:v>5139.3941000000004</c:v>
                </c:pt>
                <c:pt idx="47">
                  <c:v>6119.1496999999999</c:v>
                </c:pt>
              </c:numCache>
            </c:numRef>
          </c:val>
          <c:smooth val="1"/>
          <c:extLst>
            <c:ext xmlns:c16="http://schemas.microsoft.com/office/drawing/2014/chart" uri="{C3380CC4-5D6E-409C-BE32-E72D297353CC}">
              <c16:uniqueId val="{00000001-EAB1-4763-81B4-313C6E2E22F6}"/>
            </c:ext>
          </c:extLst>
        </c:ser>
        <c:dLbls>
          <c:showLegendKey val="0"/>
          <c:showVal val="0"/>
          <c:showCatName val="0"/>
          <c:showSerName val="0"/>
          <c:showPercent val="0"/>
          <c:showBubbleSize val="0"/>
        </c:dLbls>
        <c:marker val="1"/>
        <c:smooth val="0"/>
        <c:axId val="250233456"/>
        <c:axId val="250246416"/>
      </c:lineChart>
      <c:catAx>
        <c:axId val="250244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50245456"/>
        <c:crosses val="autoZero"/>
        <c:auto val="1"/>
        <c:lblAlgn val="ctr"/>
        <c:lblOffset val="100"/>
        <c:noMultiLvlLbl val="0"/>
      </c:catAx>
      <c:valAx>
        <c:axId val="25024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a:solidFill>
                      <a:sysClr val="windowText" lastClr="000000"/>
                    </a:solidFill>
                  </a:rPr>
                  <a:t>Volume (MT)</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50244496"/>
        <c:crosses val="autoZero"/>
        <c:crossBetween val="between"/>
      </c:valAx>
      <c:valAx>
        <c:axId val="250246416"/>
        <c:scaling>
          <c:orientation val="minMax"/>
        </c:scaling>
        <c:delete val="0"/>
        <c:axPos val="r"/>
        <c:title>
          <c:tx>
            <c:rich>
              <a:bodyPr rot="-54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a:solidFill>
                      <a:sysClr val="windowText" lastClr="000000"/>
                    </a:solidFill>
                  </a:rPr>
                  <a:t>Direct Cost (£'000)</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itle>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50233456"/>
        <c:crosses val="max"/>
        <c:crossBetween val="between"/>
      </c:valAx>
      <c:catAx>
        <c:axId val="250233456"/>
        <c:scaling>
          <c:orientation val="minMax"/>
        </c:scaling>
        <c:delete val="1"/>
        <c:axPos val="t"/>
        <c:numFmt formatCode="General" sourceLinked="1"/>
        <c:majorTickMark val="out"/>
        <c:minorTickMark val="none"/>
        <c:tickLblPos val="nextTo"/>
        <c:crossAx val="250246416"/>
        <c:crosses val="max"/>
        <c:auto val="1"/>
        <c:lblAlgn val="ctr"/>
        <c:lblOffset val="100"/>
        <c:noMultiLvlLbl val="0"/>
      </c:catAx>
      <c:spPr>
        <a:noFill/>
        <a:ln>
          <a:noFill/>
        </a:ln>
        <a:effectLst/>
      </c:spPr>
    </c:plotArea>
    <c:legend>
      <c:legendPos val="b"/>
      <c:layout>
        <c:manualLayout>
          <c:xMode val="edge"/>
          <c:yMode val="edge"/>
          <c:x val="0.33624906666099053"/>
          <c:y val="0.91464332411480531"/>
          <c:w val="0.32123245934464378"/>
          <c:h val="6.2281016332893138E-2"/>
        </c:manualLayout>
      </c:layout>
      <c:overlay val="0"/>
      <c:spPr>
        <a:noFill/>
        <a:ln>
          <a:noFill/>
        </a:ln>
        <a:effectLst/>
      </c:spPr>
      <c:txPr>
        <a:bodyPr rot="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922116878247356E-2"/>
          <c:y val="0.14836988892497163"/>
          <c:w val="0.4415480625395547"/>
          <c:h val="0.7933321919357027"/>
        </c:manualLayout>
      </c:layout>
      <c:doughnutChart>
        <c:varyColors val="1"/>
        <c:ser>
          <c:idx val="0"/>
          <c:order val="0"/>
          <c:dPt>
            <c:idx val="0"/>
            <c:bubble3D val="0"/>
            <c:spPr>
              <a:solidFill>
                <a:srgbClr val="0B132B"/>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BB-48F9-BD52-19F73FE97F2D}"/>
              </c:ext>
            </c:extLst>
          </c:dPt>
          <c:dPt>
            <c:idx val="1"/>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BB-48F9-BD52-19F73FE97F2D}"/>
              </c:ext>
            </c:extLst>
          </c:dPt>
          <c:dPt>
            <c:idx val="2"/>
            <c:bubble3D val="0"/>
            <c:spPr>
              <a:solidFill>
                <a:srgbClr val="6FFFE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BB-48F9-BD52-19F73FE97F2D}"/>
              </c:ext>
            </c:extLst>
          </c:dPt>
          <c:dPt>
            <c:idx val="3"/>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BB-48F9-BD52-19F73FE97F2D}"/>
              </c:ext>
            </c:extLst>
          </c:dPt>
          <c:dLbls>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FF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CBB-48F9-BD52-19F73FE97F2D}"/>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Pivot!$B$22:$B$25</c:f>
              <c:strCache>
                <c:ptCount val="4"/>
                <c:pt idx="0">
                  <c:v>Power/MT</c:v>
                </c:pt>
                <c:pt idx="1">
                  <c:v>Payroll/MT</c:v>
                </c:pt>
                <c:pt idx="2">
                  <c:v>Mantenance/MT</c:v>
                </c:pt>
                <c:pt idx="3">
                  <c:v>Others/MT</c:v>
                </c:pt>
              </c:strCache>
            </c:strRef>
          </c:cat>
          <c:val>
            <c:numRef>
              <c:f>Pivot!$C$22:$C$25</c:f>
              <c:numCache>
                <c:formatCode>_-[$£-809]* #,##0_-;\-[$£-809]* #,##0_-;_-[$£-809]* "-"??_-;_-@_-</c:formatCode>
                <c:ptCount val="4"/>
                <c:pt idx="0">
                  <c:v>10.780699459044015</c:v>
                </c:pt>
                <c:pt idx="1">
                  <c:v>5.0047548133793081</c:v>
                </c:pt>
                <c:pt idx="2">
                  <c:v>2.7399841757801995</c:v>
                </c:pt>
                <c:pt idx="3">
                  <c:v>3.8660891459056521</c:v>
                </c:pt>
              </c:numCache>
            </c:numRef>
          </c:val>
          <c:extLst>
            <c:ext xmlns:c16="http://schemas.microsoft.com/office/drawing/2014/chart" uri="{C3380CC4-5D6E-409C-BE32-E72D297353CC}">
              <c16:uniqueId val="{00000008-6CBB-48F9-BD52-19F73FE97F2D}"/>
            </c:ext>
          </c:extLst>
        </c:ser>
        <c:dLbls>
          <c:showLegendKey val="0"/>
          <c:showVal val="1"/>
          <c:showCatName val="0"/>
          <c:showSerName val="0"/>
          <c:showPercent val="0"/>
          <c:showBubbleSize val="0"/>
          <c:showLeaderLines val="1"/>
        </c:dLbls>
        <c:firstSliceAng val="94"/>
        <c:holeSize val="50"/>
      </c:doughnut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en-US"/>
          </a:p>
        </c:txPr>
      </c:legendEntry>
      <c:layout>
        <c:manualLayout>
          <c:xMode val="edge"/>
          <c:yMode val="edge"/>
          <c:x val="0.51866882696923633"/>
          <c:y val="0.25877738721546129"/>
          <c:w val="0.31456210830789011"/>
          <c:h val="0.233052045156065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10552135385074"/>
          <c:y val="0.19371057670841774"/>
          <c:w val="0.4266344187552048"/>
          <c:h val="0.71642269117653179"/>
        </c:manualLayout>
      </c:layout>
      <c:doughnutChart>
        <c:varyColors val="1"/>
        <c:ser>
          <c:idx val="0"/>
          <c:order val="0"/>
          <c:spPr>
            <a:ln>
              <a:noFill/>
            </a:ln>
          </c:spPr>
          <c:dPt>
            <c:idx val="0"/>
            <c:bubble3D val="0"/>
            <c:spPr>
              <a:solidFill>
                <a:srgbClr val="7030A0"/>
              </a:solidFill>
              <a:ln w="19050">
                <a:noFill/>
              </a:ln>
              <a:effectLst/>
            </c:spPr>
            <c:extLst>
              <c:ext xmlns:c16="http://schemas.microsoft.com/office/drawing/2014/chart" uri="{C3380CC4-5D6E-409C-BE32-E72D297353CC}">
                <c16:uniqueId val="{00000005-19E4-40C4-A99A-2CF13FA70EF9}"/>
              </c:ext>
            </c:extLst>
          </c:dPt>
          <c:dPt>
            <c:idx val="1"/>
            <c:bubble3D val="0"/>
            <c:spPr>
              <a:solidFill>
                <a:srgbClr val="0B132B"/>
              </a:solidFill>
              <a:ln w="19050">
                <a:noFill/>
              </a:ln>
              <a:effectLst/>
            </c:spPr>
            <c:extLst>
              <c:ext xmlns:c16="http://schemas.microsoft.com/office/drawing/2014/chart" uri="{C3380CC4-5D6E-409C-BE32-E72D297353CC}">
                <c16:uniqueId val="{00000004-19E4-40C4-A99A-2CF13FA70EF9}"/>
              </c:ext>
            </c:extLst>
          </c:dPt>
          <c:dPt>
            <c:idx val="2"/>
            <c:bubble3D val="0"/>
            <c:spPr>
              <a:solidFill>
                <a:schemeClr val="bg1">
                  <a:lumMod val="75000"/>
                </a:schemeClr>
              </a:solidFill>
              <a:ln w="19050">
                <a:noFill/>
              </a:ln>
              <a:effectLst/>
            </c:spPr>
            <c:extLst>
              <c:ext xmlns:c16="http://schemas.microsoft.com/office/drawing/2014/chart" uri="{C3380CC4-5D6E-409C-BE32-E72D297353CC}">
                <c16:uniqueId val="{00000005-724E-43ED-A956-7402E3A368B9}"/>
              </c:ext>
            </c:extLst>
          </c:dPt>
          <c:dPt>
            <c:idx val="3"/>
            <c:bubble3D val="0"/>
            <c:spPr>
              <a:solidFill>
                <a:srgbClr val="6FFFE9"/>
              </a:solidFill>
              <a:ln w="19050">
                <a:noFill/>
              </a:ln>
              <a:effectLst/>
            </c:spPr>
            <c:extLst>
              <c:ext xmlns:c16="http://schemas.microsoft.com/office/drawing/2014/chart" uri="{C3380CC4-5D6E-409C-BE32-E72D297353CC}">
                <c16:uniqueId val="{00000007-724E-43ED-A956-7402E3A368B9}"/>
              </c:ext>
            </c:extLst>
          </c:dPt>
          <c:dLbls>
            <c:dLbl>
              <c:idx val="1"/>
              <c:spPr>
                <a:noFill/>
                <a:ln>
                  <a:noFill/>
                </a:ln>
                <a:effectLst/>
              </c:spPr>
              <c:txPr>
                <a:bodyPr rot="0" spcFirstLastPara="1" vertOverflow="ellipsis" vert="horz" wrap="square" anchor="ctr" anchorCtr="1"/>
                <a:lstStyle/>
                <a:p>
                  <a:pPr>
                    <a:defRPr lang="en-US" sz="700" b="1" i="0" u="none" strike="noStrike" kern="1200" baseline="0">
                      <a:solidFill>
                        <a:srgbClr val="FF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4-19E4-40C4-A99A-2CF13FA70EF9}"/>
                </c:ext>
              </c:extLst>
            </c:dLbl>
            <c:spPr>
              <a:noFill/>
              <a:ln>
                <a:noFill/>
              </a:ln>
              <a:effectLst/>
            </c:spPr>
            <c:txPr>
              <a:bodyPr rot="0" spcFirstLastPara="1" vertOverflow="ellipsis" vert="horz" wrap="square" anchor="ctr" anchorCtr="1"/>
              <a:lstStyle/>
              <a:p>
                <a:pPr>
                  <a:defRPr lang="en-US"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Pivot!$A$8:$A$13</c15:sqref>
                  </c15:fullRef>
                </c:ext>
              </c:extLst>
              <c:f>(Pivot!$A$9:$A$10,Pivot!$A$12:$A$13)</c:f>
              <c:strCache>
                <c:ptCount val="4"/>
                <c:pt idx="0">
                  <c:v>COGS - Direct cost</c:v>
                </c:pt>
                <c:pt idx="1">
                  <c:v>COGS - Raw Material Cost</c:v>
                </c:pt>
                <c:pt idx="2">
                  <c:v>SG &amp; A</c:v>
                </c:pt>
                <c:pt idx="3">
                  <c:v>EBIT</c:v>
                </c:pt>
              </c:strCache>
            </c:strRef>
          </c:cat>
          <c:val>
            <c:numRef>
              <c:extLst>
                <c:ext xmlns:c15="http://schemas.microsoft.com/office/drawing/2012/chart" uri="{02D57815-91ED-43cb-92C2-25804820EDAC}">
                  <c15:fullRef>
                    <c15:sqref>Pivot!$D$8:$D$13</c15:sqref>
                  </c15:fullRef>
                </c:ext>
              </c:extLst>
              <c:f>(Pivot!$D$9:$D$10,Pivot!$D$12:$D$13)</c:f>
              <c:numCache>
                <c:formatCode>0%</c:formatCode>
                <c:ptCount val="4"/>
                <c:pt idx="0">
                  <c:v>5.9866101973787132E-2</c:v>
                </c:pt>
                <c:pt idx="1">
                  <c:v>0.8263653371840769</c:v>
                </c:pt>
                <c:pt idx="2">
                  <c:v>2.3723118077773279E-2</c:v>
                </c:pt>
                <c:pt idx="3">
                  <c:v>9.0045442829666478E-2</c:v>
                </c:pt>
              </c:numCache>
            </c:numRef>
          </c:val>
          <c:extLst>
            <c:ext xmlns:c15="http://schemas.microsoft.com/office/drawing/2012/chart" uri="{02D57815-91ED-43cb-92C2-25804820EDAC}">
              <c15:categoryFilterExceptions>
                <c15:categoryFilterException>
                  <c15:sqref>Pivot!$D$8</c15:sqref>
                  <c15:spPr xmlns:c15="http://schemas.microsoft.com/office/drawing/2012/chart">
                    <a:solidFill>
                      <a:srgbClr val="0B132B"/>
                    </a:solidFill>
                    <a:ln w="19050">
                      <a:noFill/>
                    </a:ln>
                    <a:effectLst/>
                  </c15:spPr>
                  <c15:bubble3D val="0"/>
                  <c15:dLbl>
                    <c:idx val="-1"/>
                    <c:spPr>
                      <a:noFill/>
                      <a:ln>
                        <a:noFill/>
                      </a:ln>
                      <a:effectLst/>
                    </c:spPr>
                    <c:txPr>
                      <a:bodyPr rot="0" spcFirstLastPara="1" vertOverflow="ellipsis" vert="horz" wrap="square" anchor="ctr" anchorCtr="1"/>
                      <a:lstStyle/>
                      <a:p>
                        <a:pPr>
                          <a:defRPr lang="en-US" sz="700" b="1" i="0" u="none" strike="noStrike" kern="1200" baseline="0">
                            <a:solidFill>
                              <a:srgbClr val="FF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9-0DDB-43CA-AF95-4D9052F731EE}"/>
                      </c:ext>
                    </c:extLst>
                  </c15:dLbl>
                </c15:categoryFilterException>
                <c15:categoryFilterException>
                  <c15:sqref>Pivot!$D$11</c15:sqref>
                  <c15:spPr xmlns:c15="http://schemas.microsoft.com/office/drawing/2012/chart">
                    <a:solidFill>
                      <a:srgbClr val="7030A0"/>
                    </a:solidFill>
                    <a:ln w="19050">
                      <a:noFill/>
                    </a:ln>
                    <a:effectLst/>
                  </c15:spPr>
                  <c15:bubble3D val="0"/>
                </c15:categoryFilterException>
              </c15:categoryFilterExceptions>
            </c:ext>
            <c:ext xmlns:c16="http://schemas.microsoft.com/office/drawing/2014/chart" uri="{C3380CC4-5D6E-409C-BE32-E72D297353CC}">
              <c16:uniqueId val="{00000000-19E4-40C4-A99A-2CF13FA70EF9}"/>
            </c:ext>
          </c:extLst>
        </c:ser>
        <c:dLbls>
          <c:showLegendKey val="0"/>
          <c:showVal val="0"/>
          <c:showCatName val="0"/>
          <c:showSerName val="0"/>
          <c:showPercent val="0"/>
          <c:showBubbleSize val="0"/>
          <c:showLeaderLines val="1"/>
        </c:dLbls>
        <c:firstSliceAng val="7"/>
        <c:holeSize val="50"/>
      </c:doughnutChart>
      <c:spPr>
        <a:noFill/>
        <a:ln>
          <a:noFill/>
          <a:round/>
        </a:ln>
        <a:effectLst/>
      </c:spPr>
    </c:plotArea>
    <c:legend>
      <c:legendPos val="r"/>
      <c:layout>
        <c:manualLayout>
          <c:xMode val="edge"/>
          <c:yMode val="edge"/>
          <c:x val="0.60390269641368588"/>
          <c:y val="0.29382080167835506"/>
          <c:w val="0.37391833180640183"/>
          <c:h val="0.27555235908758285"/>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www.ukflourmillers.org/statistics"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hyperlink" Target="#'Table Report'!A1"/><Relationship Id="rId7" Type="http://schemas.openxmlformats.org/officeDocument/2006/relationships/image" Target="../media/image3.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P &amp; L Dashboard'!A1"/><Relationship Id="rId11" Type="http://schemas.openxmlformats.org/officeDocument/2006/relationships/chart" Target="../charts/chart4.xml"/><Relationship Id="rId5" Type="http://schemas.microsoft.com/office/2007/relationships/hdphoto" Target="../media/hdphoto2.wdp"/><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microsoft.com/office/2007/relationships/hdphoto" Target="../media/hdphoto3.wdp"/><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P &amp; L Dashboard'!A1"/><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0</xdr:col>
      <xdr:colOff>133350</xdr:colOff>
      <xdr:row>2</xdr:row>
      <xdr:rowOff>19050</xdr:rowOff>
    </xdr:from>
    <xdr:to>
      <xdr:col>16</xdr:col>
      <xdr:colOff>266700</xdr:colOff>
      <xdr:row>6</xdr:row>
      <xdr:rowOff>85725</xdr:rowOff>
    </xdr:to>
    <xdr:sp macro="" textlink="">
      <xdr:nvSpPr>
        <xdr:cNvPr id="2" name="TextBox 1">
          <a:extLst>
            <a:ext uri="{FF2B5EF4-FFF2-40B4-BE49-F238E27FC236}">
              <a16:creationId xmlns:a16="http://schemas.microsoft.com/office/drawing/2014/main" id="{28922C27-3867-4957-9CC6-7312633D6A40}"/>
            </a:ext>
          </a:extLst>
        </xdr:cNvPr>
        <xdr:cNvSpPr txBox="1"/>
      </xdr:nvSpPr>
      <xdr:spPr>
        <a:xfrm>
          <a:off x="133350" y="400050"/>
          <a:ext cx="9886950" cy="8286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Cocoon Ventures is a leading flour milling company in the United Kingdom, with a rich history and a commitment to excellence. Their network of state-of-the-art mills spans the country, producing a wide range of high-quality flours for the baking industry.</a:t>
          </a:r>
        </a:p>
        <a:p>
          <a:r>
            <a:rPr lang="en-US" sz="1100"/>
            <a:t>With a legacy of over 20 years in the flour milling industry, Cocoon Ventures has grown from a single mill to a national presence, while remaining true to its core values. Their</a:t>
          </a:r>
          <a:r>
            <a:rPr lang="en-US" sz="1100" baseline="0"/>
            <a:t> </a:t>
          </a:r>
          <a:r>
            <a:rPr lang="en-US" sz="1100"/>
            <a:t>experienced team, advanced facilities, and dedication to quality have earned her a reputation as a trusted partner for bakers and food manufacturers across the UK.</a:t>
          </a:r>
        </a:p>
      </xdr:txBody>
    </xdr:sp>
    <xdr:clientData/>
  </xdr:twoCellAnchor>
  <xdr:twoCellAnchor>
    <xdr:from>
      <xdr:col>0</xdr:col>
      <xdr:colOff>171450</xdr:colOff>
      <xdr:row>24</xdr:row>
      <xdr:rowOff>19050</xdr:rowOff>
    </xdr:from>
    <xdr:to>
      <xdr:col>16</xdr:col>
      <xdr:colOff>247650</xdr:colOff>
      <xdr:row>35</xdr:row>
      <xdr:rowOff>104775</xdr:rowOff>
    </xdr:to>
    <xdr:sp macro="" textlink="">
      <xdr:nvSpPr>
        <xdr:cNvPr id="3" name="TextBox 2">
          <a:extLst>
            <a:ext uri="{FF2B5EF4-FFF2-40B4-BE49-F238E27FC236}">
              <a16:creationId xmlns:a16="http://schemas.microsoft.com/office/drawing/2014/main" id="{6F7EC5A8-362D-4D98-A10D-A8D3FDBD0F21}"/>
            </a:ext>
          </a:extLst>
        </xdr:cNvPr>
        <xdr:cNvSpPr txBox="1"/>
      </xdr:nvSpPr>
      <xdr:spPr>
        <a:xfrm>
          <a:off x="171450" y="4591050"/>
          <a:ext cx="9829800" cy="218122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1. Gross Margin Analysis: The gross margin which was on average, 15% between 2019 and 2021 falling to 11% in FY2022-23 with Manchester having the lowest at 6% and Belfast the highest at 20%. Though a reasonable profit margin on sales by the group based on industry standard however, there may be opportunities to optimize production costs or pricing strategies to improve this margin.</a:t>
          </a: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2. SG&amp;A Expense Analysis: SG&amp;A expenses are 2% of net sales which is relatively high, except for Edinburgh at 6%. Investigating ways to reduce these expenses, such as streamlining administrative processes or negotiating better deals with suppliers, could lead to cost savings.</a:t>
          </a: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3. EBIT Margin Analysis: The EBIT margin is 9%, indicating a healthy profit margin. However, further benchmarking against industry averages and analyzing trends over time could provide further insights.</a:t>
          </a: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4. COGS Analysis: COGS is 89% of net sales , which may indicate opportunities for cost reduction or optimization in the production process especially in raw materials with very larger share at 83% of net sales.</a:t>
          </a:r>
        </a:p>
      </xdr:txBody>
    </xdr:sp>
    <xdr:clientData/>
  </xdr:twoCellAnchor>
  <xdr:twoCellAnchor>
    <xdr:from>
      <xdr:col>0</xdr:col>
      <xdr:colOff>180975</xdr:colOff>
      <xdr:row>38</xdr:row>
      <xdr:rowOff>9525</xdr:rowOff>
    </xdr:from>
    <xdr:to>
      <xdr:col>16</xdr:col>
      <xdr:colOff>266701</xdr:colOff>
      <xdr:row>47</xdr:row>
      <xdr:rowOff>114300</xdr:rowOff>
    </xdr:to>
    <xdr:sp macro="" textlink="">
      <xdr:nvSpPr>
        <xdr:cNvPr id="4" name="TextBox 3">
          <a:extLst>
            <a:ext uri="{FF2B5EF4-FFF2-40B4-BE49-F238E27FC236}">
              <a16:creationId xmlns:a16="http://schemas.microsoft.com/office/drawing/2014/main" id="{1713ECCE-28C1-4D29-B75A-B353DB8D054F}"/>
            </a:ext>
          </a:extLst>
        </xdr:cNvPr>
        <xdr:cNvSpPr txBox="1"/>
      </xdr:nvSpPr>
      <xdr:spPr>
        <a:xfrm>
          <a:off x="180975" y="7248525"/>
          <a:ext cx="9839326" cy="18192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1. With raw material cost at over 85% of net sales, proper inventory management is critical, knowing when to order and what quantity to order per time. A second approach to reducing raw material cost would be yield management. Monitoring material yield in the production processes aimed at reducing wastage would have a positive impact on raw material cost. Finally, better supplier management systems to control material quality and incurred procurement cost.</a:t>
          </a: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2. The business direct cost which forms part of the COGS is heavily impacted by high power cost which is constantly on the increase despite reduced production volumes as a result of increased cost of fuel/gas in recent times. Exploring alternative power generation methods and better effective energy management/reduction is key.</a:t>
          </a:r>
        </a:p>
        <a:p>
          <a:pPr marL="0" indent="0"/>
          <a:endParaRPr lang="en-US" sz="110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3. Investigate ways to reduce SG&amp;A expenses, such as process improvements and automations or supplier negotiations.</a:t>
          </a:r>
        </a:p>
        <a:p>
          <a:pPr marL="0" indent="0"/>
          <a:endParaRPr lang="en-US" sz="1100">
            <a:solidFill>
              <a:schemeClr val="dk1"/>
            </a:solidFill>
            <a:latin typeface="+mn-lt"/>
            <a:ea typeface="+mn-ea"/>
            <a:cs typeface="+mn-cs"/>
          </a:endParaRPr>
        </a:p>
      </xdr:txBody>
    </xdr:sp>
    <xdr:clientData/>
  </xdr:twoCellAnchor>
  <xdr:twoCellAnchor>
    <xdr:from>
      <xdr:col>0</xdr:col>
      <xdr:colOff>142874</xdr:colOff>
      <xdr:row>9</xdr:row>
      <xdr:rowOff>85725</xdr:rowOff>
    </xdr:from>
    <xdr:to>
      <xdr:col>16</xdr:col>
      <xdr:colOff>257175</xdr:colOff>
      <xdr:row>19</xdr:row>
      <xdr:rowOff>104775</xdr:rowOff>
    </xdr:to>
    <xdr:sp macro="" textlink="">
      <xdr:nvSpPr>
        <xdr:cNvPr id="5" name="TextBox 4">
          <a:extLst>
            <a:ext uri="{FF2B5EF4-FFF2-40B4-BE49-F238E27FC236}">
              <a16:creationId xmlns:a16="http://schemas.microsoft.com/office/drawing/2014/main" id="{F2ACC66E-1325-496B-8C4F-521CAAE3C20F}"/>
            </a:ext>
          </a:extLst>
        </xdr:cNvPr>
        <xdr:cNvSpPr txBox="1"/>
      </xdr:nvSpPr>
      <xdr:spPr>
        <a:xfrm>
          <a:off x="142874" y="1800225"/>
          <a:ext cx="9867901" cy="192405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r>
            <a:rPr lang="en-US" sz="1100">
              <a:solidFill>
                <a:schemeClr val="dk1"/>
              </a:solidFill>
              <a:latin typeface="+mn-lt"/>
              <a:ea typeface="+mn-ea"/>
              <a:cs typeface="+mn-cs"/>
            </a:rPr>
            <a:t>Wheat flour is an important bedrock of the UK diet. This single ingredient is in about a third of all grocery products on supermarket shelves and provides 20% of the energy and protein consumed by the UK population. Additionally, flour makes a significant contribution to vitamin and mineral intake providing much of the fibre, calcium (great news for vegans) and iron (more great news for vegans) consumed in the UK. Flour is an ingredient with much to offer.</a:t>
          </a:r>
        </a:p>
        <a:p>
          <a:pPr marL="0" indent="0" rtl="0" fontAlgn="base"/>
          <a:r>
            <a:rPr lang="en-US" sz="1100">
              <a:solidFill>
                <a:schemeClr val="dk1"/>
              </a:solidFill>
              <a:latin typeface="+mn-lt"/>
              <a:ea typeface="+mn-ea"/>
              <a:cs typeface="+mn-cs"/>
            </a:rPr>
            <a:t>The quantities of flour milled and consumed in the UK each day are vast. About 12 million loaves of bread, 2 million pizzas, and 10 million cakes and biscuits are made in Britain every day. Furthermore, data from Kantar shows that bread is purchased by more UK households than any other product. </a:t>
          </a: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Cocoon Ventures faces the daunting task of maintaining profitability amidst escalating production costs, soaring inflation rates, and rising energy prices. With the added pressures of fluctuating raw material costs, intense market competition, and increasing regulatory requirements, how can the company optimize its operational efficiency, pricing strategies, and investment decisions to minimize the impact of these challenges on its financial performance, ensure sustainable growth, and maintain its market leadership position?</a:t>
          </a:r>
        </a:p>
      </xdr:txBody>
    </xdr:sp>
    <xdr:clientData/>
  </xdr:twoCellAnchor>
  <xdr:twoCellAnchor>
    <xdr:from>
      <xdr:col>0</xdr:col>
      <xdr:colOff>133349</xdr:colOff>
      <xdr:row>19</xdr:row>
      <xdr:rowOff>171450</xdr:rowOff>
    </xdr:from>
    <xdr:to>
      <xdr:col>2</xdr:col>
      <xdr:colOff>314324</xdr:colOff>
      <xdr:row>21</xdr:row>
      <xdr:rowOff>28574</xdr:rowOff>
    </xdr:to>
    <xdr:sp macro="" textlink="">
      <xdr:nvSpPr>
        <xdr:cNvPr id="6" name="Rectangle 5">
          <a:hlinkClick xmlns:r="http://schemas.openxmlformats.org/officeDocument/2006/relationships" r:id="rId1" tooltip="Click for more"/>
          <a:extLst>
            <a:ext uri="{FF2B5EF4-FFF2-40B4-BE49-F238E27FC236}">
              <a16:creationId xmlns:a16="http://schemas.microsoft.com/office/drawing/2014/main" id="{C819C9D5-6502-43AA-A1A1-5FD8DBFD3A90}"/>
            </a:ext>
          </a:extLst>
        </xdr:cNvPr>
        <xdr:cNvSpPr/>
      </xdr:nvSpPr>
      <xdr:spPr>
        <a:xfrm>
          <a:off x="133349" y="3790950"/>
          <a:ext cx="1400175" cy="238124"/>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Click here for more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161925</xdr:rowOff>
    </xdr:from>
    <xdr:to>
      <xdr:col>2</xdr:col>
      <xdr:colOff>514349</xdr:colOff>
      <xdr:row>22</xdr:row>
      <xdr:rowOff>175683</xdr:rowOff>
    </xdr:to>
    <xdr:sp macro="" textlink="">
      <xdr:nvSpPr>
        <xdr:cNvPr id="4" name="Rectangle 3">
          <a:extLst>
            <a:ext uri="{FF2B5EF4-FFF2-40B4-BE49-F238E27FC236}">
              <a16:creationId xmlns:a16="http://schemas.microsoft.com/office/drawing/2014/main" id="{06398020-0E3C-EFC4-0253-C41F59C1ECB6}"/>
            </a:ext>
          </a:extLst>
        </xdr:cNvPr>
        <xdr:cNvSpPr/>
      </xdr:nvSpPr>
      <xdr:spPr>
        <a:xfrm>
          <a:off x="0" y="352425"/>
          <a:ext cx="1733549" cy="401425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10583</xdr:colOff>
      <xdr:row>1</xdr:row>
      <xdr:rowOff>171449</xdr:rowOff>
    </xdr:to>
    <xdr:grpSp>
      <xdr:nvGrpSpPr>
        <xdr:cNvPr id="78" name="Group 77">
          <a:extLst>
            <a:ext uri="{FF2B5EF4-FFF2-40B4-BE49-F238E27FC236}">
              <a16:creationId xmlns:a16="http://schemas.microsoft.com/office/drawing/2014/main" id="{D8C1807F-D90F-0EF3-FC15-7940755873F7}"/>
            </a:ext>
          </a:extLst>
        </xdr:cNvPr>
        <xdr:cNvGrpSpPr/>
      </xdr:nvGrpSpPr>
      <xdr:grpSpPr>
        <a:xfrm>
          <a:off x="0" y="0"/>
          <a:ext cx="13244911" cy="358432"/>
          <a:chOff x="0" y="0"/>
          <a:chExt cx="12812183" cy="361949"/>
        </a:xfrm>
      </xdr:grpSpPr>
      <xdr:sp macro="" textlink="">
        <xdr:nvSpPr>
          <xdr:cNvPr id="3" name="Rectangle 2">
            <a:extLst>
              <a:ext uri="{FF2B5EF4-FFF2-40B4-BE49-F238E27FC236}">
                <a16:creationId xmlns:a16="http://schemas.microsoft.com/office/drawing/2014/main" id="{0379694A-7903-C6E4-226B-F843B89C9EC8}"/>
              </a:ext>
            </a:extLst>
          </xdr:cNvPr>
          <xdr:cNvSpPr/>
        </xdr:nvSpPr>
        <xdr:spPr>
          <a:xfrm>
            <a:off x="0" y="0"/>
            <a:ext cx="12812183" cy="342899"/>
          </a:xfrm>
          <a:prstGeom prst="rect">
            <a:avLst/>
          </a:prstGeom>
          <a:solidFill>
            <a:srgbClr val="0B132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7" name="Group 76">
            <a:extLst>
              <a:ext uri="{FF2B5EF4-FFF2-40B4-BE49-F238E27FC236}">
                <a16:creationId xmlns:a16="http://schemas.microsoft.com/office/drawing/2014/main" id="{50CF49E7-6C30-6AFA-3F72-27AD8939E63A}"/>
              </a:ext>
            </a:extLst>
          </xdr:cNvPr>
          <xdr:cNvGrpSpPr/>
        </xdr:nvGrpSpPr>
        <xdr:grpSpPr>
          <a:xfrm>
            <a:off x="0" y="0"/>
            <a:ext cx="638175" cy="361949"/>
            <a:chOff x="0" y="0"/>
            <a:chExt cx="638175" cy="361949"/>
          </a:xfrm>
        </xdr:grpSpPr>
        <xdr:sp macro="" textlink="">
          <xdr:nvSpPr>
            <xdr:cNvPr id="5" name="Rectangle 4">
              <a:extLst>
                <a:ext uri="{FF2B5EF4-FFF2-40B4-BE49-F238E27FC236}">
                  <a16:creationId xmlns:a16="http://schemas.microsoft.com/office/drawing/2014/main" id="{E42AE8E1-FA1E-048B-CAD5-848D32B52449}"/>
                </a:ext>
              </a:extLst>
            </xdr:cNvPr>
            <xdr:cNvSpPr/>
          </xdr:nvSpPr>
          <xdr:spPr>
            <a:xfrm>
              <a:off x="0" y="0"/>
              <a:ext cx="638175" cy="352425"/>
            </a:xfrm>
            <a:prstGeom prst="rect">
              <a:avLst/>
            </a:prstGeom>
            <a:solidFill>
              <a:srgbClr val="6FFF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Picture 5">
              <a:extLst>
                <a:ext uri="{FF2B5EF4-FFF2-40B4-BE49-F238E27FC236}">
                  <a16:creationId xmlns:a16="http://schemas.microsoft.com/office/drawing/2014/main" id="{FB15FDDE-1433-59C5-FD59-D22F038BACD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4700"/>
                      </a14:imgEffect>
                    </a14:imgLayer>
                  </a14:imgProps>
                </a:ext>
              </a:extLst>
            </a:blip>
            <a:stretch>
              <a:fillRect/>
            </a:stretch>
          </xdr:blipFill>
          <xdr:spPr>
            <a:xfrm>
              <a:off x="95251" y="0"/>
              <a:ext cx="361949" cy="361949"/>
            </a:xfrm>
            <a:prstGeom prst="rect">
              <a:avLst/>
            </a:prstGeom>
          </xdr:spPr>
        </xdr:pic>
      </xdr:grpSp>
    </xdr:grpSp>
    <xdr:clientData/>
  </xdr:twoCellAnchor>
  <xdr:twoCellAnchor>
    <xdr:from>
      <xdr:col>2</xdr:col>
      <xdr:colOff>504825</xdr:colOff>
      <xdr:row>2</xdr:row>
      <xdr:rowOff>85725</xdr:rowOff>
    </xdr:from>
    <xdr:to>
      <xdr:col>2</xdr:col>
      <xdr:colOff>550544</xdr:colOff>
      <xdr:row>3</xdr:row>
      <xdr:rowOff>85725</xdr:rowOff>
    </xdr:to>
    <xdr:sp macro="" textlink="">
      <xdr:nvSpPr>
        <xdr:cNvPr id="8" name="Rectangle 7">
          <a:extLst>
            <a:ext uri="{FF2B5EF4-FFF2-40B4-BE49-F238E27FC236}">
              <a16:creationId xmlns:a16="http://schemas.microsoft.com/office/drawing/2014/main" id="{5A0B9A6A-6965-ECB4-6594-EEA657724509}"/>
            </a:ext>
          </a:extLst>
        </xdr:cNvPr>
        <xdr:cNvSpPr/>
      </xdr:nvSpPr>
      <xdr:spPr>
        <a:xfrm>
          <a:off x="1724025" y="466725"/>
          <a:ext cx="45719" cy="190500"/>
        </a:xfrm>
        <a:prstGeom prst="rect">
          <a:avLst/>
        </a:prstGeom>
        <a:solidFill>
          <a:srgbClr val="6FFFE9"/>
        </a:solidFill>
        <a:ln>
          <a:solidFill>
            <a:srgbClr val="6FFFE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0</xdr:row>
      <xdr:rowOff>0</xdr:rowOff>
    </xdr:from>
    <xdr:to>
      <xdr:col>3</xdr:col>
      <xdr:colOff>533400</xdr:colOff>
      <xdr:row>1</xdr:row>
      <xdr:rowOff>123825</xdr:rowOff>
    </xdr:to>
    <xdr:sp macro="" textlink="">
      <xdr:nvSpPr>
        <xdr:cNvPr id="13" name="TextBox 12">
          <a:extLst>
            <a:ext uri="{FF2B5EF4-FFF2-40B4-BE49-F238E27FC236}">
              <a16:creationId xmlns:a16="http://schemas.microsoft.com/office/drawing/2014/main" id="{6C2407D1-76EF-2AF3-968A-95D2E3B9380E}"/>
            </a:ext>
          </a:extLst>
        </xdr:cNvPr>
        <xdr:cNvSpPr txBox="1"/>
      </xdr:nvSpPr>
      <xdr:spPr>
        <a:xfrm>
          <a:off x="704850" y="0"/>
          <a:ext cx="16573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P &amp; L Dashboard</a:t>
          </a:r>
        </a:p>
      </xdr:txBody>
    </xdr:sp>
    <xdr:clientData/>
  </xdr:twoCellAnchor>
  <xdr:twoCellAnchor editAs="oneCell">
    <xdr:from>
      <xdr:col>0</xdr:col>
      <xdr:colOff>47624</xdr:colOff>
      <xdr:row>6</xdr:row>
      <xdr:rowOff>57150</xdr:rowOff>
    </xdr:from>
    <xdr:to>
      <xdr:col>2</xdr:col>
      <xdr:colOff>491489</xdr:colOff>
      <xdr:row>11</xdr:row>
      <xdr:rowOff>76199</xdr:rowOff>
    </xdr:to>
    <mc:AlternateContent xmlns:mc="http://schemas.openxmlformats.org/markup-compatibility/2006" xmlns:a14="http://schemas.microsoft.com/office/drawing/2010/main">
      <mc:Choice Requires="a14">
        <xdr:graphicFrame macro="">
          <xdr:nvGraphicFramePr>
            <xdr:cNvPr id="14" name="Select Plant">
              <a:extLst>
                <a:ext uri="{FF2B5EF4-FFF2-40B4-BE49-F238E27FC236}">
                  <a16:creationId xmlns:a16="http://schemas.microsoft.com/office/drawing/2014/main" id="{A3BCE77C-4A20-41E7-9110-B5EFAB9044F8}"/>
                </a:ext>
              </a:extLst>
            </xdr:cNvPr>
            <xdr:cNvGraphicFramePr/>
          </xdr:nvGraphicFramePr>
          <xdr:xfrm>
            <a:off x="0" y="0"/>
            <a:ext cx="0" cy="0"/>
          </xdr:xfrm>
          <a:graphic>
            <a:graphicData uri="http://schemas.microsoft.com/office/drawing/2010/slicer">
              <sle:slicer xmlns:sle="http://schemas.microsoft.com/office/drawing/2010/slicer" name="Select Plant"/>
            </a:graphicData>
          </a:graphic>
        </xdr:graphicFrame>
      </mc:Choice>
      <mc:Fallback xmlns="">
        <xdr:sp macro="" textlink="">
          <xdr:nvSpPr>
            <xdr:cNvPr id="0" name=""/>
            <xdr:cNvSpPr>
              <a:spLocks noTextEdit="1"/>
            </xdr:cNvSpPr>
          </xdr:nvSpPr>
          <xdr:spPr>
            <a:xfrm>
              <a:off x="47624" y="1200150"/>
              <a:ext cx="166306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4</xdr:row>
      <xdr:rowOff>19051</xdr:rowOff>
    </xdr:from>
    <xdr:to>
      <xdr:col>1</xdr:col>
      <xdr:colOff>561975</xdr:colOff>
      <xdr:row>5</xdr:row>
      <xdr:rowOff>47625</xdr:rowOff>
    </xdr:to>
    <xdr:grpSp>
      <xdr:nvGrpSpPr>
        <xdr:cNvPr id="10" name="Group 9">
          <a:extLst>
            <a:ext uri="{FF2B5EF4-FFF2-40B4-BE49-F238E27FC236}">
              <a16:creationId xmlns:a16="http://schemas.microsoft.com/office/drawing/2014/main" id="{B4443528-9173-54F7-C676-0671C0C738D3}"/>
            </a:ext>
          </a:extLst>
        </xdr:cNvPr>
        <xdr:cNvGrpSpPr/>
      </xdr:nvGrpSpPr>
      <xdr:grpSpPr>
        <a:xfrm>
          <a:off x="60959" y="747933"/>
          <a:ext cx="1129226" cy="217462"/>
          <a:chOff x="57149" y="781051"/>
          <a:chExt cx="1114426" cy="219074"/>
        </a:xfrm>
      </xdr:grpSpPr>
      <xdr:sp macro="" textlink="">
        <xdr:nvSpPr>
          <xdr:cNvPr id="9" name="TextBox 8">
            <a:hlinkClick xmlns:r="http://schemas.openxmlformats.org/officeDocument/2006/relationships" r:id="rId3" tooltip="View Breakdown Details"/>
            <a:extLst>
              <a:ext uri="{FF2B5EF4-FFF2-40B4-BE49-F238E27FC236}">
                <a16:creationId xmlns:a16="http://schemas.microsoft.com/office/drawing/2014/main" id="{D04697C4-1FE4-9729-6004-7AC2D42A4B01}"/>
              </a:ext>
            </a:extLst>
          </xdr:cNvPr>
          <xdr:cNvSpPr txBox="1"/>
        </xdr:nvSpPr>
        <xdr:spPr>
          <a:xfrm>
            <a:off x="238125" y="781051"/>
            <a:ext cx="9334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2">
                    <a:lumMod val="50000"/>
                  </a:schemeClr>
                </a:solidFill>
              </a:rPr>
              <a:t>Table</a:t>
            </a:r>
            <a:r>
              <a:rPr lang="en-US" sz="1100" baseline="0">
                <a:solidFill>
                  <a:schemeClr val="bg2">
                    <a:lumMod val="50000"/>
                  </a:schemeClr>
                </a:solidFill>
              </a:rPr>
              <a:t> Report</a:t>
            </a:r>
            <a:endParaRPr lang="en-US" sz="1100">
              <a:solidFill>
                <a:schemeClr val="bg2">
                  <a:lumMod val="50000"/>
                </a:schemeClr>
              </a:solidFill>
            </a:endParaRPr>
          </a:p>
        </xdr:txBody>
      </xdr:sp>
      <xdr:pic>
        <xdr:nvPicPr>
          <xdr:cNvPr id="18" name="Picture 17">
            <a:extLst>
              <a:ext uri="{FF2B5EF4-FFF2-40B4-BE49-F238E27FC236}">
                <a16:creationId xmlns:a16="http://schemas.microsoft.com/office/drawing/2014/main" id="{347A2F67-51E5-A75A-A5B2-57FFB7B55DCE}"/>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0"/>
                    </a14:imgEffect>
                  </a14:imgLayer>
                </a14:imgProps>
              </a:ext>
            </a:extLst>
          </a:blip>
          <a:stretch>
            <a:fillRect/>
          </a:stretch>
        </xdr:blipFill>
        <xdr:spPr>
          <a:xfrm>
            <a:off x="57149" y="819149"/>
            <a:ext cx="161926" cy="161926"/>
          </a:xfrm>
          <a:prstGeom prst="rect">
            <a:avLst/>
          </a:prstGeom>
        </xdr:spPr>
      </xdr:pic>
    </xdr:grpSp>
    <xdr:clientData/>
  </xdr:twoCellAnchor>
  <xdr:twoCellAnchor>
    <xdr:from>
      <xdr:col>0</xdr:col>
      <xdr:colOff>47625</xdr:colOff>
      <xdr:row>2</xdr:row>
      <xdr:rowOff>85725</xdr:rowOff>
    </xdr:from>
    <xdr:to>
      <xdr:col>1</xdr:col>
      <xdr:colOff>514350</xdr:colOff>
      <xdr:row>3</xdr:row>
      <xdr:rowOff>85725</xdr:rowOff>
    </xdr:to>
    <xdr:grpSp>
      <xdr:nvGrpSpPr>
        <xdr:cNvPr id="2" name="Group 1">
          <a:extLst>
            <a:ext uri="{FF2B5EF4-FFF2-40B4-BE49-F238E27FC236}">
              <a16:creationId xmlns:a16="http://schemas.microsoft.com/office/drawing/2014/main" id="{73739FC2-A50D-2BC6-8FF0-53BC0F992F8F}"/>
            </a:ext>
          </a:extLst>
        </xdr:cNvPr>
        <xdr:cNvGrpSpPr/>
      </xdr:nvGrpSpPr>
      <xdr:grpSpPr>
        <a:xfrm>
          <a:off x="49530" y="453976"/>
          <a:ext cx="1091125" cy="183173"/>
          <a:chOff x="47625" y="466725"/>
          <a:chExt cx="1076325" cy="190500"/>
        </a:xfrm>
      </xdr:grpSpPr>
      <xdr:sp macro="" textlink="">
        <xdr:nvSpPr>
          <xdr:cNvPr id="7" name="TextBox 6">
            <a:hlinkClick xmlns:r="http://schemas.openxmlformats.org/officeDocument/2006/relationships" r:id="rId6" tooltip="P &amp; L Dashboard"/>
            <a:extLst>
              <a:ext uri="{FF2B5EF4-FFF2-40B4-BE49-F238E27FC236}">
                <a16:creationId xmlns:a16="http://schemas.microsoft.com/office/drawing/2014/main" id="{11CCA180-7494-161D-90AF-953D23EE347E}"/>
              </a:ext>
            </a:extLst>
          </xdr:cNvPr>
          <xdr:cNvSpPr txBox="1"/>
        </xdr:nvSpPr>
        <xdr:spPr>
          <a:xfrm>
            <a:off x="228600" y="466726"/>
            <a:ext cx="895350"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pic>
        <xdr:nvPicPr>
          <xdr:cNvPr id="20" name="Picture 19">
            <a:extLst>
              <a:ext uri="{FF2B5EF4-FFF2-40B4-BE49-F238E27FC236}">
                <a16:creationId xmlns:a16="http://schemas.microsoft.com/office/drawing/2014/main" id="{CD96DE00-B7AF-B9D1-E0BF-3169B42E8541}"/>
              </a:ext>
            </a:extLst>
          </xdr:cNvPr>
          <xdr:cNvPicPr>
            <a:picLocks noChangeAspect="1"/>
          </xdr:cNvPicPr>
        </xdr:nvPicPr>
        <xdr:blipFill>
          <a:blip xmlns:r="http://schemas.openxmlformats.org/officeDocument/2006/relationships" r:embed="rId7"/>
          <a:stretch>
            <a:fillRect/>
          </a:stretch>
        </xdr:blipFill>
        <xdr:spPr>
          <a:xfrm>
            <a:off x="47625" y="466725"/>
            <a:ext cx="190500" cy="190500"/>
          </a:xfrm>
          <a:prstGeom prst="rect">
            <a:avLst/>
          </a:prstGeom>
        </xdr:spPr>
      </xdr:pic>
    </xdr:grpSp>
    <xdr:clientData/>
  </xdr:twoCellAnchor>
  <xdr:twoCellAnchor editAs="oneCell">
    <xdr:from>
      <xdr:col>0</xdr:col>
      <xdr:colOff>0</xdr:colOff>
      <xdr:row>13</xdr:row>
      <xdr:rowOff>28575</xdr:rowOff>
    </xdr:from>
    <xdr:to>
      <xdr:col>2</xdr:col>
      <xdr:colOff>495300</xdr:colOff>
      <xdr:row>19</xdr:row>
      <xdr:rowOff>171451</xdr:rowOff>
    </xdr:to>
    <mc:AlternateContent xmlns:mc="http://schemas.openxmlformats.org/markup-compatibility/2006" xmlns:a14="http://schemas.microsoft.com/office/drawing/2010/main">
      <mc:Choice Requires="a14">
        <xdr:graphicFrame macro="">
          <xdr:nvGraphicFramePr>
            <xdr:cNvPr id="21" name="FY">
              <a:extLst>
                <a:ext uri="{FF2B5EF4-FFF2-40B4-BE49-F238E27FC236}">
                  <a16:creationId xmlns:a16="http://schemas.microsoft.com/office/drawing/2014/main" id="{8474CE09-57D6-4320-B00E-6183A2508280}"/>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0" y="2505075"/>
              <a:ext cx="1714500"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104776</xdr:colOff>
      <xdr:row>2</xdr:row>
      <xdr:rowOff>185260</xdr:rowOff>
    </xdr:from>
    <xdr:to>
      <xdr:col>6</xdr:col>
      <xdr:colOff>287656</xdr:colOff>
      <xdr:row>5</xdr:row>
      <xdr:rowOff>162401</xdr:rowOff>
    </xdr:to>
    <xdr:grpSp>
      <xdr:nvGrpSpPr>
        <xdr:cNvPr id="71" name="Group 70">
          <a:extLst>
            <a:ext uri="{FF2B5EF4-FFF2-40B4-BE49-F238E27FC236}">
              <a16:creationId xmlns:a16="http://schemas.microsoft.com/office/drawing/2014/main" id="{A35BC640-A834-4228-9AAB-59EA4E4E51B7}"/>
            </a:ext>
          </a:extLst>
        </xdr:cNvPr>
        <xdr:cNvGrpSpPr/>
      </xdr:nvGrpSpPr>
      <xdr:grpSpPr>
        <a:xfrm>
          <a:off x="1993217" y="549701"/>
          <a:ext cx="2071321" cy="530470"/>
          <a:chOff x="1933576" y="557212"/>
          <a:chExt cx="2011680" cy="548641"/>
        </a:xfrm>
      </xdr:grpSpPr>
      <xdr:sp macro="" textlink="">
        <xdr:nvSpPr>
          <xdr:cNvPr id="11" name="Rectangle 10">
            <a:extLst>
              <a:ext uri="{FF2B5EF4-FFF2-40B4-BE49-F238E27FC236}">
                <a16:creationId xmlns:a16="http://schemas.microsoft.com/office/drawing/2014/main" id="{E64780EF-B965-D2DB-A957-5BB724AE587E}"/>
              </a:ext>
            </a:extLst>
          </xdr:cNvPr>
          <xdr:cNvSpPr/>
        </xdr:nvSpPr>
        <xdr:spPr>
          <a:xfrm>
            <a:off x="2004159" y="557212"/>
            <a:ext cx="1729340" cy="455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EECCB7D5-4C14-AE99-5CF6-F158C781EDCA}"/>
              </a:ext>
            </a:extLst>
          </xdr:cNvPr>
          <xdr:cNvSpPr txBox="1"/>
        </xdr:nvSpPr>
        <xdr:spPr>
          <a:xfrm>
            <a:off x="1933576" y="566512"/>
            <a:ext cx="1023486" cy="139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t>Net-Sales (£'000)</a:t>
            </a:r>
          </a:p>
        </xdr:txBody>
      </xdr:sp>
      <xdr:sp macro="" textlink="Pivot!C7">
        <xdr:nvSpPr>
          <xdr:cNvPr id="15" name="TextBox 14">
            <a:extLst>
              <a:ext uri="{FF2B5EF4-FFF2-40B4-BE49-F238E27FC236}">
                <a16:creationId xmlns:a16="http://schemas.microsoft.com/office/drawing/2014/main" id="{BB995F4C-5199-F470-3AC5-B4BD21317E7F}"/>
              </a:ext>
            </a:extLst>
          </xdr:cNvPr>
          <xdr:cNvSpPr txBox="1"/>
        </xdr:nvSpPr>
        <xdr:spPr>
          <a:xfrm>
            <a:off x="1945340" y="752492"/>
            <a:ext cx="741144" cy="148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01A55A-8FE1-4EF6-82C2-174FD8E8AF09}" type="TxLink">
              <a:rPr lang="en-US" sz="900" b="0" i="0" u="none" strike="noStrike">
                <a:solidFill>
                  <a:srgbClr val="000000"/>
                </a:solidFill>
                <a:latin typeface="Calibri"/>
                <a:cs typeface="Calibri"/>
              </a:rPr>
              <a:pPr algn="l"/>
              <a:t> £3,062,609 </a:t>
            </a:fld>
            <a:endParaRPr lang="en-US" sz="500"/>
          </a:p>
        </xdr:txBody>
      </xdr:sp>
      <xdr:graphicFrame macro="">
        <xdr:nvGraphicFramePr>
          <xdr:cNvPr id="16" name="Chart 15">
            <a:extLst>
              <a:ext uri="{FF2B5EF4-FFF2-40B4-BE49-F238E27FC236}">
                <a16:creationId xmlns:a16="http://schemas.microsoft.com/office/drawing/2014/main" id="{CFF00B12-86C6-4FEF-98F6-D394C8B2946A}"/>
              </a:ext>
            </a:extLst>
          </xdr:cNvPr>
          <xdr:cNvGraphicFramePr>
            <a:graphicFrameLocks/>
          </xdr:cNvGraphicFramePr>
        </xdr:nvGraphicFramePr>
        <xdr:xfrm>
          <a:off x="2004160" y="914401"/>
          <a:ext cx="1717576" cy="191452"/>
        </xdr:xfrm>
        <a:graphic>
          <a:graphicData uri="http://schemas.openxmlformats.org/drawingml/2006/chart">
            <c:chart xmlns:c="http://schemas.openxmlformats.org/drawingml/2006/chart" xmlns:r="http://schemas.openxmlformats.org/officeDocument/2006/relationships" r:id="rId8"/>
          </a:graphicData>
        </a:graphic>
      </xdr:graphicFrame>
      <xdr:sp macro="" textlink="Pivot!F7">
        <xdr:nvSpPr>
          <xdr:cNvPr id="23" name="TextBox 22">
            <a:extLst>
              <a:ext uri="{FF2B5EF4-FFF2-40B4-BE49-F238E27FC236}">
                <a16:creationId xmlns:a16="http://schemas.microsoft.com/office/drawing/2014/main" id="{24ED2478-D798-6F8A-ABA5-63A66C1820C1}"/>
              </a:ext>
            </a:extLst>
          </xdr:cNvPr>
          <xdr:cNvSpPr txBox="1"/>
        </xdr:nvSpPr>
        <xdr:spPr>
          <a:xfrm>
            <a:off x="3298225" y="836182"/>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CC65307-C62C-4285-9D97-6B720E2C99E6}" type="TxLink">
              <a:rPr lang="en-US" sz="900" b="1" i="0" u="none" strike="noStrike">
                <a:solidFill>
                  <a:srgbClr val="00B050"/>
                </a:solidFill>
                <a:latin typeface="Calibri"/>
                <a:cs typeface="Calibri"/>
              </a:rPr>
              <a:pPr algn="l"/>
              <a:t> </a:t>
            </a:fld>
            <a:endParaRPr lang="en-US" sz="200" b="1">
              <a:solidFill>
                <a:srgbClr val="00B050"/>
              </a:solidFill>
            </a:endParaRPr>
          </a:p>
        </xdr:txBody>
      </xdr:sp>
      <xdr:sp macro="" textlink="Pivot!G7">
        <xdr:nvSpPr>
          <xdr:cNvPr id="24" name="TextBox 23">
            <a:extLst>
              <a:ext uri="{FF2B5EF4-FFF2-40B4-BE49-F238E27FC236}">
                <a16:creationId xmlns:a16="http://schemas.microsoft.com/office/drawing/2014/main" id="{D124FA3E-0E68-CB3F-D0C7-3AA1AE90F8A6}"/>
              </a:ext>
            </a:extLst>
          </xdr:cNvPr>
          <xdr:cNvSpPr txBox="1"/>
        </xdr:nvSpPr>
        <xdr:spPr>
          <a:xfrm>
            <a:off x="3298225" y="836182"/>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D607CA1-B56B-4E7D-AE53-1D7355201799}" type="TxLink">
              <a:rPr lang="en-US" sz="900" b="1" i="0" u="none" strike="noStrike">
                <a:solidFill>
                  <a:srgbClr val="FF0000"/>
                </a:solidFill>
                <a:latin typeface="Calibri"/>
                <a:cs typeface="Calibri"/>
              </a:rPr>
              <a:pPr algn="l"/>
              <a:t>58%</a:t>
            </a:fld>
            <a:endParaRPr lang="en-US" sz="200" b="1">
              <a:solidFill>
                <a:srgbClr val="FF0000"/>
              </a:solidFill>
            </a:endParaRPr>
          </a:p>
        </xdr:txBody>
      </xdr:sp>
    </xdr:grpSp>
    <xdr:clientData/>
  </xdr:twoCellAnchor>
  <xdr:twoCellAnchor>
    <xdr:from>
      <xdr:col>6</xdr:col>
      <xdr:colOff>511630</xdr:colOff>
      <xdr:row>2</xdr:row>
      <xdr:rowOff>176211</xdr:rowOff>
    </xdr:from>
    <xdr:to>
      <xdr:col>10</xdr:col>
      <xdr:colOff>82189</xdr:colOff>
      <xdr:row>5</xdr:row>
      <xdr:rowOff>171450</xdr:rowOff>
    </xdr:to>
    <xdr:grpSp>
      <xdr:nvGrpSpPr>
        <xdr:cNvPr id="72" name="Group 71">
          <a:extLst>
            <a:ext uri="{FF2B5EF4-FFF2-40B4-BE49-F238E27FC236}">
              <a16:creationId xmlns:a16="http://schemas.microsoft.com/office/drawing/2014/main" id="{ACE445E0-EFE7-B011-B7B3-016411816C86}"/>
            </a:ext>
          </a:extLst>
        </xdr:cNvPr>
        <xdr:cNvGrpSpPr/>
      </xdr:nvGrpSpPr>
      <xdr:grpSpPr>
        <a:xfrm>
          <a:off x="4296132" y="538747"/>
          <a:ext cx="2089116" cy="544758"/>
          <a:chOff x="4050507" y="557211"/>
          <a:chExt cx="2011680" cy="566739"/>
        </a:xfrm>
      </xdr:grpSpPr>
      <xdr:sp macro="" textlink="">
        <xdr:nvSpPr>
          <xdr:cNvPr id="28" name="Rectangle 27">
            <a:extLst>
              <a:ext uri="{FF2B5EF4-FFF2-40B4-BE49-F238E27FC236}">
                <a16:creationId xmlns:a16="http://schemas.microsoft.com/office/drawing/2014/main" id="{F7BC8538-2F8E-B138-0093-34E0E69E256D}"/>
              </a:ext>
            </a:extLst>
          </xdr:cNvPr>
          <xdr:cNvSpPr/>
        </xdr:nvSpPr>
        <xdr:spPr>
          <a:xfrm>
            <a:off x="4121090" y="557211"/>
            <a:ext cx="1729340" cy="455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F2FB2C52-8A92-F511-437E-11C295F703F2}"/>
              </a:ext>
            </a:extLst>
          </xdr:cNvPr>
          <xdr:cNvSpPr txBox="1"/>
        </xdr:nvSpPr>
        <xdr:spPr>
          <a:xfrm>
            <a:off x="4050507" y="566511"/>
            <a:ext cx="1023486" cy="139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t>COGS (£'000)</a:t>
            </a:r>
          </a:p>
        </xdr:txBody>
      </xdr:sp>
      <xdr:sp macro="" textlink="Pivot!C8">
        <xdr:nvSpPr>
          <xdr:cNvPr id="30" name="TextBox 29">
            <a:extLst>
              <a:ext uri="{FF2B5EF4-FFF2-40B4-BE49-F238E27FC236}">
                <a16:creationId xmlns:a16="http://schemas.microsoft.com/office/drawing/2014/main" id="{A3C2E95A-2747-62E4-1527-3CDA1C165C47}"/>
              </a:ext>
            </a:extLst>
          </xdr:cNvPr>
          <xdr:cNvSpPr txBox="1"/>
        </xdr:nvSpPr>
        <xdr:spPr>
          <a:xfrm>
            <a:off x="4062271" y="752491"/>
            <a:ext cx="741144" cy="148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2E7A16-95DB-49F9-9E90-3BCB10CA397A}" type="TxLink">
              <a:rPr lang="en-US" sz="900" b="0" i="0" u="none" strike="noStrike">
                <a:solidFill>
                  <a:srgbClr val="000000"/>
                </a:solidFill>
                <a:latin typeface="Calibri"/>
                <a:cs typeface="Calibri"/>
              </a:rPr>
              <a:pPr algn="l"/>
              <a:t> £2,714,181 </a:t>
            </a:fld>
            <a:endParaRPr lang="en-US" sz="200"/>
          </a:p>
        </xdr:txBody>
      </xdr:sp>
      <xdr:sp macro="" textlink="Pivot!F8">
        <xdr:nvSpPr>
          <xdr:cNvPr id="33" name="TextBox 32">
            <a:extLst>
              <a:ext uri="{FF2B5EF4-FFF2-40B4-BE49-F238E27FC236}">
                <a16:creationId xmlns:a16="http://schemas.microsoft.com/office/drawing/2014/main" id="{A5D243EF-F584-3EB0-6950-A403C308241E}"/>
              </a:ext>
            </a:extLst>
          </xdr:cNvPr>
          <xdr:cNvSpPr txBox="1"/>
        </xdr:nvSpPr>
        <xdr:spPr>
          <a:xfrm>
            <a:off x="5415156" y="836180"/>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A4A5A45-A3FA-4BF0-8B4F-31A570B9CDB9}" type="TxLink">
              <a:rPr lang="en-US" sz="900" b="1" i="0" u="none" strike="noStrike">
                <a:solidFill>
                  <a:srgbClr val="00B050"/>
                </a:solidFill>
                <a:latin typeface="Calibri"/>
                <a:cs typeface="Calibri"/>
              </a:rPr>
              <a:pPr algn="l"/>
              <a:t>58%</a:t>
            </a:fld>
            <a:endParaRPr lang="en-US" sz="100" b="1">
              <a:solidFill>
                <a:srgbClr val="00B050"/>
              </a:solidFill>
            </a:endParaRPr>
          </a:p>
        </xdr:txBody>
      </xdr:sp>
      <xdr:sp macro="" textlink="Pivot!G8">
        <xdr:nvSpPr>
          <xdr:cNvPr id="34" name="TextBox 33">
            <a:extLst>
              <a:ext uri="{FF2B5EF4-FFF2-40B4-BE49-F238E27FC236}">
                <a16:creationId xmlns:a16="http://schemas.microsoft.com/office/drawing/2014/main" id="{869282CD-9794-1FF5-8CE1-5980CDBDF83B}"/>
              </a:ext>
            </a:extLst>
          </xdr:cNvPr>
          <xdr:cNvSpPr txBox="1"/>
        </xdr:nvSpPr>
        <xdr:spPr>
          <a:xfrm>
            <a:off x="5415156" y="836180"/>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9B8563-64D2-4C01-B413-E794A335D7FB}" type="TxLink">
              <a:rPr lang="en-US" sz="900" b="1" i="0" u="none" strike="noStrike">
                <a:solidFill>
                  <a:srgbClr val="FF0000"/>
                </a:solidFill>
                <a:latin typeface="Calibri"/>
                <a:cs typeface="Calibri"/>
              </a:rPr>
              <a:pPr algn="l"/>
              <a:t> </a:t>
            </a:fld>
            <a:endParaRPr lang="en-US" sz="300" b="1">
              <a:solidFill>
                <a:srgbClr val="FF0000"/>
              </a:solidFill>
            </a:endParaRPr>
          </a:p>
        </xdr:txBody>
      </xdr:sp>
      <xdr:graphicFrame macro="">
        <xdr:nvGraphicFramePr>
          <xdr:cNvPr id="59" name="Chart 58">
            <a:extLst>
              <a:ext uri="{FF2B5EF4-FFF2-40B4-BE49-F238E27FC236}">
                <a16:creationId xmlns:a16="http://schemas.microsoft.com/office/drawing/2014/main" id="{5BE2E584-CBBB-4869-954E-223FAED92B6E}"/>
              </a:ext>
            </a:extLst>
          </xdr:cNvPr>
          <xdr:cNvGraphicFramePr>
            <a:graphicFrameLocks/>
          </xdr:cNvGraphicFramePr>
        </xdr:nvGraphicFramePr>
        <xdr:xfrm>
          <a:off x="4124325" y="933450"/>
          <a:ext cx="1733550" cy="1905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10</xdr:col>
      <xdr:colOff>306163</xdr:colOff>
      <xdr:row>2</xdr:row>
      <xdr:rowOff>180973</xdr:rowOff>
    </xdr:from>
    <xdr:to>
      <xdr:col>13</xdr:col>
      <xdr:colOff>489043</xdr:colOff>
      <xdr:row>5</xdr:row>
      <xdr:rowOff>166687</xdr:rowOff>
    </xdr:to>
    <xdr:grpSp>
      <xdr:nvGrpSpPr>
        <xdr:cNvPr id="73" name="Group 72">
          <a:extLst>
            <a:ext uri="{FF2B5EF4-FFF2-40B4-BE49-F238E27FC236}">
              <a16:creationId xmlns:a16="http://schemas.microsoft.com/office/drawing/2014/main" id="{230CFEF2-6075-4509-1BD0-8B2606388E6A}"/>
            </a:ext>
          </a:extLst>
        </xdr:cNvPr>
        <xdr:cNvGrpSpPr/>
      </xdr:nvGrpSpPr>
      <xdr:grpSpPr>
        <a:xfrm>
          <a:off x="6607317" y="545414"/>
          <a:ext cx="2071321" cy="540948"/>
          <a:chOff x="6167438" y="557212"/>
          <a:chExt cx="2011680" cy="557214"/>
        </a:xfrm>
      </xdr:grpSpPr>
      <xdr:sp macro="" textlink="">
        <xdr:nvSpPr>
          <xdr:cNvPr id="36" name="Rectangle 35">
            <a:extLst>
              <a:ext uri="{FF2B5EF4-FFF2-40B4-BE49-F238E27FC236}">
                <a16:creationId xmlns:a16="http://schemas.microsoft.com/office/drawing/2014/main" id="{73F7F23D-FA8B-C534-16B3-4CD445033B87}"/>
              </a:ext>
            </a:extLst>
          </xdr:cNvPr>
          <xdr:cNvSpPr/>
        </xdr:nvSpPr>
        <xdr:spPr>
          <a:xfrm>
            <a:off x="6238021" y="557212"/>
            <a:ext cx="1729340" cy="455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03E5655E-BDAE-AC76-AFDF-7EA41BE38163}"/>
              </a:ext>
            </a:extLst>
          </xdr:cNvPr>
          <xdr:cNvSpPr txBox="1"/>
        </xdr:nvSpPr>
        <xdr:spPr>
          <a:xfrm>
            <a:off x="6167438" y="566512"/>
            <a:ext cx="1134991" cy="16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t>Gross Margin (£'000)</a:t>
            </a:r>
          </a:p>
        </xdr:txBody>
      </xdr:sp>
      <xdr:sp macro="" textlink="Pivot!C11">
        <xdr:nvSpPr>
          <xdr:cNvPr id="38" name="TextBox 37">
            <a:extLst>
              <a:ext uri="{FF2B5EF4-FFF2-40B4-BE49-F238E27FC236}">
                <a16:creationId xmlns:a16="http://schemas.microsoft.com/office/drawing/2014/main" id="{50A0E0AE-06E5-C0AD-7080-8FAFDF53C75E}"/>
              </a:ext>
            </a:extLst>
          </xdr:cNvPr>
          <xdr:cNvSpPr txBox="1"/>
        </xdr:nvSpPr>
        <xdr:spPr>
          <a:xfrm>
            <a:off x="6179202" y="752492"/>
            <a:ext cx="741144" cy="148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88F7FB-169B-4FFE-93C4-00F92655B0F7}" type="TxLink">
              <a:rPr lang="en-US" sz="900" b="0" i="0" u="none" strike="noStrike">
                <a:solidFill>
                  <a:srgbClr val="000000"/>
                </a:solidFill>
                <a:latin typeface="Calibri"/>
                <a:cs typeface="Calibri"/>
              </a:rPr>
              <a:pPr algn="l"/>
              <a:t> £348,429 </a:t>
            </a:fld>
            <a:endParaRPr lang="en-US" sz="200"/>
          </a:p>
        </xdr:txBody>
      </xdr:sp>
      <xdr:sp macro="" textlink="Pivot!F11">
        <xdr:nvSpPr>
          <xdr:cNvPr id="41" name="TextBox 40">
            <a:extLst>
              <a:ext uri="{FF2B5EF4-FFF2-40B4-BE49-F238E27FC236}">
                <a16:creationId xmlns:a16="http://schemas.microsoft.com/office/drawing/2014/main" id="{ACAA8E1F-A358-CC0E-3488-95E13AC4A402}"/>
              </a:ext>
            </a:extLst>
          </xdr:cNvPr>
          <xdr:cNvSpPr txBox="1"/>
        </xdr:nvSpPr>
        <xdr:spPr>
          <a:xfrm>
            <a:off x="7532087"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70594C-7F67-4141-87C2-3083E24BCD5E}" type="TxLink">
              <a:rPr lang="en-US" sz="900" b="1" i="0" u="none" strike="noStrike">
                <a:solidFill>
                  <a:srgbClr val="000000"/>
                </a:solidFill>
                <a:latin typeface="Calibri"/>
                <a:cs typeface="Calibri"/>
              </a:rPr>
              <a:pPr algn="l"/>
              <a:t> </a:t>
            </a:fld>
            <a:endParaRPr lang="en-US" sz="100" b="1">
              <a:solidFill>
                <a:srgbClr val="00B050"/>
              </a:solidFill>
            </a:endParaRPr>
          </a:p>
        </xdr:txBody>
      </xdr:sp>
      <xdr:sp macro="" textlink="Pivot!G11">
        <xdr:nvSpPr>
          <xdr:cNvPr id="42" name="TextBox 41">
            <a:extLst>
              <a:ext uri="{FF2B5EF4-FFF2-40B4-BE49-F238E27FC236}">
                <a16:creationId xmlns:a16="http://schemas.microsoft.com/office/drawing/2014/main" id="{6AAB63A1-355B-84E4-7879-320ABE966A01}"/>
              </a:ext>
            </a:extLst>
          </xdr:cNvPr>
          <xdr:cNvSpPr txBox="1"/>
        </xdr:nvSpPr>
        <xdr:spPr>
          <a:xfrm>
            <a:off x="7532087"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A6CCFA8-E211-49A8-BBC5-1C6233F4E2CD}" type="TxLink">
              <a:rPr lang="en-US" sz="900" b="1" i="0" u="none" strike="noStrike">
                <a:solidFill>
                  <a:srgbClr val="FF0000"/>
                </a:solidFill>
                <a:latin typeface="Calibri"/>
                <a:cs typeface="Calibri"/>
              </a:rPr>
              <a:pPr algn="l"/>
              <a:t>58%</a:t>
            </a:fld>
            <a:endParaRPr lang="en-US" sz="100" b="1">
              <a:solidFill>
                <a:srgbClr val="FF0000"/>
              </a:solidFill>
            </a:endParaRPr>
          </a:p>
        </xdr:txBody>
      </xdr:sp>
      <xdr:graphicFrame macro="">
        <xdr:nvGraphicFramePr>
          <xdr:cNvPr id="61" name="Chart 60">
            <a:extLst>
              <a:ext uri="{FF2B5EF4-FFF2-40B4-BE49-F238E27FC236}">
                <a16:creationId xmlns:a16="http://schemas.microsoft.com/office/drawing/2014/main" id="{86F59586-9D3B-4F8D-8457-F2AF00A6BF9A}"/>
              </a:ext>
            </a:extLst>
          </xdr:cNvPr>
          <xdr:cNvGraphicFramePr>
            <a:graphicFrameLocks/>
          </xdr:cNvGraphicFramePr>
        </xdr:nvGraphicFramePr>
        <xdr:xfrm>
          <a:off x="6229350" y="904876"/>
          <a:ext cx="1771650" cy="2095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14</xdr:col>
      <xdr:colOff>100696</xdr:colOff>
      <xdr:row>2</xdr:row>
      <xdr:rowOff>190499</xdr:rowOff>
    </xdr:from>
    <xdr:to>
      <xdr:col>17</xdr:col>
      <xdr:colOff>283576</xdr:colOff>
      <xdr:row>5</xdr:row>
      <xdr:rowOff>157162</xdr:rowOff>
    </xdr:to>
    <xdr:grpSp>
      <xdr:nvGrpSpPr>
        <xdr:cNvPr id="74" name="Group 73">
          <a:extLst>
            <a:ext uri="{FF2B5EF4-FFF2-40B4-BE49-F238E27FC236}">
              <a16:creationId xmlns:a16="http://schemas.microsoft.com/office/drawing/2014/main" id="{86EB63F6-3BCA-7B15-499E-65A53313DF9F}"/>
            </a:ext>
          </a:extLst>
        </xdr:cNvPr>
        <xdr:cNvGrpSpPr/>
      </xdr:nvGrpSpPr>
      <xdr:grpSpPr>
        <a:xfrm>
          <a:off x="8918501" y="547320"/>
          <a:ext cx="2080847" cy="527612"/>
          <a:chOff x="8284369" y="557212"/>
          <a:chExt cx="2011680" cy="538163"/>
        </a:xfrm>
      </xdr:grpSpPr>
      <xdr:sp macro="" textlink="">
        <xdr:nvSpPr>
          <xdr:cNvPr id="44" name="Rectangle 43">
            <a:extLst>
              <a:ext uri="{FF2B5EF4-FFF2-40B4-BE49-F238E27FC236}">
                <a16:creationId xmlns:a16="http://schemas.microsoft.com/office/drawing/2014/main" id="{2B288EFB-1BFF-9E17-659C-E9A2794CCAC9}"/>
              </a:ext>
            </a:extLst>
          </xdr:cNvPr>
          <xdr:cNvSpPr/>
        </xdr:nvSpPr>
        <xdr:spPr>
          <a:xfrm>
            <a:off x="8354952" y="557212"/>
            <a:ext cx="1729340" cy="455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884F4755-B27C-6954-78D1-B240D331F312}"/>
              </a:ext>
            </a:extLst>
          </xdr:cNvPr>
          <xdr:cNvSpPr txBox="1"/>
        </xdr:nvSpPr>
        <xdr:spPr>
          <a:xfrm>
            <a:off x="8284369" y="566512"/>
            <a:ext cx="1023486" cy="139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t>SG &amp; A (£'000)</a:t>
            </a:r>
          </a:p>
        </xdr:txBody>
      </xdr:sp>
      <xdr:sp macro="" textlink="Pivot!C12">
        <xdr:nvSpPr>
          <xdr:cNvPr id="46" name="TextBox 45">
            <a:extLst>
              <a:ext uri="{FF2B5EF4-FFF2-40B4-BE49-F238E27FC236}">
                <a16:creationId xmlns:a16="http://schemas.microsoft.com/office/drawing/2014/main" id="{5DF71F1A-C805-CED0-216B-6495CE3794DA}"/>
              </a:ext>
            </a:extLst>
          </xdr:cNvPr>
          <xdr:cNvSpPr txBox="1"/>
        </xdr:nvSpPr>
        <xdr:spPr>
          <a:xfrm>
            <a:off x="8296133" y="752492"/>
            <a:ext cx="741144" cy="148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94F8F2-D70C-4B83-AD17-F276BE0F120F}" type="TxLink">
              <a:rPr lang="en-US" sz="900" b="0" i="0" u="none" strike="noStrike">
                <a:solidFill>
                  <a:srgbClr val="000000"/>
                </a:solidFill>
                <a:latin typeface="Calibri"/>
                <a:cs typeface="Calibri"/>
              </a:rPr>
              <a:pPr algn="l"/>
              <a:t> £72,655 </a:t>
            </a:fld>
            <a:endParaRPr lang="en-US" sz="200"/>
          </a:p>
        </xdr:txBody>
      </xdr:sp>
      <xdr:sp macro="" textlink="Pivot!F12">
        <xdr:nvSpPr>
          <xdr:cNvPr id="49" name="TextBox 48">
            <a:extLst>
              <a:ext uri="{FF2B5EF4-FFF2-40B4-BE49-F238E27FC236}">
                <a16:creationId xmlns:a16="http://schemas.microsoft.com/office/drawing/2014/main" id="{725EC0D4-7CA9-150B-1CBF-08CD1A552C12}"/>
              </a:ext>
            </a:extLst>
          </xdr:cNvPr>
          <xdr:cNvSpPr txBox="1"/>
        </xdr:nvSpPr>
        <xdr:spPr>
          <a:xfrm>
            <a:off x="9649018"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4A20542-094E-475C-AEC9-B0E7BC4677DF}" type="TxLink">
              <a:rPr lang="en-US" sz="900" b="1" i="0" u="none" strike="noStrike">
                <a:solidFill>
                  <a:srgbClr val="00B050"/>
                </a:solidFill>
                <a:latin typeface="Calibri"/>
                <a:cs typeface="Calibri"/>
              </a:rPr>
              <a:pPr algn="l"/>
              <a:t>55%</a:t>
            </a:fld>
            <a:endParaRPr lang="en-US" sz="100" b="1">
              <a:solidFill>
                <a:srgbClr val="00B050"/>
              </a:solidFill>
            </a:endParaRPr>
          </a:p>
        </xdr:txBody>
      </xdr:sp>
      <xdr:sp macro="" textlink="Pivot!G12">
        <xdr:nvSpPr>
          <xdr:cNvPr id="50" name="TextBox 49">
            <a:extLst>
              <a:ext uri="{FF2B5EF4-FFF2-40B4-BE49-F238E27FC236}">
                <a16:creationId xmlns:a16="http://schemas.microsoft.com/office/drawing/2014/main" id="{13A4680A-7E34-67AD-8528-3599DA8DB3D9}"/>
              </a:ext>
            </a:extLst>
          </xdr:cNvPr>
          <xdr:cNvSpPr txBox="1"/>
        </xdr:nvSpPr>
        <xdr:spPr>
          <a:xfrm>
            <a:off x="9649018"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80CE0B-650A-4295-80EE-77499B3F2CE7}" type="TxLink">
              <a:rPr lang="en-US" sz="900" b="1" i="0" u="none" strike="noStrike">
                <a:solidFill>
                  <a:srgbClr val="FF0000"/>
                </a:solidFill>
                <a:latin typeface="Calibri"/>
                <a:cs typeface="Calibri"/>
              </a:rPr>
              <a:pPr algn="l"/>
              <a:t> </a:t>
            </a:fld>
            <a:endParaRPr lang="en-US" sz="100" b="1">
              <a:solidFill>
                <a:srgbClr val="FF0000"/>
              </a:solidFill>
            </a:endParaRPr>
          </a:p>
        </xdr:txBody>
      </xdr:sp>
      <xdr:graphicFrame macro="">
        <xdr:nvGraphicFramePr>
          <xdr:cNvPr id="62" name="Chart 61">
            <a:extLst>
              <a:ext uri="{FF2B5EF4-FFF2-40B4-BE49-F238E27FC236}">
                <a16:creationId xmlns:a16="http://schemas.microsoft.com/office/drawing/2014/main" id="{7C4D473A-939E-4732-8734-73E6859F4132}"/>
              </a:ext>
            </a:extLst>
          </xdr:cNvPr>
          <xdr:cNvGraphicFramePr>
            <a:graphicFrameLocks/>
          </xdr:cNvGraphicFramePr>
        </xdr:nvGraphicFramePr>
        <xdr:xfrm>
          <a:off x="8372475" y="933450"/>
          <a:ext cx="1714500" cy="16192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17</xdr:col>
      <xdr:colOff>507548</xdr:colOff>
      <xdr:row>2</xdr:row>
      <xdr:rowOff>190499</xdr:rowOff>
    </xdr:from>
    <xdr:to>
      <xdr:col>21</xdr:col>
      <xdr:colOff>78107</xdr:colOff>
      <xdr:row>5</xdr:row>
      <xdr:rowOff>157162</xdr:rowOff>
    </xdr:to>
    <xdr:grpSp>
      <xdr:nvGrpSpPr>
        <xdr:cNvPr id="76" name="Group 75">
          <a:extLst>
            <a:ext uri="{FF2B5EF4-FFF2-40B4-BE49-F238E27FC236}">
              <a16:creationId xmlns:a16="http://schemas.microsoft.com/office/drawing/2014/main" id="{A8C38377-5838-1E6E-724D-B4FAFD3C9CD0}"/>
            </a:ext>
          </a:extLst>
        </xdr:cNvPr>
        <xdr:cNvGrpSpPr/>
      </xdr:nvGrpSpPr>
      <xdr:grpSpPr>
        <a:xfrm>
          <a:off x="11223320" y="547320"/>
          <a:ext cx="2087210" cy="527612"/>
          <a:chOff x="10401301" y="557212"/>
          <a:chExt cx="2011680" cy="538163"/>
        </a:xfrm>
      </xdr:grpSpPr>
      <xdr:sp macro="" textlink="Pivot!F13">
        <xdr:nvSpPr>
          <xdr:cNvPr id="57" name="TextBox 56">
            <a:extLst>
              <a:ext uri="{FF2B5EF4-FFF2-40B4-BE49-F238E27FC236}">
                <a16:creationId xmlns:a16="http://schemas.microsoft.com/office/drawing/2014/main" id="{775CF785-FD71-591C-B007-0188361A2C17}"/>
              </a:ext>
            </a:extLst>
          </xdr:cNvPr>
          <xdr:cNvSpPr txBox="1"/>
        </xdr:nvSpPr>
        <xdr:spPr>
          <a:xfrm>
            <a:off x="11765950"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47913D5-D9D1-43CA-B803-027ABD450D0A}" type="TxLink">
              <a:rPr lang="en-US" sz="900" b="1" i="0" u="none" strike="noStrike">
                <a:solidFill>
                  <a:srgbClr val="00B050"/>
                </a:solidFill>
                <a:latin typeface="Calibri"/>
                <a:cs typeface="Calibri"/>
              </a:rPr>
              <a:pPr algn="l"/>
              <a:t> </a:t>
            </a:fld>
            <a:endParaRPr lang="en-US" sz="100" b="1">
              <a:solidFill>
                <a:srgbClr val="00B050"/>
              </a:solidFill>
            </a:endParaRPr>
          </a:p>
        </xdr:txBody>
      </xdr:sp>
      <xdr:sp macro="" textlink="">
        <xdr:nvSpPr>
          <xdr:cNvPr id="52" name="Rectangle 51">
            <a:extLst>
              <a:ext uri="{FF2B5EF4-FFF2-40B4-BE49-F238E27FC236}">
                <a16:creationId xmlns:a16="http://schemas.microsoft.com/office/drawing/2014/main" id="{D574BDE5-6CEE-4D13-8C00-2C8326EB9DEC}"/>
              </a:ext>
            </a:extLst>
          </xdr:cNvPr>
          <xdr:cNvSpPr/>
        </xdr:nvSpPr>
        <xdr:spPr>
          <a:xfrm>
            <a:off x="10471884" y="557212"/>
            <a:ext cx="1729340" cy="455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A78AA836-B707-DB6D-416E-9D00C2B200D9}"/>
              </a:ext>
            </a:extLst>
          </xdr:cNvPr>
          <xdr:cNvSpPr txBox="1"/>
        </xdr:nvSpPr>
        <xdr:spPr>
          <a:xfrm>
            <a:off x="10401301" y="566512"/>
            <a:ext cx="1023486" cy="139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t>EBIT (£'000)</a:t>
            </a:r>
          </a:p>
        </xdr:txBody>
      </xdr:sp>
      <xdr:sp macro="" textlink="Pivot!C13">
        <xdr:nvSpPr>
          <xdr:cNvPr id="54" name="TextBox 53">
            <a:extLst>
              <a:ext uri="{FF2B5EF4-FFF2-40B4-BE49-F238E27FC236}">
                <a16:creationId xmlns:a16="http://schemas.microsoft.com/office/drawing/2014/main" id="{FF773701-D2A1-A623-8DEB-71EF3AE47B0F}"/>
              </a:ext>
            </a:extLst>
          </xdr:cNvPr>
          <xdr:cNvSpPr txBox="1"/>
        </xdr:nvSpPr>
        <xdr:spPr>
          <a:xfrm>
            <a:off x="10413065" y="752492"/>
            <a:ext cx="741144" cy="148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F15E554-BC46-4FE3-A183-7C60768FC971}" type="TxLink">
              <a:rPr lang="en-US" sz="900" b="0" i="0" u="none" strike="noStrike">
                <a:solidFill>
                  <a:srgbClr val="000000"/>
                </a:solidFill>
                <a:latin typeface="Calibri"/>
                <a:cs typeface="Calibri"/>
              </a:rPr>
              <a:pPr algn="l"/>
              <a:t> £275,774 </a:t>
            </a:fld>
            <a:endParaRPr lang="en-US" sz="200"/>
          </a:p>
        </xdr:txBody>
      </xdr:sp>
      <xdr:sp macro="" textlink="Pivot!G13">
        <xdr:nvSpPr>
          <xdr:cNvPr id="58" name="TextBox 57">
            <a:extLst>
              <a:ext uri="{FF2B5EF4-FFF2-40B4-BE49-F238E27FC236}">
                <a16:creationId xmlns:a16="http://schemas.microsoft.com/office/drawing/2014/main" id="{E3A65CC6-9A49-FDEF-3069-14D7BE1333B8}"/>
              </a:ext>
            </a:extLst>
          </xdr:cNvPr>
          <xdr:cNvSpPr txBox="1"/>
        </xdr:nvSpPr>
        <xdr:spPr>
          <a:xfrm>
            <a:off x="11765950" y="836181"/>
            <a:ext cx="647031" cy="10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B38C1C-8724-48E0-B6C3-509A56B4C5E8}" type="TxLink">
              <a:rPr lang="en-US" sz="900" b="1" i="0" u="none" strike="noStrike">
                <a:solidFill>
                  <a:srgbClr val="FF0000"/>
                </a:solidFill>
                <a:latin typeface="Calibri"/>
                <a:cs typeface="Calibri"/>
              </a:rPr>
              <a:pPr algn="l"/>
              <a:t>56%</a:t>
            </a:fld>
            <a:endParaRPr lang="en-US" sz="100" b="1">
              <a:solidFill>
                <a:srgbClr val="FF0000"/>
              </a:solidFill>
            </a:endParaRPr>
          </a:p>
        </xdr:txBody>
      </xdr:sp>
      <xdr:graphicFrame macro="">
        <xdr:nvGraphicFramePr>
          <xdr:cNvPr id="63" name="Chart 62">
            <a:extLst>
              <a:ext uri="{FF2B5EF4-FFF2-40B4-BE49-F238E27FC236}">
                <a16:creationId xmlns:a16="http://schemas.microsoft.com/office/drawing/2014/main" id="{4E207257-A43A-4F84-956D-F859AE23E553}"/>
              </a:ext>
            </a:extLst>
          </xdr:cNvPr>
          <xdr:cNvGraphicFramePr>
            <a:graphicFrameLocks/>
          </xdr:cNvGraphicFramePr>
        </xdr:nvGraphicFramePr>
        <xdr:xfrm>
          <a:off x="10487024" y="904876"/>
          <a:ext cx="1743075" cy="190499"/>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3</xdr:col>
      <xdr:colOff>1</xdr:colOff>
      <xdr:row>6</xdr:row>
      <xdr:rowOff>163285</xdr:rowOff>
    </xdr:from>
    <xdr:to>
      <xdr:col>17</xdr:col>
      <xdr:colOff>353786</xdr:colOff>
      <xdr:row>22</xdr:row>
      <xdr:rowOff>171449</xdr:rowOff>
    </xdr:to>
    <xdr:graphicFrame macro="">
      <xdr:nvGraphicFramePr>
        <xdr:cNvPr id="17" name="Chart 16">
          <a:extLst>
            <a:ext uri="{FF2B5EF4-FFF2-40B4-BE49-F238E27FC236}">
              <a16:creationId xmlns:a16="http://schemas.microsoft.com/office/drawing/2014/main" id="{AACDA759-9D3C-4F5C-AF69-8BF223A23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132407</xdr:colOff>
      <xdr:row>13</xdr:row>
      <xdr:rowOff>107809</xdr:rowOff>
    </xdr:from>
    <xdr:to>
      <xdr:col>22</xdr:col>
      <xdr:colOff>212479</xdr:colOff>
      <xdr:row>22</xdr:row>
      <xdr:rowOff>73792</xdr:rowOff>
    </xdr:to>
    <xdr:graphicFrame macro="">
      <xdr:nvGraphicFramePr>
        <xdr:cNvPr id="25" name="Chart 24">
          <a:extLst>
            <a:ext uri="{FF2B5EF4-FFF2-40B4-BE49-F238E27FC236}">
              <a16:creationId xmlns:a16="http://schemas.microsoft.com/office/drawing/2014/main" id="{28B58F61-97B2-2664-741C-355A03BFD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312963</xdr:colOff>
      <xdr:row>4</xdr:row>
      <xdr:rowOff>88446</xdr:rowOff>
    </xdr:from>
    <xdr:to>
      <xdr:col>6</xdr:col>
      <xdr:colOff>156480</xdr:colOff>
      <xdr:row>5</xdr:row>
      <xdr:rowOff>102053</xdr:rowOff>
    </xdr:to>
    <xdr:sp macro="" textlink="">
      <xdr:nvSpPr>
        <xdr:cNvPr id="22" name="TextBox 21">
          <a:extLst>
            <a:ext uri="{FF2B5EF4-FFF2-40B4-BE49-F238E27FC236}">
              <a16:creationId xmlns:a16="http://schemas.microsoft.com/office/drawing/2014/main" id="{C6BD413F-4C05-CDF9-9665-2AA182ADF87A}"/>
            </a:ext>
          </a:extLst>
        </xdr:cNvPr>
        <xdr:cNvSpPr txBox="1"/>
      </xdr:nvSpPr>
      <xdr:spPr>
        <a:xfrm>
          <a:off x="3374570" y="850446"/>
          <a:ext cx="455839"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b="1"/>
            <a:t>vs Bgt</a:t>
          </a:r>
        </a:p>
      </xdr:txBody>
    </xdr:sp>
    <xdr:clientData/>
  </xdr:twoCellAnchor>
  <xdr:twoCellAnchor>
    <xdr:from>
      <xdr:col>17</xdr:col>
      <xdr:colOff>428103</xdr:colOff>
      <xdr:row>5</xdr:row>
      <xdr:rowOff>173229</xdr:rowOff>
    </xdr:from>
    <xdr:to>
      <xdr:col>21</xdr:col>
      <xdr:colOff>578826</xdr:colOff>
      <xdr:row>14</xdr:row>
      <xdr:rowOff>50764</xdr:rowOff>
    </xdr:to>
    <xdr:graphicFrame macro="">
      <xdr:nvGraphicFramePr>
        <xdr:cNvPr id="26" name="Chart 25">
          <a:extLst>
            <a:ext uri="{FF2B5EF4-FFF2-40B4-BE49-F238E27FC236}">
              <a16:creationId xmlns:a16="http://schemas.microsoft.com/office/drawing/2014/main" id="{85BD0EEF-6A83-44AC-A1C9-68065CD8B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118382</xdr:colOff>
      <xdr:row>4</xdr:row>
      <xdr:rowOff>113148</xdr:rowOff>
    </xdr:from>
    <xdr:to>
      <xdr:col>9</xdr:col>
      <xdr:colOff>574221</xdr:colOff>
      <xdr:row>5</xdr:row>
      <xdr:rowOff>126755</xdr:rowOff>
    </xdr:to>
    <xdr:sp macro="" textlink="">
      <xdr:nvSpPr>
        <xdr:cNvPr id="27" name="TextBox 26">
          <a:extLst>
            <a:ext uri="{FF2B5EF4-FFF2-40B4-BE49-F238E27FC236}">
              <a16:creationId xmlns:a16="http://schemas.microsoft.com/office/drawing/2014/main" id="{E14C3E75-6620-B6C7-E50A-0EE09CD7E492}"/>
            </a:ext>
          </a:extLst>
        </xdr:cNvPr>
        <xdr:cNvSpPr txBox="1"/>
      </xdr:nvSpPr>
      <xdr:spPr>
        <a:xfrm>
          <a:off x="5591594" y="875148"/>
          <a:ext cx="455839"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b="1"/>
            <a:t>vs Bgt</a:t>
          </a:r>
        </a:p>
      </xdr:txBody>
    </xdr:sp>
    <xdr:clientData/>
  </xdr:twoCellAnchor>
  <xdr:twoCellAnchor>
    <xdr:from>
      <xdr:col>12</xdr:col>
      <xdr:colOff>543448</xdr:colOff>
      <xdr:row>4</xdr:row>
      <xdr:rowOff>109065</xdr:rowOff>
    </xdr:from>
    <xdr:to>
      <xdr:col>13</xdr:col>
      <xdr:colOff>386965</xdr:colOff>
      <xdr:row>5</xdr:row>
      <xdr:rowOff>122672</xdr:rowOff>
    </xdr:to>
    <xdr:sp macro="" textlink="">
      <xdr:nvSpPr>
        <xdr:cNvPr id="31" name="TextBox 30">
          <a:extLst>
            <a:ext uri="{FF2B5EF4-FFF2-40B4-BE49-F238E27FC236}">
              <a16:creationId xmlns:a16="http://schemas.microsoft.com/office/drawing/2014/main" id="{0C9F553B-7B87-01FA-F0ED-D98E83732B0B}"/>
            </a:ext>
          </a:extLst>
        </xdr:cNvPr>
        <xdr:cNvSpPr txBox="1"/>
      </xdr:nvSpPr>
      <xdr:spPr>
        <a:xfrm>
          <a:off x="7841063" y="871065"/>
          <a:ext cx="451652"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b="1"/>
            <a:t>vs Bgt</a:t>
          </a:r>
        </a:p>
      </xdr:txBody>
    </xdr:sp>
    <xdr:clientData/>
  </xdr:twoCellAnchor>
  <xdr:twoCellAnchor>
    <xdr:from>
      <xdr:col>16</xdr:col>
      <xdr:colOff>314325</xdr:colOff>
      <xdr:row>4</xdr:row>
      <xdr:rowOff>110217</xdr:rowOff>
    </xdr:from>
    <xdr:to>
      <xdr:col>17</xdr:col>
      <xdr:colOff>157843</xdr:colOff>
      <xdr:row>5</xdr:row>
      <xdr:rowOff>123824</xdr:rowOff>
    </xdr:to>
    <xdr:sp macro="" textlink="">
      <xdr:nvSpPr>
        <xdr:cNvPr id="32" name="TextBox 31">
          <a:extLst>
            <a:ext uri="{FF2B5EF4-FFF2-40B4-BE49-F238E27FC236}">
              <a16:creationId xmlns:a16="http://schemas.microsoft.com/office/drawing/2014/main" id="{506C4AE5-4AA3-510D-92B4-FE3531ABB156}"/>
            </a:ext>
          </a:extLst>
        </xdr:cNvPr>
        <xdr:cNvSpPr txBox="1"/>
      </xdr:nvSpPr>
      <xdr:spPr>
        <a:xfrm>
          <a:off x="10111468" y="872217"/>
          <a:ext cx="455839"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b="1"/>
            <a:t>vs Bgt</a:t>
          </a:r>
        </a:p>
      </xdr:txBody>
    </xdr:sp>
    <xdr:clientData/>
  </xdr:twoCellAnchor>
  <xdr:twoCellAnchor>
    <xdr:from>
      <xdr:col>20</xdr:col>
      <xdr:colOff>127071</xdr:colOff>
      <xdr:row>4</xdr:row>
      <xdr:rowOff>107181</xdr:rowOff>
    </xdr:from>
    <xdr:to>
      <xdr:col>20</xdr:col>
      <xdr:colOff>582910</xdr:colOff>
      <xdr:row>5</xdr:row>
      <xdr:rowOff>120788</xdr:rowOff>
    </xdr:to>
    <xdr:sp macro="" textlink="">
      <xdr:nvSpPr>
        <xdr:cNvPr id="35" name="TextBox 34">
          <a:extLst>
            <a:ext uri="{FF2B5EF4-FFF2-40B4-BE49-F238E27FC236}">
              <a16:creationId xmlns:a16="http://schemas.microsoft.com/office/drawing/2014/main" id="{E86CBE6B-16D7-7D3A-3EFE-B56627E8F094}"/>
            </a:ext>
          </a:extLst>
        </xdr:cNvPr>
        <xdr:cNvSpPr txBox="1"/>
      </xdr:nvSpPr>
      <xdr:spPr>
        <a:xfrm>
          <a:off x="12289763" y="869181"/>
          <a:ext cx="455839"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600" b="1"/>
            <a:t>vs Bgt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5292</xdr:rowOff>
    </xdr:from>
    <xdr:to>
      <xdr:col>17</xdr:col>
      <xdr:colOff>19050</xdr:colOff>
      <xdr:row>1</xdr:row>
      <xdr:rowOff>152399</xdr:rowOff>
    </xdr:to>
    <xdr:sp macro="" textlink="">
      <xdr:nvSpPr>
        <xdr:cNvPr id="2" name="Rectangle 1">
          <a:extLst>
            <a:ext uri="{FF2B5EF4-FFF2-40B4-BE49-F238E27FC236}">
              <a16:creationId xmlns:a16="http://schemas.microsoft.com/office/drawing/2014/main" id="{8443E86F-1E54-4D3F-9A26-DEE9F9878E24}"/>
            </a:ext>
          </a:extLst>
        </xdr:cNvPr>
        <xdr:cNvSpPr/>
      </xdr:nvSpPr>
      <xdr:spPr>
        <a:xfrm>
          <a:off x="0" y="5292"/>
          <a:ext cx="12830175" cy="337607"/>
        </a:xfrm>
        <a:prstGeom prst="rect">
          <a:avLst/>
        </a:prstGeom>
        <a:solidFill>
          <a:srgbClr val="0B132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xdr:row>
      <xdr:rowOff>161924</xdr:rowOff>
    </xdr:from>
    <xdr:to>
      <xdr:col>2</xdr:col>
      <xdr:colOff>514349</xdr:colOff>
      <xdr:row>61</xdr:row>
      <xdr:rowOff>38100</xdr:rowOff>
    </xdr:to>
    <xdr:sp macro="" textlink="">
      <xdr:nvSpPr>
        <xdr:cNvPr id="3" name="Rectangle 2">
          <a:extLst>
            <a:ext uri="{FF2B5EF4-FFF2-40B4-BE49-F238E27FC236}">
              <a16:creationId xmlns:a16="http://schemas.microsoft.com/office/drawing/2014/main" id="{DDD08D1D-956D-4133-BA56-4C43EF96B27F}"/>
            </a:ext>
          </a:extLst>
        </xdr:cNvPr>
        <xdr:cNvSpPr/>
      </xdr:nvSpPr>
      <xdr:spPr>
        <a:xfrm>
          <a:off x="0" y="352424"/>
          <a:ext cx="1733549" cy="1130617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28575</xdr:colOff>
      <xdr:row>1</xdr:row>
      <xdr:rowOff>161925</xdr:rowOff>
    </xdr:to>
    <xdr:sp macro="" textlink="">
      <xdr:nvSpPr>
        <xdr:cNvPr id="4" name="Rectangle 3">
          <a:extLst>
            <a:ext uri="{FF2B5EF4-FFF2-40B4-BE49-F238E27FC236}">
              <a16:creationId xmlns:a16="http://schemas.microsoft.com/office/drawing/2014/main" id="{A4078C3F-D887-4ADC-9674-7BFE4938626F}"/>
            </a:ext>
          </a:extLst>
        </xdr:cNvPr>
        <xdr:cNvSpPr/>
      </xdr:nvSpPr>
      <xdr:spPr>
        <a:xfrm>
          <a:off x="0" y="0"/>
          <a:ext cx="638175" cy="352425"/>
        </a:xfrm>
        <a:prstGeom prst="rect">
          <a:avLst/>
        </a:prstGeom>
        <a:solidFill>
          <a:srgbClr val="6FFF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95251</xdr:colOff>
      <xdr:row>0</xdr:row>
      <xdr:rowOff>0</xdr:rowOff>
    </xdr:from>
    <xdr:to>
      <xdr:col>0</xdr:col>
      <xdr:colOff>457200</xdr:colOff>
      <xdr:row>1</xdr:row>
      <xdr:rowOff>171449</xdr:rowOff>
    </xdr:to>
    <xdr:pic>
      <xdr:nvPicPr>
        <xdr:cNvPr id="5" name="Picture 4">
          <a:extLst>
            <a:ext uri="{FF2B5EF4-FFF2-40B4-BE49-F238E27FC236}">
              <a16:creationId xmlns:a16="http://schemas.microsoft.com/office/drawing/2014/main" id="{FAA92C3B-4B5E-4DD7-BCF8-1FDB4B654AE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4700"/>
                  </a14:imgEffect>
                </a14:imgLayer>
              </a14:imgProps>
            </a:ext>
          </a:extLst>
        </a:blip>
        <a:stretch>
          <a:fillRect/>
        </a:stretch>
      </xdr:blipFill>
      <xdr:spPr>
        <a:xfrm>
          <a:off x="95251" y="0"/>
          <a:ext cx="361949" cy="361949"/>
        </a:xfrm>
        <a:prstGeom prst="rect">
          <a:avLst/>
        </a:prstGeom>
      </xdr:spPr>
    </xdr:pic>
    <xdr:clientData/>
  </xdr:twoCellAnchor>
  <xdr:twoCellAnchor>
    <xdr:from>
      <xdr:col>2</xdr:col>
      <xdr:colOff>514350</xdr:colOff>
      <xdr:row>4</xdr:row>
      <xdr:rowOff>38100</xdr:rowOff>
    </xdr:from>
    <xdr:to>
      <xdr:col>2</xdr:col>
      <xdr:colOff>560069</xdr:colOff>
      <xdr:row>5</xdr:row>
      <xdr:rowOff>38100</xdr:rowOff>
    </xdr:to>
    <xdr:sp macro="" textlink="">
      <xdr:nvSpPr>
        <xdr:cNvPr id="7" name="Rectangle 6">
          <a:extLst>
            <a:ext uri="{FF2B5EF4-FFF2-40B4-BE49-F238E27FC236}">
              <a16:creationId xmlns:a16="http://schemas.microsoft.com/office/drawing/2014/main" id="{5579DD38-49DA-4D19-9053-1BE33C7F3B74}"/>
            </a:ext>
          </a:extLst>
        </xdr:cNvPr>
        <xdr:cNvSpPr/>
      </xdr:nvSpPr>
      <xdr:spPr>
        <a:xfrm>
          <a:off x="1733550" y="800100"/>
          <a:ext cx="45719" cy="190500"/>
        </a:xfrm>
        <a:prstGeom prst="rect">
          <a:avLst/>
        </a:prstGeom>
        <a:solidFill>
          <a:srgbClr val="6FFFE9"/>
        </a:solidFill>
        <a:ln>
          <a:solidFill>
            <a:srgbClr val="6FFFE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0</xdr:row>
      <xdr:rowOff>0</xdr:rowOff>
    </xdr:from>
    <xdr:to>
      <xdr:col>3</xdr:col>
      <xdr:colOff>533400</xdr:colOff>
      <xdr:row>1</xdr:row>
      <xdr:rowOff>123825</xdr:rowOff>
    </xdr:to>
    <xdr:sp macro="" textlink="">
      <xdr:nvSpPr>
        <xdr:cNvPr id="9" name="TextBox 8">
          <a:extLst>
            <a:ext uri="{FF2B5EF4-FFF2-40B4-BE49-F238E27FC236}">
              <a16:creationId xmlns:a16="http://schemas.microsoft.com/office/drawing/2014/main" id="{BB82EA66-360F-42AD-AF9A-EA7E07D5C897}"/>
            </a:ext>
          </a:extLst>
        </xdr:cNvPr>
        <xdr:cNvSpPr txBox="1"/>
      </xdr:nvSpPr>
      <xdr:spPr>
        <a:xfrm>
          <a:off x="704850" y="0"/>
          <a:ext cx="16573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P &amp; L Dashboard</a:t>
          </a:r>
        </a:p>
      </xdr:txBody>
    </xdr:sp>
    <xdr:clientData/>
  </xdr:twoCellAnchor>
  <xdr:twoCellAnchor editAs="oneCell">
    <xdr:from>
      <xdr:col>0</xdr:col>
      <xdr:colOff>47624</xdr:colOff>
      <xdr:row>6</xdr:row>
      <xdr:rowOff>57150</xdr:rowOff>
    </xdr:from>
    <xdr:to>
      <xdr:col>2</xdr:col>
      <xdr:colOff>476249</xdr:colOff>
      <xdr:row>11</xdr:row>
      <xdr:rowOff>76199</xdr:rowOff>
    </xdr:to>
    <mc:AlternateContent xmlns:mc="http://schemas.openxmlformats.org/markup-compatibility/2006" xmlns:a14="http://schemas.microsoft.com/office/drawing/2010/main">
      <mc:Choice Requires="a14">
        <xdr:graphicFrame macro="">
          <xdr:nvGraphicFramePr>
            <xdr:cNvPr id="10" name="Select Plant 1">
              <a:extLst>
                <a:ext uri="{FF2B5EF4-FFF2-40B4-BE49-F238E27FC236}">
                  <a16:creationId xmlns:a16="http://schemas.microsoft.com/office/drawing/2014/main" id="{DC492822-3AEA-4CB4-BA01-5917448791BE}"/>
                </a:ext>
              </a:extLst>
            </xdr:cNvPr>
            <xdr:cNvGraphicFramePr/>
          </xdr:nvGraphicFramePr>
          <xdr:xfrm>
            <a:off x="0" y="0"/>
            <a:ext cx="0" cy="0"/>
          </xdr:xfrm>
          <a:graphic>
            <a:graphicData uri="http://schemas.microsoft.com/office/drawing/2010/slicer">
              <sle:slicer xmlns:sle="http://schemas.microsoft.com/office/drawing/2010/slicer" name="Select Plant 1"/>
            </a:graphicData>
          </a:graphic>
        </xdr:graphicFrame>
      </mc:Choice>
      <mc:Fallback xmlns="">
        <xdr:sp macro="" textlink="">
          <xdr:nvSpPr>
            <xdr:cNvPr id="0" name=""/>
            <xdr:cNvSpPr>
              <a:spLocks noTextEdit="1"/>
            </xdr:cNvSpPr>
          </xdr:nvSpPr>
          <xdr:spPr>
            <a:xfrm>
              <a:off x="47624" y="1200150"/>
              <a:ext cx="166306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4</xdr:row>
      <xdr:rowOff>19051</xdr:rowOff>
    </xdr:from>
    <xdr:to>
      <xdr:col>1</xdr:col>
      <xdr:colOff>561975</xdr:colOff>
      <xdr:row>5</xdr:row>
      <xdr:rowOff>47625</xdr:rowOff>
    </xdr:to>
    <xdr:grpSp>
      <xdr:nvGrpSpPr>
        <xdr:cNvPr id="14" name="Group 13">
          <a:extLst>
            <a:ext uri="{FF2B5EF4-FFF2-40B4-BE49-F238E27FC236}">
              <a16:creationId xmlns:a16="http://schemas.microsoft.com/office/drawing/2014/main" id="{D18D291A-4D73-2D6E-05B7-9C6D9A4D7AD0}"/>
            </a:ext>
          </a:extLst>
        </xdr:cNvPr>
        <xdr:cNvGrpSpPr/>
      </xdr:nvGrpSpPr>
      <xdr:grpSpPr>
        <a:xfrm>
          <a:off x="60959" y="756074"/>
          <a:ext cx="1123528" cy="214206"/>
          <a:chOff x="57149" y="781051"/>
          <a:chExt cx="1114426" cy="219074"/>
        </a:xfrm>
      </xdr:grpSpPr>
      <xdr:sp macro="" textlink="">
        <xdr:nvSpPr>
          <xdr:cNvPr id="8" name="TextBox 7">
            <a:extLst>
              <a:ext uri="{FF2B5EF4-FFF2-40B4-BE49-F238E27FC236}">
                <a16:creationId xmlns:a16="http://schemas.microsoft.com/office/drawing/2014/main" id="{24A3214F-C881-4095-A9AD-A7C0C4A001E4}"/>
              </a:ext>
            </a:extLst>
          </xdr:cNvPr>
          <xdr:cNvSpPr txBox="1"/>
        </xdr:nvSpPr>
        <xdr:spPr>
          <a:xfrm>
            <a:off x="238125" y="781051"/>
            <a:ext cx="9334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Table</a:t>
            </a:r>
            <a:r>
              <a:rPr lang="en-US" sz="1100" b="1" baseline="0">
                <a:solidFill>
                  <a:schemeClr val="tx1"/>
                </a:solidFill>
              </a:rPr>
              <a:t> Report</a:t>
            </a:r>
            <a:endParaRPr lang="en-US" sz="1100" b="1">
              <a:solidFill>
                <a:schemeClr val="tx1"/>
              </a:solidFill>
            </a:endParaRPr>
          </a:p>
        </xdr:txBody>
      </xdr:sp>
      <xdr:pic>
        <xdr:nvPicPr>
          <xdr:cNvPr id="11" name="Picture 10">
            <a:extLst>
              <a:ext uri="{FF2B5EF4-FFF2-40B4-BE49-F238E27FC236}">
                <a16:creationId xmlns:a16="http://schemas.microsoft.com/office/drawing/2014/main" id="{9A8D3A3D-22D8-43E2-9AFB-26920CFE78CB}"/>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artisticMarker/>
                    </a14:imgEffect>
                    <a14:imgEffect>
                      <a14:colorTemperature colorTemp="4700"/>
                    </a14:imgEffect>
                    <a14:imgEffect>
                      <a14:saturation sat="400000"/>
                    </a14:imgEffect>
                  </a14:imgLayer>
                </a14:imgProps>
              </a:ext>
            </a:extLst>
          </a:blip>
          <a:stretch>
            <a:fillRect/>
          </a:stretch>
        </xdr:blipFill>
        <xdr:spPr>
          <a:xfrm>
            <a:off x="57149" y="819149"/>
            <a:ext cx="161926" cy="161926"/>
          </a:xfrm>
          <a:prstGeom prst="rect">
            <a:avLst/>
          </a:prstGeom>
        </xdr:spPr>
      </xdr:pic>
    </xdr:grpSp>
    <xdr:clientData/>
  </xdr:twoCellAnchor>
  <xdr:twoCellAnchor>
    <xdr:from>
      <xdr:col>0</xdr:col>
      <xdr:colOff>47625</xdr:colOff>
      <xdr:row>2</xdr:row>
      <xdr:rowOff>85725</xdr:rowOff>
    </xdr:from>
    <xdr:to>
      <xdr:col>1</xdr:col>
      <xdr:colOff>514350</xdr:colOff>
      <xdr:row>3</xdr:row>
      <xdr:rowOff>85725</xdr:rowOff>
    </xdr:to>
    <xdr:grpSp>
      <xdr:nvGrpSpPr>
        <xdr:cNvPr id="15" name="Group 14">
          <a:extLst>
            <a:ext uri="{FF2B5EF4-FFF2-40B4-BE49-F238E27FC236}">
              <a16:creationId xmlns:a16="http://schemas.microsoft.com/office/drawing/2014/main" id="{D0888EA6-AEB7-60DD-E8A2-21666F8ACA5E}"/>
            </a:ext>
          </a:extLst>
        </xdr:cNvPr>
        <xdr:cNvGrpSpPr/>
      </xdr:nvGrpSpPr>
      <xdr:grpSpPr>
        <a:xfrm>
          <a:off x="49530" y="447463"/>
          <a:ext cx="1085427" cy="179917"/>
          <a:chOff x="47625" y="466725"/>
          <a:chExt cx="1076325" cy="190500"/>
        </a:xfrm>
      </xdr:grpSpPr>
      <xdr:sp macro="" textlink="">
        <xdr:nvSpPr>
          <xdr:cNvPr id="6" name="TextBox 5">
            <a:hlinkClick xmlns:r="http://schemas.openxmlformats.org/officeDocument/2006/relationships" r:id="rId5" tooltip="View Dashboard"/>
            <a:extLst>
              <a:ext uri="{FF2B5EF4-FFF2-40B4-BE49-F238E27FC236}">
                <a16:creationId xmlns:a16="http://schemas.microsoft.com/office/drawing/2014/main" id="{01A39772-9593-4D00-85DC-015E981CB62B}"/>
              </a:ext>
            </a:extLst>
          </xdr:cNvPr>
          <xdr:cNvSpPr txBox="1"/>
        </xdr:nvSpPr>
        <xdr:spPr>
          <a:xfrm>
            <a:off x="228600" y="466726"/>
            <a:ext cx="895350"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2">
                    <a:lumMod val="50000"/>
                  </a:schemeClr>
                </a:solidFill>
              </a:rPr>
              <a:t>Dashboard</a:t>
            </a:r>
          </a:p>
        </xdr:txBody>
      </xdr:sp>
      <xdr:pic>
        <xdr:nvPicPr>
          <xdr:cNvPr id="12" name="Picture 11">
            <a:extLst>
              <a:ext uri="{FF2B5EF4-FFF2-40B4-BE49-F238E27FC236}">
                <a16:creationId xmlns:a16="http://schemas.microsoft.com/office/drawing/2014/main" id="{2409855A-90B4-4C29-A98A-20709C2AD5BE}"/>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aturation sat="0"/>
                    </a14:imgEffect>
                  </a14:imgLayer>
                </a14:imgProps>
              </a:ext>
            </a:extLst>
          </a:blip>
          <a:stretch>
            <a:fillRect/>
          </a:stretch>
        </xdr:blipFill>
        <xdr:spPr>
          <a:xfrm>
            <a:off x="47625" y="466725"/>
            <a:ext cx="190500" cy="190500"/>
          </a:xfrm>
          <a:prstGeom prst="rect">
            <a:avLst/>
          </a:prstGeom>
        </xdr:spPr>
      </xdr:pic>
    </xdr:grpSp>
    <xdr:clientData/>
  </xdr:twoCellAnchor>
  <xdr:twoCellAnchor editAs="oneCell">
    <xdr:from>
      <xdr:col>0</xdr:col>
      <xdr:colOff>0</xdr:colOff>
      <xdr:row>13</xdr:row>
      <xdr:rowOff>28575</xdr:rowOff>
    </xdr:from>
    <xdr:to>
      <xdr:col>2</xdr:col>
      <xdr:colOff>495300</xdr:colOff>
      <xdr:row>19</xdr:row>
      <xdr:rowOff>171451</xdr:rowOff>
    </xdr:to>
    <mc:AlternateContent xmlns:mc="http://schemas.openxmlformats.org/markup-compatibility/2006" xmlns:a14="http://schemas.microsoft.com/office/drawing/2010/main">
      <mc:Choice Requires="a14">
        <xdr:graphicFrame macro="">
          <xdr:nvGraphicFramePr>
            <xdr:cNvPr id="13" name="FY 1">
              <a:extLst>
                <a:ext uri="{FF2B5EF4-FFF2-40B4-BE49-F238E27FC236}">
                  <a16:creationId xmlns:a16="http://schemas.microsoft.com/office/drawing/2014/main" id="{AD7834A2-47F7-4F04-8348-081BB0174EE4}"/>
                </a:ext>
              </a:extLst>
            </xdr:cNvPr>
            <xdr:cNvGraphicFramePr/>
          </xdr:nvGraphicFramePr>
          <xdr:xfrm>
            <a:off x="0" y="0"/>
            <a:ext cx="0" cy="0"/>
          </xdr:xfrm>
          <a:graphic>
            <a:graphicData uri="http://schemas.microsoft.com/office/drawing/2010/slicer">
              <sle:slicer xmlns:sle="http://schemas.microsoft.com/office/drawing/2010/slicer" name="FY 1"/>
            </a:graphicData>
          </a:graphic>
        </xdr:graphicFrame>
      </mc:Choice>
      <mc:Fallback xmlns="">
        <xdr:sp macro="" textlink="">
          <xdr:nvSpPr>
            <xdr:cNvPr id="0" name=""/>
            <xdr:cNvSpPr>
              <a:spLocks noTextEdit="1"/>
            </xdr:cNvSpPr>
          </xdr:nvSpPr>
          <xdr:spPr>
            <a:xfrm>
              <a:off x="0" y="2505075"/>
              <a:ext cx="1714500"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3217592" backgroundQuery="1" createdVersion="8" refreshedVersion="8" minRefreshableVersion="3" recordCount="0" supportSubquery="1" supportAdvancedDrill="1" xr:uid="{27D6F182-416B-4C2D-BC86-FB061D68FCBD}">
  <cacheSource type="external" connectionId="13"/>
  <cacheFields count="3">
    <cacheField name="[Measures].[Sum of Total Direct Cost]" caption="Sum of Total Direct Cost" numFmtId="0" hierarchy="99" level="32767"/>
    <cacheField name="[Measures].[Sum of Total Direct Cost 2]" caption="Sum of Total Direct Cost 2" numFmtId="0" hierarchy="100"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6805556" backgroundQuery="1" createdVersion="8" refreshedVersion="8" minRefreshableVersion="3" recordCount="0" supportSubquery="1" supportAdvancedDrill="1" xr:uid="{69FB9EA6-E5C7-4A10-ACE3-EBE03843FBE3}">
  <cacheSource type="external" connectionId="13"/>
  <cacheFields count="5">
    <cacheField name="[Calendar_Table].[Month].[Month]" caption="Month" numFmtId="0" hierarchy="61" level="1">
      <sharedItems count="12">
        <s v="APR"/>
        <s v="AUG"/>
        <s v="DEC"/>
        <s v="FEB"/>
        <s v="JAN"/>
        <s v="JUL"/>
        <s v="JUN"/>
        <s v="MAR"/>
        <s v="MAY"/>
        <s v="NOV"/>
        <s v="OCT"/>
        <s v="SEP"/>
      </sharedItems>
    </cacheField>
    <cacheField name="[Cost_Elements].[Cost Elements].[Cost Elements]" caption="Cost Elements" numFmtId="0" hierarchy="66" level="1">
      <sharedItems count="20">
        <s v="Advertisement and Promotion Cost"/>
        <s v="Depreciation"/>
        <s v="Direct Maintenance Costs"/>
        <s v="Direct Payroll Costs"/>
        <s v="Direct Power Costs"/>
        <s v="EBIT(Earning before Int &amp; Tax)"/>
        <s v="EBITDA"/>
        <s v="General overheads"/>
        <s v="Gross Margin"/>
        <s v="Income (expenses) on non operating assets"/>
        <s v="Indirect Cost"/>
        <s v="Indirect Payroll"/>
        <s v="Material Cost"/>
        <s v="Net Sales"/>
        <s v="Other Direct Costs"/>
        <s v="Raw Materials Transportation"/>
        <s v="Revenue Less Material Costs"/>
        <s v="Sales &amp; Distribution Expenses"/>
        <s v="Total Direct Cost"/>
        <s v="Total Indirect Cost"/>
      </sharedItems>
    </cacheField>
    <cacheField name="[Measures].[Sum of Value]" caption="Sum of Value" numFmtId="0" hierarchy="105" level="32767"/>
    <cacheField name="[Measures].[Sum of Value 2]" caption="Sum of Value 2" numFmtId="0" hierarchy="106"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2" memberValueDatatype="130" unbalanced="0">
      <fieldsUsage count="2">
        <fieldUsage x="-1"/>
        <fieldUsage x="0"/>
      </fieldsUsage>
    </cacheHierarchy>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2" memberValueDatatype="130" unbalanced="0">
      <fieldsUsage count="2">
        <fieldUsage x="-1"/>
        <fieldUsage x="1"/>
      </fieldsUsage>
    </cacheHierarchy>
    <cacheHierarchy uniqueName="[Plant].[Plants]" caption="Plants" attribute="1" defaultMemberUniqueName="[Plant].[Plants].[All]" allUniqueName="[Plant].[Plants].[All]" dimensionUniqueName="[Plant]" displayFolder="" count="2" memberValueDatatype="130" unbalanced="0">
      <fieldsUsage count="2">
        <fieldUsage x="-1"/>
        <fieldUsage x="4"/>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7384256" backgroundQuery="1" createdVersion="8" refreshedVersion="8" minRefreshableVersion="3" recordCount="0" supportSubquery="1" supportAdvancedDrill="1" xr:uid="{E1E73FED-6035-43B4-9ABE-0B486CF69ABA}">
  <cacheSource type="external" connectionId="13"/>
  <cacheFields count="5">
    <cacheField name="[Calendar_Table].[FY].[FY]" caption="FY" numFmtId="0" hierarchy="65" level="1">
      <sharedItems count="4">
        <s v="FY2019-2020"/>
        <s v="FY2020-2021"/>
        <s v="FY2021-2022"/>
        <s v="FY2022-2023"/>
      </sharedItems>
    </cacheField>
    <cacheField name="[Measures].[Sum of Volume ( MT)]" caption="Sum of Volume ( MT)" numFmtId="0" hierarchy="76" level="32767"/>
    <cacheField name="[Measures].[Sum of Total Direct Cost]" caption="Sum of Total Direct Cost" numFmtId="0" hierarchy="99" level="32767"/>
    <cacheField name="[Calendar_Table].[Month].[Month]" caption="Month" numFmtId="0" hierarchy="61" level="1">
      <sharedItems count="12">
        <s v="APR"/>
        <s v="AUG"/>
        <s v="DEC"/>
        <s v="FEB"/>
        <s v="JAN"/>
        <s v="JUL"/>
        <s v="JUN"/>
        <s v="MAR"/>
        <s v="MAY"/>
        <s v="NOV"/>
        <s v="OCT"/>
        <s v="SEP"/>
      </sharedItems>
    </cacheField>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2" memberValueDatatype="130" unbalanced="0">
      <fieldsUsage count="2">
        <fieldUsage x="-1"/>
        <fieldUsage x="3"/>
      </fieldsUsage>
    </cacheHierarchy>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fieldsUsage count="2">
        <fieldUsage x="-1"/>
        <fieldUsage x="0"/>
      </fieldsUsage>
    </cacheHierarchy>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4"/>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7615741" backgroundQuery="1" createdVersion="8" refreshedVersion="8" minRefreshableVersion="3" recordCount="0" supportSubquery="1" supportAdvancedDrill="1" xr:uid="{57ABC998-7570-45E0-BCC2-6B6A20AF7196}">
  <cacheSource type="external" connectionId="13"/>
  <cacheFields count="2">
    <cacheField name="[Measures].[Sum of Income (expenses) on non operating assets]" caption="Sum of Income (expenses) on non operating assets" numFmtId="0" hierarchy="103"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1"/>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stRich Inc." refreshedDate="45465.837969444445" backgroundQuery="1" createdVersion="3" refreshedVersion="8" minRefreshableVersion="3" recordCount="0" supportSubquery="1" supportAdvancedDrill="1" xr:uid="{6A1D990E-CC1A-4907-8630-4AF122E391A8}">
  <cacheSource type="external" connectionId="13">
    <extLst>
      <ext xmlns:x14="http://schemas.microsoft.com/office/spreadsheetml/2009/9/main" uri="{F057638F-6D5F-4e77-A914-E7F072B9BCA8}">
        <x14:sourceConnection name="ThisWorkbookDataModel"/>
      </ext>
    </extLst>
  </cacheSource>
  <cacheFields count="0"/>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extLst>
    <ext xmlns:x14="http://schemas.microsoft.com/office/spreadsheetml/2009/9/main" uri="{725AE2AE-9491-48be-B2B4-4EB974FC3084}">
      <x14:pivotCacheDefinition slicerData="1" pivotCacheId="6362428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3564815" backgroundQuery="1" createdVersion="8" refreshedVersion="8" minRefreshableVersion="3" recordCount="0" supportSubquery="1" supportAdvancedDrill="1" xr:uid="{4CEF6B46-E945-49AC-9141-DECE3AC714F6}">
  <cacheSource type="external" connectionId="13"/>
  <cacheFields count="5">
    <cacheField name="[Measures].[Sum of Direct Power Costs]" caption="Sum of Direct Power Costs" numFmtId="0" hierarchy="90" level="32767"/>
    <cacheField name="[Measures].[Sum of Direct Maintenance Costs]" caption="Sum of Direct Maintenance Costs" numFmtId="0" hierarchy="91" level="32767"/>
    <cacheField name="[Measures].[Sum of Other Direct Costs]" caption="Sum of Other Direct Costs" numFmtId="0" hierarchy="92" level="32767"/>
    <cacheField name="[Measures].[Sum of Direct Payroll Costs]" caption="Sum of Direct Payroll Costs" numFmtId="0" hierarchy="98"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4"/>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4027777" backgroundQuery="1" createdVersion="8" refreshedVersion="8" minRefreshableVersion="3" recordCount="0" supportSubquery="1" supportAdvancedDrill="1" xr:uid="{AE3EDD5D-00CB-46AB-AD85-59E60E55523F}">
  <cacheSource type="external" connectionId="13"/>
  <cacheFields count="3">
    <cacheField name="[Measures].[Sum of Net Sales]" caption="Sum of Net Sales" numFmtId="0" hierarchy="77" level="32767"/>
    <cacheField name="[Measures].[Sum of Net Sales 2]" caption="Sum of Net Sales 2" numFmtId="0" hierarchy="78"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4375" backgroundQuery="1" createdVersion="8" refreshedVersion="8" minRefreshableVersion="3" recordCount="0" supportSubquery="1" supportAdvancedDrill="1" xr:uid="{7C8EB026-120A-4E68-A281-B1014A09B122}">
  <cacheSource type="external" connectionId="13"/>
  <cacheFields count="3">
    <cacheField name="[Measures].[Sum of Volume ( MT)]" caption="Sum of Volume ( MT)" numFmtId="0" hierarchy="76" level="32767"/>
    <cacheField name="[Measures].[Sum of Volume ( MT) 2]" caption="Sum of Volume ( MT) 2" numFmtId="0" hierarchy="79"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4722223" backgroundQuery="1" createdVersion="8" refreshedVersion="8" minRefreshableVersion="3" recordCount="0" supportSubquery="1" supportAdvancedDrill="1" xr:uid="{BFF43A0C-4ED1-4D5D-B373-404748A38662}">
  <cacheSource type="external" connectionId="13"/>
  <cacheFields count="5">
    <cacheField name="[Measures].[Sum of Raw Materials Transportation 2]" caption="Sum of Raw Materials Transportation 2" numFmtId="0" hierarchy="94" level="32767"/>
    <cacheField name="[Measures].[Sum of Material Cost 2]" caption="Sum of Material Cost 2" numFmtId="0" hierarchy="107" level="32767"/>
    <cacheField name="[Measures].[Sum of Material Cost]" caption="Sum of Material Cost" numFmtId="0" hierarchy="97" level="32767"/>
    <cacheField name="[Measures].[Sum of Raw Materials Transportation]" caption="Sum of Raw Materials Transportation" numFmtId="0" hierarchy="93"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4"/>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5300924" backgroundQuery="1" createdVersion="8" refreshedVersion="8" minRefreshableVersion="3" recordCount="0" supportSubquery="1" supportAdvancedDrill="1" xr:uid="{09CE672A-6276-46CE-A04C-C0C02BBC04D6}">
  <cacheSource type="external" connectionId="13"/>
  <cacheFields count="3">
    <cacheField name="[Measures].[Sum of Gross Margin]" caption="Sum of Gross Margin" numFmtId="0" hierarchy="82" level="32767"/>
    <cacheField name="[Measures].[Sum of Gross Margin 2]" caption="Sum of Gross Margin 2" numFmtId="0" hierarchy="83"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5763886" backgroundQuery="1" createdVersion="8" refreshedVersion="8" minRefreshableVersion="3" recordCount="0" supportSubquery="1" supportAdvancedDrill="1" xr:uid="{EE49E038-185D-48C9-B453-DAC311168549}">
  <cacheSource type="external" connectionId="13"/>
  <cacheFields count="3">
    <cacheField name="[Measures].[Sum of EBIT(Earning before Int &amp; Tax)]" caption="Sum of EBIT(Earning before Int &amp; Tax)" numFmtId="0" hierarchy="84" level="32767"/>
    <cacheField name="[Measures].[Sum of EBIT(Earning before Int &amp; Tax) 2]" caption="Sum of EBIT(Earning before Int &amp; Tax) 2" numFmtId="0" hierarchy="85"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oneField="1" hidden="1">
      <fieldsUsage count="1">
        <fieldUsage x="1"/>
      </fieldsUsage>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6111109" backgroundQuery="1" createdVersion="8" refreshedVersion="8" minRefreshableVersion="3" recordCount="0" supportSubquery="1" supportAdvancedDrill="1" xr:uid="{F6C9BA47-8D4B-4F18-A038-EDC70CF9740E}">
  <cacheSource type="external" connectionId="13"/>
  <cacheFields count="3">
    <cacheField name="[Measures].[Sum of Total Indirect Cost]" caption="Sum of Total Indirect Cost" numFmtId="0" hierarchy="86" level="32767"/>
    <cacheField name="[Measures].[Sum of Total Indirect Cost 2]" caption="Sum of Total Indirect Cost 2" numFmtId="0" hierarchy="87"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hidden="1">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hidden="1">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Enumah" refreshedDate="45536.946736458332" backgroundQuery="1" createdVersion="8" refreshedVersion="8" minRefreshableVersion="3" recordCount="0" supportSubquery="1" supportAdvancedDrill="1" xr:uid="{C0C64F57-CEBC-421F-8886-AA53391B3E5F}">
  <cacheSource type="external" connectionId="13"/>
  <cacheFields count="3">
    <cacheField name="[Measures].[Sum of Depreciation]" caption="Sum of Depreciation" numFmtId="0" hierarchy="88" level="32767"/>
    <cacheField name="[Measures].[Sum of Depreciation 2]" caption="Sum of Depreciation 2" numFmtId="0" hierarchy="89" level="32767"/>
    <cacheField name="[Plant].[Plants].[Plants]" caption="Plants" numFmtId="0" hierarchy="67" level="1">
      <sharedItems containsSemiMixedTypes="0" containsNonDate="0" containsString="0"/>
    </cacheField>
  </cacheFields>
  <cacheHierarchies count="109">
    <cacheHierarchy uniqueName="[Aberdeen].[Month]" caption="Month" attribute="1" defaultMemberUniqueName="[Aberdeen].[Month].[All]" allUniqueName="[Aberdeen].[Month].[All]" dimensionUniqueName="[Aberdeen]" displayFolder="" count="0" memberValueDatatype="130" unbalanced="0"/>
    <cacheHierarchy uniqueName="[Aberdeen].[Year]" caption="Year" attribute="1" defaultMemberUniqueName="[Aberdeen].[Year].[All]" allUniqueName="[Aberdeen].[Year].[All]" dimensionUniqueName="[Aberdeen]" displayFolder="" count="0" memberValueDatatype="130" unbalanced="0"/>
    <cacheHierarchy uniqueName="[Aberdeen].[Volume ( MT)]" caption="Volume ( MT)" attribute="1" defaultMemberUniqueName="[Aberdeen].[Volume ( MT)].[All]" allUniqueName="[Aberdeen].[Volume ( MT)].[All]" dimensionUniqueName="[Aberdeen]" displayFolder="" count="0" memberValueDatatype="5" unbalanced="0"/>
    <cacheHierarchy uniqueName="[Aberdeen].[Net Sales]" caption="Net Sales" attribute="1" defaultMemberUniqueName="[Aberdeen].[Net Sales].[All]" allUniqueName="[Aberdeen].[Net Sales].[All]" dimensionUniqueName="[Aberdeen]" displayFolder="" count="0" memberValueDatatype="5" unbalanced="0"/>
    <cacheHierarchy uniqueName="[Aberdeen].[Material Cost]" caption="Material Cost" attribute="1" defaultMemberUniqueName="[Aberdeen].[Material Cost].[All]" allUniqueName="[Aberdeen].[Material Cost].[All]" dimensionUniqueName="[Aberdeen]" displayFolder="" count="0" memberValueDatatype="5" unbalanced="0"/>
    <cacheHierarchy uniqueName="[Aberdeen].[Raw Materials Transportation]" caption="Raw Materials Transportation" attribute="1" defaultMemberUniqueName="[Aberdeen].[Raw Materials Transportation].[All]" allUniqueName="[Aberdeen].[Raw Materials Transportation].[All]" dimensionUniqueName="[Aberdeen]" displayFolder="" count="0" memberValueDatatype="5" unbalanced="0"/>
    <cacheHierarchy uniqueName="[Aberdeen].[Revenue Less Material Costs]" caption="Revenue Less Material Costs" attribute="1" defaultMemberUniqueName="[Aberdeen].[Revenue Less Material Costs].[All]" allUniqueName="[Aberdeen].[Revenue Less Material Costs].[All]" dimensionUniqueName="[Aberdeen]" displayFolder="" count="0" memberValueDatatype="5" unbalanced="0"/>
    <cacheHierarchy uniqueName="[Aberdeen].[Direct Payroll Costs]" caption="Direct Payroll Costs" attribute="1" defaultMemberUniqueName="[Aberdeen].[Direct Payroll Costs].[All]" allUniqueName="[Aberdeen].[Direct Payroll Costs].[All]" dimensionUniqueName="[Aberdeen]" displayFolder="" count="0" memberValueDatatype="5" unbalanced="0"/>
    <cacheHierarchy uniqueName="[Aberdeen].[Direct Power Costs]" caption="Direct Power Costs" attribute="1" defaultMemberUniqueName="[Aberdeen].[Direct Power Costs].[All]" allUniqueName="[Aberdeen].[Direct Power Costs].[All]" dimensionUniqueName="[Aberdeen]" displayFolder="" count="0" memberValueDatatype="5" unbalanced="0"/>
    <cacheHierarchy uniqueName="[Aberdeen].[Direct Maintenance Costs]" caption="Direct Maintenance Costs" attribute="1" defaultMemberUniqueName="[Aberdeen].[Direct Maintenance Costs].[All]" allUniqueName="[Aberdeen].[Direct Maintenance Costs].[All]" dimensionUniqueName="[Aberdeen]" displayFolder="" count="0" memberValueDatatype="5" unbalanced="0"/>
    <cacheHierarchy uniqueName="[Aberdeen].[Other Direct Costs]" caption="Other Direct Costs" attribute="1" defaultMemberUniqueName="[Aberdeen].[Other Direct Costs].[All]" allUniqueName="[Aberdeen].[Other Direct Costs].[All]" dimensionUniqueName="[Aberdeen]" displayFolder="" count="0" memberValueDatatype="5" unbalanced="0"/>
    <cacheHierarchy uniqueName="[Aberdeen].[Total Direct Cost]" caption="Total Direct Cost" attribute="1" defaultMemberUniqueName="[Aberdeen].[Total Direct Cost].[All]" allUniqueName="[Aberdeen].[Total Direct Cost].[All]" dimensionUniqueName="[Aberdeen]" displayFolder="" count="0" memberValueDatatype="5" unbalanced="0"/>
    <cacheHierarchy uniqueName="[Aberdeen].[Gross Margin]" caption="Gross Margin" attribute="1" defaultMemberUniqueName="[Aberdeen].[Gross Margin].[All]" allUniqueName="[Aberdeen].[Gross Margin].[All]" dimensionUniqueName="[Aberdeen]" displayFolder="" count="0" memberValueDatatype="5" unbalanced="0"/>
    <cacheHierarchy uniqueName="[Aberdeen].[Indirect Cost]" caption="Indirect Cost" attribute="1" defaultMemberUniqueName="[Aberdeen].[Indirect Cost].[All]" allUniqueName="[Aberdeen].[Indirect Cost].[All]" dimensionUniqueName="[Aberdeen]" displayFolder="" count="0" memberValueDatatype="5" unbalanced="0"/>
    <cacheHierarchy uniqueName="[Aberdeen].[Advertisement and Promotion Cost]" caption="Advertisement and Promotion Cost" attribute="1" defaultMemberUniqueName="[Aberdeen].[Advertisement and Promotion Cost].[All]" allUniqueName="[Aberdeen].[Advertisement and Promotion Cost].[All]" dimensionUniqueName="[Aberdeen]" displayFolder="" count="0" memberValueDatatype="5" unbalanced="0"/>
    <cacheHierarchy uniqueName="[Aberdeen].[Sales &amp; Distribution Expenses]" caption="Sales &amp; Distribution Expenses" attribute="1" defaultMemberUniqueName="[Aberdeen].[Sales &amp; Distribution Expenses].[All]" allUniqueName="[Aberdeen].[Sales &amp; Distribution Expenses].[All]" dimensionUniqueName="[Aberdeen]" displayFolder="" count="0" memberValueDatatype="5" unbalanced="0"/>
    <cacheHierarchy uniqueName="[Aberdeen].[Indirect Payroll]" caption="Indirect Payroll" attribute="1" defaultMemberUniqueName="[Aberdeen].[Indirect Payroll].[All]" allUniqueName="[Aberdeen].[Indirect Payroll].[All]" dimensionUniqueName="[Aberdeen]" displayFolder="" count="0" memberValueDatatype="5" unbalanced="0"/>
    <cacheHierarchy uniqueName="[Aberdeen].[General overheads]" caption="General overheads" attribute="1" defaultMemberUniqueName="[Aberdeen].[General overheads].[All]" allUniqueName="[Aberdeen].[General overheads].[All]" dimensionUniqueName="[Aberdeen]" displayFolder="" count="0" memberValueDatatype="5" unbalanced="0"/>
    <cacheHierarchy uniqueName="[Aberdeen].[Total Indirect Cost]" caption="Total Indirect Cost" attribute="1" defaultMemberUniqueName="[Aberdeen].[Total Indirect Cost].[All]" allUniqueName="[Aberdeen].[Total Indirect Cost].[All]" dimensionUniqueName="[Aberdeen]" displayFolder="" count="0" memberValueDatatype="5" unbalanced="0"/>
    <cacheHierarchy uniqueName="[Aberdeen].[Income (expenses) on non operating assets]" caption="Income (expenses) on non operating assets" attribute="1" defaultMemberUniqueName="[Aberdeen].[Income (expenses) on non operating assets].[All]" allUniqueName="[Aberdeen].[Income (expenses) on non operating assets].[All]" dimensionUniqueName="[Aberdeen]" displayFolder="" count="0" memberValueDatatype="5" unbalanced="0"/>
    <cacheHierarchy uniqueName="[Aberdeen].[EBITDA]" caption="EBITDA" attribute="1" defaultMemberUniqueName="[Aberdeen].[EBITDA].[All]" allUniqueName="[Aberdeen].[EBITDA].[All]" dimensionUniqueName="[Aberdeen]" displayFolder="" count="0" memberValueDatatype="5" unbalanced="0"/>
    <cacheHierarchy uniqueName="[Aberdeen].[Depreciation]" caption="Depreciation" attribute="1" defaultMemberUniqueName="[Aberdeen].[Depreciation].[All]" allUniqueName="[Aberdeen].[Depreciation].[All]" dimensionUniqueName="[Aberdeen]" displayFolder="" count="0" memberValueDatatype="5" unbalanced="0"/>
    <cacheHierarchy uniqueName="[Aberdeen].[EBIT(Earning before Int &amp; Tax)]" caption="EBIT(Earning before Int &amp; Tax)" attribute="1" defaultMemberUniqueName="[Aberdeen].[EBIT(Earning before Int &amp; Tax)].[All]" allUniqueName="[Aberdeen].[EBIT(Earning before Int &amp; Tax)].[All]" dimensionUniqueName="[Aberdeen]" displayFolder="" count="0" memberValueDatatype="5" unbalanced="0"/>
    <cacheHierarchy uniqueName="[Aberdeen].[Plant]" caption="Plant" attribute="1" defaultMemberUniqueName="[Aberdeen].[Plant].[All]" allUniqueName="[Aberdeen].[Plant].[All]" dimensionUniqueName="[Aberdeen]" displayFolder="" count="0" memberValueDatatype="130" unbalanced="0"/>
    <cacheHierarchy uniqueName="[Aberdeen].[P.Key]" caption="P.Key" attribute="1" defaultMemberUniqueName="[Aberdeen].[P.Key].[All]" allUniqueName="[Aberdeen].[P.Key].[All]" dimensionUniqueName="[Aberdeen]" displayFolder="" count="0" memberValueDatatype="130" unbalanced="0"/>
    <cacheHierarchy uniqueName="[Act].[Month]" caption="Month" attribute="1" defaultMemberUniqueName="[Act].[Month].[All]" allUniqueName="[Act].[Month].[All]" dimensionUniqueName="[Act]" displayFolder="" count="0" memberValueDatatype="130" unbalanced="0"/>
    <cacheHierarchy uniqueName="[Act].[Year]" caption="Year" attribute="1" defaultMemberUniqueName="[Act].[Year].[All]" allUniqueName="[Act].[Year].[All]" dimensionUniqueName="[Act]" displayFolder="" count="0" memberValueDatatype="130" unbalanced="0"/>
    <cacheHierarchy uniqueName="[Act].[Plant]" caption="Plant" attribute="1" defaultMemberUniqueName="[Act].[Plant].[All]" allUniqueName="[Act].[Plant].[All]" dimensionUniqueName="[Act]" displayFolder="" count="0" memberValueDatatype="130" unbalanced="0"/>
    <cacheHierarchy uniqueName="[Act].[P.Key]" caption="P.Key" attribute="1" defaultMemberUniqueName="[Act].[P.Key].[All]" allUniqueName="[Act].[P.Key].[All]" dimensionUniqueName="[Act]" displayFolder="" count="0" memberValueDatatype="130" unbalanced="0"/>
    <cacheHierarchy uniqueName="[Act].[Cost_Element]" caption="Cost_Element" attribute="1" defaultMemberUniqueName="[Act].[Cost_Element].[All]" allUniqueName="[Act].[Cost_Element].[All]" dimensionUniqueName="[Act]" displayFolder="" count="0" memberValueDatatype="130" unbalanced="0"/>
    <cacheHierarchy uniqueName="[Act].[Value]" caption="Value" attribute="1" defaultMemberUniqueName="[Act].[Value].[All]" allUniqueName="[Act].[Value].[All]" dimensionUniqueName="[Act]" displayFolder="" count="0" memberValueDatatype="5" unbalanced="0"/>
    <cacheHierarchy uniqueName="[Bgt].[Plant]" caption="Plant" attribute="1" defaultMemberUniqueName="[Bgt].[Plant].[All]" allUniqueName="[Bgt].[Plant].[All]" dimensionUniqueName="[Bgt]" displayFolder="" count="0" memberValueDatatype="130" unbalanced="0"/>
    <cacheHierarchy uniqueName="[Bgt].[Month]" caption="Month" attribute="1" defaultMemberUniqueName="[Bgt].[Month].[All]" allUniqueName="[Bgt].[Month].[All]" dimensionUniqueName="[Bgt]" displayFolder="" count="0" memberValueDatatype="130" unbalanced="0"/>
    <cacheHierarchy uniqueName="[Bgt].[Year]" caption="Year" attribute="1" defaultMemberUniqueName="[Bgt].[Year].[All]" allUniqueName="[Bgt].[Year].[All]" dimensionUniqueName="[Bgt]" displayFolder="" count="0" memberValueDatatype="130" unbalanced="0"/>
    <cacheHierarchy uniqueName="[Bgt].[P.Key]" caption="P.Key" attribute="1" defaultMemberUniqueName="[Bgt].[P.Key].[All]" allUniqueName="[Bgt].[P.Key].[All]" dimensionUniqueName="[Bgt]" displayFolder="" count="0" memberValueDatatype="130" unbalanced="0"/>
    <cacheHierarchy uniqueName="[Bgt].[Attribute]" caption="Attribute" attribute="1" defaultMemberUniqueName="[Bgt].[Attribute].[All]" allUniqueName="[Bgt].[Attribute].[All]" dimensionUniqueName="[Bgt]" displayFolder="" count="0" memberValueDatatype="130" unbalanced="0"/>
    <cacheHierarchy uniqueName="[Bgt].[Value]" caption="Value" attribute="1" defaultMemberUniqueName="[Bgt].[Value].[All]" allUniqueName="[Bgt].[Value].[All]" dimensionUniqueName="[Bgt]" displayFolder="" count="0" memberValueDatatype="5" unbalanced="0"/>
    <cacheHierarchy uniqueName="[Budget].[Plant]" caption="Plant" attribute="1" defaultMemberUniqueName="[Budget].[Plant].[All]" allUniqueName="[Budget].[Plant].[All]" dimensionUniqueName="[Budget]" displayFolder="" count="0" memberValueDatatype="130" unbalanced="0"/>
    <cacheHierarchy uniqueName="[Budget].[Month]" caption="Month" attribute="1" defaultMemberUniqueName="[Budget].[Month].[All]" allUniqueName="[Budget].[Month].[All]" dimensionUniqueName="[Budget]" displayFolder="" count="0" memberValueDatatype="130" unbalanced="0"/>
    <cacheHierarchy uniqueName="[Budget].[Year]" caption="Year" attribute="1" defaultMemberUniqueName="[Budget].[Year].[All]" allUniqueName="[Budget].[Year].[All]" dimensionUniqueName="[Budget]" displayFolder="" count="0" memberValueDatatype="130" unbalanced="0"/>
    <cacheHierarchy uniqueName="[Budget].[P.Key]" caption="P.Key" attribute="1" defaultMemberUniqueName="[Budget].[P.Key].[All]" allUniqueName="[Budget].[P.Key].[All]" dimensionUniqueName="[Budget]" displayFolder="" count="0" memberValueDatatype="130" unbalanced="0"/>
    <cacheHierarchy uniqueName="[Budget].[Volume ( MT)]" caption="Volume ( MT)" attribute="1" defaultMemberUniqueName="[Budget].[Volume ( MT)].[All]" allUniqueName="[Budget].[Volume ( MT)].[All]" dimensionUniqueName="[Budget]" displayFolder="" count="0" memberValueDatatype="5" unbalanced="0"/>
    <cacheHierarchy uniqueName="[Budget].[Net Sales]" caption="Net Sales" attribute="1" defaultMemberUniqueName="[Budget].[Net Sales].[All]" allUniqueName="[Budget].[Net Sales].[All]" dimensionUniqueName="[Budget]" displayFolder="" count="0" memberValueDatatype="5" unbalanced="0"/>
    <cacheHierarchy uniqueName="[Budget].[Material Cost]" caption="Material Cost" attribute="1" defaultMemberUniqueName="[Budget].[Material Cost].[All]" allUniqueName="[Budget].[Material Cost].[All]" dimensionUniqueName="[Budget]" displayFolder="" count="0" memberValueDatatype="5" unbalanced="0"/>
    <cacheHierarchy uniqueName="[Budget].[Raw Materials Transportation]" caption="Raw Materials Transportation" attribute="1" defaultMemberUniqueName="[Budget].[Raw Materials Transportation].[All]" allUniqueName="[Budget].[Raw Materials Transportation].[All]" dimensionUniqueName="[Budget]" displayFolder="" count="0" memberValueDatatype="5" unbalanced="0"/>
    <cacheHierarchy uniqueName="[Budget].[Revenue Less Material Costs]" caption="Revenue Less Material Costs" attribute="1" defaultMemberUniqueName="[Budget].[Revenue Less Material Costs].[All]" allUniqueName="[Budget].[Revenue Less Material Costs].[All]" dimensionUniqueName="[Budget]" displayFolder="" count="0" memberValueDatatype="5" unbalanced="0"/>
    <cacheHierarchy uniqueName="[Budget].[Direct Payroll Costs]" caption="Direct Payroll Costs" attribute="1" defaultMemberUniqueName="[Budget].[Direct Payroll Costs].[All]" allUniqueName="[Budget].[Direct Payroll Costs].[All]" dimensionUniqueName="[Budget]" displayFolder="" count="0" memberValueDatatype="5" unbalanced="0"/>
    <cacheHierarchy uniqueName="[Budget].[Direct Power Costs]" caption="Direct Power Costs" attribute="1" defaultMemberUniqueName="[Budget].[Direct Power Costs].[All]" allUniqueName="[Budget].[Direct Power Costs].[All]" dimensionUniqueName="[Budget]" displayFolder="" count="0" memberValueDatatype="5" unbalanced="0"/>
    <cacheHierarchy uniqueName="[Budget].[Direct Maintenance Costs]" caption="Direct Maintenance Costs" attribute="1" defaultMemberUniqueName="[Budget].[Direct Maintenance Costs].[All]" allUniqueName="[Budget].[Direct Maintenance Costs].[All]" dimensionUniqueName="[Budget]" displayFolder="" count="0" memberValueDatatype="5" unbalanced="0"/>
    <cacheHierarchy uniqueName="[Budget].[Other Direct Costs]" caption="Other Direct Costs" attribute="1" defaultMemberUniqueName="[Budget].[Other Direct Costs].[All]" allUniqueName="[Budget].[Other Direct Costs].[All]" dimensionUniqueName="[Budget]" displayFolder="" count="0" memberValueDatatype="5" unbalanced="0"/>
    <cacheHierarchy uniqueName="[Budget].[Total Direct Cost]" caption="Total Direct Cost" attribute="1" defaultMemberUniqueName="[Budget].[Total Direct Cost].[All]" allUniqueName="[Budget].[Total Direct Cost].[All]" dimensionUniqueName="[Budget]" displayFolder="" count="0" memberValueDatatype="5" unbalanced="0"/>
    <cacheHierarchy uniqueName="[Budget].[Gross Margin]" caption="Gross Margin" attribute="1" defaultMemberUniqueName="[Budget].[Gross Margin].[All]" allUniqueName="[Budget].[Gross Margin].[All]" dimensionUniqueName="[Budget]" displayFolder="" count="0" memberValueDatatype="5" unbalanced="0"/>
    <cacheHierarchy uniqueName="[Budget].[Advertisement and Promotion Cost]" caption="Advertisement and Promotion Cost" attribute="1" defaultMemberUniqueName="[Budget].[Advertisement and Promotion Cost].[All]" allUniqueName="[Budget].[Advertisement and Promotion Cost].[All]" dimensionUniqueName="[Budget]" displayFolder="" count="0" memberValueDatatype="5" unbalanced="0"/>
    <cacheHierarchy uniqueName="[Budget].[Sales &amp; Distribution Expenses]" caption="Sales &amp; Distribution Expenses" attribute="1" defaultMemberUniqueName="[Budget].[Sales &amp; Distribution Expenses].[All]" allUniqueName="[Budget].[Sales &amp; Distribution Expenses].[All]" dimensionUniqueName="[Budget]" displayFolder="" count="0" memberValueDatatype="5" unbalanced="0"/>
    <cacheHierarchy uniqueName="[Budget].[Indirect Payroll]" caption="Indirect Payroll" attribute="1" defaultMemberUniqueName="[Budget].[Indirect Payroll].[All]" allUniqueName="[Budget].[Indirect Payroll].[All]" dimensionUniqueName="[Budget]" displayFolder="" count="0" memberValueDatatype="5" unbalanced="0"/>
    <cacheHierarchy uniqueName="[Budget].[General overheads]" caption="General overheads" attribute="1" defaultMemberUniqueName="[Budget].[General overheads].[All]" allUniqueName="[Budget].[General overheads].[All]" dimensionUniqueName="[Budget]" displayFolder="" count="0" memberValueDatatype="5" unbalanced="0"/>
    <cacheHierarchy uniqueName="[Budget].[Total Indirect Cost]" caption="Total Indirect Cost" attribute="1" defaultMemberUniqueName="[Budget].[Total Indirect Cost].[All]" allUniqueName="[Budget].[Total Indirect Cost].[All]" dimensionUniqueName="[Budget]" displayFolder="" count="0" memberValueDatatype="5" unbalanced="0"/>
    <cacheHierarchy uniqueName="[Budget].[Income (expenses) on non operating assets]" caption="Income (expenses) on non operating assets" attribute="1" defaultMemberUniqueName="[Budget].[Income (expenses) on non operating assets].[All]" allUniqueName="[Budget].[Income (expenses) on non operating assets].[All]" dimensionUniqueName="[Budget]" displayFolder="" count="0" memberValueDatatype="20" unbalanced="0"/>
    <cacheHierarchy uniqueName="[Budget].[EBITDA]" caption="EBITDA" attribute="1" defaultMemberUniqueName="[Budget].[EBITDA].[All]" allUniqueName="[Budget].[EBITDA].[All]" dimensionUniqueName="[Budget]" displayFolder="" count="0" memberValueDatatype="5" unbalanced="0"/>
    <cacheHierarchy uniqueName="[Budget].[Depreciation]" caption="Depreciation" attribute="1" defaultMemberUniqueName="[Budget].[Depreciation].[All]" allUniqueName="[Budget].[Depreciation].[All]" dimensionUniqueName="[Budget]" displayFolder="" count="0" memberValueDatatype="5" unbalanced="0"/>
    <cacheHierarchy uniqueName="[Budget].[EBIT(Earning before Int &amp; Tax)]" caption="EBIT(Earning before Int &amp; Tax)" attribute="1" defaultMemberUniqueName="[Budget].[EBIT(Earning before Int &amp; Tax)].[All]" allUniqueName="[Budget].[EBIT(Earning before Int &amp; Tax)].[All]" dimensionUniqueName="[Budget]" displayFolder="" count="0" memberValueDatatype="5" unbalanced="0"/>
    <cacheHierarchy uniqueName="[Calendar_Table].[Month]" caption="Month" attribute="1" defaultMemberUniqueName="[Calendar_Table].[Month].[All]" allUniqueName="[Calendar_Table].[Month].[All]" dimensionUniqueName="[Calendar_Table]" displayFolder="" count="0" memberValueDatatype="130" unbalanced="0"/>
    <cacheHierarchy uniqueName="[Calendar_Table].[MonthNumber]" caption="MonthNumber" attribute="1" defaultMemberUniqueName="[Calendar_Table].[MonthNumber].[All]" allUniqueName="[Calendar_Table].[MonthNumber].[All]" dimensionUniqueName="[Calendar_Table]" displayFolder="" count="0" memberValueDatatype="20"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P.Key]" caption="P.Key" attribute="1" defaultMemberUniqueName="[Calendar_Table].[P.Key].[All]" allUniqueName="[Calendar_Table].[P.Key].[All]" dimensionUniqueName="[Calendar_Table]" displayFolder="" count="0" memberValueDatatype="130" unbalanced="0"/>
    <cacheHierarchy uniqueName="[Calendar_Table].[FY]" caption="FY" attribute="1" defaultMemberUniqueName="[Calendar_Table].[FY].[All]" allUniqueName="[Calendar_Table].[FY].[All]" dimensionUniqueName="[Calendar_Table]" displayFolder="" count="2" memberValueDatatype="130" unbalanced="0"/>
    <cacheHierarchy uniqueName="[Cost_Elements].[Cost Elements]" caption="Cost Elements" attribute="1" defaultMemberUniqueName="[Cost_Elements].[Cost Elements].[All]" allUniqueName="[Cost_Elements].[Cost Elements].[All]" dimensionUniqueName="[Cost_Elements]" displayFolder="" count="0" memberValueDatatype="130" unbalanced="0"/>
    <cacheHierarchy uniqueName="[Plant].[Plants]" caption="Plants" attribute="1" defaultMemberUniqueName="[Plant].[Plants].[All]" allUniqueName="[Plant].[Plants].[All]" dimensionUniqueName="[Plant]" displayFolder="" count="2" memberValueDatatype="130" unbalanced="0">
      <fieldsUsage count="2">
        <fieldUsage x="-1"/>
        <fieldUsage x="2"/>
      </fieldsUsage>
    </cacheHierarchy>
    <cacheHierarchy uniqueName="[Measures].[__XL_Count Aberdeen]" caption="__XL_Count Aberdeen" measure="1" displayFolder="" measureGroup="Aberdeen" count="0" hidden="1"/>
    <cacheHierarchy uniqueName="[Measures].[__XL_Count Budget]" caption="__XL_Count Budget" measure="1" displayFolder="" measureGroup="Budget" count="0" hidden="1"/>
    <cacheHierarchy uniqueName="[Measures].[__XL_Count Plant]" caption="__XL_Count Plant" measure="1" displayFolder="" measureGroup="Plant" count="0" hidden="1"/>
    <cacheHierarchy uniqueName="[Measures].[__XL_Count Calendar_Table]" caption="__XL_Count Calendar_Table" measure="1" displayFolder="" measureGroup="Calendar_Table" count="0" hidden="1"/>
    <cacheHierarchy uniqueName="[Measures].[__XL_Count Cost_Elements]" caption="__XL_Count Cost_Elements" measure="1" displayFolder="" measureGroup="Cost_Elements" count="0" hidden="1"/>
    <cacheHierarchy uniqueName="[Measures].[__XL_Count Act]" caption="__XL_Count Act" measure="1" displayFolder="" measureGroup="Act" count="0" hidden="1"/>
    <cacheHierarchy uniqueName="[Measures].[__XL_Count Bgt]" caption="__XL_Count Bgt" measure="1" displayFolder="" measureGroup="Bgt" count="0" hidden="1"/>
    <cacheHierarchy uniqueName="[Measures].[__No measures defined]" caption="__No measures defined" measure="1" displayFolder="" count="0" hidden="1"/>
    <cacheHierarchy uniqueName="[Measures].[Sum of Volume ( MT)]" caption="Sum of Volume ( MT)" measure="1" displayFolder="" measureGroup="Aberdeen" count="0" hidden="1">
      <extLst>
        <ext xmlns:x15="http://schemas.microsoft.com/office/spreadsheetml/2010/11/main" uri="{B97F6D7D-B522-45F9-BDA1-12C45D357490}">
          <x15:cacheHierarchy aggregatedColumn="2"/>
        </ext>
      </extLst>
    </cacheHierarchy>
    <cacheHierarchy uniqueName="[Measures].[Sum of Net Sales]" caption="Sum of Net Sales" measure="1" displayFolder="" measureGroup="Aberdeen" count="0" hidden="1">
      <extLst>
        <ext xmlns:x15="http://schemas.microsoft.com/office/spreadsheetml/2010/11/main" uri="{B97F6D7D-B522-45F9-BDA1-12C45D357490}">
          <x15:cacheHierarchy aggregatedColumn="3"/>
        </ext>
      </extLst>
    </cacheHierarchy>
    <cacheHierarchy uniqueName="[Measures].[Sum of Net Sales 2]" caption="Sum of Net Sales 2" measure="1" displayFolder="" measureGroup="Budget" count="0" hidden="1">
      <extLst>
        <ext xmlns:x15="http://schemas.microsoft.com/office/spreadsheetml/2010/11/main" uri="{B97F6D7D-B522-45F9-BDA1-12C45D357490}">
          <x15:cacheHierarchy aggregatedColumn="42"/>
        </ext>
      </extLst>
    </cacheHierarchy>
    <cacheHierarchy uniqueName="[Measures].[Sum of Volume ( MT) 2]" caption="Sum of Volume ( MT) 2" measure="1" displayFolder="" measureGroup="Budget" count="0" hidden="1">
      <extLst>
        <ext xmlns:x15="http://schemas.microsoft.com/office/spreadsheetml/2010/11/main" uri="{B97F6D7D-B522-45F9-BDA1-12C45D357490}">
          <x15:cacheHierarchy aggregatedColumn="41"/>
        </ext>
      </extLst>
    </cacheHierarchy>
    <cacheHierarchy uniqueName="[Measures].[Sum of Revenue Less Material Costs]" caption="Sum of Revenue Less Material Costs" measure="1" displayFolder="" measureGroup="Aberdeen" count="0" hidden="1">
      <extLst>
        <ext xmlns:x15="http://schemas.microsoft.com/office/spreadsheetml/2010/11/main" uri="{B97F6D7D-B522-45F9-BDA1-12C45D357490}">
          <x15:cacheHierarchy aggregatedColumn="6"/>
        </ext>
      </extLst>
    </cacheHierarchy>
    <cacheHierarchy uniqueName="[Measures].[Sum of Revenue Less Material Costs 2]" caption="Sum of Revenue Less Material Costs 2" measure="1" displayFolder="" measureGroup="Budget" count="0" hidden="1">
      <extLst>
        <ext xmlns:x15="http://schemas.microsoft.com/office/spreadsheetml/2010/11/main" uri="{B97F6D7D-B522-45F9-BDA1-12C45D357490}">
          <x15:cacheHierarchy aggregatedColumn="45"/>
        </ext>
      </extLst>
    </cacheHierarchy>
    <cacheHierarchy uniqueName="[Measures].[Sum of Gross Margin]" caption="Sum of Gross Margin" measure="1" displayFolder="" measureGroup="Aberdeen" count="0" hidden="1">
      <extLst>
        <ext xmlns:x15="http://schemas.microsoft.com/office/spreadsheetml/2010/11/main" uri="{B97F6D7D-B522-45F9-BDA1-12C45D357490}">
          <x15:cacheHierarchy aggregatedColumn="12"/>
        </ext>
      </extLst>
    </cacheHierarchy>
    <cacheHierarchy uniqueName="[Measures].[Sum of Gross Margin 2]" caption="Sum of Gross Margin 2" measure="1" displayFolder="" measureGroup="Budget" count="0" hidden="1">
      <extLst>
        <ext xmlns:x15="http://schemas.microsoft.com/office/spreadsheetml/2010/11/main" uri="{B97F6D7D-B522-45F9-BDA1-12C45D357490}">
          <x15:cacheHierarchy aggregatedColumn="51"/>
        </ext>
      </extLst>
    </cacheHierarchy>
    <cacheHierarchy uniqueName="[Measures].[Sum of EBIT(Earning before Int &amp; Tax)]" caption="Sum of EBIT(Earning before Int &amp; Tax)" measure="1" displayFolder="" measureGroup="Aberdeen" count="0" hidden="1">
      <extLst>
        <ext xmlns:x15="http://schemas.microsoft.com/office/spreadsheetml/2010/11/main" uri="{B97F6D7D-B522-45F9-BDA1-12C45D357490}">
          <x15:cacheHierarchy aggregatedColumn="22"/>
        </ext>
      </extLst>
    </cacheHierarchy>
    <cacheHierarchy uniqueName="[Measures].[Sum of EBIT(Earning before Int &amp; Tax) 2]" caption="Sum of EBIT(Earning before Int &amp; Tax) 2" measure="1" displayFolder="" measureGroup="Budget" count="0" hidden="1">
      <extLst>
        <ext xmlns:x15="http://schemas.microsoft.com/office/spreadsheetml/2010/11/main" uri="{B97F6D7D-B522-45F9-BDA1-12C45D357490}">
          <x15:cacheHierarchy aggregatedColumn="60"/>
        </ext>
      </extLst>
    </cacheHierarchy>
    <cacheHierarchy uniqueName="[Measures].[Sum of Total Indirect Cost]" caption="Sum of Total Indirect Cost" measure="1" displayFolder="" measureGroup="Aberdeen" count="0" hidden="1">
      <extLst>
        <ext xmlns:x15="http://schemas.microsoft.com/office/spreadsheetml/2010/11/main" uri="{B97F6D7D-B522-45F9-BDA1-12C45D357490}">
          <x15:cacheHierarchy aggregatedColumn="18"/>
        </ext>
      </extLst>
    </cacheHierarchy>
    <cacheHierarchy uniqueName="[Measures].[Sum of Total Indirect Cost 2]" caption="Sum of Total Indirect Cost 2" measure="1" displayFolder="" measureGroup="Budget" count="0" hidden="1">
      <extLst>
        <ext xmlns:x15="http://schemas.microsoft.com/office/spreadsheetml/2010/11/main" uri="{B97F6D7D-B522-45F9-BDA1-12C45D357490}">
          <x15:cacheHierarchy aggregatedColumn="56"/>
        </ext>
      </extLst>
    </cacheHierarchy>
    <cacheHierarchy uniqueName="[Measures].[Sum of Depreciation]" caption="Sum of Depreciation" measure="1" displayFolder="" measureGroup="Aberdeen"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preciation 2]" caption="Sum of Depreciation 2" measure="1" displayFolder="" measureGroup="Budget"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Direct Power Costs]" caption="Sum of Direct Power Costs" measure="1" displayFolder="" measureGroup="Aberdeen" count="0" hidden="1">
      <extLst>
        <ext xmlns:x15="http://schemas.microsoft.com/office/spreadsheetml/2010/11/main" uri="{B97F6D7D-B522-45F9-BDA1-12C45D357490}">
          <x15:cacheHierarchy aggregatedColumn="8"/>
        </ext>
      </extLst>
    </cacheHierarchy>
    <cacheHierarchy uniqueName="[Measures].[Sum of Direct Maintenance Costs]" caption="Sum of Direct Maintenance Costs" measure="1" displayFolder="" measureGroup="Aberdeen" count="0" hidden="1">
      <extLst>
        <ext xmlns:x15="http://schemas.microsoft.com/office/spreadsheetml/2010/11/main" uri="{B97F6D7D-B522-45F9-BDA1-12C45D357490}">
          <x15:cacheHierarchy aggregatedColumn="9"/>
        </ext>
      </extLst>
    </cacheHierarchy>
    <cacheHierarchy uniqueName="[Measures].[Sum of Other Direct Costs]" caption="Sum of Other Direct Costs" measure="1" displayFolder="" measureGroup="Aberdeen" count="0" hidden="1">
      <extLst>
        <ext xmlns:x15="http://schemas.microsoft.com/office/spreadsheetml/2010/11/main" uri="{B97F6D7D-B522-45F9-BDA1-12C45D357490}">
          <x15:cacheHierarchy aggregatedColumn="10"/>
        </ext>
      </extLst>
    </cacheHierarchy>
    <cacheHierarchy uniqueName="[Measures].[Sum of Raw Materials Transportation]" caption="Sum of Raw Materials Transportation" measure="1" displayFolder="" measureGroup="Aberdeen" count="0" hidden="1">
      <extLst>
        <ext xmlns:x15="http://schemas.microsoft.com/office/spreadsheetml/2010/11/main" uri="{B97F6D7D-B522-45F9-BDA1-12C45D357490}">
          <x15:cacheHierarchy aggregatedColumn="5"/>
        </ext>
      </extLst>
    </cacheHierarchy>
    <cacheHierarchy uniqueName="[Measures].[Sum of Raw Materials Transportation 2]" caption="Sum of Raw Materials Transportation 2" measure="1" displayFolder="" measureGroup="Budget" count="0" hidden="1">
      <extLst>
        <ext xmlns:x15="http://schemas.microsoft.com/office/spreadsheetml/2010/11/main" uri="{B97F6D7D-B522-45F9-BDA1-12C45D357490}">
          <x15:cacheHierarchy aggregatedColumn="44"/>
        </ext>
      </extLst>
    </cacheHierarchy>
    <cacheHierarchy uniqueName="[Measures].[Sum of Advertisement and Promotion Cost]" caption="Sum of Advertisement and Promotion Cost" measure="1" displayFolder="" measureGroup="Aberdeen" count="0" hidden="1">
      <extLst>
        <ext xmlns:x15="http://schemas.microsoft.com/office/spreadsheetml/2010/11/main" uri="{B97F6D7D-B522-45F9-BDA1-12C45D357490}">
          <x15:cacheHierarchy aggregatedColumn="14"/>
        </ext>
      </extLst>
    </cacheHierarchy>
    <cacheHierarchy uniqueName="[Measures].[Sum of Sales &amp; Distribution Expenses]" caption="Sum of Sales &amp; Distribution Expenses" measure="1" displayFolder="" measureGroup="Aberdeen" count="0" hidden="1">
      <extLst>
        <ext xmlns:x15="http://schemas.microsoft.com/office/spreadsheetml/2010/11/main" uri="{B97F6D7D-B522-45F9-BDA1-12C45D357490}">
          <x15:cacheHierarchy aggregatedColumn="15"/>
        </ext>
      </extLst>
    </cacheHierarchy>
    <cacheHierarchy uniqueName="[Measures].[Sum of Material Cost]" caption="Sum of Material Cost" measure="1" displayFolder="" measureGroup="Aberdeen" count="0" hidden="1">
      <extLst>
        <ext xmlns:x15="http://schemas.microsoft.com/office/spreadsheetml/2010/11/main" uri="{B97F6D7D-B522-45F9-BDA1-12C45D357490}">
          <x15:cacheHierarchy aggregatedColumn="4"/>
        </ext>
      </extLst>
    </cacheHierarchy>
    <cacheHierarchy uniqueName="[Measures].[Sum of Direct Payroll Costs]" caption="Sum of Direct Payroll Costs" measure="1" displayFolder="" measureGroup="Aberdeen" count="0" hidden="1">
      <extLst>
        <ext xmlns:x15="http://schemas.microsoft.com/office/spreadsheetml/2010/11/main" uri="{B97F6D7D-B522-45F9-BDA1-12C45D357490}">
          <x15:cacheHierarchy aggregatedColumn="7"/>
        </ext>
      </extLst>
    </cacheHierarchy>
    <cacheHierarchy uniqueName="[Measures].[Sum of Total Direct Cost]" caption="Sum of Total Direct Cost" measure="1" displayFolder="" measureGroup="Aberdeen" count="0" hidden="1">
      <extLst>
        <ext xmlns:x15="http://schemas.microsoft.com/office/spreadsheetml/2010/11/main" uri="{B97F6D7D-B522-45F9-BDA1-12C45D357490}">
          <x15:cacheHierarchy aggregatedColumn="11"/>
        </ext>
      </extLst>
    </cacheHierarchy>
    <cacheHierarchy uniqueName="[Measures].[Sum of Total Direct Cost 2]" caption="Sum of Total Direct Cost 2" measure="1" displayFolder="" measureGroup="Budget" count="0" hidden="1">
      <extLst>
        <ext xmlns:x15="http://schemas.microsoft.com/office/spreadsheetml/2010/11/main" uri="{B97F6D7D-B522-45F9-BDA1-12C45D357490}">
          <x15:cacheHierarchy aggregatedColumn="50"/>
        </ext>
      </extLst>
    </cacheHierarchy>
    <cacheHierarchy uniqueName="[Measures].[Sum of Indirect Payroll]" caption="Sum of Indirect Payroll" measure="1" displayFolder="" measureGroup="Aberdeen" count="0" hidden="1">
      <extLst>
        <ext xmlns:x15="http://schemas.microsoft.com/office/spreadsheetml/2010/11/main" uri="{B97F6D7D-B522-45F9-BDA1-12C45D357490}">
          <x15:cacheHierarchy aggregatedColumn="16"/>
        </ext>
      </extLst>
    </cacheHierarchy>
    <cacheHierarchy uniqueName="[Measures].[Sum of General overheads]" caption="Sum of General overheads" measure="1" displayFolder="" measureGroup="Aberdeen" count="0" hidden="1">
      <extLst>
        <ext xmlns:x15="http://schemas.microsoft.com/office/spreadsheetml/2010/11/main" uri="{B97F6D7D-B522-45F9-BDA1-12C45D357490}">
          <x15:cacheHierarchy aggregatedColumn="17"/>
        </ext>
      </extLst>
    </cacheHierarchy>
    <cacheHierarchy uniqueName="[Measures].[Sum of Income (expenses) on non operating assets]" caption="Sum of Income (expenses) on non operating assets" measure="1" displayFolder="" measureGroup="Aberdeen" count="0" hidden="1">
      <extLst>
        <ext xmlns:x15="http://schemas.microsoft.com/office/spreadsheetml/2010/11/main" uri="{B97F6D7D-B522-45F9-BDA1-12C45D357490}">
          <x15:cacheHierarchy aggregatedColumn="19"/>
        </ext>
      </extLst>
    </cacheHierarchy>
    <cacheHierarchy uniqueName="[Measures].[Sum of EBITDA]" caption="Sum of EBITDA" measure="1" displayFolder="" measureGroup="Aberdeen" count="0" hidden="1">
      <extLst>
        <ext xmlns:x15="http://schemas.microsoft.com/office/spreadsheetml/2010/11/main" uri="{B97F6D7D-B522-45F9-BDA1-12C45D357490}">
          <x15:cacheHierarchy aggregatedColumn="20"/>
        </ext>
      </extLst>
    </cacheHierarchy>
    <cacheHierarchy uniqueName="[Measures].[Sum of Value]" caption="Sum of Value" measure="1" displayFolder="" measureGroup="Act" count="0" hidden="1">
      <extLst>
        <ext xmlns:x15="http://schemas.microsoft.com/office/spreadsheetml/2010/11/main" uri="{B97F6D7D-B522-45F9-BDA1-12C45D357490}">
          <x15:cacheHierarchy aggregatedColumn="30"/>
        </ext>
      </extLst>
    </cacheHierarchy>
    <cacheHierarchy uniqueName="[Measures].[Sum of Value 2]" caption="Sum of Value 2" measure="1" displayFolder="" measureGroup="Bgt" count="0" hidden="1">
      <extLst>
        <ext xmlns:x15="http://schemas.microsoft.com/office/spreadsheetml/2010/11/main" uri="{B97F6D7D-B522-45F9-BDA1-12C45D357490}">
          <x15:cacheHierarchy aggregatedColumn="36"/>
        </ext>
      </extLst>
    </cacheHierarchy>
    <cacheHierarchy uniqueName="[Measures].[Sum of Material Cost 2]" caption="Sum of Material Cost 2" measure="1" displayFolder="" measureGroup="Budget" count="0" hidden="1">
      <extLst>
        <ext xmlns:x15="http://schemas.microsoft.com/office/spreadsheetml/2010/11/main" uri="{B97F6D7D-B522-45F9-BDA1-12C45D357490}">
          <x15:cacheHierarchy aggregatedColumn="43"/>
        </ext>
      </extLst>
    </cacheHierarchy>
    <cacheHierarchy uniqueName="[Measures].[Sum of Income (expenses) on non operating assets 2]" caption="Sum of Income (expenses) on non operating assets 2" measure="1" displayFolder="" measureGroup="Budget" count="0" hidden="1">
      <extLst>
        <ext xmlns:x15="http://schemas.microsoft.com/office/spreadsheetml/2010/11/main" uri="{B97F6D7D-B522-45F9-BDA1-12C45D357490}">
          <x15:cacheHierarchy aggregatedColumn="57"/>
        </ext>
      </extLst>
    </cacheHierarchy>
  </cacheHierarchies>
  <kpis count="0"/>
  <dimensions count="8">
    <dimension name="Aberdeen" uniqueName="[Aberdeen]" caption="Aberdeen"/>
    <dimension name="Act" uniqueName="[Act]" caption="Act"/>
    <dimension name="Bgt" uniqueName="[Bgt]" caption="Bgt"/>
    <dimension name="Budget" uniqueName="[Budget]" caption="Budget"/>
    <dimension name="Calendar_Table" uniqueName="[Calendar_Table]" caption="Calendar_Table"/>
    <dimension name="Cost_Elements" uniqueName="[Cost_Elements]" caption="Cost_Elements"/>
    <dimension measure="1" name="Measures" uniqueName="[Measures]" caption="Measures"/>
    <dimension name="Plant" uniqueName="[Plant]" caption="Plant"/>
  </dimensions>
  <measureGroups count="7">
    <measureGroup name="Aberdeen" caption="Aberdeen"/>
    <measureGroup name="Act" caption="Act"/>
    <measureGroup name="Bgt" caption="Bgt"/>
    <measureGroup name="Budget" caption="Budget"/>
    <measureGroup name="Calendar_Table" caption="Calendar_Table"/>
    <measureGroup name="Cost_Elements" caption="Cost_Elements"/>
    <measureGroup name="Plant" caption="Plant"/>
  </measureGroups>
  <maps count="17">
    <map measureGroup="0" dimension="0"/>
    <map measureGroup="0" dimension="4"/>
    <map measureGroup="0" dimension="7"/>
    <map measureGroup="1" dimension="1"/>
    <map measureGroup="1" dimension="4"/>
    <map measureGroup="1" dimension="5"/>
    <map measureGroup="1" dimension="7"/>
    <map measureGroup="2" dimension="2"/>
    <map measureGroup="2" dimension="4"/>
    <map measureGroup="2" dimension="5"/>
    <map measureGroup="2" dimension="7"/>
    <map measureGroup="3" dimension="3"/>
    <map measureGroup="3" dimension="4"/>
    <map measureGroup="3" dimension="7"/>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8DD96-E304-4EC1-9F59-9036330D2489}" name="PivotTable1" cacheId="510" dataOnRows="1" applyNumberFormats="0" applyBorderFormats="0" applyFontFormats="0" applyPatternFormats="0" applyAlignmentFormats="0" applyWidthHeightFormats="1" dataCaption="Amount ($'m)" grandTotalCaption="Total" updatedVersion="8" minRefreshableVersion="3" useAutoFormatting="1" subtotalHiddenItems="1" rowGrandTotals="0" itemPrintTitles="1" createdVersion="8" indent="0" outline="1" outlineData="1" multipleFieldFilters="0" rowHeaderCaption="P &amp; L Breakdown (£'000)" colHeaderCaption="Months">
  <location ref="D3:Q64" firstHeaderRow="1" firstDataRow="2" firstDataCol="1"/>
  <pivotFields count="5">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efaultSubtotal="0" defaultAttributeDrillState="1">
      <items count="20">
        <item x="13"/>
        <item x="12"/>
        <item x="15"/>
        <item x="16"/>
        <item x="2"/>
        <item x="3"/>
        <item x="14"/>
        <item x="4"/>
        <item x="18"/>
        <item x="8"/>
        <item x="11"/>
        <item x="0"/>
        <item x="17"/>
        <item x="7"/>
        <item x="19"/>
        <item x="9"/>
        <item x="6"/>
        <item x="1"/>
        <item n="EBIT" x="5"/>
        <item x="10"/>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60">
    <i>
      <x/>
    </i>
    <i r="1">
      <x/>
    </i>
    <i r="1" i="1">
      <x v="1"/>
    </i>
    <i>
      <x v="1"/>
    </i>
    <i r="1">
      <x/>
    </i>
    <i r="1" i="1">
      <x v="1"/>
    </i>
    <i>
      <x v="2"/>
    </i>
    <i r="1">
      <x/>
    </i>
    <i r="1" i="1">
      <x v="1"/>
    </i>
    <i>
      <x v="3"/>
    </i>
    <i r="1">
      <x/>
    </i>
    <i r="1" i="1">
      <x v="1"/>
    </i>
    <i>
      <x v="4"/>
    </i>
    <i r="1">
      <x/>
    </i>
    <i r="1" i="1">
      <x v="1"/>
    </i>
    <i>
      <x v="5"/>
    </i>
    <i r="1">
      <x/>
    </i>
    <i r="1" i="1">
      <x v="1"/>
    </i>
    <i>
      <x v="6"/>
    </i>
    <i r="1">
      <x/>
    </i>
    <i r="1" i="1">
      <x v="1"/>
    </i>
    <i>
      <x v="7"/>
    </i>
    <i r="1">
      <x/>
    </i>
    <i r="1" i="1">
      <x v="1"/>
    </i>
    <i>
      <x v="8"/>
    </i>
    <i r="1">
      <x/>
    </i>
    <i r="1" i="1">
      <x v="1"/>
    </i>
    <i>
      <x v="9"/>
    </i>
    <i r="1">
      <x/>
    </i>
    <i r="1" i="1">
      <x v="1"/>
    </i>
    <i>
      <x v="10"/>
    </i>
    <i r="1">
      <x/>
    </i>
    <i r="1" i="1">
      <x v="1"/>
    </i>
    <i>
      <x v="11"/>
    </i>
    <i r="1">
      <x/>
    </i>
    <i r="1" i="1">
      <x v="1"/>
    </i>
    <i>
      <x v="12"/>
    </i>
    <i r="1">
      <x/>
    </i>
    <i r="1" i="1">
      <x v="1"/>
    </i>
    <i>
      <x v="13"/>
    </i>
    <i r="1">
      <x/>
    </i>
    <i r="1" i="1">
      <x v="1"/>
    </i>
    <i>
      <x v="14"/>
    </i>
    <i r="1">
      <x/>
    </i>
    <i r="1" i="1">
      <x v="1"/>
    </i>
    <i>
      <x v="15"/>
    </i>
    <i r="1">
      <x/>
    </i>
    <i r="1" i="1">
      <x v="1"/>
    </i>
    <i>
      <x v="16"/>
    </i>
    <i r="1">
      <x/>
    </i>
    <i r="1" i="1">
      <x v="1"/>
    </i>
    <i>
      <x v="17"/>
    </i>
    <i r="1">
      <x/>
    </i>
    <i r="1" i="1">
      <x v="1"/>
    </i>
    <i>
      <x v="18"/>
    </i>
    <i r="1">
      <x/>
    </i>
    <i r="1" i="1">
      <x v="1"/>
    </i>
    <i>
      <x v="19"/>
    </i>
    <i r="1">
      <x/>
    </i>
    <i r="1" i="1">
      <x v="1"/>
    </i>
  </rowItems>
  <colFields count="1">
    <field x="0"/>
  </colFields>
  <colItems count="13">
    <i>
      <x/>
    </i>
    <i>
      <x v="1"/>
    </i>
    <i>
      <x v="2"/>
    </i>
    <i>
      <x v="3"/>
    </i>
    <i>
      <x v="4"/>
    </i>
    <i>
      <x v="5"/>
    </i>
    <i>
      <x v="6"/>
    </i>
    <i>
      <x v="7"/>
    </i>
    <i>
      <x v="8"/>
    </i>
    <i>
      <x v="9"/>
    </i>
    <i>
      <x v="10"/>
    </i>
    <i>
      <x v="11"/>
    </i>
    <i t="grand">
      <x/>
    </i>
  </colItems>
  <dataFields count="2">
    <dataField name="Actual" fld="2" baseField="0" baseItem="0"/>
    <dataField name="Budget" fld="3" baseField="0" baseItem="0"/>
  </dataFields>
  <formats count="104">
    <format dxfId="118">
      <pivotArea type="all" dataOnly="0" outline="0" fieldPosition="0"/>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type="topRight" dataOnly="0" labelOnly="1" outline="0" fieldPosition="0"/>
    </format>
    <format dxfId="113">
      <pivotArea field="-2" type="button" dataOnly="0" labelOnly="1" outline="0" axis="axisRow" fieldPosition="1"/>
    </format>
    <format dxfId="112">
      <pivotArea dataOnly="0" labelOnly="1" grandCol="1" outline="0" fieldPosition="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type="topRight" dataOnly="0" labelOnly="1" outline="0" fieldPosition="0"/>
    </format>
    <format dxfId="107">
      <pivotArea dataOnly="0" labelOnly="1" grandCol="1" outline="0" fieldPosition="0"/>
    </format>
    <format dxfId="106">
      <pivotArea field="-2" type="button" dataOnly="0" labelOnly="1" outline="0" axis="axisRow" fieldPosition="1"/>
    </format>
    <format dxfId="105">
      <pivotArea dataOnly="0" labelOnly="1" fieldPosition="0">
        <references count="1">
          <reference field="1" count="1">
            <x v="0"/>
          </reference>
        </references>
      </pivotArea>
    </format>
    <format dxfId="104">
      <pivotArea dataOnly="0" labelOnly="1" fieldPosition="0">
        <references count="1">
          <reference field="1" count="1">
            <x v="3"/>
          </reference>
        </references>
      </pivotArea>
    </format>
    <format dxfId="103">
      <pivotArea dataOnly="0" labelOnly="1" fieldPosition="0">
        <references count="1">
          <reference field="1" count="1">
            <x v="8"/>
          </reference>
        </references>
      </pivotArea>
    </format>
    <format dxfId="102">
      <pivotArea dataOnly="0" labelOnly="1" fieldPosition="0">
        <references count="1">
          <reference field="1" count="1">
            <x v="9"/>
          </reference>
        </references>
      </pivotArea>
    </format>
    <format dxfId="101">
      <pivotArea dataOnly="0" labelOnly="1" fieldPosition="0">
        <references count="1">
          <reference field="1" count="1">
            <x v="14"/>
          </reference>
        </references>
      </pivotArea>
    </format>
    <format dxfId="100">
      <pivotArea dataOnly="0" labelOnly="1" fieldPosition="0">
        <references count="1">
          <reference field="1" count="1">
            <x v="16"/>
          </reference>
        </references>
      </pivotArea>
    </format>
    <format dxfId="99">
      <pivotArea dataOnly="0" labelOnly="1" fieldPosition="0">
        <references count="1">
          <reference field="1" count="1">
            <x v="18"/>
          </reference>
        </references>
      </pivotArea>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0" type="button" dataOnly="0" labelOnly="1" outline="0" axis="axisCol" fieldPosition="0"/>
    </format>
    <format dxfId="94">
      <pivotArea type="topRight" dataOnly="0" labelOnly="1" outline="0"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outline="0" fieldPosition="0">
        <references count="2">
          <reference field="4294967294" count="2">
            <x v="0"/>
            <x v="1"/>
          </reference>
          <reference field="1" count="1" selected="0">
            <x v="0"/>
          </reference>
        </references>
      </pivotArea>
    </format>
    <format dxfId="90">
      <pivotArea dataOnly="0" labelOnly="1" outline="0" fieldPosition="0">
        <references count="2">
          <reference field="4294967294" count="2">
            <x v="0"/>
            <x v="1"/>
          </reference>
          <reference field="1" count="1" selected="0">
            <x v="1"/>
          </reference>
        </references>
      </pivotArea>
    </format>
    <format dxfId="89">
      <pivotArea dataOnly="0" labelOnly="1" outline="0" fieldPosition="0">
        <references count="2">
          <reference field="4294967294" count="2">
            <x v="0"/>
            <x v="1"/>
          </reference>
          <reference field="1" count="1" selected="0">
            <x v="2"/>
          </reference>
        </references>
      </pivotArea>
    </format>
    <format dxfId="88">
      <pivotArea dataOnly="0" labelOnly="1" outline="0" fieldPosition="0">
        <references count="2">
          <reference field="4294967294" count="2">
            <x v="0"/>
            <x v="1"/>
          </reference>
          <reference field="1" count="1" selected="0">
            <x v="3"/>
          </reference>
        </references>
      </pivotArea>
    </format>
    <format dxfId="87">
      <pivotArea dataOnly="0" labelOnly="1" outline="0" fieldPosition="0">
        <references count="2">
          <reference field="4294967294" count="2">
            <x v="0"/>
            <x v="1"/>
          </reference>
          <reference field="1" count="1" selected="0">
            <x v="4"/>
          </reference>
        </references>
      </pivotArea>
    </format>
    <format dxfId="86">
      <pivotArea dataOnly="0" labelOnly="1" outline="0" fieldPosition="0">
        <references count="2">
          <reference field="4294967294" count="2">
            <x v="0"/>
            <x v="1"/>
          </reference>
          <reference field="1" count="1" selected="0">
            <x v="5"/>
          </reference>
        </references>
      </pivotArea>
    </format>
    <format dxfId="85">
      <pivotArea dataOnly="0" labelOnly="1" outline="0" fieldPosition="0">
        <references count="2">
          <reference field="4294967294" count="2">
            <x v="0"/>
            <x v="1"/>
          </reference>
          <reference field="1" count="1" selected="0">
            <x v="6"/>
          </reference>
        </references>
      </pivotArea>
    </format>
    <format dxfId="84">
      <pivotArea dataOnly="0" labelOnly="1" outline="0" fieldPosition="0">
        <references count="2">
          <reference field="4294967294" count="2">
            <x v="0"/>
            <x v="1"/>
          </reference>
          <reference field="1" count="1" selected="0">
            <x v="7"/>
          </reference>
        </references>
      </pivotArea>
    </format>
    <format dxfId="83">
      <pivotArea dataOnly="0" labelOnly="1" outline="0" fieldPosition="0">
        <references count="2">
          <reference field="4294967294" count="2">
            <x v="0"/>
            <x v="1"/>
          </reference>
          <reference field="1" count="1" selected="0">
            <x v="8"/>
          </reference>
        </references>
      </pivotArea>
    </format>
    <format dxfId="82">
      <pivotArea dataOnly="0" labelOnly="1" outline="0" fieldPosition="0">
        <references count="2">
          <reference field="4294967294" count="2">
            <x v="0"/>
            <x v="1"/>
          </reference>
          <reference field="1" count="1" selected="0">
            <x v="9"/>
          </reference>
        </references>
      </pivotArea>
    </format>
    <format dxfId="81">
      <pivotArea dataOnly="0" labelOnly="1" outline="0" fieldPosition="0">
        <references count="2">
          <reference field="4294967294" count="2">
            <x v="0"/>
            <x v="1"/>
          </reference>
          <reference field="1" count="1" selected="0">
            <x v="10"/>
          </reference>
        </references>
      </pivotArea>
    </format>
    <format dxfId="80">
      <pivotArea dataOnly="0" labelOnly="1" outline="0" fieldPosition="0">
        <references count="2">
          <reference field="4294967294" count="2">
            <x v="0"/>
            <x v="1"/>
          </reference>
          <reference field="1" count="1" selected="0">
            <x v="11"/>
          </reference>
        </references>
      </pivotArea>
    </format>
    <format dxfId="79">
      <pivotArea dataOnly="0" labelOnly="1" outline="0" fieldPosition="0">
        <references count="2">
          <reference field="4294967294" count="2">
            <x v="0"/>
            <x v="1"/>
          </reference>
          <reference field="1" count="1" selected="0">
            <x v="12"/>
          </reference>
        </references>
      </pivotArea>
    </format>
    <format dxfId="78">
      <pivotArea dataOnly="0" labelOnly="1" outline="0" fieldPosition="0">
        <references count="2">
          <reference field="4294967294" count="2">
            <x v="0"/>
            <x v="1"/>
          </reference>
          <reference field="1" count="1" selected="0">
            <x v="13"/>
          </reference>
        </references>
      </pivotArea>
    </format>
    <format dxfId="77">
      <pivotArea dataOnly="0" labelOnly="1" outline="0" fieldPosition="0">
        <references count="2">
          <reference field="4294967294" count="2">
            <x v="0"/>
            <x v="1"/>
          </reference>
          <reference field="1" count="1" selected="0">
            <x v="14"/>
          </reference>
        </references>
      </pivotArea>
    </format>
    <format dxfId="76">
      <pivotArea dataOnly="0" labelOnly="1" outline="0" fieldPosition="0">
        <references count="2">
          <reference field="4294967294" count="2">
            <x v="0"/>
            <x v="1"/>
          </reference>
          <reference field="1" count="1" selected="0">
            <x v="15"/>
          </reference>
        </references>
      </pivotArea>
    </format>
    <format dxfId="75">
      <pivotArea dataOnly="0" labelOnly="1" outline="0" fieldPosition="0">
        <references count="2">
          <reference field="4294967294" count="2">
            <x v="0"/>
            <x v="1"/>
          </reference>
          <reference field="1" count="1" selected="0">
            <x v="16"/>
          </reference>
        </references>
      </pivotArea>
    </format>
    <format dxfId="74">
      <pivotArea dataOnly="0" labelOnly="1" outline="0" fieldPosition="0">
        <references count="2">
          <reference field="4294967294" count="2">
            <x v="0"/>
            <x v="1"/>
          </reference>
          <reference field="1" count="1" selected="0">
            <x v="17"/>
          </reference>
        </references>
      </pivotArea>
    </format>
    <format dxfId="73">
      <pivotArea dataOnly="0" labelOnly="1" outline="0" fieldPosition="0">
        <references count="2">
          <reference field="4294967294" count="2">
            <x v="0"/>
            <x v="1"/>
          </reference>
          <reference field="1" count="1" selected="0">
            <x v="18"/>
          </reference>
        </references>
      </pivotArea>
    </format>
    <format dxfId="72">
      <pivotArea dataOnly="0" labelOnly="1" fieldPosition="0">
        <references count="1">
          <reference field="1" count="1">
            <x v="3"/>
          </reference>
        </references>
      </pivotArea>
    </format>
    <format dxfId="71">
      <pivotArea dataOnly="0" labelOnly="1" fieldPosition="0">
        <references count="1">
          <reference field="1" count="1">
            <x v="0"/>
          </reference>
        </references>
      </pivotArea>
    </format>
    <format dxfId="70">
      <pivotArea dataOnly="0" labelOnly="1" fieldPosition="0">
        <references count="1">
          <reference field="1" count="1">
            <x v="8"/>
          </reference>
        </references>
      </pivotArea>
    </format>
    <format dxfId="69">
      <pivotArea dataOnly="0" labelOnly="1" fieldPosition="0">
        <references count="1">
          <reference field="1" count="1">
            <x v="9"/>
          </reference>
        </references>
      </pivotArea>
    </format>
    <format dxfId="68">
      <pivotArea dataOnly="0" labelOnly="1" fieldPosition="0">
        <references count="1">
          <reference field="1" count="1">
            <x v="14"/>
          </reference>
        </references>
      </pivotArea>
    </format>
    <format dxfId="67">
      <pivotArea dataOnly="0" labelOnly="1" fieldPosition="0">
        <references count="1">
          <reference field="1" count="1">
            <x v="16"/>
          </reference>
        </references>
      </pivotArea>
    </format>
    <format dxfId="66">
      <pivotArea dataOnly="0" labelOnly="1" fieldPosition="0">
        <references count="1">
          <reference field="1" count="1">
            <x v="18"/>
          </reference>
        </references>
      </pivotArea>
    </format>
    <format dxfId="65">
      <pivotArea dataOnly="0" labelOnly="1" fieldPosition="0">
        <references count="1">
          <reference field="0" count="0"/>
        </references>
      </pivotArea>
    </format>
    <format dxfId="64">
      <pivotArea dataOnly="0" labelOnly="1" grandCol="1" outline="0" fieldPosition="0"/>
    </format>
    <format dxfId="63">
      <pivotArea dataOnly="0" labelOnly="1" fieldPosition="0">
        <references count="1">
          <reference field="0" count="0"/>
        </references>
      </pivotArea>
    </format>
    <format dxfId="62">
      <pivotArea dataOnly="0" labelOnly="1" grandCol="1" outline="0" fieldPosition="0"/>
    </format>
    <format dxfId="61">
      <pivotArea collapsedLevelsAreSubtotals="1" fieldPosition="0">
        <references count="2">
          <reference field="4294967294" count="2">
            <x v="0"/>
            <x v="1"/>
          </reference>
          <reference field="1" count="1" selected="0">
            <x v="0"/>
          </reference>
        </references>
      </pivotArea>
    </format>
    <format dxfId="60">
      <pivotArea collapsedLevelsAreSubtotals="1" fieldPosition="0">
        <references count="1">
          <reference field="1" count="1">
            <x v="1"/>
          </reference>
        </references>
      </pivotArea>
    </format>
    <format dxfId="59">
      <pivotArea collapsedLevelsAreSubtotals="1" fieldPosition="0">
        <references count="2">
          <reference field="4294967294" count="2">
            <x v="0"/>
            <x v="1"/>
          </reference>
          <reference field="1" count="1" selected="0">
            <x v="1"/>
          </reference>
        </references>
      </pivotArea>
    </format>
    <format dxfId="58">
      <pivotArea collapsedLevelsAreSubtotals="1" fieldPosition="0">
        <references count="1">
          <reference field="1" count="1">
            <x v="2"/>
          </reference>
        </references>
      </pivotArea>
    </format>
    <format dxfId="57">
      <pivotArea collapsedLevelsAreSubtotals="1" fieldPosition="0">
        <references count="2">
          <reference field="4294967294" count="2">
            <x v="0"/>
            <x v="1"/>
          </reference>
          <reference field="1" count="1" selected="0">
            <x v="2"/>
          </reference>
        </references>
      </pivotArea>
    </format>
    <format dxfId="56">
      <pivotArea collapsedLevelsAreSubtotals="1" fieldPosition="0">
        <references count="1">
          <reference field="1" count="1">
            <x v="3"/>
          </reference>
        </references>
      </pivotArea>
    </format>
    <format dxfId="55">
      <pivotArea collapsedLevelsAreSubtotals="1" fieldPosition="0">
        <references count="2">
          <reference field="4294967294" count="2">
            <x v="0"/>
            <x v="1"/>
          </reference>
          <reference field="1" count="1" selected="0">
            <x v="3"/>
          </reference>
        </references>
      </pivotArea>
    </format>
    <format dxfId="54">
      <pivotArea collapsedLevelsAreSubtotals="1" fieldPosition="0">
        <references count="1">
          <reference field="1" count="1">
            <x v="4"/>
          </reference>
        </references>
      </pivotArea>
    </format>
    <format dxfId="53">
      <pivotArea collapsedLevelsAreSubtotals="1" fieldPosition="0">
        <references count="2">
          <reference field="4294967294" count="2">
            <x v="0"/>
            <x v="1"/>
          </reference>
          <reference field="1" count="1" selected="0">
            <x v="4"/>
          </reference>
        </references>
      </pivotArea>
    </format>
    <format dxfId="52">
      <pivotArea collapsedLevelsAreSubtotals="1" fieldPosition="0">
        <references count="1">
          <reference field="1" count="1">
            <x v="5"/>
          </reference>
        </references>
      </pivotArea>
    </format>
    <format dxfId="51">
      <pivotArea collapsedLevelsAreSubtotals="1" fieldPosition="0">
        <references count="2">
          <reference field="4294967294" count="2">
            <x v="0"/>
            <x v="1"/>
          </reference>
          <reference field="1" count="1" selected="0">
            <x v="5"/>
          </reference>
        </references>
      </pivotArea>
    </format>
    <format dxfId="50">
      <pivotArea collapsedLevelsAreSubtotals="1" fieldPosition="0">
        <references count="1">
          <reference field="1" count="1">
            <x v="6"/>
          </reference>
        </references>
      </pivotArea>
    </format>
    <format dxfId="49">
      <pivotArea collapsedLevelsAreSubtotals="1" fieldPosition="0">
        <references count="2">
          <reference field="4294967294" count="2">
            <x v="0"/>
            <x v="1"/>
          </reference>
          <reference field="1" count="1" selected="0">
            <x v="6"/>
          </reference>
        </references>
      </pivotArea>
    </format>
    <format dxfId="48">
      <pivotArea collapsedLevelsAreSubtotals="1" fieldPosition="0">
        <references count="1">
          <reference field="1" count="1">
            <x v="7"/>
          </reference>
        </references>
      </pivotArea>
    </format>
    <format dxfId="47">
      <pivotArea collapsedLevelsAreSubtotals="1" fieldPosition="0">
        <references count="2">
          <reference field="4294967294" count="2">
            <x v="0"/>
            <x v="1"/>
          </reference>
          <reference field="1" count="1" selected="0">
            <x v="7"/>
          </reference>
        </references>
      </pivotArea>
    </format>
    <format dxfId="46">
      <pivotArea collapsedLevelsAreSubtotals="1" fieldPosition="0">
        <references count="1">
          <reference field="1" count="1">
            <x v="8"/>
          </reference>
        </references>
      </pivotArea>
    </format>
    <format dxfId="45">
      <pivotArea collapsedLevelsAreSubtotals="1" fieldPosition="0">
        <references count="2">
          <reference field="4294967294" count="2">
            <x v="0"/>
            <x v="1"/>
          </reference>
          <reference field="1" count="1" selected="0">
            <x v="8"/>
          </reference>
        </references>
      </pivotArea>
    </format>
    <format dxfId="44">
      <pivotArea collapsedLevelsAreSubtotals="1" fieldPosition="0">
        <references count="1">
          <reference field="1" count="1">
            <x v="9"/>
          </reference>
        </references>
      </pivotArea>
    </format>
    <format dxfId="43">
      <pivotArea collapsedLevelsAreSubtotals="1" fieldPosition="0">
        <references count="2">
          <reference field="4294967294" count="2">
            <x v="0"/>
            <x v="1"/>
          </reference>
          <reference field="1" count="1" selected="0">
            <x v="9"/>
          </reference>
        </references>
      </pivotArea>
    </format>
    <format dxfId="42">
      <pivotArea collapsedLevelsAreSubtotals="1" fieldPosition="0">
        <references count="1">
          <reference field="1" count="1">
            <x v="10"/>
          </reference>
        </references>
      </pivotArea>
    </format>
    <format dxfId="41">
      <pivotArea collapsedLevelsAreSubtotals="1" fieldPosition="0">
        <references count="2">
          <reference field="4294967294" count="2">
            <x v="0"/>
            <x v="1"/>
          </reference>
          <reference field="1" count="1" selected="0">
            <x v="10"/>
          </reference>
        </references>
      </pivotArea>
    </format>
    <format dxfId="40">
      <pivotArea collapsedLevelsAreSubtotals="1" fieldPosition="0">
        <references count="1">
          <reference field="1" count="1">
            <x v="11"/>
          </reference>
        </references>
      </pivotArea>
    </format>
    <format dxfId="39">
      <pivotArea collapsedLevelsAreSubtotals="1" fieldPosition="0">
        <references count="2">
          <reference field="4294967294" count="2">
            <x v="0"/>
            <x v="1"/>
          </reference>
          <reference field="1" count="1" selected="0">
            <x v="11"/>
          </reference>
        </references>
      </pivotArea>
    </format>
    <format dxfId="38">
      <pivotArea collapsedLevelsAreSubtotals="1" fieldPosition="0">
        <references count="1">
          <reference field="1" count="1">
            <x v="12"/>
          </reference>
        </references>
      </pivotArea>
    </format>
    <format dxfId="37">
      <pivotArea collapsedLevelsAreSubtotals="1" fieldPosition="0">
        <references count="2">
          <reference field="4294967294" count="2">
            <x v="0"/>
            <x v="1"/>
          </reference>
          <reference field="1" count="1" selected="0">
            <x v="12"/>
          </reference>
        </references>
      </pivotArea>
    </format>
    <format dxfId="36">
      <pivotArea collapsedLevelsAreSubtotals="1" fieldPosition="0">
        <references count="1">
          <reference field="1" count="1">
            <x v="13"/>
          </reference>
        </references>
      </pivotArea>
    </format>
    <format dxfId="35">
      <pivotArea collapsedLevelsAreSubtotals="1" fieldPosition="0">
        <references count="2">
          <reference field="4294967294" count="2">
            <x v="0"/>
            <x v="1"/>
          </reference>
          <reference field="1" count="1" selected="0">
            <x v="13"/>
          </reference>
        </references>
      </pivotArea>
    </format>
    <format dxfId="34">
      <pivotArea collapsedLevelsAreSubtotals="1" fieldPosition="0">
        <references count="1">
          <reference field="1" count="1">
            <x v="14"/>
          </reference>
        </references>
      </pivotArea>
    </format>
    <format dxfId="33">
      <pivotArea collapsedLevelsAreSubtotals="1" fieldPosition="0">
        <references count="2">
          <reference field="4294967294" count="2">
            <x v="0"/>
            <x v="1"/>
          </reference>
          <reference field="1" count="1" selected="0">
            <x v="14"/>
          </reference>
        </references>
      </pivotArea>
    </format>
    <format dxfId="32">
      <pivotArea collapsedLevelsAreSubtotals="1" fieldPosition="0">
        <references count="1">
          <reference field="1" count="1">
            <x v="15"/>
          </reference>
        </references>
      </pivotArea>
    </format>
    <format dxfId="31">
      <pivotArea collapsedLevelsAreSubtotals="1" fieldPosition="0">
        <references count="2">
          <reference field="4294967294" count="2">
            <x v="0"/>
            <x v="1"/>
          </reference>
          <reference field="1" count="1" selected="0">
            <x v="15"/>
          </reference>
        </references>
      </pivotArea>
    </format>
    <format dxfId="30">
      <pivotArea collapsedLevelsAreSubtotals="1" fieldPosition="0">
        <references count="1">
          <reference field="1" count="1">
            <x v="16"/>
          </reference>
        </references>
      </pivotArea>
    </format>
    <format dxfId="29">
      <pivotArea collapsedLevelsAreSubtotals="1" fieldPosition="0">
        <references count="2">
          <reference field="4294967294" count="2">
            <x v="0"/>
            <x v="1"/>
          </reference>
          <reference field="1" count="1" selected="0">
            <x v="16"/>
          </reference>
        </references>
      </pivotArea>
    </format>
    <format dxfId="28">
      <pivotArea collapsedLevelsAreSubtotals="1" fieldPosition="0">
        <references count="1">
          <reference field="1" count="1">
            <x v="17"/>
          </reference>
        </references>
      </pivotArea>
    </format>
    <format dxfId="27">
      <pivotArea collapsedLevelsAreSubtotals="1" fieldPosition="0">
        <references count="2">
          <reference field="4294967294" count="2">
            <x v="0"/>
            <x v="1"/>
          </reference>
          <reference field="1" count="1" selected="0">
            <x v="17"/>
          </reference>
        </references>
      </pivotArea>
    </format>
    <format dxfId="26">
      <pivotArea collapsedLevelsAreSubtotals="1" fieldPosition="0">
        <references count="1">
          <reference field="1" count="1">
            <x v="18"/>
          </reference>
        </references>
      </pivotArea>
    </format>
    <format dxfId="25">
      <pivotArea collapsedLevelsAreSubtotals="1" fieldPosition="0">
        <references count="2">
          <reference field="4294967294" count="2">
            <x v="0"/>
            <x v="1"/>
          </reference>
          <reference field="1" count="1" selected="0">
            <x v="18"/>
          </reference>
        </references>
      </pivotArea>
    </format>
    <format dxfId="24">
      <pivotArea field="1" type="button" dataOnly="0" labelOnly="1" outline="0" axis="axisRow" fieldPosition="0"/>
    </format>
    <format dxfId="23">
      <pivotArea field="1" type="button" dataOnly="0" labelOnly="1" outline="0" axis="axisRow" fieldPosition="0"/>
    </format>
    <format dxfId="22">
      <pivotArea field="1" type="button" dataOnly="0" labelOnly="1" outline="0" axis="axisRow" fieldPosition="0"/>
    </format>
    <format dxfId="21">
      <pivotArea collapsedLevelsAreSubtotals="1" fieldPosition="0">
        <references count="1">
          <reference field="1" count="1">
            <x v="0"/>
          </reference>
        </references>
      </pivotArea>
    </format>
    <format dxfId="20">
      <pivotArea collapsedLevelsAreSubtotals="1" fieldPosition="0">
        <references count="1">
          <reference field="1" count="1">
            <x v="3"/>
          </reference>
        </references>
      </pivotArea>
    </format>
    <format dxfId="19">
      <pivotArea collapsedLevelsAreSubtotals="1" fieldPosition="0">
        <references count="1">
          <reference field="1" count="1">
            <x v="8"/>
          </reference>
        </references>
      </pivotArea>
    </format>
    <format dxfId="18">
      <pivotArea collapsedLevelsAreSubtotals="1" fieldPosition="0">
        <references count="1">
          <reference field="1" count="1">
            <x v="9"/>
          </reference>
        </references>
      </pivotArea>
    </format>
    <format dxfId="17">
      <pivotArea collapsedLevelsAreSubtotals="1" fieldPosition="0">
        <references count="1">
          <reference field="1" count="1">
            <x v="14"/>
          </reference>
        </references>
      </pivotArea>
    </format>
    <format dxfId="16">
      <pivotArea collapsedLevelsAreSubtotals="1" fieldPosition="0">
        <references count="1">
          <reference field="1" count="1">
            <x v="16"/>
          </reference>
        </references>
      </pivotArea>
    </format>
    <format dxfId="15">
      <pivotArea collapsedLevelsAreSubtotals="1" fieldPosition="0">
        <references count="1">
          <reference field="1" count="1">
            <x v="18"/>
          </reference>
        </references>
      </pivotArea>
    </format>
  </formats>
  <conditionalFormats count="4">
    <conditionalFormat priority="1">
      <pivotAreas count="5">
        <pivotArea type="data" collapsedLevelsAreSubtotals="1" fieldPosition="0">
          <references count="2">
            <reference field="4294967294" count="1">
              <x v="0"/>
            </reference>
            <reference field="1" count="1" selected="0">
              <x v="9"/>
            </reference>
          </references>
        </pivotArea>
        <pivotArea type="data" collapsedLevelsAreSubtotals="1" fieldPosition="0">
          <references count="2">
            <reference field="4294967294" count="1">
              <x v="0"/>
            </reference>
            <reference field="1" count="1" selected="0">
              <x v="18"/>
            </reference>
          </references>
        </pivotArea>
        <pivotArea type="data" collapsedLevelsAreSubtotals="1" fieldPosition="0">
          <references count="2">
            <reference field="4294967294" count="1">
              <x v="0"/>
            </reference>
            <reference field="1" count="1" selected="0">
              <x v="16"/>
            </reference>
          </references>
        </pivotArea>
        <pivotArea type="data" collapsedLevelsAreSubtotals="1" fieldPosition="0">
          <references count="2">
            <reference field="4294967294" count="1">
              <x v="0"/>
            </reference>
            <reference field="1" count="1" selected="0">
              <x v="3"/>
            </reference>
          </references>
        </pivotArea>
        <pivotArea type="data" collapsedLevelsAreSubtotals="1" fieldPosition="0">
          <references count="2">
            <reference field="4294967294" count="1">
              <x v="0"/>
            </reference>
            <reference field="1" count="1" selected="0">
              <x v="0"/>
            </reference>
          </references>
        </pivotArea>
      </pivotAreas>
    </conditionalFormat>
    <conditionalFormat priority="2">
      <pivotAreas count="5">
        <pivotArea type="data" collapsedLevelsAreSubtotals="1" fieldPosition="0">
          <references count="2">
            <reference field="4294967294" count="1">
              <x v="0"/>
            </reference>
            <reference field="1" count="1" selected="0">
              <x v="9"/>
            </reference>
          </references>
        </pivotArea>
        <pivotArea type="data" collapsedLevelsAreSubtotals="1" fieldPosition="0">
          <references count="2">
            <reference field="4294967294" count="1">
              <x v="0"/>
            </reference>
            <reference field="1" count="1" selected="0">
              <x v="18"/>
            </reference>
          </references>
        </pivotArea>
        <pivotArea type="data" collapsedLevelsAreSubtotals="1" fieldPosition="0">
          <references count="2">
            <reference field="4294967294" count="1">
              <x v="0"/>
            </reference>
            <reference field="1" count="1" selected="0">
              <x v="16"/>
            </reference>
          </references>
        </pivotArea>
        <pivotArea type="data" collapsedLevelsAreSubtotals="1" fieldPosition="0">
          <references count="2">
            <reference field="4294967294" count="1">
              <x v="0"/>
            </reference>
            <reference field="1" count="1" selected="0">
              <x v="3"/>
            </reference>
          </references>
        </pivotArea>
        <pivotArea type="data" collapsedLevelsAreSubtotals="1" fieldPosition="0">
          <references count="2">
            <reference field="4294967294" count="1">
              <x v="0"/>
            </reference>
            <reference field="1" count="1" selected="0">
              <x v="0"/>
            </reference>
          </references>
        </pivotArea>
      </pivotAreas>
    </conditionalFormat>
    <conditionalFormat priority="3">
      <pivotAreas count="14">
        <pivotArea type="data" collapsedLevelsAreSubtotals="1" fieldPosition="0">
          <references count="2">
            <reference field="4294967294" count="1">
              <x v="0"/>
            </reference>
            <reference field="1" count="1" selected="0">
              <x v="1"/>
            </reference>
          </references>
        </pivotArea>
        <pivotArea type="data" collapsedLevelsAreSubtotals="1" fieldPosition="0">
          <references count="2">
            <reference field="4294967294" count="1">
              <x v="0"/>
            </reference>
            <reference field="1" count="1" selected="0">
              <x v="2"/>
            </reference>
          </references>
        </pivotArea>
        <pivotArea type="data" collapsedLevelsAreSubtotals="1" fieldPosition="0">
          <references count="2">
            <reference field="4294967294" count="1">
              <x v="0"/>
            </reference>
            <reference field="1" count="1" selected="0">
              <x v="4"/>
            </reference>
          </references>
        </pivotArea>
        <pivotArea type="data" collapsedLevelsAreSubtotals="1" fieldPosition="0">
          <references count="2">
            <reference field="4294967294" count="1">
              <x v="0"/>
            </reference>
            <reference field="1" count="1" selected="0">
              <x v="5"/>
            </reference>
          </references>
        </pivotArea>
        <pivotArea type="data" collapsedLevelsAreSubtotals="1" fieldPosition="0">
          <references count="2">
            <reference field="4294967294" count="1">
              <x v="0"/>
            </reference>
            <reference field="1" count="1" selected="0">
              <x v="6"/>
            </reference>
          </references>
        </pivotArea>
        <pivotArea type="data" collapsedLevelsAreSubtotals="1" fieldPosition="0">
          <references count="2">
            <reference field="4294967294" count="1">
              <x v="0"/>
            </reference>
            <reference field="1" count="1" selected="0">
              <x v="7"/>
            </reference>
          </references>
        </pivotArea>
        <pivotArea type="data" collapsedLevelsAreSubtotals="1" fieldPosition="0">
          <references count="2">
            <reference field="4294967294" count="1">
              <x v="0"/>
            </reference>
            <reference field="1" count="1" selected="0">
              <x v="8"/>
            </reference>
          </references>
        </pivotArea>
        <pivotArea type="data" collapsedLevelsAreSubtotals="1" fieldPosition="0">
          <references count="2">
            <reference field="4294967294" count="1">
              <x v="0"/>
            </reference>
            <reference field="1" count="1" selected="0">
              <x v="10"/>
            </reference>
          </references>
        </pivotArea>
        <pivotArea type="data" collapsedLevelsAreSubtotals="1" fieldPosition="0">
          <references count="2">
            <reference field="4294967294" count="1">
              <x v="0"/>
            </reference>
            <reference field="1" count="1" selected="0">
              <x v="11"/>
            </reference>
          </references>
        </pivotArea>
        <pivotArea type="data" collapsedLevelsAreSubtotals="1" fieldPosition="0">
          <references count="2">
            <reference field="4294967294" count="1">
              <x v="0"/>
            </reference>
            <reference field="1" count="1" selected="0">
              <x v="12"/>
            </reference>
          </references>
        </pivotArea>
        <pivotArea type="data" collapsedLevelsAreSubtotals="1" fieldPosition="0">
          <references count="2">
            <reference field="4294967294" count="1">
              <x v="0"/>
            </reference>
            <reference field="1" count="1" selected="0">
              <x v="13"/>
            </reference>
          </references>
        </pivotArea>
        <pivotArea type="data" collapsedLevelsAreSubtotals="1" fieldPosition="0">
          <references count="2">
            <reference field="4294967294" count="1">
              <x v="0"/>
            </reference>
            <reference field="1" count="1" selected="0">
              <x v="14"/>
            </reference>
          </references>
        </pivotArea>
        <pivotArea type="data" collapsedLevelsAreSubtotals="1" fieldPosition="0">
          <references count="2">
            <reference field="4294967294" count="1">
              <x v="0"/>
            </reference>
            <reference field="1" count="1" selected="0">
              <x v="15"/>
            </reference>
          </references>
        </pivotArea>
        <pivotArea type="data" collapsedLevelsAreSubtotals="1" fieldPosition="0">
          <references count="2">
            <reference field="4294967294" count="1">
              <x v="0"/>
            </reference>
            <reference field="1" count="1" selected="0">
              <x v="17"/>
            </reference>
          </references>
        </pivotArea>
      </pivotAreas>
    </conditionalFormat>
    <conditionalFormat priority="4">
      <pivotAreas count="14">
        <pivotArea type="data" collapsedLevelsAreSubtotals="1" fieldPosition="0">
          <references count="2">
            <reference field="4294967294" count="1">
              <x v="0"/>
            </reference>
            <reference field="1" count="1" selected="0">
              <x v="1"/>
            </reference>
          </references>
        </pivotArea>
        <pivotArea type="data" collapsedLevelsAreSubtotals="1" fieldPosition="0">
          <references count="2">
            <reference field="4294967294" count="1">
              <x v="0"/>
            </reference>
            <reference field="1" count="1" selected="0">
              <x v="2"/>
            </reference>
          </references>
        </pivotArea>
        <pivotArea type="data" collapsedLevelsAreSubtotals="1" fieldPosition="0">
          <references count="2">
            <reference field="4294967294" count="1">
              <x v="0"/>
            </reference>
            <reference field="1" count="1" selected="0">
              <x v="4"/>
            </reference>
          </references>
        </pivotArea>
        <pivotArea type="data" collapsedLevelsAreSubtotals="1" fieldPosition="0">
          <references count="2">
            <reference field="4294967294" count="1">
              <x v="0"/>
            </reference>
            <reference field="1" count="1" selected="0">
              <x v="5"/>
            </reference>
          </references>
        </pivotArea>
        <pivotArea type="data" collapsedLevelsAreSubtotals="1" fieldPosition="0">
          <references count="2">
            <reference field="4294967294" count="1">
              <x v="0"/>
            </reference>
            <reference field="1" count="1" selected="0">
              <x v="6"/>
            </reference>
          </references>
        </pivotArea>
        <pivotArea type="data" collapsedLevelsAreSubtotals="1" fieldPosition="0">
          <references count="2">
            <reference field="4294967294" count="1">
              <x v="0"/>
            </reference>
            <reference field="1" count="1" selected="0">
              <x v="7"/>
            </reference>
          </references>
        </pivotArea>
        <pivotArea type="data" collapsedLevelsAreSubtotals="1" fieldPosition="0">
          <references count="2">
            <reference field="4294967294" count="1">
              <x v="0"/>
            </reference>
            <reference field="1" count="1" selected="0">
              <x v="8"/>
            </reference>
          </references>
        </pivotArea>
        <pivotArea type="data" collapsedLevelsAreSubtotals="1" fieldPosition="0">
          <references count="2">
            <reference field="4294967294" count="1">
              <x v="0"/>
            </reference>
            <reference field="1" count="1" selected="0">
              <x v="10"/>
            </reference>
          </references>
        </pivotArea>
        <pivotArea type="data" collapsedLevelsAreSubtotals="1" fieldPosition="0">
          <references count="2">
            <reference field="4294967294" count="1">
              <x v="0"/>
            </reference>
            <reference field="1" count="1" selected="0">
              <x v="11"/>
            </reference>
          </references>
        </pivotArea>
        <pivotArea type="data" collapsedLevelsAreSubtotals="1" fieldPosition="0">
          <references count="2">
            <reference field="4294967294" count="1">
              <x v="0"/>
            </reference>
            <reference field="1" count="1" selected="0">
              <x v="12"/>
            </reference>
          </references>
        </pivotArea>
        <pivotArea type="data" collapsedLevelsAreSubtotals="1" fieldPosition="0">
          <references count="2">
            <reference field="4294967294" count="1">
              <x v="0"/>
            </reference>
            <reference field="1" count="1" selected="0">
              <x v="13"/>
            </reference>
          </references>
        </pivotArea>
        <pivotArea type="data" collapsedLevelsAreSubtotals="1" fieldPosition="0">
          <references count="2">
            <reference field="4294967294" count="1">
              <x v="0"/>
            </reference>
            <reference field="1" count="1" selected="0">
              <x v="14"/>
            </reference>
          </references>
        </pivotArea>
        <pivotArea type="data" collapsedLevelsAreSubtotals="1" fieldPosition="0">
          <references count="2">
            <reference field="4294967294" count="1">
              <x v="0"/>
            </reference>
            <reference field="1" count="1" selected="0">
              <x v="15"/>
            </reference>
          </references>
        </pivotArea>
        <pivotArea type="data" collapsedLevelsAreSubtotals="1" fieldPosition="0">
          <references count="2">
            <reference field="4294967294" count="1">
              <x v="0"/>
            </reference>
            <reference field="1" count="1" selected="0">
              <x v="17"/>
            </reference>
          </references>
        </pivotArea>
      </pivotAreas>
    </conditionalFormat>
  </conditional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et Sales"/>
    <pivotHierarchy dragToData="1"/>
    <pivotHierarchy dragToData="1"/>
    <pivotHierarchy dragToData="1" caption="Revenue Less Material Cost"/>
    <pivotHierarchy dragToData="1"/>
    <pivotHierarchy dragToData="1" caption="Gross Margin"/>
    <pivotHierarchy dragToData="1"/>
    <pivotHierarchy dragToData="1" caption="EBIT"/>
    <pivotHierarchy dragToData="1"/>
    <pivotHierarchy dragToData="1" caption="Total Indirect Cost"/>
    <pivotHierarchy dragToData="1"/>
    <pivotHierarchy dragToData="1" caption="Depreciation"/>
    <pivotHierarchy dragToData="1"/>
    <pivotHierarchy dragToData="1" caption="Direct Power Cost"/>
    <pivotHierarchy dragToData="1" caption="Direct Maintenance Cost"/>
    <pivotHierarchy dragToData="1" caption="Other Direct Cost"/>
    <pivotHierarchy dragToData="1" caption="Raw Materials Transportation"/>
    <pivotHierarchy dragToData="1"/>
    <pivotHierarchy dragToData="1" caption="Advertisement and Promotion Cost"/>
    <pivotHierarchy dragToData="1" caption="Sales &amp; Distribution Expenses"/>
    <pivotHierarchy dragToData="1" caption="Raw Material Cost"/>
    <pivotHierarchy dragToData="1" caption="Direct Payroll Cost"/>
    <pivotHierarchy dragToData="1" caption="Total Direct Cost"/>
    <pivotHierarchy dragToData="1"/>
    <pivotHierarchy dragToData="1" caption="Indirect Payroll"/>
    <pivotHierarchy dragToData="1" caption="General overheads"/>
    <pivotHierarchy dragToData="1" caption="Income (expenses) on non operating assets"/>
    <pivotHierarchy dragToData="1" caption="EBITDA"/>
    <pivotHierarchy dragToData="1" caption="Actual"/>
    <pivotHierarchy dragToData="1"/>
    <pivotHierarchy dragToData="1"/>
    <pivotHierarchy dragToData="1"/>
  </pivotHierarchies>
  <pivotTableStyleInfo name="PivotStyleLight8" showRowHeaders="1" showColHeaders="1" showRowStripes="0" showColStripes="0" showLastColumn="1"/>
  <rowHierarchiesUsage count="2">
    <rowHierarchyUsage hierarchyUsage="66"/>
    <rowHierarchyUsage hierarchyUsage="-2"/>
  </rowHierarchiesUsage>
  <colHierarchiesUsage count="1">
    <colHierarchyUsage hierarchyUsage="6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Calendar_Table]"/>
        <x15:activeTabTopLevelEntity name="[Budget]"/>
        <x15:activeTabTopLevelEntity name="[Plant]"/>
        <x15:activeTabTopLevelEntity name="[Cost_Elements]"/>
        <x15:activeTabTopLevelEntity name="[Act]"/>
        <x15:activeTabTopLevelEntity name="[Bg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D8FE8C-9DF7-4A01-810A-3A21ADE4AE2C}" name="PivotTable1" cacheId="5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Month">
  <location ref="S3:U56"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xis="axisRow" allDrilled="1" subtotalTop="0" showAll="0" defaultSubtotal="0" defaultAttributeDrillState="1">
      <items count="12">
        <item x="0"/>
        <item x="8"/>
        <item x="6"/>
        <item x="5"/>
        <item x="1"/>
        <item x="11"/>
        <item x="10"/>
        <item x="9"/>
        <item x="2"/>
        <item x="4"/>
        <item x="3"/>
        <item x="7"/>
      </items>
    </pivotField>
    <pivotField allDrilled="1" subtotalTop="0" showAll="0" dataSourceSort="1" defaultSubtotal="0" defaultAttributeDrillState="1"/>
  </pivotFields>
  <rowFields count="2">
    <field x="0"/>
    <field x="3"/>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2">
    <i>
      <x/>
    </i>
    <i i="1">
      <x v="1"/>
    </i>
  </colItems>
  <dataFields count="2">
    <dataField name="Volume ( MT)" fld="1" baseField="0" baseItem="0"/>
    <dataField name="Direct Cost (£'000)" fld="2" baseField="0" baseItem="0"/>
  </dataFields>
  <formats count="3">
    <format dxfId="11">
      <pivotArea outline="0" collapsedLevelsAreSubtotals="1" fieldPosition="0"/>
    </format>
    <format dxfId="10">
      <pivotArea collapsedLevelsAreSubtotals="1" fieldPosition="0">
        <references count="2">
          <reference field="4294967294" count="1" selected="0">
            <x v="0"/>
          </reference>
          <reference field="3" count="0"/>
        </references>
      </pivotArea>
    </format>
    <format dxfId="9">
      <pivotArea dataOnly="0" outline="0" fieldPosition="0">
        <references count="1">
          <reference field="4294967294" count="1">
            <x v="1"/>
          </reference>
        </references>
      </pivotArea>
    </format>
  </formats>
  <chartFormats count="3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3">
          <reference field="4294967294" count="1" selected="0">
            <x v="1"/>
          </reference>
          <reference field="0" count="1" selected="0">
            <x v="3"/>
          </reference>
          <reference field="3" count="1" selected="0">
            <x v="11"/>
          </reference>
        </references>
      </pivotArea>
    </chartFormat>
    <chartFormat chart="3" format="7">
      <pivotArea type="data" outline="0" fieldPosition="0">
        <references count="3">
          <reference field="4294967294" count="1" selected="0">
            <x v="1"/>
          </reference>
          <reference field="0" count="1" selected="0">
            <x v="3"/>
          </reference>
          <reference field="3" count="1" selected="0">
            <x v="6"/>
          </reference>
        </references>
      </pivotArea>
    </chartFormat>
    <chartFormat chart="3" format="8">
      <pivotArea type="data" outline="0" fieldPosition="0">
        <references count="3">
          <reference field="4294967294" count="1" selected="0">
            <x v="1"/>
          </reference>
          <reference field="0" count="1" selected="0">
            <x v="3"/>
          </reference>
          <reference field="3" count="1" selected="0">
            <x v="1"/>
          </reference>
        </references>
      </pivotArea>
    </chartFormat>
    <chartFormat chart="3" format="9">
      <pivotArea type="data" outline="0" fieldPosition="0">
        <references count="3">
          <reference field="4294967294" count="1" selected="0">
            <x v="1"/>
          </reference>
          <reference field="0" count="1" selected="0">
            <x v="3"/>
          </reference>
          <reference field="3" count="1" selected="0">
            <x v="4"/>
          </reference>
        </references>
      </pivotArea>
    </chartFormat>
    <chartFormat chart="3" format="10">
      <pivotArea type="data" outline="0" fieldPosition="0">
        <references count="3">
          <reference field="4294967294" count="1" selected="0">
            <x v="1"/>
          </reference>
          <reference field="0" count="1" selected="0">
            <x v="3"/>
          </reference>
          <reference field="3" count="1" selected="0">
            <x v="8"/>
          </reference>
        </references>
      </pivotArea>
    </chartFormat>
    <chartFormat chart="3" format="11">
      <pivotArea type="data" outline="0" fieldPosition="0">
        <references count="3">
          <reference field="4294967294" count="1" selected="0">
            <x v="1"/>
          </reference>
          <reference field="0" count="1" selected="0">
            <x v="0"/>
          </reference>
          <reference field="3" count="1" selected="0">
            <x v="2"/>
          </reference>
        </references>
      </pivotArea>
    </chartFormat>
    <chartFormat chart="3" format="12">
      <pivotArea type="data" outline="0" fieldPosition="0">
        <references count="3">
          <reference field="4294967294" count="1" selected="0">
            <x v="1"/>
          </reference>
          <reference field="0" count="1" selected="0">
            <x v="0"/>
          </reference>
          <reference field="3" count="1" selected="0">
            <x v="6"/>
          </reference>
        </references>
      </pivotArea>
    </chartFormat>
    <chartFormat chart="3" format="13">
      <pivotArea type="data" outline="0" fieldPosition="0">
        <references count="3">
          <reference field="4294967294" count="1" selected="0">
            <x v="1"/>
          </reference>
          <reference field="0" count="1" selected="0">
            <x v="0"/>
          </reference>
          <reference field="3" count="1" selected="0">
            <x v="3"/>
          </reference>
        </references>
      </pivotArea>
    </chartFormat>
    <chartFormat chart="3" format="14">
      <pivotArea type="data" outline="0" fieldPosition="0">
        <references count="3">
          <reference field="4294967294" count="1" selected="0">
            <x v="1"/>
          </reference>
          <reference field="0" count="1" selected="0">
            <x v="0"/>
          </reference>
          <reference field="3" count="1" selected="0">
            <x v="8"/>
          </reference>
        </references>
      </pivotArea>
    </chartFormat>
    <chartFormat chart="3" format="15">
      <pivotArea type="data" outline="0" fieldPosition="0">
        <references count="3">
          <reference field="4294967294" count="1" selected="0">
            <x v="1"/>
          </reference>
          <reference field="0" count="1" selected="0">
            <x v="0"/>
          </reference>
          <reference field="3" count="1" selected="0">
            <x v="11"/>
          </reference>
        </references>
      </pivotArea>
    </chartFormat>
    <chartFormat chart="3" format="16">
      <pivotArea type="data" outline="0" fieldPosition="0">
        <references count="3">
          <reference field="4294967294" count="1" selected="0">
            <x v="1"/>
          </reference>
          <reference field="0" count="1" selected="0">
            <x v="1"/>
          </reference>
          <reference field="3" count="1" selected="0">
            <x v="2"/>
          </reference>
        </references>
      </pivotArea>
    </chartFormat>
    <chartFormat chart="3" format="17">
      <pivotArea type="data" outline="0" fieldPosition="0">
        <references count="3">
          <reference field="4294967294" count="1" selected="0">
            <x v="1"/>
          </reference>
          <reference field="0" count="1" selected="0">
            <x v="1"/>
          </reference>
          <reference field="3" count="1" selected="0">
            <x v="1"/>
          </reference>
        </references>
      </pivotArea>
    </chartFormat>
    <chartFormat chart="3" format="18">
      <pivotArea type="data" outline="0" fieldPosition="0">
        <references count="3">
          <reference field="4294967294" count="1" selected="0">
            <x v="1"/>
          </reference>
          <reference field="0" count="1" selected="0">
            <x v="1"/>
          </reference>
          <reference field="3" count="1" selected="0">
            <x v="4"/>
          </reference>
        </references>
      </pivotArea>
    </chartFormat>
    <chartFormat chart="3" format="19">
      <pivotArea type="data" outline="0" fieldPosition="0">
        <references count="3">
          <reference field="4294967294" count="1" selected="0">
            <x v="1"/>
          </reference>
          <reference field="0" count="1" selected="0">
            <x v="1"/>
          </reference>
          <reference field="3" count="1" selected="0">
            <x v="6"/>
          </reference>
        </references>
      </pivotArea>
    </chartFormat>
    <chartFormat chart="3" format="20">
      <pivotArea type="data" outline="0" fieldPosition="0">
        <references count="3">
          <reference field="4294967294" count="1" selected="0">
            <x v="1"/>
          </reference>
          <reference field="0" count="1" selected="0">
            <x v="1"/>
          </reference>
          <reference field="3" count="1" selected="0">
            <x v="9"/>
          </reference>
        </references>
      </pivotArea>
    </chartFormat>
    <chartFormat chart="3" format="21">
      <pivotArea type="data" outline="0" fieldPosition="0">
        <references count="3">
          <reference field="4294967294" count="1" selected="0">
            <x v="1"/>
          </reference>
          <reference field="0" count="1" selected="0">
            <x v="1"/>
          </reference>
          <reference field="3" count="1" selected="0">
            <x v="7"/>
          </reference>
        </references>
      </pivotArea>
    </chartFormat>
    <chartFormat chart="3" format="22">
      <pivotArea type="data" outline="0" fieldPosition="0">
        <references count="3">
          <reference field="4294967294" count="1" selected="0">
            <x v="1"/>
          </reference>
          <reference field="0" count="1" selected="0">
            <x v="2"/>
          </reference>
          <reference field="3" count="1" selected="0">
            <x v="3"/>
          </reference>
        </references>
      </pivotArea>
    </chartFormat>
    <chartFormat chart="3" format="23">
      <pivotArea type="data" outline="0" fieldPosition="0">
        <references count="3">
          <reference field="4294967294" count="1" selected="0">
            <x v="1"/>
          </reference>
          <reference field="0" count="1" selected="0">
            <x v="2"/>
          </reference>
          <reference field="3" count="1" selected="0">
            <x v="6"/>
          </reference>
        </references>
      </pivotArea>
    </chartFormat>
    <chartFormat chart="3" format="24">
      <pivotArea type="data" outline="0" fieldPosition="0">
        <references count="3">
          <reference field="4294967294" count="1" selected="0">
            <x v="1"/>
          </reference>
          <reference field="0" count="1" selected="0">
            <x v="2"/>
          </reference>
          <reference field="3" count="1" selected="0">
            <x v="4"/>
          </reference>
        </references>
      </pivotArea>
    </chartFormat>
    <chartFormat chart="3" format="25">
      <pivotArea type="data" outline="0" fieldPosition="0">
        <references count="3">
          <reference field="4294967294" count="1" selected="0">
            <x v="1"/>
          </reference>
          <reference field="0" count="1" selected="0">
            <x v="2"/>
          </reference>
          <reference field="3" count="1" selected="0">
            <x v="9"/>
          </reference>
        </references>
      </pivotArea>
    </chartFormat>
    <chartFormat chart="3" format="26">
      <pivotArea type="data" outline="0" fieldPosition="0">
        <references count="3">
          <reference field="4294967294" count="1" selected="0">
            <x v="1"/>
          </reference>
          <reference field="0" count="1" selected="0">
            <x v="3"/>
          </reference>
          <reference field="3" count="1" selected="0">
            <x v="3"/>
          </reference>
        </references>
      </pivotArea>
    </chartFormat>
    <chartFormat chart="3" format="27">
      <pivotArea type="data" outline="0" fieldPosition="0">
        <references count="3">
          <reference field="4294967294" count="1" selected="0">
            <x v="1"/>
          </reference>
          <reference field="0" count="1" selected="0">
            <x v="3"/>
          </reference>
          <reference field="3" count="1" selected="0">
            <x v="5"/>
          </reference>
        </references>
      </pivotArea>
    </chartFormat>
    <chartFormat chart="3" format="28">
      <pivotArea type="data" outline="0" fieldPosition="0">
        <references count="3">
          <reference field="4294967294" count="1" selected="0">
            <x v="1"/>
          </reference>
          <reference field="0" count="1" selected="0">
            <x v="3"/>
          </reference>
          <reference field="3" count="1" selected="0">
            <x v="9"/>
          </reference>
        </references>
      </pivotArea>
    </chartFormat>
    <chartFormat chart="3" format="29">
      <pivotArea type="data" outline="0" fieldPosition="0">
        <references count="3">
          <reference field="4294967294" count="1" selected="0">
            <x v="1"/>
          </reference>
          <reference field="0" count="1" selected="0">
            <x v="0"/>
          </reference>
          <reference field="3" count="1" selected="0">
            <x v="5"/>
          </reference>
        </references>
      </pivotArea>
    </chartFormat>
    <chartFormat chart="3" format="30">
      <pivotArea type="data" outline="0" fieldPosition="0">
        <references count="3">
          <reference field="4294967294" count="1" selected="0">
            <x v="1"/>
          </reference>
          <reference field="0" count="1" selected="0">
            <x v="2"/>
          </reference>
          <reference field="3" count="1" selected="0">
            <x v="0"/>
          </reference>
        </references>
      </pivotArea>
    </chartFormat>
    <chartFormat chart="3" format="31">
      <pivotArea type="data" outline="0" fieldPosition="0">
        <references count="3">
          <reference field="4294967294" count="1" selected="0">
            <x v="1"/>
          </reference>
          <reference field="0" count="1" selected="0">
            <x v="1"/>
          </reference>
          <reference field="3" count="1" selected="0">
            <x v="11"/>
          </reference>
        </references>
      </pivotArea>
    </chartFormat>
    <chartFormat chart="3" format="32">
      <pivotArea type="data" outline="0" fieldPosition="0">
        <references count="3">
          <reference field="4294967294" count="1" selected="0">
            <x v="1"/>
          </reference>
          <reference field="0" count="1" selected="0">
            <x v="2"/>
          </reference>
          <reference field="3" count="1" selected="0">
            <x v="2"/>
          </reference>
        </references>
      </pivotArea>
    </chartFormat>
    <chartFormat chart="3" format="33">
      <pivotArea type="data" outline="0" fieldPosition="0">
        <references count="3">
          <reference field="4294967294" count="1" selected="0">
            <x v="1"/>
          </reference>
          <reference field="0" count="1" selected="0">
            <x v="3"/>
          </reference>
          <reference field="3" count="1" selected="0">
            <x v="7"/>
          </reference>
        </references>
      </pivotArea>
    </chartFormat>
    <chartFormat chart="3" format="34">
      <pivotArea type="data" outline="0" fieldPosition="0">
        <references count="3">
          <reference field="4294967294" count="1" selected="0">
            <x v="1"/>
          </reference>
          <reference field="0" count="1" selected="0">
            <x v="0"/>
          </reference>
          <reference field="3" count="1" selected="0">
            <x v="10"/>
          </reference>
        </references>
      </pivotArea>
    </chartFormat>
    <chartFormat chart="3" format="35">
      <pivotArea type="data" outline="0" fieldPosition="0">
        <references count="3">
          <reference field="4294967294" count="1" selected="0">
            <x v="1"/>
          </reference>
          <reference field="0" count="1" selected="0">
            <x v="0"/>
          </reference>
          <reference field="3" count="1" selected="0">
            <x v="1"/>
          </reference>
        </references>
      </pivotArea>
    </chartFormat>
    <chartFormat chart="3" format="36">
      <pivotArea type="data" outline="0" fieldPosition="0">
        <references count="3">
          <reference field="4294967294" count="1" selected="0">
            <x v="1"/>
          </reference>
          <reference field="0" count="1" selected="0">
            <x v="0"/>
          </reference>
          <reference field="3" count="1" selected="0">
            <x v="4"/>
          </reference>
        </references>
      </pivotArea>
    </chartFormat>
    <chartFormat chart="3" format="37">
      <pivotArea type="data" outline="0" fieldPosition="0">
        <references count="3">
          <reference field="4294967294" count="1" selected="0">
            <x v="1"/>
          </reference>
          <reference field="0" count="1" selected="0">
            <x v="0"/>
          </reference>
          <reference field="3" count="1" selected="0">
            <x v="9"/>
          </reference>
        </references>
      </pivotArea>
    </chartFormat>
  </chart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caption="Actual"/>
    <pivotHierarchy dragToData="1"/>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rect Cost (£'000)"/>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5"/>
    <rowHierarchyUsage hierarchyUsage="6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74398D-2A6B-4334-AD9E-EBB8AA8D5D48}" name="PivotTable5" cacheId="4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12:M1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RM Transport Budget" fld="0" baseField="0" baseItem="0"/>
    <dataField name="RM Budget" fld="1" baseField="0" baseItem="0"/>
    <dataField name="RM Actual" fld="2" baseField="0" baseItem="0"/>
    <dataField name="RM Transport Actual" fld="3" baseField="0" baseItem="0"/>
  </dataFields>
  <formats count="2">
    <format dxfId="13">
      <pivotArea outline="0" collapsedLevelsAreSubtotals="1" fieldPosition="0"/>
    </format>
    <format dxfId="12">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M Transport"/>
    <pivotHierarchy dragToData="1"/>
    <pivotHierarchy dragToData="1"/>
    <pivotHierarchy dragToData="1"/>
    <pivotHierarchy dragToData="1" caption="RM 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88F328-F600-4F5C-B743-7F36B0FA0726}" name="PivotTable6" cacheId="4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M21:N2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14">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D9B63-C971-4F00-8CEF-7D3A6AA93B9B}" name="PivotTable3" cacheId="5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29:J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Income (expenses) on non operating assets" fld="0" baseField="0" baseItem="0"/>
  </dataFields>
  <formats count="2">
    <format dxfId="2">
      <pivotArea outline="0" collapsedLevelsAreSubtotals="1" fieldPosition="0"/>
    </format>
    <format dxfId="1">
      <pivotArea dataOnly="0" labelOnly="1" outline="0" axis="axisValues"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caption="Actual"/>
    <pivotHierarchy dragToData="1"/>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come (expenses) on non operating asset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5334D-224F-4A92-8652-A16683A5F9CA}" name="PivotTable2" cacheId="4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8:K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D3C3E9-5242-41D8-B032-EBE7DF06B866}" name="PivotTable7" cacheId="5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O21:P2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3">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5300AF-A79E-422F-BAF9-BADFD1A9D856}" name="PivotTable4" cacheId="4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lant">
  <location ref="J4:K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4">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44CCA2-106D-4535-8BD2-EC916C46B10F}" name="PivotTable10" cacheId="4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17:K1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5">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379E2C-439A-4A32-B6D2-6EC8EBF94B4E}" name="PivotTable8" cacheId="5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21:K2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6">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caption="Actual"/>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F24EEE-FB06-4C4F-96BA-4B532DC9B54B}" name="PivotTable11" cacheId="4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Y">
  <location ref="M4:P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Power" fld="0" baseField="0" baseItem="0"/>
    <dataField name="Maintenance" fld="1" baseField="0" baseItem="0"/>
    <dataField name="Others" fld="2" baseField="0" baseItem="0"/>
    <dataField name="Payroll" fld="3" baseField="0" baseItem="0" numFmtId="168"/>
  </dataFields>
  <formats count="1">
    <format dxfId="7">
      <pivotArea outline="0" collapsedLevelsAreSubtotals="1" fieldPosition="0">
        <references count="1">
          <reference field="4294967294" count="1" selected="0">
            <x v="3"/>
          </reference>
        </references>
      </pivotArea>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et_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wer"/>
    <pivotHierarchy dragToData="1" caption="Maintenance"/>
    <pivotHierarchy dragToData="1" caption="Others"/>
    <pivotHierarchy dragToData="1"/>
    <pivotHierarchy dragToData="1"/>
    <pivotHierarchy dragToData="1"/>
    <pivotHierarchy dragToData="1"/>
    <pivotHierarchy dragToData="1"/>
    <pivotHierarchy dragToData="1" caption="Payrol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FCCDEB-76DF-40EC-A1BC-52B370AF2660}" name="PivotTable9" cacheId="5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lant">
  <location ref="J25:K2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ctual" fld="0" baseField="0" baseItem="0"/>
    <dataField name="Budget" fld="1" baseField="0" baseItem="0"/>
  </dataFields>
  <formats count="1">
    <format dxfId="8">
      <pivotArea outline="0" collapsedLevelsAreSubtotals="1" fieldPosition="0"/>
    </format>
  </formats>
  <pivotHierarchies count="10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tual"/>
    <pivotHierarchy dragToData="1" caption="Actual"/>
    <pivotHierarchy dragToData="1"/>
    <pivotHierarchy dragToData="1"/>
    <pivotHierarchy dragToData="1" caption="Actual"/>
    <pivotHierarchy dragToData="1"/>
    <pivotHierarchy dragToData="1" caption="Actual"/>
    <pivotHierarchy dragToData="1"/>
    <pivotHierarchy dragToData="1" caption="Actual"/>
    <pivotHierarchy dragToData="1"/>
    <pivotHierarchy dragToData="1"/>
    <pivotHierarchy dragToData="1"/>
    <pivotHierarchy dragToData="1" caption="Actu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erdeen]"/>
        <x15:activeTabTopLevelEntity name="[Plant]"/>
        <x15:activeTabTopLevelEntity name="[Budget]"/>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s" xr10:uid="{F6A5C44F-B633-45F6-A9B5-7149D2AA490A}" sourceName="[Plant].[Plants]">
  <pivotTables>
    <pivotTable tabId="49" name="PivotTable10"/>
    <pivotTable tabId="49" name="PivotTable11"/>
    <pivotTable tabId="49" name="PivotTable2"/>
    <pivotTable tabId="49" name="PivotTable4"/>
    <pivotTable tabId="49" name="PivotTable5"/>
    <pivotTable tabId="49" name="PivotTable6"/>
    <pivotTable tabId="49" name="PivotTable7"/>
    <pivotTable tabId="49" name="PivotTable8"/>
    <pivotTable tabId="49" name="PivotTable9"/>
    <pivotTable tabId="53" name="PivotTable1"/>
    <pivotTable tabId="49" name="PivotTable1"/>
    <pivotTable tabId="49" name="PivotTable3"/>
  </pivotTables>
  <data>
    <olap pivotCacheId="636242810">
      <levels count="2">
        <level uniqueName="[Plant].[Plants].[(All)]" sourceCaption="(All)" count="0"/>
        <level uniqueName="[Plant].[Plants].[Plants]" sourceCaption="Plants" count="6">
          <ranges>
            <range startItem="0">
              <i n="[Plant].[Plants].&amp;[Aberdeen]" c="Aberdeen"/>
              <i n="[Plant].[Plants].&amp;[Belfast]" c="Belfast"/>
              <i n="[Plant].[Plants].&amp;[Edinburgh]" c="Edinburgh"/>
              <i n="[Plant].[Plants].&amp;[Glasgow]" c="Glasgow"/>
              <i n="[Plant].[Plants].&amp;[London]" c="London"/>
              <i n="[Plant].[Plants].&amp;[Manchester]" c="Manchester"/>
            </range>
          </ranges>
        </level>
      </levels>
      <selections count="1">
        <selection n="[Plant].[Plants].[All]"/>
      </selections>
    </olap>
  </data>
  <extLst>
    <x:ext xmlns:x15="http://schemas.microsoft.com/office/spreadsheetml/2010/11/main" uri="{470722E0-AACD-4C17-9CDC-17EF765DBC7E}">
      <x15:slicerCacheHideItemsWithNoData count="1">
        <x15:slicerCacheOlapLevelName uniqueName="[Plant].[Plants].[Plants]"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C4954988-605A-4057-9346-8716639A08BC}" sourceName="[Calendar_Table].[FY]">
  <pivotTables>
    <pivotTable tabId="49" name="PivotTable2"/>
    <pivotTable tabId="49" name="PivotTable10"/>
    <pivotTable tabId="49" name="PivotTable11"/>
    <pivotTable tabId="49" name="PivotTable4"/>
    <pivotTable tabId="49" name="PivotTable5"/>
    <pivotTable tabId="49" name="PivotTable6"/>
    <pivotTable tabId="49" name="PivotTable7"/>
    <pivotTable tabId="49" name="PivotTable8"/>
    <pivotTable tabId="49" name="PivotTable9"/>
    <pivotTable tabId="53" name="PivotTable1"/>
    <pivotTable tabId="49" name="PivotTable1"/>
    <pivotTable tabId="49" name="PivotTable3"/>
  </pivotTables>
  <data>
    <olap pivotCacheId="636242810">
      <levels count="2">
        <level uniqueName="[Calendar_Table].[FY].[(All)]" sourceCaption="(All)" count="0"/>
        <level uniqueName="[Calendar_Table].[FY].[FY]" sourceCaption="FY" count="5">
          <ranges>
            <range startItem="0">
              <i n="[Calendar_Table].[FY].&amp;[FY2019-2020]" c="FY2019-2020"/>
              <i n="[Calendar_Table].[FY].&amp;[FY2020-2021]" c="FY2020-2021"/>
              <i n="[Calendar_Table].[FY].&amp;[FY2021-2022]" c="FY2021-2022"/>
              <i n="[Calendar_Table].[FY].&amp;[FY2022-2023]" c="FY2022-2023"/>
              <i n="[Calendar_Table].[FY].&amp;[FY2018-2019]" c="FY2018-2019" nd="1"/>
            </range>
          </ranges>
        </level>
      </levels>
      <selections count="1">
        <selection n="[Calendar_Table].[FY].[All]"/>
      </selections>
    </olap>
  </data>
  <extLst>
    <x:ext xmlns:x15="http://schemas.microsoft.com/office/spreadsheetml/2010/11/main" uri="{470722E0-AACD-4C17-9CDC-17EF765DBC7E}">
      <x15:slicerCacheHideItemsWithNoData count="1">
        <x15:slicerCacheOlapLevelName uniqueName="[Calendar_Table].[FY].[FY]"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Plant" xr10:uid="{92E7EE4F-037C-4329-9187-3C6825141D99}" cache="Slicer_Plants" caption="Select Plant" columnCount="2" level="1" style="Slicer Style 1" rowHeight="182880"/>
  <slicer name="FY" xr10:uid="{50A96B72-5E25-4254-818B-7017844A5FBE}" cache="Slicer_FY" caption="FY"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Plant 1" xr10:uid="{5A3AAFCE-CD04-4E09-AC08-38437D4F8538}" cache="Slicer_Plants" caption="Select Plant" columnCount="2" level="1" style="Slicer Style 1" rowHeight="182880"/>
  <slicer name="FY 1" xr10:uid="{849EAFAF-54CA-4375-9C6E-56AF6A234F49}" cache="Slicer_FY" caption="FY"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8AC37-D1F8-4539-8CA0-A496D137EBEF}" name="Calendar_Table" displayName="Calendar_Table" ref="G1:K52" totalsRowShown="0">
  <autoFilter ref="G1:K52" xr:uid="{5288AC37-D1F8-4539-8CA0-A496D137EBEF}"/>
  <tableColumns count="5">
    <tableColumn id="1" xr3:uid="{1471E075-1CFE-44FE-85E5-05577559816F}" name="Month"/>
    <tableColumn id="2" xr3:uid="{72B79750-D134-4850-9AF5-4EFE85D43144}" name="MonthNumber" dataDxfId="0"/>
    <tableColumn id="3" xr3:uid="{7A271CEF-A1CA-449E-A1EE-96716E87A779}" name="Year"/>
    <tableColumn id="4" xr3:uid="{79ED534A-0475-4F69-8607-C825B9D9449A}" name="P.Key">
      <calculatedColumnFormula>CONCATENATE(G2,I2)</calculatedColumnFormula>
    </tableColumn>
    <tableColumn id="5" xr3:uid="{B04E4534-110A-40E0-93B8-1B794E75F0CB}" name="FY">
      <calculatedColumnFormula>"FY"&amp;IF(H2&gt;3, I2, I2-1)&amp;"-"&amp;IF(H2&gt;3, I2+1, I2)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FE4224-380D-43E6-810F-5FC181C85D71}" name="Plant" displayName="Plant" ref="D1:D7" totalsRowShown="0">
  <autoFilter ref="D1:D7" xr:uid="{36FE4224-380D-43E6-810F-5FC181C85D71}"/>
  <tableColumns count="1">
    <tableColumn id="1" xr3:uid="{B5820630-4C2A-4382-BCB5-DF7C742E5BA3}" name="Pla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BBCFBD-66C0-4A9A-9658-8E82C2A28D52}" name="Cost_Elements" displayName="Cost_Elements" ref="O1:O21" totalsRowShown="0">
  <autoFilter ref="O1:O21" xr:uid="{ADBBCFBD-66C0-4A9A-9658-8E82C2A28D52}"/>
  <tableColumns count="1">
    <tableColumn id="1" xr3:uid="{A99326FF-BE95-47F3-A862-394014A4918E}" name="Cost Ele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70B7BE9-A209-48DD-9503-E0C5AAA85DFE}">
  <we:reference id="wa104168603" version="1.0.0.6" store="en-US" storeType="OMEX"/>
  <we:alternateReferences>
    <we:reference id="wa104168603" version="1.0.0.6" store="wa10416860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5CA2F-6ECA-4998-8E67-051D6A350BA0}">
  <sheetPr codeName="Sheet1"/>
  <dimension ref="A2:A38"/>
  <sheetViews>
    <sheetView showGridLines="0" showRowColHeaders="0" tabSelected="1" workbookViewId="0">
      <selection activeCell="R21" sqref="R21"/>
    </sheetView>
  </sheetViews>
  <sheetFormatPr defaultColWidth="9.109375" defaultRowHeight="14.4" x14ac:dyDescent="0.3"/>
  <cols>
    <col min="1" max="16384" width="9.109375" style="137"/>
  </cols>
  <sheetData>
    <row r="2" spans="1:1" ht="21" x14ac:dyDescent="0.4">
      <c r="A2" s="136" t="s">
        <v>172</v>
      </c>
    </row>
    <row r="9" spans="1:1" ht="21" x14ac:dyDescent="0.4">
      <c r="A9" s="136" t="s">
        <v>171</v>
      </c>
    </row>
    <row r="21" spans="1:1" x14ac:dyDescent="0.3">
      <c r="A21" s="138"/>
    </row>
    <row r="24" spans="1:1" ht="21" x14ac:dyDescent="0.4">
      <c r="A24" s="136" t="s">
        <v>170</v>
      </c>
    </row>
    <row r="38" spans="1:1" ht="21" x14ac:dyDescent="0.4">
      <c r="A38" s="136" t="s">
        <v>169</v>
      </c>
    </row>
  </sheetData>
  <sheetProtection algorithmName="SHA-512" hashValue="2iaTnwfU+gnkqsq2LANss0KseDV9CYnd55FxYvQzuYehzb3NhcNbafc7I9LAFvkD1Gei/yTpaBL4Tf956luEPA==" saltValue="802xlQ30rbyc5k15T3V6rg==" spinCount="100000" sheet="1" objects="1" scenarios="1" selectLockedCells="1" selectUnlockedCell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00B050"/>
    <pageSetUpPr fitToPage="1"/>
  </sheetPr>
  <dimension ref="A1:BS33"/>
  <sheetViews>
    <sheetView zoomScale="60" zoomScaleNormal="60" workbookViewId="0">
      <pane xSplit="1" ySplit="6" topLeftCell="B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65.88671875" bestFit="1" customWidth="1"/>
    <col min="2" max="13" width="12.6640625" customWidth="1" outlineLevel="1"/>
    <col min="14" max="14" width="12.6640625" customWidth="1"/>
    <col min="15" max="15" width="1.6640625" customWidth="1"/>
    <col min="16" max="27" width="12.6640625" customWidth="1" outlineLevel="1"/>
    <col min="28" max="28" width="12.6640625" customWidth="1"/>
    <col min="29" max="29" width="1.6640625" customWidth="1"/>
    <col min="30" max="41" width="12.6640625" customWidth="1" outlineLevel="1"/>
    <col min="42" max="42" width="12.6640625" customWidth="1"/>
    <col min="43" max="43" width="13.6640625" customWidth="1"/>
    <col min="44" max="55" width="12.6640625" customWidth="1" outlineLevel="1"/>
    <col min="56" max="56" width="12.6640625" customWidth="1"/>
    <col min="57" max="57" width="13.6640625" customWidth="1"/>
    <col min="58" max="69" width="12.6640625" customWidth="1" outlineLevel="1"/>
    <col min="70" max="70" width="13.33203125" customWidth="1"/>
    <col min="71" max="71" width="7.88671875" customWidth="1"/>
  </cols>
  <sheetData>
    <row r="1" spans="1:71" ht="16.2" thickBot="1" x14ac:dyDescent="0.35">
      <c r="A1" s="62" t="s">
        <v>85</v>
      </c>
      <c r="B1" s="61"/>
      <c r="C1" s="61"/>
      <c r="D1" s="61"/>
      <c r="E1" s="61"/>
      <c r="F1" s="61"/>
      <c r="G1" s="61"/>
      <c r="H1" s="61"/>
      <c r="I1" s="61"/>
      <c r="J1" s="61"/>
      <c r="K1" s="61"/>
      <c r="L1" s="61"/>
      <c r="M1" s="61"/>
      <c r="N1" s="64"/>
      <c r="O1" s="66"/>
      <c r="P1" s="61"/>
      <c r="Q1" s="61"/>
      <c r="R1" s="61"/>
      <c r="S1" s="61"/>
      <c r="T1" s="61"/>
      <c r="U1" s="61"/>
      <c r="V1" s="61"/>
      <c r="W1" s="61"/>
      <c r="X1" s="61"/>
      <c r="Y1" s="61"/>
      <c r="Z1" s="61"/>
      <c r="AA1" s="61"/>
      <c r="AB1" s="64"/>
      <c r="AC1" s="66"/>
      <c r="AD1" s="61"/>
      <c r="AE1" s="61"/>
      <c r="AF1" s="61"/>
      <c r="AG1" s="61"/>
      <c r="AH1" s="61"/>
      <c r="AI1" s="61"/>
      <c r="AJ1" s="61"/>
      <c r="AK1" s="61"/>
      <c r="AL1" s="61"/>
      <c r="AM1" s="61"/>
      <c r="AN1" s="61"/>
      <c r="AO1" s="61"/>
      <c r="AP1" s="64"/>
      <c r="AR1" s="61"/>
      <c r="AS1" s="61"/>
      <c r="AT1" s="61"/>
      <c r="AU1" s="61"/>
      <c r="AV1" s="61"/>
      <c r="AW1" s="61"/>
      <c r="AX1" s="61"/>
      <c r="AY1" s="61"/>
      <c r="AZ1" s="61"/>
      <c r="BA1" s="61"/>
      <c r="BB1" s="61"/>
      <c r="BC1" s="61"/>
      <c r="BD1" s="64"/>
      <c r="BF1" s="61"/>
      <c r="BG1" s="61"/>
      <c r="BH1" s="61"/>
      <c r="BI1" s="61"/>
      <c r="BJ1" s="61"/>
      <c r="BK1" s="61"/>
      <c r="BL1" s="61"/>
      <c r="BM1" s="61"/>
      <c r="BN1" s="61"/>
      <c r="BO1" s="61"/>
      <c r="BP1" s="61"/>
      <c r="BQ1" s="61"/>
      <c r="BR1" s="64"/>
    </row>
    <row r="2" spans="1:71" ht="28.2" thickBot="1" x14ac:dyDescent="0.35">
      <c r="A2" s="9"/>
      <c r="B2" s="69" t="s">
        <v>3</v>
      </c>
      <c r="C2" s="70" t="s">
        <v>4</v>
      </c>
      <c r="D2" s="70" t="s">
        <v>5</v>
      </c>
      <c r="E2" s="70" t="s">
        <v>6</v>
      </c>
      <c r="F2" s="70" t="s">
        <v>7</v>
      </c>
      <c r="G2" s="70" t="s">
        <v>8</v>
      </c>
      <c r="H2" s="70" t="s">
        <v>9</v>
      </c>
      <c r="I2" s="70" t="s">
        <v>10</v>
      </c>
      <c r="J2" s="70" t="s">
        <v>11</v>
      </c>
      <c r="K2" s="70" t="s">
        <v>12</v>
      </c>
      <c r="L2" s="70" t="s">
        <v>13</v>
      </c>
      <c r="M2" s="70" t="s">
        <v>14</v>
      </c>
      <c r="N2" s="71" t="s">
        <v>15</v>
      </c>
      <c r="P2" s="69" t="s">
        <v>16</v>
      </c>
      <c r="Q2" s="70" t="s">
        <v>17</v>
      </c>
      <c r="R2" s="70" t="s">
        <v>18</v>
      </c>
      <c r="S2" s="70" t="s">
        <v>19</v>
      </c>
      <c r="T2" s="70" t="s">
        <v>20</v>
      </c>
      <c r="U2" s="70" t="s">
        <v>21</v>
      </c>
      <c r="V2" s="70" t="s">
        <v>22</v>
      </c>
      <c r="W2" s="70" t="s">
        <v>23</v>
      </c>
      <c r="X2" s="70" t="s">
        <v>24</v>
      </c>
      <c r="Y2" s="70" t="s">
        <v>25</v>
      </c>
      <c r="Z2" s="70" t="s">
        <v>26</v>
      </c>
      <c r="AA2" s="70" t="s">
        <v>27</v>
      </c>
      <c r="AB2" s="71" t="s">
        <v>28</v>
      </c>
      <c r="AD2" s="69" t="s">
        <v>29</v>
      </c>
      <c r="AE2" s="70" t="s">
        <v>30</v>
      </c>
      <c r="AF2" s="70" t="s">
        <v>31</v>
      </c>
      <c r="AG2" s="70" t="s">
        <v>32</v>
      </c>
      <c r="AH2" s="70" t="s">
        <v>33</v>
      </c>
      <c r="AI2" s="70" t="s">
        <v>34</v>
      </c>
      <c r="AJ2" s="70" t="s">
        <v>35</v>
      </c>
      <c r="AK2" s="70" t="s">
        <v>36</v>
      </c>
      <c r="AL2" s="70" t="s">
        <v>37</v>
      </c>
      <c r="AM2" s="70" t="s">
        <v>38</v>
      </c>
      <c r="AN2" s="70" t="s">
        <v>39</v>
      </c>
      <c r="AO2" s="70" t="s">
        <v>40</v>
      </c>
      <c r="AP2" s="71"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c r="BS2" s="59"/>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1" customHeight="1" thickBot="1" x14ac:dyDescent="0.35">
      <c r="A5" s="10" t="s">
        <v>69</v>
      </c>
      <c r="B5" s="46">
        <v>18.266562496799999</v>
      </c>
      <c r="C5" s="25">
        <v>21.962416838400003</v>
      </c>
      <c r="D5" s="25">
        <v>18.048462634200003</v>
      </c>
      <c r="E5" s="25">
        <v>19.544556</v>
      </c>
      <c r="F5" s="25">
        <v>18.986446576799999</v>
      </c>
      <c r="G5" s="25">
        <v>17.1241015863</v>
      </c>
      <c r="H5" s="25">
        <v>17.772563774849996</v>
      </c>
      <c r="I5" s="25">
        <v>17.196606165600002</v>
      </c>
      <c r="J5" s="25">
        <v>17.362939452299997</v>
      </c>
      <c r="K5" s="25">
        <v>14.724074095349996</v>
      </c>
      <c r="L5" s="25">
        <v>16.087733486099996</v>
      </c>
      <c r="M5" s="30">
        <v>21.047107336499998</v>
      </c>
      <c r="N5" s="37">
        <v>218.12357044319995</v>
      </c>
      <c r="O5" s="67"/>
      <c r="P5" s="46">
        <v>21.398109649949998</v>
      </c>
      <c r="Q5" s="25">
        <v>23.806805003100003</v>
      </c>
      <c r="R5" s="25">
        <v>20.096127959999997</v>
      </c>
      <c r="S5" s="25">
        <v>23.5065236742</v>
      </c>
      <c r="T5" s="25">
        <v>20.787648056099997</v>
      </c>
      <c r="U5" s="25">
        <v>23.424705753600001</v>
      </c>
      <c r="V5" s="25">
        <v>24.796701787799996</v>
      </c>
      <c r="W5" s="25">
        <v>24.601843412400001</v>
      </c>
      <c r="X5" s="25">
        <v>24.348038698499995</v>
      </c>
      <c r="Y5" s="25">
        <v>23.8470865026</v>
      </c>
      <c r="Z5" s="25">
        <v>22.206959086200001</v>
      </c>
      <c r="AA5" s="30">
        <v>21.623125890000004</v>
      </c>
      <c r="AB5" s="37">
        <v>274.44367547445</v>
      </c>
      <c r="AC5" s="67"/>
      <c r="AD5" s="46">
        <v>24.4578517578</v>
      </c>
      <c r="AE5" s="25">
        <v>24.142548466199997</v>
      </c>
      <c r="AF5" s="25">
        <v>26.386515751200001</v>
      </c>
      <c r="AG5" s="25">
        <v>23.847749999999998</v>
      </c>
      <c r="AH5" s="25">
        <v>23.847750000000001</v>
      </c>
      <c r="AI5" s="25">
        <v>23.847749999999998</v>
      </c>
      <c r="AJ5" s="25">
        <v>26.127194887378874</v>
      </c>
      <c r="AK5" s="25">
        <v>23.79866112476682</v>
      </c>
      <c r="AL5" s="25">
        <v>23.998449254351119</v>
      </c>
      <c r="AM5" s="25">
        <v>20.68344436372745</v>
      </c>
      <c r="AN5" s="25">
        <v>21.940985118644914</v>
      </c>
      <c r="AO5" s="30">
        <v>28.048531565582248</v>
      </c>
      <c r="AP5" s="37">
        <v>291.12743228965144</v>
      </c>
      <c r="AQ5" s="55">
        <v>0</v>
      </c>
      <c r="AR5" s="46">
        <v>28.097703103200001</v>
      </c>
      <c r="AS5" s="25">
        <v>24.9618363276</v>
      </c>
      <c r="AT5" s="25">
        <v>27.600826222799999</v>
      </c>
      <c r="AU5" s="25">
        <v>31.643662147200001</v>
      </c>
      <c r="AV5" s="25">
        <v>33.572332500000002</v>
      </c>
      <c r="AW5" s="25">
        <v>30.673993553999999</v>
      </c>
      <c r="AX5" s="25">
        <v>29.4813071622</v>
      </c>
      <c r="AY5" s="25">
        <v>26.47748696819999</v>
      </c>
      <c r="AZ5" s="25">
        <v>23.846798209799999</v>
      </c>
      <c r="BA5" s="25">
        <v>26.291033599799992</v>
      </c>
      <c r="BB5" s="25">
        <v>23.984835346200001</v>
      </c>
      <c r="BC5" s="30">
        <v>29.687909229599999</v>
      </c>
      <c r="BD5" s="37">
        <v>336.3197243706</v>
      </c>
      <c r="BE5" s="55">
        <v>0</v>
      </c>
      <c r="BF5" s="46">
        <v>26.034633190800001</v>
      </c>
      <c r="BG5" s="25">
        <v>26.341978753199999</v>
      </c>
      <c r="BH5" s="25">
        <v>27.911805122399997</v>
      </c>
      <c r="BI5" s="25">
        <v>23.9098664994</v>
      </c>
      <c r="BJ5" s="25">
        <v>23.057899801199991</v>
      </c>
      <c r="BK5" s="25">
        <v>24.265431152400001</v>
      </c>
      <c r="BL5" s="25">
        <v>25.427823482400001</v>
      </c>
      <c r="BM5" s="25">
        <v>22.6985131488</v>
      </c>
      <c r="BN5" s="25">
        <v>28.4668874712</v>
      </c>
      <c r="BO5" s="25">
        <v>26.330404645200002</v>
      </c>
      <c r="BP5" s="25">
        <v>19.610439383999999</v>
      </c>
      <c r="BQ5" s="30">
        <v>29.2253052756</v>
      </c>
      <c r="BR5" s="37">
        <v>303.28098792660001</v>
      </c>
      <c r="BS5" s="1"/>
    </row>
    <row r="6" spans="1:71" ht="3.6" customHeight="1" thickTop="1" x14ac:dyDescent="0.3">
      <c r="A6" s="4"/>
      <c r="B6" s="47">
        <v>0</v>
      </c>
      <c r="C6" s="21">
        <v>0</v>
      </c>
      <c r="D6" s="21">
        <v>0</v>
      </c>
      <c r="E6" s="21">
        <v>0</v>
      </c>
      <c r="F6" s="21">
        <v>0</v>
      </c>
      <c r="G6" s="21">
        <v>0</v>
      </c>
      <c r="H6" s="21">
        <v>0</v>
      </c>
      <c r="I6" s="21">
        <v>0</v>
      </c>
      <c r="J6" s="21">
        <v>0</v>
      </c>
      <c r="K6" s="21">
        <v>0</v>
      </c>
      <c r="L6" s="21">
        <v>0</v>
      </c>
      <c r="M6" s="19">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5774.284069130922</v>
      </c>
      <c r="C7" s="23">
        <v>6880.2978386538571</v>
      </c>
      <c r="D7" s="23">
        <v>5572.8350297619381</v>
      </c>
      <c r="E7" s="23">
        <v>5898.5315389364023</v>
      </c>
      <c r="F7" s="23">
        <v>5698.4768052459358</v>
      </c>
      <c r="G7" s="23">
        <v>4795.8738308910215</v>
      </c>
      <c r="H7" s="23">
        <v>4830.8868832776279</v>
      </c>
      <c r="I7" s="23">
        <v>5042.2774064424993</v>
      </c>
      <c r="J7" s="23">
        <v>5067.3413236999122</v>
      </c>
      <c r="K7" s="23">
        <v>4326.9570744426837</v>
      </c>
      <c r="L7" s="23">
        <v>4685.6964242462564</v>
      </c>
      <c r="M7" s="31">
        <v>6198.5625794705447</v>
      </c>
      <c r="N7" s="39">
        <v>64772.020804199608</v>
      </c>
      <c r="O7" s="13"/>
      <c r="P7" s="48">
        <v>6282.1304563149552</v>
      </c>
      <c r="Q7" s="23">
        <v>7097.39008326574</v>
      </c>
      <c r="R7" s="23">
        <v>5257.9662408514723</v>
      </c>
      <c r="S7" s="23">
        <v>6769.5806887102181</v>
      </c>
      <c r="T7" s="23">
        <v>3257.8902944485699</v>
      </c>
      <c r="U7" s="23">
        <v>6971.2545648070454</v>
      </c>
      <c r="V7" s="23">
        <v>7289.7200161749415</v>
      </c>
      <c r="W7" s="23">
        <v>7443.1126643054376</v>
      </c>
      <c r="X7" s="23">
        <v>7525.2766161869404</v>
      </c>
      <c r="Y7" s="23">
        <v>6916.7100331380725</v>
      </c>
      <c r="Z7" s="23">
        <v>6926.5041501761889</v>
      </c>
      <c r="AA7" s="31">
        <v>6698.1590720105496</v>
      </c>
      <c r="AB7" s="39">
        <v>78435.694880390132</v>
      </c>
      <c r="AC7" s="13"/>
      <c r="AD7" s="48">
        <v>7748.0847269501628</v>
      </c>
      <c r="AE7" s="23">
        <v>7730.1270940631648</v>
      </c>
      <c r="AF7" s="23">
        <v>8675.7916457613355</v>
      </c>
      <c r="AG7" s="23">
        <v>7740.7007605127228</v>
      </c>
      <c r="AH7" s="23">
        <v>7891.037813386456</v>
      </c>
      <c r="AI7" s="23">
        <v>7751.0256031147237</v>
      </c>
      <c r="AJ7" s="23">
        <v>8377.6568775352298</v>
      </c>
      <c r="AK7" s="23">
        <v>7546.6304886045427</v>
      </c>
      <c r="AL7" s="23">
        <v>7616.020823286126</v>
      </c>
      <c r="AM7" s="23">
        <v>6616.549878589165</v>
      </c>
      <c r="AN7" s="23">
        <v>7001.0058618166113</v>
      </c>
      <c r="AO7" s="31">
        <v>8984.1073392417511</v>
      </c>
      <c r="AP7" s="39">
        <v>93678.738912861969</v>
      </c>
      <c r="AQ7" s="56">
        <v>0</v>
      </c>
      <c r="AR7" s="48">
        <v>10406.38671921584</v>
      </c>
      <c r="AS7" s="23">
        <v>9493.0824079546619</v>
      </c>
      <c r="AT7" s="23">
        <v>10741.206722702289</v>
      </c>
      <c r="AU7" s="23">
        <v>12902.605455747251</v>
      </c>
      <c r="AV7" s="23">
        <v>13733.977797278592</v>
      </c>
      <c r="AW7" s="23">
        <v>13967.265570040494</v>
      </c>
      <c r="AX7" s="23">
        <v>14874.993696897434</v>
      </c>
      <c r="AY7" s="23">
        <v>14542.636595166241</v>
      </c>
      <c r="AZ7" s="23">
        <v>12866.390275178259</v>
      </c>
      <c r="BA7" s="23">
        <v>14047.030761006503</v>
      </c>
      <c r="BB7" s="23">
        <v>12671.360833730691</v>
      </c>
      <c r="BC7" s="31">
        <v>16428.579397372152</v>
      </c>
      <c r="BD7" s="39">
        <v>156675.51623229039</v>
      </c>
      <c r="BE7" s="56">
        <v>0</v>
      </c>
      <c r="BF7" s="48">
        <v>13846.336661327072</v>
      </c>
      <c r="BG7" s="23">
        <v>15053.196362821433</v>
      </c>
      <c r="BH7" s="23">
        <v>16634.233453603203</v>
      </c>
      <c r="BI7" s="23">
        <v>15188.805390146335</v>
      </c>
      <c r="BJ7" s="23">
        <v>14698.303744991506</v>
      </c>
      <c r="BK7" s="23">
        <v>14755.177548968881</v>
      </c>
      <c r="BL7" s="23">
        <v>16371.936830696675</v>
      </c>
      <c r="BM7" s="23">
        <v>15607.031681814253</v>
      </c>
      <c r="BN7" s="23">
        <v>18589.388554915888</v>
      </c>
      <c r="BO7" s="23">
        <v>17635.160897925554</v>
      </c>
      <c r="BP7" s="23">
        <v>14159.863094828206</v>
      </c>
      <c r="BQ7" s="31">
        <v>20709.619265471985</v>
      </c>
      <c r="BR7" s="39">
        <v>193249.053487511</v>
      </c>
      <c r="BS7" s="1"/>
    </row>
    <row r="8" spans="1:71" x14ac:dyDescent="0.3">
      <c r="A8" s="4" t="s">
        <v>120</v>
      </c>
      <c r="B8" s="48">
        <v>-3487.2155180993491</v>
      </c>
      <c r="C8" s="23">
        <v>-4510.6195052118255</v>
      </c>
      <c r="D8" s="23">
        <v>-3348.4639767172398</v>
      </c>
      <c r="E8" s="23">
        <v>-3810.3819011507967</v>
      </c>
      <c r="F8" s="23">
        <v>-3663.8598092081756</v>
      </c>
      <c r="G8" s="23">
        <v>-3399.0528903218947</v>
      </c>
      <c r="H8" s="23">
        <v>-3356.0613414504178</v>
      </c>
      <c r="I8" s="23">
        <v>-3405.1960903117706</v>
      </c>
      <c r="J8" s="23">
        <v>-3533.6288004033627</v>
      </c>
      <c r="K8" s="23">
        <v>-2743.4721994760316</v>
      </c>
      <c r="L8" s="23">
        <v>-3205.014309602062</v>
      </c>
      <c r="M8" s="31">
        <v>-4081.6297589028704</v>
      </c>
      <c r="N8" s="39">
        <v>-42544.596100855786</v>
      </c>
      <c r="O8" s="13"/>
      <c r="P8" s="48">
        <v>-4086.7114581425767</v>
      </c>
      <c r="Q8" s="23">
        <v>-4657.906494141931</v>
      </c>
      <c r="R8" s="23">
        <v>-3395.7463664698525</v>
      </c>
      <c r="S8" s="23">
        <v>-4305.3095960992214</v>
      </c>
      <c r="T8" s="23">
        <v>-1912.6132493506893</v>
      </c>
      <c r="U8" s="23">
        <v>-4531.1059033314459</v>
      </c>
      <c r="V8" s="23">
        <v>-4723.4944142886561</v>
      </c>
      <c r="W8" s="23">
        <v>-4668.9490416742638</v>
      </c>
      <c r="X8" s="23">
        <v>-4870.2057864731632</v>
      </c>
      <c r="Y8" s="23">
        <v>-4270.8096846189446</v>
      </c>
      <c r="Z8" s="23">
        <v>-3951.0342461045939</v>
      </c>
      <c r="AA8" s="31">
        <v>-3811.7072242683184</v>
      </c>
      <c r="AB8" s="39">
        <v>-49185.593464963662</v>
      </c>
      <c r="AC8" s="13"/>
      <c r="AD8" s="48">
        <v>-4653.838340047062</v>
      </c>
      <c r="AE8" s="23">
        <v>-4596.1846701712857</v>
      </c>
      <c r="AF8" s="23">
        <v>-5985.2815638980446</v>
      </c>
      <c r="AG8" s="23">
        <v>-5675.1001855885288</v>
      </c>
      <c r="AH8" s="23">
        <v>-5800.2322759727576</v>
      </c>
      <c r="AI8" s="23">
        <v>-5688.5974662019016</v>
      </c>
      <c r="AJ8" s="23">
        <v>-5893.892883239655</v>
      </c>
      <c r="AK8" s="23">
        <v>-5301.4297559553706</v>
      </c>
      <c r="AL8" s="23">
        <v>-5350.1186331742902</v>
      </c>
      <c r="AM8" s="23">
        <v>-4751.2070417463565</v>
      </c>
      <c r="AN8" s="23">
        <v>-5027.3857611635576</v>
      </c>
      <c r="AO8" s="31">
        <v>-6444.7406479957472</v>
      </c>
      <c r="AP8" s="39">
        <v>-65168.009225154565</v>
      </c>
      <c r="AQ8" s="56">
        <v>0</v>
      </c>
      <c r="AR8" s="48">
        <v>-8144.201234903041</v>
      </c>
      <c r="AS8" s="23">
        <v>-7363.4564463376328</v>
      </c>
      <c r="AT8" s="23">
        <v>-8658.55257743334</v>
      </c>
      <c r="AU8" s="23">
        <v>-9991.4722717251134</v>
      </c>
      <c r="AV8" s="23">
        <v>-10893.93015115432</v>
      </c>
      <c r="AW8" s="23">
        <v>-9661.0793568749868</v>
      </c>
      <c r="AX8" s="23">
        <v>-10045.817239232276</v>
      </c>
      <c r="AY8" s="23">
        <v>-10662.55810394274</v>
      </c>
      <c r="AZ8" s="23">
        <v>-11163.480567888304</v>
      </c>
      <c r="BA8" s="23">
        <v>-11473.861503896089</v>
      </c>
      <c r="BB8" s="23">
        <v>-10272.183845735794</v>
      </c>
      <c r="BC8" s="31">
        <v>-14469.89072413036</v>
      </c>
      <c r="BD8" s="39">
        <v>-122800.484023254</v>
      </c>
      <c r="BE8" s="56">
        <v>0</v>
      </c>
      <c r="BF8" s="48">
        <v>-12242.909396996714</v>
      </c>
      <c r="BG8" s="23">
        <v>-12719.470547441437</v>
      </c>
      <c r="BH8" s="23">
        <v>-13603.873810107274</v>
      </c>
      <c r="BI8" s="23">
        <v>-12986.977055326008</v>
      </c>
      <c r="BJ8" s="23">
        <v>-12772.51244475195</v>
      </c>
      <c r="BK8" s="23">
        <v>-12250.919185326213</v>
      </c>
      <c r="BL8" s="23">
        <v>-13647.286845504288</v>
      </c>
      <c r="BM8" s="23">
        <v>-12196.204214529916</v>
      </c>
      <c r="BN8" s="23">
        <v>-14372.715249314524</v>
      </c>
      <c r="BO8" s="23">
        <v>-13386.037838473356</v>
      </c>
      <c r="BP8" s="23">
        <v>-10521.072480061241</v>
      </c>
      <c r="BQ8" s="31">
        <v>-16250.289697049533</v>
      </c>
      <c r="BR8" s="39">
        <v>-156950.26876488246</v>
      </c>
      <c r="BS8" s="1"/>
    </row>
    <row r="9" spans="1:71" x14ac:dyDescent="0.3">
      <c r="A9" s="6" t="s">
        <v>70</v>
      </c>
      <c r="B9" s="49">
        <v>-72.666619557141019</v>
      </c>
      <c r="C9" s="26">
        <v>-97.571608773582</v>
      </c>
      <c r="D9" s="26">
        <v>-52.182202457448028</v>
      </c>
      <c r="E9" s="26">
        <v>-8.4707465661690033</v>
      </c>
      <c r="F9" s="26">
        <v>-16.293198852017284</v>
      </c>
      <c r="G9" s="26">
        <v>-10.532836601018994</v>
      </c>
      <c r="H9" s="26">
        <v>-30.672629144730006</v>
      </c>
      <c r="I9" s="26">
        <v>-19.739445907424994</v>
      </c>
      <c r="J9" s="26">
        <v>-10.960555305649983</v>
      </c>
      <c r="K9" s="26">
        <v>-16.235547977420996</v>
      </c>
      <c r="L9" s="26">
        <v>-11.343334245363014</v>
      </c>
      <c r="M9" s="32">
        <v>-13.307209049474997</v>
      </c>
      <c r="N9" s="40">
        <v>-359.97593443744034</v>
      </c>
      <c r="O9" s="13"/>
      <c r="P9" s="49">
        <v>-16.389483189861</v>
      </c>
      <c r="Q9" s="26">
        <v>-13.539437559257998</v>
      </c>
      <c r="R9" s="26">
        <v>-14.547710381405997</v>
      </c>
      <c r="S9" s="26">
        <v>-16.416082175286</v>
      </c>
      <c r="T9" s="26">
        <v>-21.516446287263001</v>
      </c>
      <c r="U9" s="26">
        <v>-17.448279145026003</v>
      </c>
      <c r="V9" s="26">
        <v>-16.436620896287998</v>
      </c>
      <c r="W9" s="26">
        <v>-18.654015714561009</v>
      </c>
      <c r="X9" s="26">
        <v>-20.004615409673999</v>
      </c>
      <c r="Y9" s="26">
        <v>-20.924346888567001</v>
      </c>
      <c r="Z9" s="26">
        <v>-239.20412613569701</v>
      </c>
      <c r="AA9" s="32">
        <v>-27.460025757515957</v>
      </c>
      <c r="AB9" s="40">
        <v>-442.54118954040302</v>
      </c>
      <c r="AC9" s="13"/>
      <c r="AD9" s="49">
        <v>-13.061383071993001</v>
      </c>
      <c r="AE9" s="26">
        <v>-19.844428695054003</v>
      </c>
      <c r="AF9" s="26">
        <v>-3.7280278498770008</v>
      </c>
      <c r="AG9" s="26">
        <v>0</v>
      </c>
      <c r="AH9" s="26">
        <v>0</v>
      </c>
      <c r="AI9" s="26">
        <v>0</v>
      </c>
      <c r="AJ9" s="26">
        <v>0</v>
      </c>
      <c r="AK9" s="26">
        <v>0</v>
      </c>
      <c r="AL9" s="26">
        <v>0</v>
      </c>
      <c r="AM9" s="26">
        <v>0</v>
      </c>
      <c r="AN9" s="26">
        <v>0</v>
      </c>
      <c r="AO9" s="32">
        <v>0</v>
      </c>
      <c r="AP9" s="40">
        <v>-36.633839616924007</v>
      </c>
      <c r="AQ9" s="56">
        <v>0</v>
      </c>
      <c r="AR9" s="49">
        <v>-9.8688995756969984</v>
      </c>
      <c r="AS9" s="26">
        <v>-13.637833386357</v>
      </c>
      <c r="AT9" s="26">
        <v>-3.3199250243760003</v>
      </c>
      <c r="AU9" s="26">
        <v>-43.284650928897001</v>
      </c>
      <c r="AV9" s="26">
        <v>-37.726394383394997</v>
      </c>
      <c r="AW9" s="26">
        <v>-29.36315449173</v>
      </c>
      <c r="AX9" s="26">
        <v>-32.954662483854001</v>
      </c>
      <c r="AY9" s="26">
        <v>-65.586627114173993</v>
      </c>
      <c r="AZ9" s="26">
        <v>0</v>
      </c>
      <c r="BA9" s="26">
        <v>-30.311454504623995</v>
      </c>
      <c r="BB9" s="26">
        <v>-45.537513170271005</v>
      </c>
      <c r="BC9" s="32">
        <v>-49.910276939466002</v>
      </c>
      <c r="BD9" s="40">
        <v>-361.50139200284099</v>
      </c>
      <c r="BE9" s="56">
        <v>0</v>
      </c>
      <c r="BF9" s="49">
        <v>-22.476938478243</v>
      </c>
      <c r="BG9" s="26">
        <v>-32.414693959287</v>
      </c>
      <c r="BH9" s="26">
        <v>-32.949994822040992</v>
      </c>
      <c r="BI9" s="26">
        <v>-30.698355779459998</v>
      </c>
      <c r="BJ9" s="26">
        <v>-37.766978028587999</v>
      </c>
      <c r="BK9" s="26">
        <v>-29.017842876771002</v>
      </c>
      <c r="BL9" s="26">
        <v>-53.051522675769</v>
      </c>
      <c r="BM9" s="26">
        <v>-55.083879834071986</v>
      </c>
      <c r="BN9" s="26">
        <v>-13.93075187613</v>
      </c>
      <c r="BO9" s="26">
        <v>-22.318856089082999</v>
      </c>
      <c r="BP9" s="26">
        <v>-54.637048421555988</v>
      </c>
      <c r="BQ9" s="32">
        <v>-11.256417951386998</v>
      </c>
      <c r="BR9" s="40">
        <v>-395.60328079238695</v>
      </c>
      <c r="BS9" s="1"/>
    </row>
    <row r="10" spans="1:71" ht="15" thickBot="1" x14ac:dyDescent="0.35">
      <c r="A10" s="10" t="s">
        <v>71</v>
      </c>
      <c r="B10" s="46">
        <v>2214.4019314744319</v>
      </c>
      <c r="C10" s="25">
        <v>2272.1067246684493</v>
      </c>
      <c r="D10" s="25">
        <v>2172.1888505872503</v>
      </c>
      <c r="E10" s="25">
        <v>2079.678891219437</v>
      </c>
      <c r="F10" s="25">
        <v>2018.3237971857429</v>
      </c>
      <c r="G10" s="25">
        <v>1386.2881039681076</v>
      </c>
      <c r="H10" s="25">
        <v>1444.1529126824798</v>
      </c>
      <c r="I10" s="25">
        <v>1617.3418702233043</v>
      </c>
      <c r="J10" s="25">
        <v>1522.7519679908992</v>
      </c>
      <c r="K10" s="25">
        <v>1567.2493269892309</v>
      </c>
      <c r="L10" s="25">
        <v>1469.3387803988312</v>
      </c>
      <c r="M10" s="30">
        <v>2103.6256115181995</v>
      </c>
      <c r="N10" s="37">
        <v>21867.448768906357</v>
      </c>
      <c r="O10" s="13"/>
      <c r="P10" s="46">
        <v>2179.029514982517</v>
      </c>
      <c r="Q10" s="25">
        <v>2425.9441515645512</v>
      </c>
      <c r="R10" s="25">
        <v>1847.6721640002143</v>
      </c>
      <c r="S10" s="25">
        <v>2447.8550104357109</v>
      </c>
      <c r="T10" s="25">
        <v>1323.7605988106175</v>
      </c>
      <c r="U10" s="25">
        <v>2422.7003823305731</v>
      </c>
      <c r="V10" s="25">
        <v>2549.7889809899975</v>
      </c>
      <c r="W10" s="25">
        <v>2755.5096069166134</v>
      </c>
      <c r="X10" s="25">
        <v>2635.0662143041022</v>
      </c>
      <c r="Y10" s="25">
        <v>2624.9760016305613</v>
      </c>
      <c r="Z10" s="25">
        <v>2736.2657779358983</v>
      </c>
      <c r="AA10" s="30">
        <v>2858.9918219847154</v>
      </c>
      <c r="AB10" s="37">
        <v>28807.560225886064</v>
      </c>
      <c r="AC10" s="13"/>
      <c r="AD10" s="46">
        <v>3081.1850038311081</v>
      </c>
      <c r="AE10" s="25">
        <v>3114.0979951968257</v>
      </c>
      <c r="AF10" s="25">
        <v>2686.7820540134148</v>
      </c>
      <c r="AG10" s="25">
        <v>2065.600574924194</v>
      </c>
      <c r="AH10" s="25">
        <v>2090.8055374136984</v>
      </c>
      <c r="AI10" s="25">
        <v>2062.4281369128212</v>
      </c>
      <c r="AJ10" s="25">
        <v>2483.7639942955743</v>
      </c>
      <c r="AK10" s="25">
        <v>2245.2007326491716</v>
      </c>
      <c r="AL10" s="25">
        <v>2265.9021901118358</v>
      </c>
      <c r="AM10" s="25">
        <v>1865.342836842809</v>
      </c>
      <c r="AN10" s="25">
        <v>1973.6201006530537</v>
      </c>
      <c r="AO10" s="30">
        <v>2539.3666912460039</v>
      </c>
      <c r="AP10" s="37">
        <v>28474.09584809051</v>
      </c>
      <c r="AQ10" s="55">
        <v>0</v>
      </c>
      <c r="AR10" s="46">
        <v>2252.316584737101</v>
      </c>
      <c r="AS10" s="25">
        <v>2115.9881282306728</v>
      </c>
      <c r="AT10" s="25">
        <v>2079.3342202445729</v>
      </c>
      <c r="AU10" s="25">
        <v>2867.8485330932408</v>
      </c>
      <c r="AV10" s="25">
        <v>2802.3212517408783</v>
      </c>
      <c r="AW10" s="25">
        <v>4276.8230586737773</v>
      </c>
      <c r="AX10" s="25">
        <v>4796.2217951813045</v>
      </c>
      <c r="AY10" s="25">
        <v>3814.4918641093273</v>
      </c>
      <c r="AZ10" s="25">
        <v>1702.909707289954</v>
      </c>
      <c r="BA10" s="25">
        <v>2542.8578026057899</v>
      </c>
      <c r="BB10" s="25">
        <v>2353.6394748246262</v>
      </c>
      <c r="BC10" s="30">
        <v>1908.7783963023248</v>
      </c>
      <c r="BD10" s="37">
        <v>33513.53081703357</v>
      </c>
      <c r="BE10" s="55">
        <v>0</v>
      </c>
      <c r="BF10" s="46">
        <v>1580.9503258521142</v>
      </c>
      <c r="BG10" s="25">
        <v>2301.3111214207088</v>
      </c>
      <c r="BH10" s="25">
        <v>2997.4096486738895</v>
      </c>
      <c r="BI10" s="25">
        <v>2171.1299790408675</v>
      </c>
      <c r="BJ10" s="25">
        <v>1888.0243222109691</v>
      </c>
      <c r="BK10" s="25">
        <v>2475.2405207658962</v>
      </c>
      <c r="BL10" s="25">
        <v>2671.5984625166188</v>
      </c>
      <c r="BM10" s="25">
        <v>3355.7435874502639</v>
      </c>
      <c r="BN10" s="25">
        <v>4202.7425537252329</v>
      </c>
      <c r="BO10" s="25">
        <v>4226.8042033631164</v>
      </c>
      <c r="BP10" s="25">
        <v>3584.1535663454092</v>
      </c>
      <c r="BQ10" s="30">
        <v>4448.0731504710675</v>
      </c>
      <c r="BR10" s="37">
        <v>35903.181441836154</v>
      </c>
      <c r="BS10" s="1"/>
    </row>
    <row r="11" spans="1:71" ht="7.2" customHeight="1" thickTop="1" x14ac:dyDescent="0.3">
      <c r="A11" s="8"/>
      <c r="B11" s="47">
        <v>0</v>
      </c>
      <c r="C11" s="21">
        <v>0</v>
      </c>
      <c r="D11" s="21">
        <v>0</v>
      </c>
      <c r="E11" s="21">
        <v>0</v>
      </c>
      <c r="F11" s="21">
        <v>0</v>
      </c>
      <c r="G11" s="21">
        <v>0</v>
      </c>
      <c r="H11" s="21">
        <v>0</v>
      </c>
      <c r="I11" s="21">
        <v>0</v>
      </c>
      <c r="J11" s="21">
        <v>0</v>
      </c>
      <c r="K11" s="21">
        <v>0</v>
      </c>
      <c r="L11" s="21">
        <v>0</v>
      </c>
      <c r="M11" s="19">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-120.70227385450293</v>
      </c>
      <c r="C12" s="23">
        <v>-126.47181529066032</v>
      </c>
      <c r="D12" s="23">
        <v>-131.47135368002191</v>
      </c>
      <c r="E12" s="23">
        <v>-137.9293950007451</v>
      </c>
      <c r="F12" s="23">
        <v>-152.65398503000816</v>
      </c>
      <c r="G12" s="23">
        <v>-143.5661684093069</v>
      </c>
      <c r="H12" s="23">
        <v>-143.06234502462019</v>
      </c>
      <c r="I12" s="23">
        <v>-141.89184024408453</v>
      </c>
      <c r="J12" s="23">
        <v>-148.97952445797196</v>
      </c>
      <c r="K12" s="23">
        <v>-133.09240120836293</v>
      </c>
      <c r="L12" s="23">
        <v>-141.77358915865483</v>
      </c>
      <c r="M12" s="31">
        <v>-140.36562544634086</v>
      </c>
      <c r="N12" s="39">
        <v>-1661.9603168052806</v>
      </c>
      <c r="O12" s="13"/>
      <c r="P12" s="48">
        <v>-136.38351000451132</v>
      </c>
      <c r="Q12" s="23">
        <v>-146.16132951103</v>
      </c>
      <c r="R12" s="23">
        <v>-154.60765213429409</v>
      </c>
      <c r="S12" s="23">
        <v>-166.57159470157342</v>
      </c>
      <c r="T12" s="23">
        <v>-164.86780069078739</v>
      </c>
      <c r="U12" s="23">
        <v>-144.48519863836893</v>
      </c>
      <c r="V12" s="23">
        <v>-152.02455149255843</v>
      </c>
      <c r="W12" s="23">
        <v>-148.58752748672856</v>
      </c>
      <c r="X12" s="23">
        <v>-155.5089211557717</v>
      </c>
      <c r="Y12" s="23">
        <v>-149.19327175195329</v>
      </c>
      <c r="Z12" s="23">
        <v>-188.53037330859325</v>
      </c>
      <c r="AA12" s="31">
        <v>-154.43829201449009</v>
      </c>
      <c r="AB12" s="39">
        <v>-1861.3600228906607</v>
      </c>
      <c r="AC12" s="13"/>
      <c r="AD12" s="48">
        <v>-155.16323984369859</v>
      </c>
      <c r="AE12" s="23">
        <v>-161.36419696943014</v>
      </c>
      <c r="AF12" s="23">
        <v>-173.70089320635111</v>
      </c>
      <c r="AG12" s="23">
        <v>-202.08650678876234</v>
      </c>
      <c r="AH12" s="23">
        <v>-202.07513689171594</v>
      </c>
      <c r="AI12" s="23">
        <v>-202.15870530560071</v>
      </c>
      <c r="AJ12" s="23">
        <v>-201.60236596887128</v>
      </c>
      <c r="AK12" s="23">
        <v>-201.88842488921898</v>
      </c>
      <c r="AL12" s="23">
        <v>-209.14506756303092</v>
      </c>
      <c r="AM12" s="23">
        <v>-209.34619082934188</v>
      </c>
      <c r="AN12" s="23">
        <v>-209.76816412585055</v>
      </c>
      <c r="AO12" s="31">
        <v>-210.20027383461127</v>
      </c>
      <c r="AP12" s="39">
        <v>-2338.4991662164839</v>
      </c>
      <c r="AQ12" s="56">
        <v>0</v>
      </c>
      <c r="AR12" s="48">
        <v>-149.33379377285698</v>
      </c>
      <c r="AS12" s="23">
        <v>-105.65259345840899</v>
      </c>
      <c r="AT12" s="23">
        <v>-307.64484919293301</v>
      </c>
      <c r="AU12" s="23">
        <v>-184.79510737707898</v>
      </c>
      <c r="AV12" s="23">
        <v>-204.08419991967901</v>
      </c>
      <c r="AW12" s="23">
        <v>-183.04564138681201</v>
      </c>
      <c r="AX12" s="23">
        <v>-179.37815719772999</v>
      </c>
      <c r="AY12" s="23">
        <v>-196.88076220619104</v>
      </c>
      <c r="AZ12" s="23">
        <v>-215.01996144852598</v>
      </c>
      <c r="BA12" s="23">
        <v>-194.92436775231903</v>
      </c>
      <c r="BB12" s="23">
        <v>-214.99001784266099</v>
      </c>
      <c r="BC12" s="31">
        <v>-257.75264457657005</v>
      </c>
      <c r="BD12" s="39">
        <v>-2393.5020961317659</v>
      </c>
      <c r="BE12" s="56">
        <v>0</v>
      </c>
      <c r="BF12" s="48">
        <v>-222.43025775701105</v>
      </c>
      <c r="BG12" s="23">
        <v>-235.225216617135</v>
      </c>
      <c r="BH12" s="23">
        <v>-235.68128659500601</v>
      </c>
      <c r="BI12" s="23">
        <v>-234.727034968038</v>
      </c>
      <c r="BJ12" s="23">
        <v>-252.55265706131402</v>
      </c>
      <c r="BK12" s="23">
        <v>-239.95981780310404</v>
      </c>
      <c r="BL12" s="23">
        <v>-244.23164127506706</v>
      </c>
      <c r="BM12" s="23">
        <v>-278.06076722678404</v>
      </c>
      <c r="BN12" s="23">
        <v>-268.791174624159</v>
      </c>
      <c r="BO12" s="23">
        <v>-248.27137090814102</v>
      </c>
      <c r="BP12" s="23">
        <v>-245.02242886002603</v>
      </c>
      <c r="BQ12" s="31">
        <v>-248.83451178263098</v>
      </c>
      <c r="BR12" s="39">
        <v>-2953.788165478416</v>
      </c>
      <c r="BS12" s="1"/>
    </row>
    <row r="13" spans="1:71" x14ac:dyDescent="0.3">
      <c r="A13" s="79" t="s">
        <v>72</v>
      </c>
      <c r="B13" s="48">
        <v>-207.30895979814602</v>
      </c>
      <c r="C13" s="23">
        <v>-199.55510444758858</v>
      </c>
      <c r="D13" s="23">
        <v>-183.47444379433799</v>
      </c>
      <c r="E13" s="23">
        <v>-195.34723046964601</v>
      </c>
      <c r="F13" s="23">
        <v>-219.43623337079097</v>
      </c>
      <c r="G13" s="23">
        <v>-147.23538725021399</v>
      </c>
      <c r="H13" s="23">
        <v>-167.22973025747402</v>
      </c>
      <c r="I13" s="23">
        <v>-190.87107155822991</v>
      </c>
      <c r="J13" s="23">
        <v>-149.27591441448894</v>
      </c>
      <c r="K13" s="23">
        <v>-172.20632205618594</v>
      </c>
      <c r="L13" s="23">
        <v>-120.62146468631111</v>
      </c>
      <c r="M13" s="31">
        <v>-162.91990879816504</v>
      </c>
      <c r="N13" s="39">
        <v>-2115.4817709015783</v>
      </c>
      <c r="O13" s="13"/>
      <c r="P13" s="48">
        <v>-185.84870812640401</v>
      </c>
      <c r="Q13" s="23">
        <v>-199.73513170944298</v>
      </c>
      <c r="R13" s="23">
        <v>-187.54668775713301</v>
      </c>
      <c r="S13" s="23">
        <v>-201.57120842451602</v>
      </c>
      <c r="T13" s="23">
        <v>-190.22426797539299</v>
      </c>
      <c r="U13" s="23">
        <v>-177.21261360328054</v>
      </c>
      <c r="V13" s="23">
        <v>-221.03223423335635</v>
      </c>
      <c r="W13" s="23">
        <v>-218.12944166385898</v>
      </c>
      <c r="X13" s="23">
        <v>-248.39415110201102</v>
      </c>
      <c r="Y13" s="23">
        <v>-252.74278967118298</v>
      </c>
      <c r="Z13" s="23">
        <v>-241.07733115836893</v>
      </c>
      <c r="AA13" s="31">
        <v>-280.03489831223101</v>
      </c>
      <c r="AB13" s="39">
        <v>-2603.5494637371789</v>
      </c>
      <c r="AC13" s="13"/>
      <c r="AD13" s="48">
        <v>-300.10138490745004</v>
      </c>
      <c r="AE13" s="23">
        <v>-297.23984937790192</v>
      </c>
      <c r="AF13" s="23">
        <v>-324.01622069500502</v>
      </c>
      <c r="AG13" s="23">
        <v>-255.07760817095195</v>
      </c>
      <c r="AH13" s="23">
        <v>-252.42246781659912</v>
      </c>
      <c r="AI13" s="23">
        <v>-252.41010284226067</v>
      </c>
      <c r="AJ13" s="23">
        <v>-274.48556127870165</v>
      </c>
      <c r="AK13" s="23">
        <v>-251.92716403908258</v>
      </c>
      <c r="AL13" s="23">
        <v>-255.0418437497018</v>
      </c>
      <c r="AM13" s="23">
        <v>-225.22949282730301</v>
      </c>
      <c r="AN13" s="23">
        <v>-240.53182475460082</v>
      </c>
      <c r="AO13" s="31">
        <v>-301.193783624319</v>
      </c>
      <c r="AP13" s="39">
        <v>-3229.6773040838784</v>
      </c>
      <c r="AQ13" s="56">
        <v>0</v>
      </c>
      <c r="AR13" s="48">
        <v>-360.95682865278894</v>
      </c>
      <c r="AS13" s="23">
        <v>-348.89261219839796</v>
      </c>
      <c r="AT13" s="23">
        <v>-441.61541356839899</v>
      </c>
      <c r="AU13" s="23">
        <v>-437.00664924310803</v>
      </c>
      <c r="AV13" s="23">
        <v>-425.21776134767401</v>
      </c>
      <c r="AW13" s="23">
        <v>-327.456014261961</v>
      </c>
      <c r="AX13" s="23">
        <v>-300.42631678640697</v>
      </c>
      <c r="AY13" s="23">
        <v>-337.29352394524801</v>
      </c>
      <c r="AZ13" s="23">
        <v>-445.89326689625409</v>
      </c>
      <c r="BA13" s="23">
        <v>-347.21425506871498</v>
      </c>
      <c r="BB13" s="23">
        <v>-376.23936686687398</v>
      </c>
      <c r="BC13" s="31">
        <v>-532.51547394872091</v>
      </c>
      <c r="BD13" s="39">
        <v>-4680.7274827845486</v>
      </c>
      <c r="BE13" s="56">
        <v>0</v>
      </c>
      <c r="BF13" s="48">
        <v>-443.43098827740602</v>
      </c>
      <c r="BG13" s="23">
        <v>-581.05808052846612</v>
      </c>
      <c r="BH13" s="23">
        <v>-802.04592430770606</v>
      </c>
      <c r="BI13" s="23">
        <v>-995.791260667296</v>
      </c>
      <c r="BJ13" s="23">
        <v>-1269.9063882973501</v>
      </c>
      <c r="BK13" s="23">
        <v>-818.75877951109487</v>
      </c>
      <c r="BL13" s="23">
        <v>-469.08647115727797</v>
      </c>
      <c r="BM13" s="23">
        <v>-394.14449996600399</v>
      </c>
      <c r="BN13" s="23">
        <v>-631.18985991690317</v>
      </c>
      <c r="BO13" s="23">
        <v>-604.09033259389184</v>
      </c>
      <c r="BP13" s="23">
        <v>-621.98273820184204</v>
      </c>
      <c r="BQ13" s="31">
        <v>-463.18974606098402</v>
      </c>
      <c r="BR13" s="39">
        <v>-8094.6750694862221</v>
      </c>
      <c r="BS13" s="1"/>
    </row>
    <row r="14" spans="1:71" x14ac:dyDescent="0.3">
      <c r="A14" s="79" t="s">
        <v>83</v>
      </c>
      <c r="B14" s="48">
        <v>-65.245736828998517</v>
      </c>
      <c r="C14" s="23">
        <v>-65.134791054311819</v>
      </c>
      <c r="D14" s="23">
        <v>-80.3055398289724</v>
      </c>
      <c r="E14" s="23">
        <v>-67.726776594452573</v>
      </c>
      <c r="F14" s="23">
        <v>-68.56548193597564</v>
      </c>
      <c r="G14" s="23">
        <v>-53.436602859577022</v>
      </c>
      <c r="H14" s="23">
        <v>-97.814834296450854</v>
      </c>
      <c r="I14" s="23">
        <v>-50.019459225785944</v>
      </c>
      <c r="J14" s="23">
        <v>-68.137821242174979</v>
      </c>
      <c r="K14" s="23">
        <v>-61.282968100597685</v>
      </c>
      <c r="L14" s="23">
        <v>-140.32720602811199</v>
      </c>
      <c r="M14" s="31">
        <v>-431.34794540513928</v>
      </c>
      <c r="N14" s="39">
        <v>-1249.3451634005487</v>
      </c>
      <c r="O14" s="13"/>
      <c r="P14" s="48">
        <v>-179.81765256414255</v>
      </c>
      <c r="Q14" s="23">
        <v>-89.42363110681363</v>
      </c>
      <c r="R14" s="23">
        <v>-72.100829262849459</v>
      </c>
      <c r="S14" s="23">
        <v>-74.548110181882436</v>
      </c>
      <c r="T14" s="23">
        <v>-106.09720391128251</v>
      </c>
      <c r="U14" s="23">
        <v>-87.061742092185028</v>
      </c>
      <c r="V14" s="23">
        <v>-24.517001160339408</v>
      </c>
      <c r="W14" s="23">
        <v>-203.70034567152405</v>
      </c>
      <c r="X14" s="23">
        <v>-56.214411231321975</v>
      </c>
      <c r="Y14" s="23">
        <v>-145.55602022627133</v>
      </c>
      <c r="Z14" s="23">
        <v>-43.291882668993047</v>
      </c>
      <c r="AA14" s="31">
        <v>-107.37734827233898</v>
      </c>
      <c r="AB14" s="39">
        <v>-1189.7061783499444</v>
      </c>
      <c r="AC14" s="13"/>
      <c r="AD14" s="48">
        <v>-68.848457795500138</v>
      </c>
      <c r="AE14" s="23">
        <v>-92.5306230481347</v>
      </c>
      <c r="AF14" s="23">
        <v>-104.70511697721601</v>
      </c>
      <c r="AG14" s="23">
        <v>-111.80940911656451</v>
      </c>
      <c r="AH14" s="23">
        <v>-112.12495340070653</v>
      </c>
      <c r="AI14" s="23">
        <v>-111.62128402999998</v>
      </c>
      <c r="AJ14" s="23">
        <v>-90.671003692379585</v>
      </c>
      <c r="AK14" s="23">
        <v>-111.64294354151625</v>
      </c>
      <c r="AL14" s="23">
        <v>-112.88807233682601</v>
      </c>
      <c r="AM14" s="23">
        <v>-111.62128402999998</v>
      </c>
      <c r="AN14" s="23">
        <v>-111.62128402999998</v>
      </c>
      <c r="AO14" s="31">
        <v>-111.62128402999998</v>
      </c>
      <c r="AP14" s="39">
        <v>-1251.7057160288439</v>
      </c>
      <c r="AQ14" s="56">
        <v>0</v>
      </c>
      <c r="AR14" s="48">
        <v>-94.146066897599994</v>
      </c>
      <c r="AS14" s="23">
        <v>-106.998605726139</v>
      </c>
      <c r="AT14" s="23">
        <v>-146.20786643208601</v>
      </c>
      <c r="AU14" s="23">
        <v>-175.576653221817</v>
      </c>
      <c r="AV14" s="23">
        <v>-215.54381532768602</v>
      </c>
      <c r="AW14" s="23">
        <v>-209.54601170200203</v>
      </c>
      <c r="AX14" s="23">
        <v>-184.70858015119504</v>
      </c>
      <c r="AY14" s="23">
        <v>-145.31765235207001</v>
      </c>
      <c r="AZ14" s="23">
        <v>-114.91420089102301</v>
      </c>
      <c r="BA14" s="23">
        <v>-124.415217030579</v>
      </c>
      <c r="BB14" s="23">
        <v>-67.81993089366</v>
      </c>
      <c r="BC14" s="31">
        <v>-146.74824135411001</v>
      </c>
      <c r="BD14" s="39">
        <v>-1731.9428419799672</v>
      </c>
      <c r="BE14" s="56">
        <v>0</v>
      </c>
      <c r="BF14" s="48">
        <v>-184.93129723496702</v>
      </c>
      <c r="BG14" s="23">
        <v>-157.57168561912502</v>
      </c>
      <c r="BH14" s="23">
        <v>-180.89541264351899</v>
      </c>
      <c r="BI14" s="23">
        <v>-164.74149784612803</v>
      </c>
      <c r="BJ14" s="23">
        <v>-199.22299507777799</v>
      </c>
      <c r="BK14" s="23">
        <v>-187.54033874415302</v>
      </c>
      <c r="BL14" s="23">
        <v>-212.230024135392</v>
      </c>
      <c r="BM14" s="23">
        <v>13.507646982252018</v>
      </c>
      <c r="BN14" s="23">
        <v>-123.557551758831</v>
      </c>
      <c r="BO14" s="23">
        <v>-147.20774927661603</v>
      </c>
      <c r="BP14" s="23">
        <v>-194.20631644079998</v>
      </c>
      <c r="BQ14" s="31">
        <v>-236.57459951525101</v>
      </c>
      <c r="BR14" s="39">
        <v>-1975.1718213103081</v>
      </c>
      <c r="BS14" s="1">
        <v>0</v>
      </c>
    </row>
    <row r="15" spans="1:71" x14ac:dyDescent="0.3">
      <c r="A15" s="80" t="s">
        <v>73</v>
      </c>
      <c r="B15" s="49">
        <v>-28.342209470216041</v>
      </c>
      <c r="C15" s="26">
        <v>-40.064090698313372</v>
      </c>
      <c r="D15" s="26">
        <v>-37.167096114149473</v>
      </c>
      <c r="E15" s="26">
        <v>-40.214166208693349</v>
      </c>
      <c r="F15" s="26">
        <v>-31.088302146536641</v>
      </c>
      <c r="G15" s="26">
        <v>-37.368925906695615</v>
      </c>
      <c r="H15" s="26">
        <v>-34.860934203652953</v>
      </c>
      <c r="I15" s="26">
        <v>-35.527198809976809</v>
      </c>
      <c r="J15" s="26">
        <v>-35.269476776512079</v>
      </c>
      <c r="K15" s="26">
        <v>-26.677879494953842</v>
      </c>
      <c r="L15" s="26">
        <v>-37.166103962995315</v>
      </c>
      <c r="M15" s="32">
        <v>-43.291542118252721</v>
      </c>
      <c r="N15" s="40">
        <v>-427.03792591094816</v>
      </c>
      <c r="O15" s="13"/>
      <c r="P15" s="49">
        <v>-38.675713388613396</v>
      </c>
      <c r="Q15" s="26">
        <v>-36.139290926785883</v>
      </c>
      <c r="R15" s="26">
        <v>-48.876508746066015</v>
      </c>
      <c r="S15" s="26">
        <v>-46.246716851849889</v>
      </c>
      <c r="T15" s="26">
        <v>-52.759342348136343</v>
      </c>
      <c r="U15" s="26">
        <v>-44.696852398210702</v>
      </c>
      <c r="V15" s="26">
        <v>-37.344539294475986</v>
      </c>
      <c r="W15" s="26">
        <v>-16.137718297434141</v>
      </c>
      <c r="X15" s="26">
        <v>-38.154500335736991</v>
      </c>
      <c r="Y15" s="26">
        <v>-43.239509619994294</v>
      </c>
      <c r="Z15" s="26">
        <v>-37.790426469761925</v>
      </c>
      <c r="AA15" s="32">
        <v>-36.430243485904086</v>
      </c>
      <c r="AB15" s="40">
        <v>-476.49136216296966</v>
      </c>
      <c r="AC15" s="13"/>
      <c r="AD15" s="49">
        <v>-46.299744612585847</v>
      </c>
      <c r="AE15" s="26">
        <v>-35.667877815241532</v>
      </c>
      <c r="AF15" s="26">
        <v>-54.461757083802169</v>
      </c>
      <c r="AG15" s="26">
        <v>-20.032129242437417</v>
      </c>
      <c r="AH15" s="26">
        <v>-21.01985035772892</v>
      </c>
      <c r="AI15" s="26">
        <v>-20.966828775664982</v>
      </c>
      <c r="AJ15" s="26">
        <v>-22.051007834351037</v>
      </c>
      <c r="AK15" s="26">
        <v>-3.7864370544970107</v>
      </c>
      <c r="AL15" s="26">
        <v>-18.111872879014186</v>
      </c>
      <c r="AM15" s="26">
        <v>-18.006557952067883</v>
      </c>
      <c r="AN15" s="26">
        <v>-18.046483516262661</v>
      </c>
      <c r="AO15" s="32">
        <v>-18.087368150572583</v>
      </c>
      <c r="AP15" s="40">
        <v>-296.53791527422629</v>
      </c>
      <c r="AQ15" s="56">
        <v>0</v>
      </c>
      <c r="AR15" s="49">
        <v>-67.053542355087004</v>
      </c>
      <c r="AS15" s="26">
        <v>-144.29706397947601</v>
      </c>
      <c r="AT15" s="26">
        <v>26.413630060004998</v>
      </c>
      <c r="AU15" s="26">
        <v>-83.359720658841013</v>
      </c>
      <c r="AV15" s="26">
        <v>-67.725531207531006</v>
      </c>
      <c r="AW15" s="26">
        <v>-83.82132590086799</v>
      </c>
      <c r="AX15" s="26">
        <v>-79.21270381415701</v>
      </c>
      <c r="AY15" s="26">
        <v>-59.161941344190005</v>
      </c>
      <c r="AZ15" s="26">
        <v>-67.595078620140001</v>
      </c>
      <c r="BA15" s="26">
        <v>-72.766210622871</v>
      </c>
      <c r="BB15" s="26">
        <v>-98.15114812409999</v>
      </c>
      <c r="BC15" s="32">
        <v>-112.24074264506099</v>
      </c>
      <c r="BD15" s="40">
        <v>-908.97137921231706</v>
      </c>
      <c r="BE15" s="56">
        <v>0</v>
      </c>
      <c r="BF15" s="49">
        <v>-71.659376237060997</v>
      </c>
      <c r="BG15" s="26">
        <v>-97.460075719160997</v>
      </c>
      <c r="BH15" s="26">
        <v>-79.294000995288016</v>
      </c>
      <c r="BI15" s="26">
        <v>-106.00833365204699</v>
      </c>
      <c r="BJ15" s="26">
        <v>-116.21172478995901</v>
      </c>
      <c r="BK15" s="26">
        <v>-85.831082101337998</v>
      </c>
      <c r="BL15" s="26">
        <v>-93.509316296679003</v>
      </c>
      <c r="BM15" s="26">
        <v>-238.57902120722403</v>
      </c>
      <c r="BN15" s="26">
        <v>-78.142799290868993</v>
      </c>
      <c r="BO15" s="26">
        <v>-91.982512370774998</v>
      </c>
      <c r="BP15" s="26">
        <v>-86.037694905525001</v>
      </c>
      <c r="BQ15" s="32">
        <v>-116.97991233919802</v>
      </c>
      <c r="BR15" s="40">
        <v>-1261.6958499051239</v>
      </c>
      <c r="BS15" s="1"/>
    </row>
    <row r="16" spans="1:71" ht="15" thickBot="1" x14ac:dyDescent="0.35">
      <c r="A16" s="105" t="s">
        <v>119</v>
      </c>
      <c r="B16" s="46">
        <v>-421.59917995186356</v>
      </c>
      <c r="C16" s="46">
        <v>-431.22580149087412</v>
      </c>
      <c r="D16" s="46">
        <v>-432.41843341748176</v>
      </c>
      <c r="E16" s="46">
        <v>-441.21756827353704</v>
      </c>
      <c r="F16" s="46">
        <v>-471.74400248331142</v>
      </c>
      <c r="G16" s="46">
        <v>-381.60708442579346</v>
      </c>
      <c r="H16" s="46">
        <v>-442.96784378219803</v>
      </c>
      <c r="I16" s="46">
        <v>-418.30956983807721</v>
      </c>
      <c r="J16" s="46">
        <v>-401.66273689114797</v>
      </c>
      <c r="K16" s="46">
        <v>-393.25957086010044</v>
      </c>
      <c r="L16" s="46">
        <v>-439.88836383607327</v>
      </c>
      <c r="M16" s="46">
        <v>-777.92502176789776</v>
      </c>
      <c r="N16" s="37">
        <v>-5453.825177018356</v>
      </c>
      <c r="O16" s="46"/>
      <c r="P16" s="46">
        <v>-540.72558408367127</v>
      </c>
      <c r="Q16" s="46">
        <v>-471.45938325407246</v>
      </c>
      <c r="R16" s="46">
        <v>-463.13167790034254</v>
      </c>
      <c r="S16" s="46">
        <v>-488.93763015982171</v>
      </c>
      <c r="T16" s="46">
        <v>-513.94861492559926</v>
      </c>
      <c r="U16" s="46">
        <v>-453.45640673204514</v>
      </c>
      <c r="V16" s="46">
        <v>-434.91832618073016</v>
      </c>
      <c r="W16" s="46">
        <v>-586.55503311954567</v>
      </c>
      <c r="X16" s="46">
        <v>-498.2719838248417</v>
      </c>
      <c r="Y16" s="46">
        <v>-590.73159126940186</v>
      </c>
      <c r="Z16" s="46">
        <v>-510.69001360571707</v>
      </c>
      <c r="AA16" s="46">
        <v>-578.28078208496413</v>
      </c>
      <c r="AB16" s="37">
        <v>-6131.1070271407516</v>
      </c>
      <c r="AC16" s="81"/>
      <c r="AD16" s="46">
        <v>-570.41282715923467</v>
      </c>
      <c r="AE16" s="46">
        <v>-586.80254721070833</v>
      </c>
      <c r="AF16" s="46">
        <v>-656.88398796237425</v>
      </c>
      <c r="AG16" s="46">
        <v>-589.00565331871621</v>
      </c>
      <c r="AH16" s="46">
        <v>-587.64240846675045</v>
      </c>
      <c r="AI16" s="46">
        <v>-587.1569209535262</v>
      </c>
      <c r="AJ16" s="46">
        <v>-588.80993877430353</v>
      </c>
      <c r="AK16" s="46">
        <v>-569.2449695243148</v>
      </c>
      <c r="AL16" s="46">
        <v>-595.18685652857289</v>
      </c>
      <c r="AM16" s="46">
        <v>-564.20352563871279</v>
      </c>
      <c r="AN16" s="46">
        <v>-579.967756426714</v>
      </c>
      <c r="AO16" s="46">
        <v>-641.10270963950279</v>
      </c>
      <c r="AP16" s="37">
        <v>-7116.4201016034312</v>
      </c>
      <c r="AQ16" s="86">
        <v>0</v>
      </c>
      <c r="AR16" s="46">
        <v>-671.49023167833298</v>
      </c>
      <c r="AS16" s="46">
        <v>-705.84087536242191</v>
      </c>
      <c r="AT16" s="46">
        <v>-869.05449913341306</v>
      </c>
      <c r="AU16" s="46">
        <v>-880.73813050084505</v>
      </c>
      <c r="AV16" s="46">
        <v>-912.57130780257</v>
      </c>
      <c r="AW16" s="46">
        <v>-803.86899325164302</v>
      </c>
      <c r="AX16" s="46">
        <v>-743.72575794948909</v>
      </c>
      <c r="AY16" s="46">
        <v>-738.65387984769905</v>
      </c>
      <c r="AZ16" s="46">
        <v>-843.42250785594308</v>
      </c>
      <c r="BA16" s="46">
        <v>-739.32005047448411</v>
      </c>
      <c r="BB16" s="46">
        <v>-757.20046372729496</v>
      </c>
      <c r="BC16" s="46">
        <v>-1049.257102524462</v>
      </c>
      <c r="BD16" s="37">
        <v>-9715.143800108599</v>
      </c>
      <c r="BE16" s="46">
        <v>0</v>
      </c>
      <c r="BF16" s="46">
        <v>-922.45191950644505</v>
      </c>
      <c r="BG16" s="46">
        <v>-1071.3150584838872</v>
      </c>
      <c r="BH16" s="46">
        <v>-1297.9166245415192</v>
      </c>
      <c r="BI16" s="46">
        <v>-1501.2681271335089</v>
      </c>
      <c r="BJ16" s="46">
        <v>-1837.8937652264012</v>
      </c>
      <c r="BK16" s="46">
        <v>-1332.0900181596901</v>
      </c>
      <c r="BL16" s="46">
        <v>-1019.0574528644161</v>
      </c>
      <c r="BM16" s="46">
        <v>-897.27664141775995</v>
      </c>
      <c r="BN16" s="46">
        <v>-1101.6813855907621</v>
      </c>
      <c r="BO16" s="46">
        <v>-1091.5519651494239</v>
      </c>
      <c r="BP16" s="46">
        <v>-1147.2491784081931</v>
      </c>
      <c r="BQ16" s="46">
        <v>-1065.578769698064</v>
      </c>
      <c r="BR16" s="37">
        <v>-14285.330906180072</v>
      </c>
      <c r="BS16" s="1"/>
    </row>
    <row r="17" spans="1:71" ht="4.95" customHeight="1" thickTop="1" x14ac:dyDescent="0.3">
      <c r="A17" s="8"/>
      <c r="B17" s="47">
        <v>0</v>
      </c>
      <c r="C17" s="21">
        <v>0</v>
      </c>
      <c r="D17" s="21">
        <v>0</v>
      </c>
      <c r="E17" s="21">
        <v>0</v>
      </c>
      <c r="F17" s="21">
        <v>0</v>
      </c>
      <c r="G17" s="21">
        <v>0</v>
      </c>
      <c r="H17" s="21">
        <v>0</v>
      </c>
      <c r="I17" s="21">
        <v>0</v>
      </c>
      <c r="J17" s="21">
        <v>0</v>
      </c>
      <c r="K17" s="21">
        <v>0</v>
      </c>
      <c r="L17" s="21">
        <v>0</v>
      </c>
      <c r="M17" s="19">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21">
        <v>0</v>
      </c>
      <c r="D18" s="21">
        <v>0</v>
      </c>
      <c r="E18" s="21">
        <v>0</v>
      </c>
      <c r="F18" s="21">
        <v>0</v>
      </c>
      <c r="G18" s="21">
        <v>0</v>
      </c>
      <c r="H18" s="21">
        <v>0</v>
      </c>
      <c r="I18" s="21">
        <v>0</v>
      </c>
      <c r="J18" s="21">
        <v>0</v>
      </c>
      <c r="K18" s="21">
        <v>0</v>
      </c>
      <c r="L18" s="21">
        <v>0</v>
      </c>
      <c r="M18" s="19">
        <v>0</v>
      </c>
      <c r="N18" s="38">
        <v>0</v>
      </c>
      <c r="O18" s="13"/>
      <c r="P18" s="47">
        <v>0</v>
      </c>
      <c r="Q18" s="21">
        <v>0</v>
      </c>
      <c r="R18" s="21">
        <v>0</v>
      </c>
      <c r="S18" s="21">
        <v>0</v>
      </c>
      <c r="T18" s="21">
        <v>0</v>
      </c>
      <c r="U18" s="21">
        <v>0</v>
      </c>
      <c r="V18" s="21">
        <v>0</v>
      </c>
      <c r="W18" s="21">
        <v>0</v>
      </c>
      <c r="X18" s="21">
        <v>0</v>
      </c>
      <c r="Y18" s="21">
        <v>0</v>
      </c>
      <c r="Z18" s="21">
        <v>0</v>
      </c>
      <c r="AA18" s="19">
        <v>0</v>
      </c>
      <c r="AB18" s="38">
        <v>0</v>
      </c>
      <c r="AC18" s="13"/>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x14ac:dyDescent="0.3">
      <c r="A19" s="4" t="s">
        <v>74</v>
      </c>
      <c r="B19" s="50">
        <v>1792.8027515225685</v>
      </c>
      <c r="C19" s="22">
        <v>1840.8809231775749</v>
      </c>
      <c r="D19" s="22">
        <v>1739.7704171697685</v>
      </c>
      <c r="E19" s="22">
        <v>1638.4613229458996</v>
      </c>
      <c r="F19" s="22">
        <v>1546.5797947024314</v>
      </c>
      <c r="G19" s="22">
        <v>1004.6810195423142</v>
      </c>
      <c r="H19" s="22">
        <v>1001.1850689002819</v>
      </c>
      <c r="I19" s="22">
        <v>1199.032300385227</v>
      </c>
      <c r="J19" s="22">
        <v>1121.089231099751</v>
      </c>
      <c r="K19" s="22">
        <v>1173.9897561291302</v>
      </c>
      <c r="L19" s="22">
        <v>1029.4504165627579</v>
      </c>
      <c r="M19" s="33">
        <v>1325.7005897503018</v>
      </c>
      <c r="N19" s="41">
        <v>16413.623591888008</v>
      </c>
      <c r="O19" s="13"/>
      <c r="P19" s="50">
        <v>1638.3039308988457</v>
      </c>
      <c r="Q19" s="22">
        <v>1954.4847683104788</v>
      </c>
      <c r="R19" s="22">
        <v>1384.5404860998717</v>
      </c>
      <c r="S19" s="22">
        <v>1958.9173802758892</v>
      </c>
      <c r="T19" s="22">
        <v>809.81198388501821</v>
      </c>
      <c r="U19" s="22">
        <v>1969.2439755985281</v>
      </c>
      <c r="V19" s="22">
        <v>2114.8706548092673</v>
      </c>
      <c r="W19" s="22">
        <v>2168.954573797068</v>
      </c>
      <c r="X19" s="22">
        <v>2136.7942304792605</v>
      </c>
      <c r="Y19" s="22">
        <v>2034.2444103611597</v>
      </c>
      <c r="Z19" s="22">
        <v>2225.5757643301818</v>
      </c>
      <c r="AA19" s="33">
        <v>2280.7110398997515</v>
      </c>
      <c r="AB19" s="41">
        <v>22676.453198745316</v>
      </c>
      <c r="AC19" s="13"/>
      <c r="AD19" s="50">
        <v>2510.7721766718737</v>
      </c>
      <c r="AE19" s="22">
        <v>2527.2954479861173</v>
      </c>
      <c r="AF19" s="22">
        <v>2029.8980660510404</v>
      </c>
      <c r="AG19" s="22">
        <v>1476.594921605478</v>
      </c>
      <c r="AH19" s="22">
        <v>1503.1631289469478</v>
      </c>
      <c r="AI19" s="22">
        <v>1475.2712159592952</v>
      </c>
      <c r="AJ19" s="22">
        <v>1894.9540555212707</v>
      </c>
      <c r="AK19" s="22">
        <v>1675.955763124857</v>
      </c>
      <c r="AL19" s="22">
        <v>1670.7153335832629</v>
      </c>
      <c r="AM19" s="22">
        <v>1301.1393112040962</v>
      </c>
      <c r="AN19" s="22">
        <v>1393.6523442263394</v>
      </c>
      <c r="AO19" s="33">
        <v>1898.2639816065009</v>
      </c>
      <c r="AP19" s="41">
        <v>21357.675746487083</v>
      </c>
      <c r="AQ19" s="55">
        <v>0</v>
      </c>
      <c r="AR19" s="50">
        <v>1580.8263530587681</v>
      </c>
      <c r="AS19" s="22">
        <v>1410.1472528682511</v>
      </c>
      <c r="AT19" s="22">
        <v>1210.2797211111597</v>
      </c>
      <c r="AU19" s="22">
        <v>1987.1104025923958</v>
      </c>
      <c r="AV19" s="22">
        <v>1889.7499439383084</v>
      </c>
      <c r="AW19" s="22">
        <v>3472.9540654221346</v>
      </c>
      <c r="AX19" s="22">
        <v>4052.4960372318151</v>
      </c>
      <c r="AY19" s="22">
        <v>3075.8379842616282</v>
      </c>
      <c r="AZ19" s="22">
        <v>859.48719943401102</v>
      </c>
      <c r="BA19" s="22">
        <v>1803.5377521313058</v>
      </c>
      <c r="BB19" s="22">
        <v>1596.4390110973313</v>
      </c>
      <c r="BC19" s="33">
        <v>859.52129377786287</v>
      </c>
      <c r="BD19" s="41">
        <v>23798.387016924971</v>
      </c>
      <c r="BE19" s="55">
        <v>0</v>
      </c>
      <c r="BF19" s="50">
        <v>658.49840634566908</v>
      </c>
      <c r="BG19" s="22">
        <v>1229.9960629368213</v>
      </c>
      <c r="BH19" s="22">
        <v>1699.4930241323705</v>
      </c>
      <c r="BI19" s="22">
        <v>669.86185190735887</v>
      </c>
      <c r="BJ19" s="22">
        <v>50.130556984567988</v>
      </c>
      <c r="BK19" s="22">
        <v>1143.1505026062061</v>
      </c>
      <c r="BL19" s="22">
        <v>1652.5410096522025</v>
      </c>
      <c r="BM19" s="22">
        <v>2458.466946032504</v>
      </c>
      <c r="BN19" s="22">
        <v>3101.0611681344717</v>
      </c>
      <c r="BO19" s="22">
        <v>3135.2522382136922</v>
      </c>
      <c r="BP19" s="22">
        <v>2436.9043879372161</v>
      </c>
      <c r="BQ19" s="33">
        <v>3382.4943807730033</v>
      </c>
      <c r="BR19" s="41">
        <v>21617.850535656082</v>
      </c>
      <c r="BS19" s="14"/>
    </row>
    <row r="20" spans="1:71" ht="6" customHeight="1" x14ac:dyDescent="0.3">
      <c r="A20" s="4"/>
      <c r="B20" s="48">
        <v>0</v>
      </c>
      <c r="C20" s="23">
        <v>0</v>
      </c>
      <c r="D20" s="23">
        <v>0</v>
      </c>
      <c r="E20" s="23">
        <v>0</v>
      </c>
      <c r="F20" s="23">
        <v>0</v>
      </c>
      <c r="G20" s="23">
        <v>0</v>
      </c>
      <c r="H20" s="23">
        <v>0</v>
      </c>
      <c r="I20" s="23">
        <v>0</v>
      </c>
      <c r="J20" s="23">
        <v>0</v>
      </c>
      <c r="K20" s="23">
        <v>0</v>
      </c>
      <c r="L20" s="23">
        <v>0</v>
      </c>
      <c r="M20" s="31">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23">
        <v>0</v>
      </c>
      <c r="D21" s="23">
        <v>0</v>
      </c>
      <c r="E21" s="23">
        <v>0</v>
      </c>
      <c r="F21" s="23">
        <v>0</v>
      </c>
      <c r="G21" s="23">
        <v>0</v>
      </c>
      <c r="H21" s="23">
        <v>0</v>
      </c>
      <c r="I21" s="23">
        <v>0</v>
      </c>
      <c r="J21" s="23">
        <v>0</v>
      </c>
      <c r="K21" s="23">
        <v>0</v>
      </c>
      <c r="L21" s="23">
        <v>0</v>
      </c>
      <c r="M21" s="31">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-0.49755781315500003</v>
      </c>
      <c r="C22" s="23">
        <v>-194.0818523838</v>
      </c>
      <c r="D22" s="23">
        <v>-0.80252167426499998</v>
      </c>
      <c r="E22" s="23">
        <v>-115.36567855537199</v>
      </c>
      <c r="F22" s="23">
        <v>-8.0431153773075439E-4</v>
      </c>
      <c r="G22" s="23">
        <v>0</v>
      </c>
      <c r="H22" s="23">
        <v>-0.57456439908575407</v>
      </c>
      <c r="I22" s="23">
        <v>-0.54985830308099959</v>
      </c>
      <c r="J22" s="23">
        <v>-0.36364571723086575</v>
      </c>
      <c r="K22" s="23">
        <v>16.277955964139995</v>
      </c>
      <c r="L22" s="23">
        <v>-0.72195118595678587</v>
      </c>
      <c r="M22" s="31">
        <v>-3.7181422822324959</v>
      </c>
      <c r="N22" s="39">
        <v>-300.39862066157667</v>
      </c>
      <c r="O22" s="13"/>
      <c r="P22" s="48">
        <v>-0.14245056000000003</v>
      </c>
      <c r="Q22" s="23">
        <v>-6.2473903983441763E-2</v>
      </c>
      <c r="R22" s="23">
        <v>0</v>
      </c>
      <c r="S22" s="23">
        <v>24.292598968104716</v>
      </c>
      <c r="T22" s="23">
        <v>10.011196433019844</v>
      </c>
      <c r="U22" s="23">
        <v>0</v>
      </c>
      <c r="V22" s="23">
        <v>-103.6719254171189</v>
      </c>
      <c r="W22" s="23">
        <v>27.09437119762557</v>
      </c>
      <c r="X22" s="23">
        <v>0</v>
      </c>
      <c r="Y22" s="23">
        <v>-0.80635562574842512</v>
      </c>
      <c r="Z22" s="23">
        <v>0</v>
      </c>
      <c r="AA22" s="31">
        <v>0</v>
      </c>
      <c r="AB22" s="39">
        <v>-43.285038908100631</v>
      </c>
      <c r="AC22" s="13"/>
      <c r="AD22" s="48">
        <v>-9.3829773656253649E-4</v>
      </c>
      <c r="AE22" s="23">
        <v>0</v>
      </c>
      <c r="AF22" s="23">
        <v>-4.5575699999999997E-2</v>
      </c>
      <c r="AG22" s="23">
        <v>0</v>
      </c>
      <c r="AH22" s="23">
        <v>0</v>
      </c>
      <c r="AI22" s="23">
        <v>0</v>
      </c>
      <c r="AJ22" s="23">
        <v>0</v>
      </c>
      <c r="AK22" s="23">
        <v>0</v>
      </c>
      <c r="AL22" s="23">
        <v>0</v>
      </c>
      <c r="AM22" s="23">
        <v>0</v>
      </c>
      <c r="AN22" s="23">
        <v>0</v>
      </c>
      <c r="AO22" s="31">
        <v>0</v>
      </c>
      <c r="AP22" s="39">
        <v>-4.6513997736562535E-2</v>
      </c>
      <c r="AQ22" s="56">
        <v>0</v>
      </c>
      <c r="AR22" s="48">
        <v>0</v>
      </c>
      <c r="AS22" s="23">
        <v>0</v>
      </c>
      <c r="AT22" s="23">
        <v>0</v>
      </c>
      <c r="AU22" s="23">
        <v>0</v>
      </c>
      <c r="AV22" s="23">
        <v>0</v>
      </c>
      <c r="AW22" s="23">
        <v>0</v>
      </c>
      <c r="AX22" s="23">
        <v>0</v>
      </c>
      <c r="AY22" s="23">
        <v>0</v>
      </c>
      <c r="AZ22" s="23">
        <v>0</v>
      </c>
      <c r="BA22" s="23">
        <v>0</v>
      </c>
      <c r="BB22" s="23">
        <v>0</v>
      </c>
      <c r="BC22" s="31">
        <v>0</v>
      </c>
      <c r="BD22" s="39">
        <v>0</v>
      </c>
      <c r="BE22" s="56">
        <v>0</v>
      </c>
      <c r="BF22" s="48">
        <v>0</v>
      </c>
      <c r="BG22" s="23">
        <v>0</v>
      </c>
      <c r="BH22" s="23">
        <v>0</v>
      </c>
      <c r="BI22" s="23">
        <v>0</v>
      </c>
      <c r="BJ22" s="23">
        <v>0</v>
      </c>
      <c r="BK22" s="23">
        <v>-7.7082393389999986E-3</v>
      </c>
      <c r="BL22" s="23">
        <v>-4.3445269203E-2</v>
      </c>
      <c r="BM22" s="23">
        <v>-3.2413045676999999E-2</v>
      </c>
      <c r="BN22" s="23">
        <v>0</v>
      </c>
      <c r="BO22" s="23">
        <v>0</v>
      </c>
      <c r="BP22" s="23">
        <v>-7.7783941200000005E-3</v>
      </c>
      <c r="BQ22" s="31">
        <v>-0.203863614369</v>
      </c>
      <c r="BR22" s="39">
        <v>-0.295208562708</v>
      </c>
      <c r="BS22" s="1"/>
    </row>
    <row r="23" spans="1:71" x14ac:dyDescent="0.3">
      <c r="A23" s="4" t="s">
        <v>77</v>
      </c>
      <c r="B23" s="48">
        <v>-79.017234430067305</v>
      </c>
      <c r="C23" s="23">
        <v>-102.15728935868681</v>
      </c>
      <c r="D23" s="23">
        <v>-104.32103967396962</v>
      </c>
      <c r="E23" s="23">
        <v>-179.01201581740423</v>
      </c>
      <c r="F23" s="23">
        <v>-150.5781138820725</v>
      </c>
      <c r="G23" s="23">
        <v>-112.61403106766718</v>
      </c>
      <c r="H23" s="23">
        <v>-124.93154581720414</v>
      </c>
      <c r="I23" s="23">
        <v>-107.01336206173104</v>
      </c>
      <c r="J23" s="23">
        <v>-113.17913393984243</v>
      </c>
      <c r="K23" s="23">
        <v>-90.781820780722001</v>
      </c>
      <c r="L23" s="23">
        <v>-166.74894963168646</v>
      </c>
      <c r="M23" s="31">
        <v>-172.81626311326036</v>
      </c>
      <c r="N23" s="39">
        <v>-1503.1707995743138</v>
      </c>
      <c r="O23" s="13"/>
      <c r="P23" s="48">
        <v>-129.10046798908814</v>
      </c>
      <c r="Q23" s="23">
        <v>-157.58727028058939</v>
      </c>
      <c r="R23" s="23">
        <v>-138.85891133315869</v>
      </c>
      <c r="S23" s="23">
        <v>-163.0313932508657</v>
      </c>
      <c r="T23" s="23">
        <v>-124.09347598564368</v>
      </c>
      <c r="U23" s="23">
        <v>-197.79095733522465</v>
      </c>
      <c r="V23" s="23">
        <v>-161.89866560718824</v>
      </c>
      <c r="W23" s="23">
        <v>-162.3572676582304</v>
      </c>
      <c r="X23" s="23">
        <v>140.20872721289024</v>
      </c>
      <c r="Y23" s="23">
        <v>-144.54670179402547</v>
      </c>
      <c r="Z23" s="23">
        <v>-221.80594786540402</v>
      </c>
      <c r="AA23" s="31">
        <v>-25.574810267112614</v>
      </c>
      <c r="AB23" s="39">
        <v>-1486.4371421536409</v>
      </c>
      <c r="AC23" s="13"/>
      <c r="AD23" s="48">
        <v>-76.897751274062045</v>
      </c>
      <c r="AE23" s="23">
        <v>-128.7962781497933</v>
      </c>
      <c r="AF23" s="23">
        <v>-121.03058088793871</v>
      </c>
      <c r="AG23" s="23">
        <v>-123.04445335214896</v>
      </c>
      <c r="AH23" s="23">
        <v>-124.01010711222432</v>
      </c>
      <c r="AI23" s="23">
        <v>-123.22764454895497</v>
      </c>
      <c r="AJ23" s="23">
        <v>-141.84580111997471</v>
      </c>
      <c r="AK23" s="23">
        <v>-135.55771738977782</v>
      </c>
      <c r="AL23" s="23">
        <v>-137.6530347257731</v>
      </c>
      <c r="AM23" s="23">
        <v>-138.69535544946962</v>
      </c>
      <c r="AN23" s="23">
        <v>-146.14109696591476</v>
      </c>
      <c r="AO23" s="31">
        <v>-155.22616684200801</v>
      </c>
      <c r="AP23" s="39">
        <v>-1552.1259878180404</v>
      </c>
      <c r="AQ23" s="56">
        <v>0</v>
      </c>
      <c r="AR23" s="48">
        <v>-13.715644302012</v>
      </c>
      <c r="AS23" s="23">
        <v>-10.570467756974999</v>
      </c>
      <c r="AT23" s="23">
        <v>-19.351112135343001</v>
      </c>
      <c r="AU23" s="23">
        <v>-14.638979886063</v>
      </c>
      <c r="AV23" s="23">
        <v>-12.702394931394</v>
      </c>
      <c r="AW23" s="23">
        <v>-9.4911516608549995</v>
      </c>
      <c r="AX23" s="23">
        <v>-10.864608640016998</v>
      </c>
      <c r="AY23" s="23">
        <v>-11.496264227445</v>
      </c>
      <c r="AZ23" s="23">
        <v>-13.305055608248999</v>
      </c>
      <c r="BA23" s="23">
        <v>-12.495726387066004</v>
      </c>
      <c r="BB23" s="23">
        <v>-12.904101659861999</v>
      </c>
      <c r="BC23" s="31">
        <v>-15.080502853023001</v>
      </c>
      <c r="BD23" s="39">
        <v>-156.61601004830402</v>
      </c>
      <c r="BE23" s="56">
        <v>0</v>
      </c>
      <c r="BF23" s="48">
        <v>-12.691523770271999</v>
      </c>
      <c r="BG23" s="23">
        <v>-12.151762307768999</v>
      </c>
      <c r="BH23" s="23">
        <v>-12.121448553026999</v>
      </c>
      <c r="BI23" s="23">
        <v>-13.122606573846001</v>
      </c>
      <c r="BJ23" s="23">
        <v>-12.965420192349002</v>
      </c>
      <c r="BK23" s="23">
        <v>-20.760668661966001</v>
      </c>
      <c r="BL23" s="23">
        <v>-12.575200720380003</v>
      </c>
      <c r="BM23" s="23">
        <v>-14.454124073136002</v>
      </c>
      <c r="BN23" s="23">
        <v>-15.409068620328002</v>
      </c>
      <c r="BO23" s="23">
        <v>-13.252634024748001</v>
      </c>
      <c r="BP23" s="23">
        <v>-12.281719953656999</v>
      </c>
      <c r="BQ23" s="31">
        <v>-11.441082600750001</v>
      </c>
      <c r="BR23" s="39">
        <v>-163.22726005222796</v>
      </c>
      <c r="BS23" s="1"/>
    </row>
    <row r="24" spans="1:71" x14ac:dyDescent="0.3">
      <c r="A24" s="4" t="s">
        <v>2</v>
      </c>
      <c r="B24" s="48">
        <v>0</v>
      </c>
      <c r="C24" s="23">
        <v>0</v>
      </c>
      <c r="D24" s="23">
        <v>0</v>
      </c>
      <c r="E24" s="23">
        <v>0</v>
      </c>
      <c r="F24" s="23">
        <v>0</v>
      </c>
      <c r="G24" s="23">
        <v>0</v>
      </c>
      <c r="H24" s="23">
        <v>0</v>
      </c>
      <c r="I24" s="23">
        <v>0</v>
      </c>
      <c r="J24" s="23">
        <v>0</v>
      </c>
      <c r="K24" s="23">
        <v>0</v>
      </c>
      <c r="L24" s="23">
        <v>0</v>
      </c>
      <c r="M24" s="31">
        <v>0</v>
      </c>
      <c r="N24" s="39">
        <v>0</v>
      </c>
      <c r="O24" s="13"/>
      <c r="P24" s="48">
        <v>0</v>
      </c>
      <c r="Q24" s="23">
        <v>0</v>
      </c>
      <c r="R24" s="23">
        <v>0</v>
      </c>
      <c r="S24" s="23">
        <v>0</v>
      </c>
      <c r="T24" s="23">
        <v>0</v>
      </c>
      <c r="U24" s="23">
        <v>0</v>
      </c>
      <c r="V24" s="23">
        <v>0</v>
      </c>
      <c r="W24" s="23">
        <v>0</v>
      </c>
      <c r="X24" s="23">
        <v>0</v>
      </c>
      <c r="Y24" s="23">
        <v>0</v>
      </c>
      <c r="Z24" s="23">
        <v>0</v>
      </c>
      <c r="AA24" s="31">
        <v>0</v>
      </c>
      <c r="AB24" s="39">
        <v>0</v>
      </c>
      <c r="AC24" s="13"/>
      <c r="AD24" s="48">
        <v>0</v>
      </c>
      <c r="AE24" s="23">
        <v>0</v>
      </c>
      <c r="AF24" s="23">
        <v>0</v>
      </c>
      <c r="AG24" s="23">
        <v>0</v>
      </c>
      <c r="AH24" s="23">
        <v>0</v>
      </c>
      <c r="AI24" s="23">
        <v>0</v>
      </c>
      <c r="AJ24" s="23">
        <v>0</v>
      </c>
      <c r="AK24" s="23">
        <v>0</v>
      </c>
      <c r="AL24" s="23">
        <v>0</v>
      </c>
      <c r="AM24" s="23">
        <v>0</v>
      </c>
      <c r="AN24" s="23">
        <v>0</v>
      </c>
      <c r="AO24" s="31">
        <v>0</v>
      </c>
      <c r="AP24" s="39">
        <v>0</v>
      </c>
      <c r="AQ24" s="56">
        <v>0</v>
      </c>
      <c r="AR24" s="48">
        <v>0</v>
      </c>
      <c r="AS24" s="23">
        <v>0</v>
      </c>
      <c r="AT24" s="23">
        <v>0</v>
      </c>
      <c r="AU24" s="23">
        <v>0</v>
      </c>
      <c r="AV24" s="23">
        <v>0</v>
      </c>
      <c r="AW24" s="23">
        <v>0</v>
      </c>
      <c r="AX24" s="23">
        <v>0</v>
      </c>
      <c r="AY24" s="23">
        <v>0</v>
      </c>
      <c r="AZ24" s="23">
        <v>0</v>
      </c>
      <c r="BA24" s="23">
        <v>0</v>
      </c>
      <c r="BB24" s="23">
        <v>0</v>
      </c>
      <c r="BC24" s="31">
        <v>0</v>
      </c>
      <c r="BD24" s="39">
        <v>0</v>
      </c>
      <c r="BE24" s="56">
        <v>0</v>
      </c>
      <c r="BF24" s="48">
        <v>0</v>
      </c>
      <c r="BG24" s="23">
        <v>0</v>
      </c>
      <c r="BH24" s="23">
        <v>0</v>
      </c>
      <c r="BI24" s="23">
        <v>0</v>
      </c>
      <c r="BJ24" s="23">
        <v>0</v>
      </c>
      <c r="BK24" s="23">
        <v>0</v>
      </c>
      <c r="BL24" s="23">
        <v>0</v>
      </c>
      <c r="BM24" s="23">
        <v>0</v>
      </c>
      <c r="BN24" s="23">
        <v>0</v>
      </c>
      <c r="BO24" s="23">
        <v>0</v>
      </c>
      <c r="BP24" s="23">
        <v>0</v>
      </c>
      <c r="BQ24" s="31">
        <v>0</v>
      </c>
      <c r="BR24" s="39">
        <v>0</v>
      </c>
      <c r="BS24" s="1"/>
    </row>
    <row r="25" spans="1:71" x14ac:dyDescent="0.3">
      <c r="A25" s="6" t="s">
        <v>78</v>
      </c>
      <c r="B25" s="49">
        <v>0</v>
      </c>
      <c r="C25" s="26">
        <v>0</v>
      </c>
      <c r="D25" s="26">
        <v>0</v>
      </c>
      <c r="E25" s="26">
        <v>0</v>
      </c>
      <c r="F25" s="26">
        <v>0</v>
      </c>
      <c r="G25" s="26">
        <v>0</v>
      </c>
      <c r="H25" s="26">
        <v>0</v>
      </c>
      <c r="I25" s="26">
        <v>0</v>
      </c>
      <c r="J25" s="26">
        <v>0</v>
      </c>
      <c r="K25" s="26">
        <v>0</v>
      </c>
      <c r="L25" s="26">
        <v>0</v>
      </c>
      <c r="M25" s="32">
        <v>0</v>
      </c>
      <c r="N25" s="40">
        <v>0</v>
      </c>
      <c r="O25" s="13"/>
      <c r="P25" s="49">
        <v>0</v>
      </c>
      <c r="Q25" s="26">
        <v>0</v>
      </c>
      <c r="R25" s="26">
        <v>0</v>
      </c>
      <c r="S25" s="26">
        <v>0</v>
      </c>
      <c r="T25" s="26">
        <v>0</v>
      </c>
      <c r="U25" s="26">
        <v>0</v>
      </c>
      <c r="V25" s="26">
        <v>0</v>
      </c>
      <c r="W25" s="26">
        <v>0</v>
      </c>
      <c r="X25" s="26">
        <v>0</v>
      </c>
      <c r="Y25" s="26">
        <v>0</v>
      </c>
      <c r="Z25" s="26">
        <v>0</v>
      </c>
      <c r="AA25" s="32">
        <v>0</v>
      </c>
      <c r="AB25" s="40">
        <v>0</v>
      </c>
      <c r="AC25" s="13"/>
      <c r="AD25" s="49">
        <v>0</v>
      </c>
      <c r="AE25" s="26">
        <v>0</v>
      </c>
      <c r="AF25" s="26">
        <v>0</v>
      </c>
      <c r="AG25" s="26">
        <v>0</v>
      </c>
      <c r="AH25" s="26">
        <v>0</v>
      </c>
      <c r="AI25" s="26">
        <v>0</v>
      </c>
      <c r="AJ25" s="26">
        <v>0</v>
      </c>
      <c r="AK25" s="26">
        <v>0</v>
      </c>
      <c r="AL25" s="26">
        <v>0</v>
      </c>
      <c r="AM25" s="26">
        <v>0</v>
      </c>
      <c r="AN25" s="26">
        <v>0</v>
      </c>
      <c r="AO25" s="32">
        <v>0</v>
      </c>
      <c r="AP25" s="40">
        <v>0</v>
      </c>
      <c r="AQ25" s="56">
        <v>0</v>
      </c>
      <c r="AR25" s="49">
        <v>0</v>
      </c>
      <c r="AS25" s="26">
        <v>0</v>
      </c>
      <c r="AT25" s="26">
        <v>0</v>
      </c>
      <c r="AU25" s="26">
        <v>0</v>
      </c>
      <c r="AV25" s="26">
        <v>0</v>
      </c>
      <c r="AW25" s="26">
        <v>0</v>
      </c>
      <c r="AX25" s="26">
        <v>0</v>
      </c>
      <c r="AY25" s="26">
        <v>0</v>
      </c>
      <c r="AZ25" s="26">
        <v>0</v>
      </c>
      <c r="BA25" s="26">
        <v>0</v>
      </c>
      <c r="BB25" s="26">
        <v>0</v>
      </c>
      <c r="BC25" s="32">
        <v>0</v>
      </c>
      <c r="BD25" s="40">
        <v>0</v>
      </c>
      <c r="BE25" s="56">
        <v>0</v>
      </c>
      <c r="BF25" s="49">
        <v>0</v>
      </c>
      <c r="BG25" s="26">
        <v>0</v>
      </c>
      <c r="BH25" s="26">
        <v>0</v>
      </c>
      <c r="BI25" s="26">
        <v>0</v>
      </c>
      <c r="BJ25" s="26">
        <v>0</v>
      </c>
      <c r="BK25" s="26">
        <v>0</v>
      </c>
      <c r="BL25" s="26">
        <v>0</v>
      </c>
      <c r="BM25" s="26">
        <v>0</v>
      </c>
      <c r="BN25" s="26">
        <v>0</v>
      </c>
      <c r="BO25" s="26">
        <v>0</v>
      </c>
      <c r="BP25" s="26">
        <v>0</v>
      </c>
      <c r="BQ25" s="32">
        <v>0</v>
      </c>
      <c r="BR25" s="40">
        <v>0</v>
      </c>
      <c r="BS25" s="1"/>
    </row>
    <row r="26" spans="1:71" ht="15" thickBot="1" x14ac:dyDescent="0.35">
      <c r="A26" s="10" t="s">
        <v>79</v>
      </c>
      <c r="B26" s="51">
        <v>-79.514792243222303</v>
      </c>
      <c r="C26" s="27">
        <v>-296.23914174248682</v>
      </c>
      <c r="D26" s="27">
        <v>-105.12356134823463</v>
      </c>
      <c r="E26" s="27">
        <v>-294.3776943727762</v>
      </c>
      <c r="F26" s="27">
        <v>-150.57891819361021</v>
      </c>
      <c r="G26" s="27">
        <v>-112.61403106766718</v>
      </c>
      <c r="H26" s="27">
        <v>-125.5061102162899</v>
      </c>
      <c r="I26" s="27">
        <v>-107.56322036481204</v>
      </c>
      <c r="J26" s="27">
        <v>-113.5427796570733</v>
      </c>
      <c r="K26" s="27">
        <v>-74.503864816582009</v>
      </c>
      <c r="L26" s="27">
        <v>-167.47090081764327</v>
      </c>
      <c r="M26" s="34">
        <v>-176.53440539549285</v>
      </c>
      <c r="N26" s="42">
        <v>-1803.5694202358909</v>
      </c>
      <c r="O26" s="7"/>
      <c r="P26" s="51">
        <v>-129.24291854908813</v>
      </c>
      <c r="Q26" s="27">
        <v>-157.64974418457282</v>
      </c>
      <c r="R26" s="27">
        <v>-138.85891133315869</v>
      </c>
      <c r="S26" s="27">
        <v>-138.73879428276101</v>
      </c>
      <c r="T26" s="27">
        <v>-114.08227955262383</v>
      </c>
      <c r="U26" s="27">
        <v>-197.79095733522465</v>
      </c>
      <c r="V26" s="27">
        <v>-265.57059102430713</v>
      </c>
      <c r="W26" s="27">
        <v>-135.26289646060482</v>
      </c>
      <c r="X26" s="27">
        <v>140.20872721289024</v>
      </c>
      <c r="Y26" s="27">
        <v>-145.35305741977388</v>
      </c>
      <c r="Z26" s="27">
        <v>-221.80594786540402</v>
      </c>
      <c r="AA26" s="34">
        <v>-25.574810267112614</v>
      </c>
      <c r="AB26" s="42">
        <v>-1529.7221810617414</v>
      </c>
      <c r="AC26" s="7"/>
      <c r="AD26" s="51">
        <v>-76.898689571798599</v>
      </c>
      <c r="AE26" s="27">
        <v>-128.7962781497933</v>
      </c>
      <c r="AF26" s="27">
        <v>-121.07615658793873</v>
      </c>
      <c r="AG26" s="27">
        <v>-123.04445335214896</v>
      </c>
      <c r="AH26" s="27">
        <v>-124.01010711222432</v>
      </c>
      <c r="AI26" s="27">
        <v>-123.22764454895497</v>
      </c>
      <c r="AJ26" s="27">
        <v>-141.84580111997471</v>
      </c>
      <c r="AK26" s="27">
        <v>-135.55771738977782</v>
      </c>
      <c r="AL26" s="27">
        <v>-137.6530347257731</v>
      </c>
      <c r="AM26" s="27">
        <v>-138.69535544946962</v>
      </c>
      <c r="AN26" s="27">
        <v>-146.14109696591476</v>
      </c>
      <c r="AO26" s="34">
        <v>-155.22616684200801</v>
      </c>
      <c r="AP26" s="42">
        <v>-1552.172501815777</v>
      </c>
      <c r="AQ26" s="56">
        <v>0</v>
      </c>
      <c r="AR26" s="51">
        <v>-13.715644302012</v>
      </c>
      <c r="AS26" s="27">
        <v>-10.570467756974999</v>
      </c>
      <c r="AT26" s="27">
        <v>-19.351112135343001</v>
      </c>
      <c r="AU26" s="27">
        <v>-14.638979886063</v>
      </c>
      <c r="AV26" s="27">
        <v>-12.702394931394</v>
      </c>
      <c r="AW26" s="27">
        <v>-9.4911516608549995</v>
      </c>
      <c r="AX26" s="27">
        <v>-10.864608640016998</v>
      </c>
      <c r="AY26" s="27">
        <v>-11.496264227445</v>
      </c>
      <c r="AZ26" s="27">
        <v>-13.305055608248999</v>
      </c>
      <c r="BA26" s="27">
        <v>-12.495726387066004</v>
      </c>
      <c r="BB26" s="27">
        <v>-12.904101659861999</v>
      </c>
      <c r="BC26" s="34">
        <v>-15.080502853023001</v>
      </c>
      <c r="BD26" s="42">
        <v>-156.61601004830402</v>
      </c>
      <c r="BE26" s="56">
        <v>0</v>
      </c>
      <c r="BF26" s="51">
        <v>-12.691523770271999</v>
      </c>
      <c r="BG26" s="27">
        <v>-12.151762307768999</v>
      </c>
      <c r="BH26" s="27">
        <v>-12.121448553026999</v>
      </c>
      <c r="BI26" s="27">
        <v>-13.122606573846001</v>
      </c>
      <c r="BJ26" s="27">
        <v>-12.965420192349002</v>
      </c>
      <c r="BK26" s="27">
        <v>-20.768376901305</v>
      </c>
      <c r="BL26" s="27">
        <v>-12.618645989583003</v>
      </c>
      <c r="BM26" s="27">
        <v>-14.486537118813001</v>
      </c>
      <c r="BN26" s="27">
        <v>-15.409068620328002</v>
      </c>
      <c r="BO26" s="27">
        <v>-13.252634024748001</v>
      </c>
      <c r="BP26" s="27">
        <v>-12.289498347776998</v>
      </c>
      <c r="BQ26" s="34">
        <v>-11.644946215119001</v>
      </c>
      <c r="BR26" s="42">
        <v>-163.522468614936</v>
      </c>
      <c r="BS26" s="1"/>
    </row>
    <row r="27" spans="1:71" ht="17.7" customHeight="1" thickTop="1" x14ac:dyDescent="0.3">
      <c r="A27" s="8" t="s">
        <v>80</v>
      </c>
      <c r="B27" s="52">
        <v>-0.23381085499317031</v>
      </c>
      <c r="C27" s="20">
        <v>0</v>
      </c>
      <c r="D27" s="20">
        <v>5.2324486591949997</v>
      </c>
      <c r="E27" s="20">
        <v>-16.665892845197789</v>
      </c>
      <c r="F27" s="20">
        <v>-21.483697189691995</v>
      </c>
      <c r="G27" s="20">
        <v>-5.4418498695000004</v>
      </c>
      <c r="H27" s="20">
        <v>-8.9320267356048912</v>
      </c>
      <c r="I27" s="20">
        <v>9.5727412789950002</v>
      </c>
      <c r="J27" s="20">
        <v>-1.515996168</v>
      </c>
      <c r="K27" s="20">
        <v>2.0545072384552283E-3</v>
      </c>
      <c r="L27" s="20">
        <v>-18.153646090827998</v>
      </c>
      <c r="M27" s="18">
        <v>-27.792738597067736</v>
      </c>
      <c r="N27" s="43">
        <v>-85.412413905455125</v>
      </c>
      <c r="O27" s="13"/>
      <c r="P27" s="52">
        <v>-2.5199695616550386</v>
      </c>
      <c r="Q27" s="20">
        <v>-0.57772318999771954</v>
      </c>
      <c r="R27" s="20">
        <v>-16.506963121526042</v>
      </c>
      <c r="S27" s="20">
        <v>-5.5358675794767734E-2</v>
      </c>
      <c r="T27" s="20">
        <v>-1.7749199665144966</v>
      </c>
      <c r="U27" s="20">
        <v>-0.18060695999999998</v>
      </c>
      <c r="V27" s="20">
        <v>-1.9475662499999999</v>
      </c>
      <c r="W27" s="20">
        <v>-19.477253600681998</v>
      </c>
      <c r="X27" s="20">
        <v>-14.456392195542</v>
      </c>
      <c r="Y27" s="20">
        <v>-54.259198300556989</v>
      </c>
      <c r="Z27" s="20">
        <v>-2.4274529333999997</v>
      </c>
      <c r="AA27" s="18">
        <v>-1175.7434043444648</v>
      </c>
      <c r="AB27" s="43">
        <v>-1289.9268091001338</v>
      </c>
      <c r="AC27" s="13"/>
      <c r="AD27" s="52">
        <v>-18.941798405888996</v>
      </c>
      <c r="AE27" s="20">
        <v>18.053641285558303</v>
      </c>
      <c r="AF27" s="20">
        <v>-5.8287384264653106</v>
      </c>
      <c r="AG27" s="20">
        <v>0</v>
      </c>
      <c r="AH27" s="20">
        <v>0</v>
      </c>
      <c r="AI27" s="20">
        <v>0</v>
      </c>
      <c r="AJ27" s="20">
        <v>0</v>
      </c>
      <c r="AK27" s="20">
        <v>0</v>
      </c>
      <c r="AL27" s="20">
        <v>0</v>
      </c>
      <c r="AM27" s="20">
        <v>0</v>
      </c>
      <c r="AN27" s="20">
        <v>0</v>
      </c>
      <c r="AO27" s="18">
        <v>0</v>
      </c>
      <c r="AP27" s="43">
        <v>-6.7168955467960041</v>
      </c>
      <c r="AQ27" s="56">
        <v>0</v>
      </c>
      <c r="AR27" s="52">
        <v>-25.071489214812001</v>
      </c>
      <c r="AS27" s="20">
        <v>-8.2630863900000018E-2</v>
      </c>
      <c r="AT27" s="20">
        <v>-12.237000599861998</v>
      </c>
      <c r="AU27" s="20">
        <v>36.871478036490004</v>
      </c>
      <c r="AV27" s="20">
        <v>-0.23626228780200001</v>
      </c>
      <c r="AW27" s="20">
        <v>-4.3554756872999999E-2</v>
      </c>
      <c r="AX27" s="20">
        <v>-2.5336316803920003</v>
      </c>
      <c r="AY27" s="20">
        <v>-7.1149943473889987</v>
      </c>
      <c r="AZ27" s="20">
        <v>-19.080587403551998</v>
      </c>
      <c r="BA27" s="20">
        <v>-38.150727574184998</v>
      </c>
      <c r="BB27" s="20">
        <v>-0.53221449754799999</v>
      </c>
      <c r="BC27" s="18">
        <v>-73.993872909147015</v>
      </c>
      <c r="BD27" s="43">
        <v>-142.20548809897201</v>
      </c>
      <c r="BE27" s="56">
        <v>0</v>
      </c>
      <c r="BF27" s="52">
        <v>-150.205502316843</v>
      </c>
      <c r="BG27" s="20">
        <v>69.894295683405005</v>
      </c>
      <c r="BH27" s="20">
        <v>-77.679612222285002</v>
      </c>
      <c r="BI27" s="20">
        <v>-46.372977098283002</v>
      </c>
      <c r="BJ27" s="20">
        <v>60.326378889026998</v>
      </c>
      <c r="BK27" s="20">
        <v>-40.078206609983987</v>
      </c>
      <c r="BL27" s="20">
        <v>0.10189858461899941</v>
      </c>
      <c r="BM27" s="20">
        <v>-34.299835416773988</v>
      </c>
      <c r="BN27" s="20">
        <v>-6.9446664671729987</v>
      </c>
      <c r="BO27" s="20">
        <v>-38.307399416627995</v>
      </c>
      <c r="BP27" s="20">
        <v>-11.188461455981997</v>
      </c>
      <c r="BQ27" s="18">
        <v>134.114592734403</v>
      </c>
      <c r="BR27" s="43">
        <v>-140.63949511249794</v>
      </c>
      <c r="BS27" s="1"/>
    </row>
    <row r="28" spans="1:71" ht="15" thickBot="1" x14ac:dyDescent="0.35">
      <c r="A28" s="12" t="s">
        <v>81</v>
      </c>
      <c r="B28" s="46">
        <v>1713.0541484243529</v>
      </c>
      <c r="C28" s="25">
        <v>1544.641781435088</v>
      </c>
      <c r="D28" s="25">
        <v>1639.8793044807287</v>
      </c>
      <c r="E28" s="25">
        <v>1327.4177357279257</v>
      </c>
      <c r="F28" s="25">
        <v>1374.5171793191294</v>
      </c>
      <c r="G28" s="25">
        <v>886.62513860514696</v>
      </c>
      <c r="H28" s="25">
        <v>866.7469319483871</v>
      </c>
      <c r="I28" s="25">
        <v>1101.04182129941</v>
      </c>
      <c r="J28" s="25">
        <v>1006.0304552746776</v>
      </c>
      <c r="K28" s="25">
        <v>1099.4879458197865</v>
      </c>
      <c r="L28" s="25">
        <v>843.82586965428663</v>
      </c>
      <c r="M28" s="30">
        <v>1121.3734457577411</v>
      </c>
      <c r="N28" s="37">
        <v>14524.64175774666</v>
      </c>
      <c r="O28" s="13"/>
      <c r="P28" s="46">
        <v>1506.5410427881025</v>
      </c>
      <c r="Q28" s="25">
        <v>1796.2573009359082</v>
      </c>
      <c r="R28" s="25">
        <v>1229.174611645187</v>
      </c>
      <c r="S28" s="25">
        <v>1820.1232273173334</v>
      </c>
      <c r="T28" s="25">
        <v>693.95478436587996</v>
      </c>
      <c r="U28" s="25">
        <v>1771.2724113033034</v>
      </c>
      <c r="V28" s="25">
        <v>1847.3524975349601</v>
      </c>
      <c r="W28" s="25">
        <v>2014.2144237357809</v>
      </c>
      <c r="X28" s="25">
        <v>2262.5465654966092</v>
      </c>
      <c r="Y28" s="25">
        <v>1834.6321546408287</v>
      </c>
      <c r="Z28" s="25">
        <v>2001.3423635313775</v>
      </c>
      <c r="AA28" s="30">
        <v>1079.3928252881738</v>
      </c>
      <c r="AB28" s="37">
        <v>19856.80420858345</v>
      </c>
      <c r="AC28" s="13"/>
      <c r="AD28" s="46">
        <v>2414.9316886941856</v>
      </c>
      <c r="AE28" s="25">
        <v>2416.5528111218828</v>
      </c>
      <c r="AF28" s="25">
        <v>1902.9931710366366</v>
      </c>
      <c r="AG28" s="25">
        <v>1353.5504682533292</v>
      </c>
      <c r="AH28" s="25">
        <v>1379.1530218347236</v>
      </c>
      <c r="AI28" s="25">
        <v>1352.0435714103401</v>
      </c>
      <c r="AJ28" s="25">
        <v>1753.1082544012961</v>
      </c>
      <c r="AK28" s="25">
        <v>1540.3980457350792</v>
      </c>
      <c r="AL28" s="25">
        <v>1533.0622988574898</v>
      </c>
      <c r="AM28" s="25">
        <v>1162.4439557546266</v>
      </c>
      <c r="AN28" s="25">
        <v>1247.5112472604246</v>
      </c>
      <c r="AO28" s="30">
        <v>1743.0378147644929</v>
      </c>
      <c r="AP28" s="37">
        <v>19798.786349124512</v>
      </c>
      <c r="AQ28" s="55">
        <v>0</v>
      </c>
      <c r="AR28" s="46">
        <v>1542.039219541944</v>
      </c>
      <c r="AS28" s="25">
        <v>1399.4941542473762</v>
      </c>
      <c r="AT28" s="25">
        <v>1178.6916083759545</v>
      </c>
      <c r="AU28" s="25">
        <v>2009.3429007428228</v>
      </c>
      <c r="AV28" s="25">
        <v>1876.8112867191123</v>
      </c>
      <c r="AW28" s="25">
        <v>3463.419359004406</v>
      </c>
      <c r="AX28" s="25">
        <v>4039.097796911406</v>
      </c>
      <c r="AY28" s="25">
        <v>3057.226725686794</v>
      </c>
      <c r="AZ28" s="25">
        <v>827.10155642221002</v>
      </c>
      <c r="BA28" s="25">
        <v>1752.8912981700548</v>
      </c>
      <c r="BB28" s="25">
        <v>1583.0026949399214</v>
      </c>
      <c r="BC28" s="30">
        <v>770.44691801569286</v>
      </c>
      <c r="BD28" s="37">
        <v>23499.565518777694</v>
      </c>
      <c r="BE28" s="55">
        <v>0</v>
      </c>
      <c r="BF28" s="46">
        <v>495.60138025855406</v>
      </c>
      <c r="BG28" s="25">
        <v>1287.7385963124573</v>
      </c>
      <c r="BH28" s="25">
        <v>1609.6919633570583</v>
      </c>
      <c r="BI28" s="25">
        <v>610.36626823522988</v>
      </c>
      <c r="BJ28" s="25">
        <v>97.491515681245971</v>
      </c>
      <c r="BK28" s="25">
        <v>1082.3039190949171</v>
      </c>
      <c r="BL28" s="25">
        <v>1640.0242622472385</v>
      </c>
      <c r="BM28" s="25">
        <v>2409.6805734969175</v>
      </c>
      <c r="BN28" s="25">
        <v>3078.7074330469704</v>
      </c>
      <c r="BO28" s="25">
        <v>3083.6922047723165</v>
      </c>
      <c r="BP28" s="25">
        <v>2413.4264281334567</v>
      </c>
      <c r="BQ28" s="30">
        <v>3504.9640272922875</v>
      </c>
      <c r="BR28" s="37">
        <v>21313.688571928647</v>
      </c>
      <c r="BS28" s="1"/>
    </row>
    <row r="29" spans="1:71" ht="8.6999999999999993" customHeight="1" thickTop="1" x14ac:dyDescent="0.3">
      <c r="A29" s="8"/>
      <c r="B29" s="47">
        <v>0</v>
      </c>
      <c r="C29" s="21">
        <v>0</v>
      </c>
      <c r="D29" s="21">
        <v>0</v>
      </c>
      <c r="E29" s="21">
        <v>0</v>
      </c>
      <c r="F29" s="21">
        <v>0</v>
      </c>
      <c r="G29" s="21">
        <v>0</v>
      </c>
      <c r="H29" s="21">
        <v>0</v>
      </c>
      <c r="I29" s="21">
        <v>0</v>
      </c>
      <c r="J29" s="21">
        <v>0</v>
      </c>
      <c r="K29" s="21">
        <v>0</v>
      </c>
      <c r="L29" s="21">
        <v>0</v>
      </c>
      <c r="M29" s="19">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-121.40567185645843</v>
      </c>
      <c r="C30" s="23">
        <v>-121.77326300535736</v>
      </c>
      <c r="D30" s="23">
        <v>-120.92581282133047</v>
      </c>
      <c r="E30" s="23">
        <v>-120.19190307141608</v>
      </c>
      <c r="F30" s="23">
        <v>-119.64679785333678</v>
      </c>
      <c r="G30" s="23">
        <v>-119.27349982622697</v>
      </c>
      <c r="H30" s="23">
        <v>-119.75772175760019</v>
      </c>
      <c r="I30" s="23">
        <v>-128.35382906488184</v>
      </c>
      <c r="J30" s="23">
        <v>-127.29863052127021</v>
      </c>
      <c r="K30" s="23">
        <v>-126.40351002168237</v>
      </c>
      <c r="L30" s="23">
        <v>-149.58194400739922</v>
      </c>
      <c r="M30" s="31">
        <v>-355.27738799804166</v>
      </c>
      <c r="N30" s="39">
        <v>-1729.8899718050016</v>
      </c>
      <c r="O30" s="13"/>
      <c r="P30" s="48">
        <v>-134.38311114830589</v>
      </c>
      <c r="Q30" s="23">
        <v>-135.76353974298587</v>
      </c>
      <c r="R30" s="23">
        <v>-128.67662084379288</v>
      </c>
      <c r="S30" s="23">
        <v>-136.28177292658103</v>
      </c>
      <c r="T30" s="23">
        <v>-130.97611041646084</v>
      </c>
      <c r="U30" s="23">
        <v>-135.05020348179821</v>
      </c>
      <c r="V30" s="23">
        <v>-132.65309302758618</v>
      </c>
      <c r="W30" s="23">
        <v>-145.57409908681004</v>
      </c>
      <c r="X30" s="23">
        <v>-144.44960599206962</v>
      </c>
      <c r="Y30" s="23">
        <v>-174.91028307482901</v>
      </c>
      <c r="Z30" s="23">
        <v>-155.80239460475508</v>
      </c>
      <c r="AA30" s="31">
        <v>-271.58350561707516</v>
      </c>
      <c r="AB30" s="39">
        <v>-1826.1043399630498</v>
      </c>
      <c r="AC30" s="13"/>
      <c r="AD30" s="48">
        <v>-212.27074218241052</v>
      </c>
      <c r="AE30" s="23">
        <v>-156.78715098763783</v>
      </c>
      <c r="AF30" s="23">
        <v>-181.73845078212429</v>
      </c>
      <c r="AG30" s="23">
        <v>-144.08715266502091</v>
      </c>
      <c r="AH30" s="23">
        <v>-141.44922727300673</v>
      </c>
      <c r="AI30" s="23">
        <v>-142.83355924617177</v>
      </c>
      <c r="AJ30" s="23">
        <v>-140.02832627859965</v>
      </c>
      <c r="AK30" s="23">
        <v>-153.48298426818462</v>
      </c>
      <c r="AL30" s="23">
        <v>-152.78900482799457</v>
      </c>
      <c r="AM30" s="23">
        <v>-148.37086770119686</v>
      </c>
      <c r="AN30" s="23">
        <v>-148.55880571168194</v>
      </c>
      <c r="AO30" s="31">
        <v>-148.7881220200523</v>
      </c>
      <c r="AP30" s="39">
        <v>-1871.1843939440816</v>
      </c>
      <c r="AQ30" s="56">
        <v>0</v>
      </c>
      <c r="AR30" s="48">
        <v>-188.33282610134103</v>
      </c>
      <c r="AS30" s="23">
        <v>-188.19672195756604</v>
      </c>
      <c r="AT30" s="23">
        <v>-188.158674335103</v>
      </c>
      <c r="AU30" s="23">
        <v>-187.86742543160702</v>
      </c>
      <c r="AV30" s="23">
        <v>-262.84944565451406</v>
      </c>
      <c r="AW30" s="23">
        <v>-202.70605351895702</v>
      </c>
      <c r="AX30" s="23">
        <v>-202.85359440769204</v>
      </c>
      <c r="AY30" s="23">
        <v>-207.73316130696003</v>
      </c>
      <c r="AZ30" s="23">
        <v>-204.65177240565299</v>
      </c>
      <c r="BA30" s="23">
        <v>-206.42250375256504</v>
      </c>
      <c r="BB30" s="23">
        <v>-207.90737774829606</v>
      </c>
      <c r="BC30" s="31">
        <v>-222.80159727267605</v>
      </c>
      <c r="BD30" s="39">
        <v>-2470.4811538929303</v>
      </c>
      <c r="BE30" s="56">
        <v>0</v>
      </c>
      <c r="BF30" s="48">
        <v>-197.399402066286</v>
      </c>
      <c r="BG30" s="23">
        <v>-188.57765935528502</v>
      </c>
      <c r="BH30" s="23">
        <v>-201.05026282616399</v>
      </c>
      <c r="BI30" s="23">
        <v>-200.99538312258304</v>
      </c>
      <c r="BJ30" s="23">
        <v>-211.13687606869797</v>
      </c>
      <c r="BK30" s="23">
        <v>-210.80688361239902</v>
      </c>
      <c r="BL30" s="23">
        <v>-210.32621067398097</v>
      </c>
      <c r="BM30" s="23">
        <v>-273.52359169539596</v>
      </c>
      <c r="BN30" s="23">
        <v>-231.88162661191504</v>
      </c>
      <c r="BO30" s="23">
        <v>-239.72941467429897</v>
      </c>
      <c r="BP30" s="23">
        <v>-232.09992179288702</v>
      </c>
      <c r="BQ30" s="31">
        <v>-203.01941403505495</v>
      </c>
      <c r="BR30" s="39">
        <v>-2600.5466465349477</v>
      </c>
      <c r="BS30" s="1"/>
    </row>
    <row r="31" spans="1:71" ht="6" customHeight="1" x14ac:dyDescent="0.3">
      <c r="A31" s="11"/>
      <c r="B31" s="49">
        <v>0</v>
      </c>
      <c r="C31" s="26">
        <v>0</v>
      </c>
      <c r="D31" s="26">
        <v>0</v>
      </c>
      <c r="E31" s="26">
        <v>0</v>
      </c>
      <c r="F31" s="26">
        <v>0</v>
      </c>
      <c r="G31" s="26">
        <v>0</v>
      </c>
      <c r="H31" s="26">
        <v>0</v>
      </c>
      <c r="I31" s="26">
        <v>0</v>
      </c>
      <c r="J31" s="26">
        <v>0</v>
      </c>
      <c r="K31" s="26">
        <v>0</v>
      </c>
      <c r="L31" s="26">
        <v>0</v>
      </c>
      <c r="M31" s="32">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1591.6484765678947</v>
      </c>
      <c r="C32" s="82">
        <v>1422.8685184297306</v>
      </c>
      <c r="D32" s="82">
        <v>1518.9534916593984</v>
      </c>
      <c r="E32" s="82">
        <v>1207.2258326565095</v>
      </c>
      <c r="F32" s="82">
        <v>1254.8703814657924</v>
      </c>
      <c r="G32" s="82">
        <v>767.35163877891989</v>
      </c>
      <c r="H32" s="82">
        <v>746.98921019078682</v>
      </c>
      <c r="I32" s="82">
        <v>972.68799223452822</v>
      </c>
      <c r="J32" s="82">
        <v>878.73182475340741</v>
      </c>
      <c r="K32" s="82">
        <v>973.08443579810421</v>
      </c>
      <c r="L32" s="82">
        <v>694.24392564688742</v>
      </c>
      <c r="M32" s="83">
        <v>766.09605775969942</v>
      </c>
      <c r="N32" s="85">
        <v>12794.751785941658</v>
      </c>
      <c r="O32" s="68"/>
      <c r="P32" s="84">
        <v>1372.1579316397965</v>
      </c>
      <c r="Q32" s="82">
        <v>1660.4937611929224</v>
      </c>
      <c r="R32" s="82">
        <v>1100.4979908013943</v>
      </c>
      <c r="S32" s="82">
        <v>1683.8414543907525</v>
      </c>
      <c r="T32" s="82">
        <v>562.97867394941909</v>
      </c>
      <c r="U32" s="82">
        <v>1636.2222078215054</v>
      </c>
      <c r="V32" s="82">
        <v>1714.6994045073739</v>
      </c>
      <c r="W32" s="82">
        <v>1868.640324648971</v>
      </c>
      <c r="X32" s="82">
        <v>2118.0969595045394</v>
      </c>
      <c r="Y32" s="82">
        <v>1659.7218715659997</v>
      </c>
      <c r="Z32" s="82">
        <v>1845.5399689266226</v>
      </c>
      <c r="AA32" s="83">
        <v>807.80931967109859</v>
      </c>
      <c r="AB32" s="85">
        <v>18030.699868620395</v>
      </c>
      <c r="AC32" s="68"/>
      <c r="AD32" s="53">
        <v>2202.6609465117749</v>
      </c>
      <c r="AE32" s="28">
        <v>2259.7656601342446</v>
      </c>
      <c r="AF32" s="28">
        <v>1721.2547202545122</v>
      </c>
      <c r="AG32" s="28">
        <v>1209.4633155883082</v>
      </c>
      <c r="AH32" s="28">
        <v>1237.7037945617169</v>
      </c>
      <c r="AI32" s="28">
        <v>1209.2100121641683</v>
      </c>
      <c r="AJ32" s="28">
        <v>1613.0799281226964</v>
      </c>
      <c r="AK32" s="28">
        <v>1386.9150614668947</v>
      </c>
      <c r="AL32" s="28">
        <v>1380.2732940294954</v>
      </c>
      <c r="AM32" s="28">
        <v>1014.0730880534297</v>
      </c>
      <c r="AN32" s="28">
        <v>1098.9524415487426</v>
      </c>
      <c r="AO32" s="35">
        <v>1594.2496927444408</v>
      </c>
      <c r="AP32" s="44">
        <v>17927.601955180424</v>
      </c>
      <c r="AQ32" s="55">
        <v>0</v>
      </c>
      <c r="AR32" s="84">
        <v>1353.7063934406028</v>
      </c>
      <c r="AS32" s="82">
        <v>1211.2974322898101</v>
      </c>
      <c r="AT32" s="82">
        <v>990.53293404085139</v>
      </c>
      <c r="AU32" s="82">
        <v>1821.4754753112161</v>
      </c>
      <c r="AV32" s="82">
        <v>1613.9618410645983</v>
      </c>
      <c r="AW32" s="82">
        <v>3260.7133054854489</v>
      </c>
      <c r="AX32" s="82">
        <v>3836.2442025037135</v>
      </c>
      <c r="AY32" s="82">
        <v>2849.493564379834</v>
      </c>
      <c r="AZ32" s="82">
        <v>622.44978401655703</v>
      </c>
      <c r="BA32" s="82">
        <v>1546.4687944174898</v>
      </c>
      <c r="BB32" s="82">
        <v>1375.0953171916253</v>
      </c>
      <c r="BC32" s="83">
        <v>547.64532074301678</v>
      </c>
      <c r="BD32" s="85">
        <v>21029.084364884766</v>
      </c>
      <c r="BE32" s="55">
        <v>0</v>
      </c>
      <c r="BF32" s="84">
        <v>298.20197819226803</v>
      </c>
      <c r="BG32" s="82">
        <v>1099.1609369571722</v>
      </c>
      <c r="BH32" s="82">
        <v>1408.6417005308942</v>
      </c>
      <c r="BI32" s="82">
        <v>409.37088511264693</v>
      </c>
      <c r="BJ32" s="82">
        <v>-113.645360387452</v>
      </c>
      <c r="BK32" s="82">
        <v>871.49703548251819</v>
      </c>
      <c r="BL32" s="82">
        <v>1429.6980515732575</v>
      </c>
      <c r="BM32" s="82">
        <v>2136.1569818015214</v>
      </c>
      <c r="BN32" s="82">
        <v>2846.8258064350553</v>
      </c>
      <c r="BO32" s="82">
        <v>2843.9627900980172</v>
      </c>
      <c r="BP32" s="82">
        <v>2181.3265063405697</v>
      </c>
      <c r="BQ32" s="83">
        <v>3301.944613257233</v>
      </c>
      <c r="BR32" s="85">
        <v>18713.141925393702</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sheetData>
  <pageMargins left="0.7" right="0.7" top="0.75" bottom="0.75" header="0.3" footer="0.3"/>
  <pageSetup scale="1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00B050"/>
    <pageSetUpPr fitToPage="1"/>
  </sheetPr>
  <dimension ref="A1:BS33"/>
  <sheetViews>
    <sheetView zoomScale="60" zoomScaleNormal="60" workbookViewId="0">
      <pane xSplit="1" ySplit="6" topLeftCell="B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53.109375" bestFit="1" customWidth="1"/>
    <col min="2" max="13" width="12.6640625" customWidth="1" outlineLevel="1"/>
    <col min="14" max="14" width="12.6640625" customWidth="1"/>
    <col min="15" max="15" width="1.6640625" customWidth="1"/>
    <col min="16" max="27" width="12.6640625" customWidth="1" outlineLevel="1"/>
    <col min="28" max="28" width="12.6640625" customWidth="1"/>
    <col min="29" max="29" width="1.6640625" customWidth="1"/>
    <col min="30" max="41" width="12.6640625" customWidth="1" outlineLevel="1"/>
    <col min="42" max="42" width="12.6640625" customWidth="1"/>
    <col min="43" max="43" width="13.6640625" customWidth="1"/>
    <col min="44" max="55" width="12.6640625" customWidth="1" outlineLevel="1"/>
    <col min="56" max="56" width="12.6640625" customWidth="1"/>
    <col min="57" max="57" width="13.6640625" customWidth="1"/>
    <col min="58" max="69" width="12.6640625" customWidth="1" outlineLevel="1"/>
    <col min="70" max="70" width="13.33203125" customWidth="1"/>
    <col min="71" max="71" width="7.88671875" customWidth="1"/>
  </cols>
  <sheetData>
    <row r="1" spans="1:71" ht="16.2" thickBot="1" x14ac:dyDescent="0.35">
      <c r="A1" s="62" t="s">
        <v>86</v>
      </c>
      <c r="O1" s="66"/>
      <c r="AC1" s="66"/>
      <c r="AD1" s="61"/>
      <c r="AE1" s="61"/>
      <c r="AF1" s="61"/>
      <c r="AP1" s="64"/>
      <c r="AR1" s="65"/>
      <c r="AS1" s="65"/>
      <c r="AT1" s="65"/>
      <c r="AU1" s="65"/>
      <c r="AV1" s="65"/>
      <c r="AW1" s="65"/>
      <c r="AX1" s="65"/>
      <c r="AY1" s="65"/>
      <c r="AZ1" s="65"/>
      <c r="BA1" s="65"/>
      <c r="BB1" s="65"/>
      <c r="BC1" s="65"/>
      <c r="BD1" s="65"/>
      <c r="BF1" s="65"/>
      <c r="BG1" s="65"/>
      <c r="BH1" s="65"/>
      <c r="BI1" s="65"/>
      <c r="BJ1" s="65"/>
      <c r="BK1" s="65"/>
      <c r="BL1" s="65"/>
      <c r="BM1" s="65"/>
      <c r="BN1" s="65"/>
      <c r="BO1" s="65"/>
      <c r="BP1" s="65"/>
      <c r="BQ1" s="65"/>
      <c r="BR1" s="65"/>
    </row>
    <row r="2" spans="1:71" ht="32.25" customHeight="1" thickBot="1" x14ac:dyDescent="0.35">
      <c r="A2" s="9"/>
      <c r="B2" s="72" t="s">
        <v>3</v>
      </c>
      <c r="C2" s="73" t="s">
        <v>4</v>
      </c>
      <c r="D2" s="73" t="s">
        <v>5</v>
      </c>
      <c r="E2" s="73" t="s">
        <v>6</v>
      </c>
      <c r="F2" s="73" t="s">
        <v>7</v>
      </c>
      <c r="G2" s="73" t="s">
        <v>8</v>
      </c>
      <c r="H2" s="73" t="s">
        <v>9</v>
      </c>
      <c r="I2" s="73" t="s">
        <v>10</v>
      </c>
      <c r="J2" s="73" t="s">
        <v>11</v>
      </c>
      <c r="K2" s="73" t="s">
        <v>12</v>
      </c>
      <c r="L2" s="73" t="s">
        <v>13</v>
      </c>
      <c r="M2" s="73" t="s">
        <v>14</v>
      </c>
      <c r="N2" s="74" t="s">
        <v>15</v>
      </c>
      <c r="P2" s="15" t="s">
        <v>16</v>
      </c>
      <c r="Q2" s="16" t="s">
        <v>17</v>
      </c>
      <c r="R2" s="16" t="s">
        <v>18</v>
      </c>
      <c r="S2" s="16" t="s">
        <v>19</v>
      </c>
      <c r="T2" s="16" t="s">
        <v>20</v>
      </c>
      <c r="U2" s="16" t="s">
        <v>21</v>
      </c>
      <c r="V2" s="16" t="s">
        <v>22</v>
      </c>
      <c r="W2" s="16" t="s">
        <v>23</v>
      </c>
      <c r="X2" s="16" t="s">
        <v>24</v>
      </c>
      <c r="Y2" s="16" t="s">
        <v>25</v>
      </c>
      <c r="Z2" s="16" t="s">
        <v>26</v>
      </c>
      <c r="AA2" s="16" t="s">
        <v>27</v>
      </c>
      <c r="AB2" s="17" t="s">
        <v>28</v>
      </c>
      <c r="AD2" s="75" t="s">
        <v>29</v>
      </c>
      <c r="AE2" s="76" t="s">
        <v>30</v>
      </c>
      <c r="AF2" s="76" t="s">
        <v>31</v>
      </c>
      <c r="AG2" s="76" t="s">
        <v>32</v>
      </c>
      <c r="AH2" s="76" t="s">
        <v>33</v>
      </c>
      <c r="AI2" s="76" t="s">
        <v>34</v>
      </c>
      <c r="AJ2" s="76" t="s">
        <v>35</v>
      </c>
      <c r="AK2" s="76" t="s">
        <v>36</v>
      </c>
      <c r="AL2" s="76" t="s">
        <v>37</v>
      </c>
      <c r="AM2" s="76" t="s">
        <v>38</v>
      </c>
      <c r="AN2" s="76" t="s">
        <v>39</v>
      </c>
      <c r="AO2" s="76" t="s">
        <v>40</v>
      </c>
      <c r="AP2" s="77"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c r="BS2" s="59"/>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1" customHeight="1" thickBot="1" x14ac:dyDescent="0.35">
      <c r="A5" s="10" t="s">
        <v>69</v>
      </c>
      <c r="B5" s="46">
        <v>2.8895188821599995</v>
      </c>
      <c r="C5" s="46">
        <v>3.0398440752</v>
      </c>
      <c r="D5" s="46">
        <v>3.2160537220799998</v>
      </c>
      <c r="E5" s="46">
        <v>2.8034355</v>
      </c>
      <c r="F5" s="46">
        <v>2.9453107462800001</v>
      </c>
      <c r="G5" s="46">
        <v>3.0435681398399996</v>
      </c>
      <c r="H5" s="46">
        <v>3.2636809645199989</v>
      </c>
      <c r="I5" s="46">
        <v>2.4439661753999999</v>
      </c>
      <c r="J5" s="46">
        <v>3.1000391878799998</v>
      </c>
      <c r="K5" s="46">
        <v>3.1394767950000002</v>
      </c>
      <c r="L5" s="46">
        <v>2.66042255706</v>
      </c>
      <c r="M5" s="46">
        <v>3.2621523767400005</v>
      </c>
      <c r="N5" s="37">
        <v>35.807469122159993</v>
      </c>
      <c r="O5" s="67"/>
      <c r="P5" s="46">
        <v>3.1257875505600001</v>
      </c>
      <c r="Q5" s="25">
        <v>3.2896425790799997</v>
      </c>
      <c r="R5" s="25">
        <v>2.5916649362399991</v>
      </c>
      <c r="S5" s="25">
        <v>3.4223673482940002</v>
      </c>
      <c r="T5" s="25">
        <v>2.8204432701420004</v>
      </c>
      <c r="U5" s="25">
        <v>3.1260731088179998</v>
      </c>
      <c r="V5" s="25">
        <v>4.1451508271399993</v>
      </c>
      <c r="W5" s="25">
        <v>3.7274837290140002</v>
      </c>
      <c r="X5" s="25">
        <v>4.3460716397580006</v>
      </c>
      <c r="Y5" s="25">
        <v>4.122659685546</v>
      </c>
      <c r="Z5" s="25">
        <v>4.1605768237199996</v>
      </c>
      <c r="AA5" s="30">
        <v>3.75316302861</v>
      </c>
      <c r="AB5" s="37">
        <v>42.631084526922002</v>
      </c>
      <c r="AC5" s="67"/>
      <c r="AD5" s="46">
        <v>3.2472338602799997</v>
      </c>
      <c r="AE5" s="25">
        <v>3.24936595512</v>
      </c>
      <c r="AF5" s="25">
        <v>3.8733011037599998</v>
      </c>
      <c r="AG5" s="25">
        <v>3.3916799999999996</v>
      </c>
      <c r="AH5" s="25">
        <v>3.3916799999999996</v>
      </c>
      <c r="AI5" s="25">
        <v>3.3916799999999996</v>
      </c>
      <c r="AJ5" s="25">
        <v>3.8774675000000003</v>
      </c>
      <c r="AK5" s="25">
        <v>3.8774675000000003</v>
      </c>
      <c r="AL5" s="25">
        <v>3.8774675000000003</v>
      </c>
      <c r="AM5" s="25">
        <v>3.8297720000000002</v>
      </c>
      <c r="AN5" s="25">
        <v>3.5435989999999991</v>
      </c>
      <c r="AO5" s="30">
        <v>3.8774675000000003</v>
      </c>
      <c r="AP5" s="37">
        <v>43.428181919160004</v>
      </c>
      <c r="AQ5" s="55">
        <v>0</v>
      </c>
      <c r="AR5" s="46">
        <v>3.8453714668799996</v>
      </c>
      <c r="AS5" s="25">
        <v>3.5172196435199989</v>
      </c>
      <c r="AT5" s="25">
        <v>4.8083122388399993</v>
      </c>
      <c r="AU5" s="25">
        <v>5.1784619637599993</v>
      </c>
      <c r="AV5" s="25">
        <v>5.6513868</v>
      </c>
      <c r="AW5" s="25">
        <v>5.2350695269199985</v>
      </c>
      <c r="AX5" s="25">
        <v>4.9308042458999992</v>
      </c>
      <c r="AY5" s="25">
        <v>5.0571263075999999</v>
      </c>
      <c r="AZ5" s="25">
        <v>5.0988209187749991</v>
      </c>
      <c r="BA5" s="25">
        <v>5.5312770771749991</v>
      </c>
      <c r="BB5" s="25">
        <v>5.1279150147900001</v>
      </c>
      <c r="BC5" s="30">
        <v>4.6971554913150007</v>
      </c>
      <c r="BD5" s="37">
        <v>58.678920695474993</v>
      </c>
      <c r="BE5" s="55">
        <v>0</v>
      </c>
      <c r="BF5" s="46">
        <v>3.4496173136999997</v>
      </c>
      <c r="BG5" s="25">
        <v>4.1437676576399998</v>
      </c>
      <c r="BH5" s="25">
        <v>3.89393566092</v>
      </c>
      <c r="BI5" s="25">
        <v>3.3315510250800004</v>
      </c>
      <c r="BJ5" s="25">
        <v>3.3183056667599997</v>
      </c>
      <c r="BK5" s="25">
        <v>2.8234553151599999</v>
      </c>
      <c r="BL5" s="25">
        <v>3.2806681938</v>
      </c>
      <c r="BM5" s="25">
        <v>3.0999556677600002</v>
      </c>
      <c r="BN5" s="25">
        <v>3.8483739516000002</v>
      </c>
      <c r="BO5" s="25">
        <v>4.1456483441999987</v>
      </c>
      <c r="BP5" s="25">
        <v>3.6729655891200004</v>
      </c>
      <c r="BQ5" s="30">
        <v>3.8777980474799989</v>
      </c>
      <c r="BR5" s="37">
        <v>42.886042433220005</v>
      </c>
      <c r="BS5" s="1"/>
    </row>
    <row r="6" spans="1:71" ht="3.6" customHeight="1" thickTop="1" x14ac:dyDescent="0.3">
      <c r="A6" s="4"/>
      <c r="B6" s="47">
        <v>0</v>
      </c>
      <c r="C6" s="47">
        <v>0</v>
      </c>
      <c r="D6" s="47">
        <v>0</v>
      </c>
      <c r="E6" s="47">
        <v>0</v>
      </c>
      <c r="F6" s="47">
        <v>0</v>
      </c>
      <c r="G6" s="47">
        <v>0</v>
      </c>
      <c r="H6" s="47">
        <v>0</v>
      </c>
      <c r="I6" s="47">
        <v>0</v>
      </c>
      <c r="J6" s="47">
        <v>0</v>
      </c>
      <c r="K6" s="47">
        <v>0</v>
      </c>
      <c r="L6" s="47">
        <v>0</v>
      </c>
      <c r="M6" s="47">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1261.1814721997009</v>
      </c>
      <c r="C7" s="48">
        <v>1336.6753934173048</v>
      </c>
      <c r="D7" s="48">
        <v>1391.3894991444174</v>
      </c>
      <c r="E7" s="48">
        <v>1214.2784315225342</v>
      </c>
      <c r="F7" s="48">
        <v>1257.6865514637118</v>
      </c>
      <c r="G7" s="48">
        <v>1257.3723056237434</v>
      </c>
      <c r="H7" s="48">
        <v>1367.715004044474</v>
      </c>
      <c r="I7" s="48">
        <v>1052.49780351091</v>
      </c>
      <c r="J7" s="48">
        <v>1339.3733736368563</v>
      </c>
      <c r="K7" s="48">
        <v>1363.4773916785498</v>
      </c>
      <c r="L7" s="48">
        <v>1123.9337521602306</v>
      </c>
      <c r="M7" s="48">
        <v>1399.7826585005496</v>
      </c>
      <c r="N7" s="39">
        <v>15365.363636902983</v>
      </c>
      <c r="O7" s="13"/>
      <c r="P7" s="48">
        <v>1345.9378754370027</v>
      </c>
      <c r="Q7" s="23">
        <v>1427.7300327620376</v>
      </c>
      <c r="R7" s="23">
        <v>1018.147945213101</v>
      </c>
      <c r="S7" s="23">
        <v>1432.0610112940794</v>
      </c>
      <c r="T7" s="23">
        <v>486.48148217667392</v>
      </c>
      <c r="U7" s="23">
        <v>1347.2070676365929</v>
      </c>
      <c r="V7" s="23">
        <v>1806.8749661596919</v>
      </c>
      <c r="W7" s="23">
        <v>1590.0986045383199</v>
      </c>
      <c r="X7" s="23">
        <v>1966.2746827823923</v>
      </c>
      <c r="Y7" s="23">
        <v>1821.20459136871</v>
      </c>
      <c r="Z7" s="23">
        <v>1876.4837202891217</v>
      </c>
      <c r="AA7" s="31">
        <v>1770.7141015440759</v>
      </c>
      <c r="AB7" s="39">
        <v>17889.216081201801</v>
      </c>
      <c r="AC7" s="13"/>
      <c r="AD7" s="48">
        <v>1475.7688464223156</v>
      </c>
      <c r="AE7" s="23">
        <v>1644.9692093876224</v>
      </c>
      <c r="AF7" s="23">
        <v>1937.3873312731032</v>
      </c>
      <c r="AG7" s="23">
        <v>1612.1627570643025</v>
      </c>
      <c r="AH7" s="23">
        <v>1613.3025639435143</v>
      </c>
      <c r="AI7" s="23">
        <v>1600.927265026987</v>
      </c>
      <c r="AJ7" s="23">
        <v>1847.4407258672948</v>
      </c>
      <c r="AK7" s="23">
        <v>1847.5496277893649</v>
      </c>
      <c r="AL7" s="23">
        <v>1847.6588903469067</v>
      </c>
      <c r="AM7" s="23">
        <v>1816.4566549800168</v>
      </c>
      <c r="AN7" s="23">
        <v>1680.7462918953222</v>
      </c>
      <c r="AO7" s="31">
        <v>1839.0903193005438</v>
      </c>
      <c r="AP7" s="39">
        <v>20763.460483297298</v>
      </c>
      <c r="AQ7" s="56">
        <v>0</v>
      </c>
      <c r="AR7" s="48">
        <v>2230.3104208229697</v>
      </c>
      <c r="AS7" s="23">
        <v>2103.7202232149971</v>
      </c>
      <c r="AT7" s="23">
        <v>3130.1748144183325</v>
      </c>
      <c r="AU7" s="23">
        <v>3025.3069153175693</v>
      </c>
      <c r="AV7" s="23">
        <v>3472.4209255046967</v>
      </c>
      <c r="AW7" s="23">
        <v>3440.188711634883</v>
      </c>
      <c r="AX7" s="23">
        <v>3447.8241967563367</v>
      </c>
      <c r="AY7" s="23">
        <v>3799.0112882014055</v>
      </c>
      <c r="AZ7" s="23">
        <v>3962.2064583396696</v>
      </c>
      <c r="BA7" s="23">
        <v>4410.1678603574283</v>
      </c>
      <c r="BB7" s="23">
        <v>4125.0274806088319</v>
      </c>
      <c r="BC7" s="31">
        <v>3754.4952275613964</v>
      </c>
      <c r="BD7" s="39">
        <v>40900.854522738518</v>
      </c>
      <c r="BE7" s="56">
        <v>0</v>
      </c>
      <c r="BF7" s="48">
        <v>2832.1608518022722</v>
      </c>
      <c r="BG7" s="23">
        <v>3420.2304497434229</v>
      </c>
      <c r="BH7" s="23">
        <v>3279.8878343591614</v>
      </c>
      <c r="BI7" s="23">
        <v>3048.6079313029181</v>
      </c>
      <c r="BJ7" s="23">
        <v>3629.2424933857228</v>
      </c>
      <c r="BK7" s="23">
        <v>3919.4297956044361</v>
      </c>
      <c r="BL7" s="23">
        <v>3047.8666961839558</v>
      </c>
      <c r="BM7" s="23">
        <v>3098.7320814675595</v>
      </c>
      <c r="BN7" s="23">
        <v>4027.9482320365933</v>
      </c>
      <c r="BO7" s="23">
        <v>5045.143510713393</v>
      </c>
      <c r="BP7" s="23">
        <v>3870.3621545653168</v>
      </c>
      <c r="BQ7" s="31">
        <v>3760.1518743059278</v>
      </c>
      <c r="BR7" s="39">
        <v>42979.763905470689</v>
      </c>
      <c r="BS7" s="1"/>
    </row>
    <row r="8" spans="1:71" x14ac:dyDescent="0.3">
      <c r="A8" s="4" t="s">
        <v>120</v>
      </c>
      <c r="B8" s="48">
        <v>-1178.6404725997163</v>
      </c>
      <c r="C8" s="48">
        <v>-1107.2760621869816</v>
      </c>
      <c r="D8" s="48">
        <v>-1250.3838000232079</v>
      </c>
      <c r="E8" s="48">
        <v>-1013.6292256967146</v>
      </c>
      <c r="F8" s="48">
        <v>-1062.8574880857659</v>
      </c>
      <c r="G8" s="48">
        <v>-1167.2753546746321</v>
      </c>
      <c r="H8" s="48">
        <v>-1205.9194891804552</v>
      </c>
      <c r="I8" s="48">
        <v>-818.05857945728303</v>
      </c>
      <c r="J8" s="48">
        <v>-1175.285115568553</v>
      </c>
      <c r="K8" s="48">
        <v>-1078.5007016603161</v>
      </c>
      <c r="L8" s="48">
        <v>-941.11012325687136</v>
      </c>
      <c r="M8" s="48">
        <v>-1196.6379814976183</v>
      </c>
      <c r="N8" s="39">
        <v>-13195.574393888115</v>
      </c>
      <c r="O8" s="13"/>
      <c r="P8" s="48">
        <v>-1149.5180672914771</v>
      </c>
      <c r="Q8" s="23">
        <v>-1208.6380519960142</v>
      </c>
      <c r="R8" s="23">
        <v>-803.04918279346487</v>
      </c>
      <c r="S8" s="23">
        <v>-1283.6617100122005</v>
      </c>
      <c r="T8" s="23">
        <v>-429.78768132821335</v>
      </c>
      <c r="U8" s="23">
        <v>-1121.6843917224689</v>
      </c>
      <c r="V8" s="23">
        <v>-1467.1139015706817</v>
      </c>
      <c r="W8" s="23">
        <v>-1295.221553340876</v>
      </c>
      <c r="X8" s="23">
        <v>-1546.4311042569034</v>
      </c>
      <c r="Y8" s="23">
        <v>-1521.5102185542728</v>
      </c>
      <c r="Z8" s="23">
        <v>-1507.6892878668743</v>
      </c>
      <c r="AA8" s="31">
        <v>-1415.1078396287396</v>
      </c>
      <c r="AB8" s="39">
        <v>-14749.412990362187</v>
      </c>
      <c r="AC8" s="13"/>
      <c r="AD8" s="48">
        <v>-1231.2813769255413</v>
      </c>
      <c r="AE8" s="23">
        <v>-1303.6276110341767</v>
      </c>
      <c r="AF8" s="23">
        <v>-1618.9017535293515</v>
      </c>
      <c r="AG8" s="23">
        <v>-1361.7918571410264</v>
      </c>
      <c r="AH8" s="23">
        <v>-1362.9281837531682</v>
      </c>
      <c r="AI8" s="23">
        <v>-1350.1556829760757</v>
      </c>
      <c r="AJ8" s="23">
        <v>-1517.285991579068</v>
      </c>
      <c r="AK8" s="23">
        <v>-1517.285991579068</v>
      </c>
      <c r="AL8" s="23">
        <v>-1517.285991579068</v>
      </c>
      <c r="AM8" s="23">
        <v>-1524.5507920271523</v>
      </c>
      <c r="AN8" s="23">
        <v>-1410.6314062760457</v>
      </c>
      <c r="AO8" s="31">
        <v>-1543.5373563190039</v>
      </c>
      <c r="AP8" s="39">
        <v>-17259.263994718749</v>
      </c>
      <c r="AQ8" s="56">
        <v>0</v>
      </c>
      <c r="AR8" s="48">
        <v>-2046.7578686626405</v>
      </c>
      <c r="AS8" s="23">
        <v>-1911.00061437573</v>
      </c>
      <c r="AT8" s="23">
        <v>-2760.3727399840236</v>
      </c>
      <c r="AU8" s="23">
        <v>-3002.371740849816</v>
      </c>
      <c r="AV8" s="23">
        <v>-3436.5861281753128</v>
      </c>
      <c r="AW8" s="23">
        <v>-3146.2827139645956</v>
      </c>
      <c r="AX8" s="23">
        <v>-3306.2841799833263</v>
      </c>
      <c r="AY8" s="23">
        <v>-3743.43253759146</v>
      </c>
      <c r="AZ8" s="23">
        <v>-3928.7394244986949</v>
      </c>
      <c r="BA8" s="23">
        <v>-4492.3007512708446</v>
      </c>
      <c r="BB8" s="23">
        <v>-4283.1847226413747</v>
      </c>
      <c r="BC8" s="31">
        <v>-3836.5908383153401</v>
      </c>
      <c r="BD8" s="39">
        <v>-39893.904260313153</v>
      </c>
      <c r="BE8" s="56">
        <v>0</v>
      </c>
      <c r="BF8" s="48">
        <v>-2823.2946075045302</v>
      </c>
      <c r="BG8" s="23">
        <v>-3122.7707321021671</v>
      </c>
      <c r="BH8" s="23">
        <v>-2954.5345352617287</v>
      </c>
      <c r="BI8" s="23">
        <v>-2724.6682592462616</v>
      </c>
      <c r="BJ8" s="23">
        <v>-3242.9670486511768</v>
      </c>
      <c r="BK8" s="23">
        <v>-3528.8783823622048</v>
      </c>
      <c r="BL8" s="23">
        <v>-2751.7966920348849</v>
      </c>
      <c r="BM8" s="23">
        <v>-2242.3381646980956</v>
      </c>
      <c r="BN8" s="23">
        <v>-3947.6929950866979</v>
      </c>
      <c r="BO8" s="23">
        <v>-3888.9429972534449</v>
      </c>
      <c r="BP8" s="23">
        <v>-2759.6947553832679</v>
      </c>
      <c r="BQ8" s="31">
        <v>-3268.8153330433106</v>
      </c>
      <c r="BR8" s="39">
        <v>-37256.394502627765</v>
      </c>
      <c r="BS8" s="1"/>
    </row>
    <row r="9" spans="1:71" x14ac:dyDescent="0.3">
      <c r="A9" s="6" t="s">
        <v>70</v>
      </c>
      <c r="B9" s="49">
        <v>0</v>
      </c>
      <c r="C9" s="49">
        <v>-5.1843524639999998</v>
      </c>
      <c r="D9" s="49">
        <v>-4.2707652890010008</v>
      </c>
      <c r="E9" s="49">
        <v>-6.3312307409280004</v>
      </c>
      <c r="F9" s="49">
        <v>-7.5411383360617164</v>
      </c>
      <c r="G9" s="49">
        <v>-8.2990004231640011</v>
      </c>
      <c r="H9" s="49">
        <v>-9.2052191521650037</v>
      </c>
      <c r="I9" s="49">
        <v>-5.3803611912659983</v>
      </c>
      <c r="J9" s="49">
        <v>-3.682747965508034</v>
      </c>
      <c r="K9" s="49">
        <v>-5.0828044943010005</v>
      </c>
      <c r="L9" s="49">
        <v>-5.3067294295139993</v>
      </c>
      <c r="M9" s="49">
        <v>-8.1601779432600008</v>
      </c>
      <c r="N9" s="40">
        <v>-68.444527429168744</v>
      </c>
      <c r="O9" s="13"/>
      <c r="P9" s="49">
        <v>-7.7031563977679998</v>
      </c>
      <c r="Q9" s="26">
        <v>-9.9292057870949986</v>
      </c>
      <c r="R9" s="26">
        <v>-13.423711985595002</v>
      </c>
      <c r="S9" s="26">
        <v>-13.251549142905002</v>
      </c>
      <c r="T9" s="26">
        <v>-7.8973853091569968</v>
      </c>
      <c r="U9" s="26">
        <v>-6.0498930471240016</v>
      </c>
      <c r="V9" s="26">
        <v>-9.6987263560890007</v>
      </c>
      <c r="W9" s="26">
        <v>-8.7334050487289971</v>
      </c>
      <c r="X9" s="26">
        <v>-9.2283469756890035</v>
      </c>
      <c r="Y9" s="26">
        <v>-11.233256571429001</v>
      </c>
      <c r="Z9" s="26">
        <v>-10.945510298265003</v>
      </c>
      <c r="AA9" s="32">
        <v>-13.304389927455</v>
      </c>
      <c r="AB9" s="40">
        <v>-121.39853684730001</v>
      </c>
      <c r="AC9" s="13"/>
      <c r="AD9" s="49">
        <v>-3.9689966342280001</v>
      </c>
      <c r="AE9" s="26">
        <v>-7.0601272142219997</v>
      </c>
      <c r="AF9" s="26">
        <v>-2.1401325810510001</v>
      </c>
      <c r="AG9" s="26">
        <v>0</v>
      </c>
      <c r="AH9" s="26">
        <v>0</v>
      </c>
      <c r="AI9" s="26">
        <v>0</v>
      </c>
      <c r="AJ9" s="26">
        <v>0</v>
      </c>
      <c r="AK9" s="26">
        <v>0</v>
      </c>
      <c r="AL9" s="26">
        <v>0</v>
      </c>
      <c r="AM9" s="26">
        <v>0</v>
      </c>
      <c r="AN9" s="26">
        <v>0</v>
      </c>
      <c r="AO9" s="32">
        <v>0</v>
      </c>
      <c r="AP9" s="40">
        <v>-13.169256429500999</v>
      </c>
      <c r="AQ9" s="56">
        <v>0</v>
      </c>
      <c r="AR9" s="49">
        <v>-5.0727509082420008</v>
      </c>
      <c r="AS9" s="26">
        <v>-7.081518328001998</v>
      </c>
      <c r="AT9" s="26">
        <v>-2.5695073557750003</v>
      </c>
      <c r="AU9" s="26">
        <v>-19.017779446589998</v>
      </c>
      <c r="AV9" s="26">
        <v>-11.317753134903001</v>
      </c>
      <c r="AW9" s="26">
        <v>-13.619634468797999</v>
      </c>
      <c r="AX9" s="26">
        <v>-12.965843060652</v>
      </c>
      <c r="AY9" s="26">
        <v>-30.655391704856999</v>
      </c>
      <c r="AZ9" s="26">
        <v>0</v>
      </c>
      <c r="BA9" s="26">
        <v>-16.139531212461002</v>
      </c>
      <c r="BB9" s="26">
        <v>-22.296269471697002</v>
      </c>
      <c r="BC9" s="32">
        <v>-21.004651653531003</v>
      </c>
      <c r="BD9" s="40">
        <v>-161.74063074550799</v>
      </c>
      <c r="BE9" s="56">
        <v>0</v>
      </c>
      <c r="BF9" s="49">
        <v>-10.521444552042002</v>
      </c>
      <c r="BG9" s="26">
        <v>-15.463217077700998</v>
      </c>
      <c r="BH9" s="26">
        <v>-20.253433283474997</v>
      </c>
      <c r="BI9" s="26">
        <v>-20.947214146275002</v>
      </c>
      <c r="BJ9" s="26">
        <v>-15.308424798324001</v>
      </c>
      <c r="BK9" s="26">
        <v>-8.9061374286839996</v>
      </c>
      <c r="BL9" s="26">
        <v>-20.629344900368999</v>
      </c>
      <c r="BM9" s="26">
        <v>-25.546926056448005</v>
      </c>
      <c r="BN9" s="26">
        <v>-5.3284313059740001</v>
      </c>
      <c r="BO9" s="26">
        <v>-12.633015986595002</v>
      </c>
      <c r="BP9" s="26">
        <v>-19.413603987729005</v>
      </c>
      <c r="BQ9" s="32">
        <v>-6.1024313468129998</v>
      </c>
      <c r="BR9" s="40">
        <v>-181.05362487042902</v>
      </c>
      <c r="BS9" s="1"/>
    </row>
    <row r="10" spans="1:71" ht="15" thickBot="1" x14ac:dyDescent="0.35">
      <c r="A10" s="10" t="s">
        <v>71</v>
      </c>
      <c r="B10" s="46">
        <v>82.540999599984644</v>
      </c>
      <c r="C10" s="46">
        <v>224.21497876632333</v>
      </c>
      <c r="D10" s="46">
        <v>136.73493383220867</v>
      </c>
      <c r="E10" s="46">
        <v>194.31797508489169</v>
      </c>
      <c r="F10" s="46">
        <v>187.28792504188414</v>
      </c>
      <c r="G10" s="46">
        <v>81.797950525947371</v>
      </c>
      <c r="H10" s="46">
        <v>152.59029571185368</v>
      </c>
      <c r="I10" s="46">
        <v>229.05886286236105</v>
      </c>
      <c r="J10" s="46">
        <v>160.40551010279509</v>
      </c>
      <c r="K10" s="46">
        <v>279.89388552393285</v>
      </c>
      <c r="L10" s="46">
        <v>177.51689947384531</v>
      </c>
      <c r="M10" s="46">
        <v>194.98449905967129</v>
      </c>
      <c r="N10" s="37">
        <v>2101.3447155856989</v>
      </c>
      <c r="O10" s="13"/>
      <c r="P10" s="46">
        <v>188.71665174775757</v>
      </c>
      <c r="Q10" s="25">
        <v>209.16277497892844</v>
      </c>
      <c r="R10" s="25">
        <v>201.67505043404117</v>
      </c>
      <c r="S10" s="25">
        <v>135.14775213897389</v>
      </c>
      <c r="T10" s="25">
        <v>48.796415539303595</v>
      </c>
      <c r="U10" s="25">
        <v>219.47278286700009</v>
      </c>
      <c r="V10" s="25">
        <v>330.06233823292109</v>
      </c>
      <c r="W10" s="25">
        <v>286.14364614871494</v>
      </c>
      <c r="X10" s="25">
        <v>410.61523154980006</v>
      </c>
      <c r="Y10" s="25">
        <v>288.46111624300823</v>
      </c>
      <c r="Z10" s="25">
        <v>357.84892212398228</v>
      </c>
      <c r="AA10" s="30">
        <v>342.30187198788133</v>
      </c>
      <c r="AB10" s="37">
        <v>3018.4045539923122</v>
      </c>
      <c r="AC10" s="13"/>
      <c r="AD10" s="46">
        <v>240.51847286254636</v>
      </c>
      <c r="AE10" s="25">
        <v>334.28147113922392</v>
      </c>
      <c r="AF10" s="25">
        <v>316.34544516270091</v>
      </c>
      <c r="AG10" s="25">
        <v>250.37089992327606</v>
      </c>
      <c r="AH10" s="25">
        <v>250.3743801903461</v>
      </c>
      <c r="AI10" s="25">
        <v>250.77158205091126</v>
      </c>
      <c r="AJ10" s="25">
        <v>330.1547342882269</v>
      </c>
      <c r="AK10" s="25">
        <v>330.26363621029702</v>
      </c>
      <c r="AL10" s="25">
        <v>330.37289876783876</v>
      </c>
      <c r="AM10" s="25">
        <v>291.9058629528646</v>
      </c>
      <c r="AN10" s="25">
        <v>270.11488561927655</v>
      </c>
      <c r="AO10" s="30">
        <v>295.55296298153968</v>
      </c>
      <c r="AP10" s="37">
        <v>3491.0272321490484</v>
      </c>
      <c r="AQ10" s="55">
        <v>0</v>
      </c>
      <c r="AR10" s="46">
        <v>178.47980125208724</v>
      </c>
      <c r="AS10" s="25">
        <v>185.63809051126523</v>
      </c>
      <c r="AT10" s="25">
        <v>367.23256707853392</v>
      </c>
      <c r="AU10" s="25">
        <v>3.917395021163081</v>
      </c>
      <c r="AV10" s="25">
        <v>24.517044194480938</v>
      </c>
      <c r="AW10" s="25">
        <v>280.28636320148939</v>
      </c>
      <c r="AX10" s="25">
        <v>128.5741737123584</v>
      </c>
      <c r="AY10" s="25">
        <v>24.923358905088691</v>
      </c>
      <c r="AZ10" s="25">
        <v>33.467033840974302</v>
      </c>
      <c r="BA10" s="25">
        <v>-98.272422125877128</v>
      </c>
      <c r="BB10" s="25">
        <v>-180.45351150423949</v>
      </c>
      <c r="BC10" s="30">
        <v>-103.10026240747466</v>
      </c>
      <c r="BD10" s="37">
        <v>845.20963167985008</v>
      </c>
      <c r="BE10" s="55">
        <v>0</v>
      </c>
      <c r="BF10" s="46">
        <v>-1.6552002543001998</v>
      </c>
      <c r="BG10" s="25">
        <v>281.99650056355483</v>
      </c>
      <c r="BH10" s="25">
        <v>305.09986581395771</v>
      </c>
      <c r="BI10" s="25">
        <v>302.99245791038152</v>
      </c>
      <c r="BJ10" s="25">
        <v>370.96701993622167</v>
      </c>
      <c r="BK10" s="25">
        <v>381.64527581354753</v>
      </c>
      <c r="BL10" s="25">
        <v>275.44065924870222</v>
      </c>
      <c r="BM10" s="25">
        <v>830.84699071301588</v>
      </c>
      <c r="BN10" s="25">
        <v>74.926805643921341</v>
      </c>
      <c r="BO10" s="25">
        <v>1143.5674974733533</v>
      </c>
      <c r="BP10" s="25">
        <v>1091.2537951943198</v>
      </c>
      <c r="BQ10" s="30">
        <v>485.23410991580454</v>
      </c>
      <c r="BR10" s="37">
        <v>5542.3157779724797</v>
      </c>
      <c r="BS10" s="1"/>
    </row>
    <row r="11" spans="1:71" ht="7.2" customHeight="1" thickTop="1" x14ac:dyDescent="0.3">
      <c r="A11" s="8"/>
      <c r="B11" s="47">
        <v>0</v>
      </c>
      <c r="C11" s="47">
        <v>0</v>
      </c>
      <c r="D11" s="47">
        <v>0</v>
      </c>
      <c r="E11" s="47">
        <v>0</v>
      </c>
      <c r="F11" s="47">
        <v>0</v>
      </c>
      <c r="G11" s="47">
        <v>0</v>
      </c>
      <c r="H11" s="47">
        <v>0</v>
      </c>
      <c r="I11" s="47">
        <v>0</v>
      </c>
      <c r="J11" s="47">
        <v>0</v>
      </c>
      <c r="K11" s="47">
        <v>0</v>
      </c>
      <c r="L11" s="47">
        <v>0</v>
      </c>
      <c r="M11" s="47">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-47.003888798078108</v>
      </c>
      <c r="C12" s="48">
        <v>-49.379186432380727</v>
      </c>
      <c r="D12" s="48">
        <v>-47.173891178705105</v>
      </c>
      <c r="E12" s="48">
        <v>-52.832713961944918</v>
      </c>
      <c r="F12" s="48">
        <v>-48.299793753082845</v>
      </c>
      <c r="G12" s="48">
        <v>-39.519401487909079</v>
      </c>
      <c r="H12" s="48">
        <v>-52.475003290487855</v>
      </c>
      <c r="I12" s="48">
        <v>-51.470249927017484</v>
      </c>
      <c r="J12" s="48">
        <v>-51.603132141949033</v>
      </c>
      <c r="K12" s="48">
        <v>-59.111922121131059</v>
      </c>
      <c r="L12" s="48">
        <v>-53.858241567777171</v>
      </c>
      <c r="M12" s="48">
        <v>-47.973652467681184</v>
      </c>
      <c r="N12" s="39">
        <v>-600.70107712814445</v>
      </c>
      <c r="O12" s="13"/>
      <c r="P12" s="48">
        <v>-47.719182890451656</v>
      </c>
      <c r="Q12" s="23">
        <v>-46.552799973805975</v>
      </c>
      <c r="R12" s="23">
        <v>-56.028452186478873</v>
      </c>
      <c r="S12" s="23">
        <v>-52.548218200621591</v>
      </c>
      <c r="T12" s="23">
        <v>-51.379123223841603</v>
      </c>
      <c r="U12" s="23">
        <v>-51.639885933491087</v>
      </c>
      <c r="V12" s="23">
        <v>-53.2793225650666</v>
      </c>
      <c r="W12" s="23">
        <v>-56.047829728273413</v>
      </c>
      <c r="X12" s="23">
        <v>-64.465643639244306</v>
      </c>
      <c r="Y12" s="23">
        <v>-64.000157953345735</v>
      </c>
      <c r="Z12" s="23">
        <v>-71.703581122655748</v>
      </c>
      <c r="AA12" s="31">
        <v>-55.22888910895584</v>
      </c>
      <c r="AB12" s="39">
        <v>-670.59308652623258</v>
      </c>
      <c r="AC12" s="13"/>
      <c r="AD12" s="48">
        <v>-56.798112159112385</v>
      </c>
      <c r="AE12" s="23">
        <v>-66.410408982819817</v>
      </c>
      <c r="AF12" s="23">
        <v>-60.887452309831914</v>
      </c>
      <c r="AG12" s="23">
        <v>-31.894090721911368</v>
      </c>
      <c r="AH12" s="23">
        <v>-31.905460618957747</v>
      </c>
      <c r="AI12" s="23">
        <v>-32.050016594238123</v>
      </c>
      <c r="AJ12" s="23">
        <v>-32.378231541802414</v>
      </c>
      <c r="AK12" s="23">
        <v>-32.775450723174799</v>
      </c>
      <c r="AL12" s="23">
        <v>-34.753868314294749</v>
      </c>
      <c r="AM12" s="23">
        <v>-34.552745047983819</v>
      </c>
      <c r="AN12" s="23">
        <v>-34.130771751475145</v>
      </c>
      <c r="AO12" s="31">
        <v>-33.698662042714446</v>
      </c>
      <c r="AP12" s="39">
        <v>-482.23527080831678</v>
      </c>
      <c r="AQ12" s="56">
        <v>0</v>
      </c>
      <c r="AR12" s="48">
        <v>-76.480261423062004</v>
      </c>
      <c r="AS12" s="23">
        <v>-49.865292324498</v>
      </c>
      <c r="AT12" s="23">
        <v>-110.10924153984298</v>
      </c>
      <c r="AU12" s="23">
        <v>-77.195288426520023</v>
      </c>
      <c r="AV12" s="23">
        <v>-63.813203642459996</v>
      </c>
      <c r="AW12" s="23">
        <v>-86.025085868769011</v>
      </c>
      <c r="AX12" s="23">
        <v>-70.915483524839999</v>
      </c>
      <c r="AY12" s="23">
        <v>-79.652005294310982</v>
      </c>
      <c r="AZ12" s="23">
        <v>-84.494489779649996</v>
      </c>
      <c r="BA12" s="23">
        <v>-86.661481636367981</v>
      </c>
      <c r="BB12" s="23">
        <v>-84.694283091845989</v>
      </c>
      <c r="BC12" s="31">
        <v>-101.60704031077499</v>
      </c>
      <c r="BD12" s="39">
        <v>-971.51315686294208</v>
      </c>
      <c r="BE12" s="56">
        <v>0</v>
      </c>
      <c r="BF12" s="48">
        <v>-87.357672976743018</v>
      </c>
      <c r="BG12" s="23">
        <v>-90.155971215636015</v>
      </c>
      <c r="BH12" s="23">
        <v>-90.187127241111</v>
      </c>
      <c r="BI12" s="23">
        <v>-84.578798804417985</v>
      </c>
      <c r="BJ12" s="23">
        <v>-80.632940136956989</v>
      </c>
      <c r="BK12" s="23">
        <v>-75.34169876116799</v>
      </c>
      <c r="BL12" s="23">
        <v>-74.377351618497002</v>
      </c>
      <c r="BM12" s="23">
        <v>-88.732016880225032</v>
      </c>
      <c r="BN12" s="23">
        <v>-80.130529009905004</v>
      </c>
      <c r="BO12" s="23">
        <v>-91.638020906436012</v>
      </c>
      <c r="BP12" s="23">
        <v>-97.860301855416026</v>
      </c>
      <c r="BQ12" s="31">
        <v>-92.742393589703994</v>
      </c>
      <c r="BR12" s="39">
        <v>-1033.7348229962161</v>
      </c>
      <c r="BS12" s="1"/>
    </row>
    <row r="13" spans="1:71" x14ac:dyDescent="0.3">
      <c r="A13" s="79" t="s">
        <v>72</v>
      </c>
      <c r="B13" s="48">
        <v>-31.939058884554001</v>
      </c>
      <c r="C13" s="48">
        <v>-35.815484396891399</v>
      </c>
      <c r="D13" s="48">
        <v>-33.486098898212994</v>
      </c>
      <c r="E13" s="48">
        <v>-34.020641826477004</v>
      </c>
      <c r="F13" s="48">
        <v>-31.459758951194996</v>
      </c>
      <c r="G13" s="48">
        <v>-50.013327222024003</v>
      </c>
      <c r="H13" s="48">
        <v>-40.78833407730599</v>
      </c>
      <c r="I13" s="48">
        <v>-18.864135208497004</v>
      </c>
      <c r="J13" s="48">
        <v>-32.88894804791402</v>
      </c>
      <c r="K13" s="48">
        <v>-38.487830242445987</v>
      </c>
      <c r="L13" s="48">
        <v>-29.997843120795014</v>
      </c>
      <c r="M13" s="48">
        <v>-31.662651697163987</v>
      </c>
      <c r="N13" s="39">
        <v>-409.42411257347641</v>
      </c>
      <c r="O13" s="13"/>
      <c r="P13" s="48">
        <v>-37.292105604900001</v>
      </c>
      <c r="Q13" s="23">
        <v>-44.563618702776004</v>
      </c>
      <c r="R13" s="23">
        <v>-25.080064812716991</v>
      </c>
      <c r="S13" s="23">
        <v>-44.771341932395998</v>
      </c>
      <c r="T13" s="23">
        <v>-37.418885437410012</v>
      </c>
      <c r="U13" s="23">
        <v>-36.795416311891508</v>
      </c>
      <c r="V13" s="23">
        <v>-46.063808372205678</v>
      </c>
      <c r="W13" s="23">
        <v>-49.053188687877025</v>
      </c>
      <c r="X13" s="23">
        <v>-55.453780408298996</v>
      </c>
      <c r="Y13" s="23">
        <v>-61.208152116224994</v>
      </c>
      <c r="Z13" s="23">
        <v>-74.115188745176994</v>
      </c>
      <c r="AA13" s="31">
        <v>-50.341025238600004</v>
      </c>
      <c r="AB13" s="39">
        <v>-562.15657637047411</v>
      </c>
      <c r="AC13" s="13"/>
      <c r="AD13" s="48">
        <v>-77.682221081343002</v>
      </c>
      <c r="AE13" s="23">
        <v>-60.799922325303001</v>
      </c>
      <c r="AF13" s="23">
        <v>-70.517940896399992</v>
      </c>
      <c r="AG13" s="23">
        <v>-61.778846228220459</v>
      </c>
      <c r="AH13" s="23">
        <v>-61.394233304462361</v>
      </c>
      <c r="AI13" s="23">
        <v>-61.392442164146665</v>
      </c>
      <c r="AJ13" s="23">
        <v>-69.875653605197499</v>
      </c>
      <c r="AK13" s="23">
        <v>-70.191708934514509</v>
      </c>
      <c r="AL13" s="23">
        <v>-70.35623447846838</v>
      </c>
      <c r="AM13" s="23">
        <v>-70.138166683440858</v>
      </c>
      <c r="AN13" s="23">
        <v>-65.161810908687059</v>
      </c>
      <c r="AO13" s="31">
        <v>-70.415110869914855</v>
      </c>
      <c r="AP13" s="39">
        <v>-809.7042914800985</v>
      </c>
      <c r="AQ13" s="56">
        <v>0</v>
      </c>
      <c r="AR13" s="48">
        <v>-70.460744675378976</v>
      </c>
      <c r="AS13" s="23">
        <v>-61.157589162764999</v>
      </c>
      <c r="AT13" s="23">
        <v>-81.00950741858999</v>
      </c>
      <c r="AU13" s="23">
        <v>-103.98828073505699</v>
      </c>
      <c r="AV13" s="23">
        <v>-88.038921687932998</v>
      </c>
      <c r="AW13" s="23">
        <v>-67.202093699486994</v>
      </c>
      <c r="AX13" s="23">
        <v>-68.397631805232052</v>
      </c>
      <c r="AY13" s="23">
        <v>-68.260562919278968</v>
      </c>
      <c r="AZ13" s="23">
        <v>-126.49150038770999</v>
      </c>
      <c r="BA13" s="23">
        <v>-77.893102420799963</v>
      </c>
      <c r="BB13" s="23">
        <v>-79.132245830049044</v>
      </c>
      <c r="BC13" s="31">
        <v>-119.630193476286</v>
      </c>
      <c r="BD13" s="39">
        <v>-1011.6623742185669</v>
      </c>
      <c r="BE13" s="56">
        <v>0</v>
      </c>
      <c r="BF13" s="48">
        <v>-60.21030933541801</v>
      </c>
      <c r="BG13" s="23">
        <v>-114.48003533650198</v>
      </c>
      <c r="BH13" s="23">
        <v>-83.067702744899989</v>
      </c>
      <c r="BI13" s="23">
        <v>-118.36587166558205</v>
      </c>
      <c r="BJ13" s="23">
        <v>-235.87018543887902</v>
      </c>
      <c r="BK13" s="23">
        <v>-86.699577219306008</v>
      </c>
      <c r="BL13" s="23">
        <v>-63.507387780735037</v>
      </c>
      <c r="BM13" s="23">
        <v>-71.012586846285018</v>
      </c>
      <c r="BN13" s="23">
        <v>-110.721033170406</v>
      </c>
      <c r="BO13" s="23">
        <v>-149.13581581498497</v>
      </c>
      <c r="BP13" s="23">
        <v>-135.574520828343</v>
      </c>
      <c r="BQ13" s="31">
        <v>-92.720970636528008</v>
      </c>
      <c r="BR13" s="39">
        <v>-1321.365996817869</v>
      </c>
      <c r="BS13" s="1"/>
    </row>
    <row r="14" spans="1:71" x14ac:dyDescent="0.3">
      <c r="A14" s="79" t="s">
        <v>83</v>
      </c>
      <c r="B14" s="48">
        <v>-12.04572920230647</v>
      </c>
      <c r="C14" s="48">
        <v>-21.690038692203174</v>
      </c>
      <c r="D14" s="48">
        <v>4.4214172742883884</v>
      </c>
      <c r="E14" s="48">
        <v>-17.588739314394424</v>
      </c>
      <c r="F14" s="48">
        <v>-0.11243379988134089</v>
      </c>
      <c r="G14" s="48">
        <v>-8.2020039316850024</v>
      </c>
      <c r="H14" s="48">
        <v>-12.163879911853099</v>
      </c>
      <c r="I14" s="48">
        <v>-6.8882939421300957</v>
      </c>
      <c r="J14" s="48">
        <v>-16.323897415182007</v>
      </c>
      <c r="K14" s="48">
        <v>-34.103700119899322</v>
      </c>
      <c r="L14" s="48">
        <v>-28.762141938176988</v>
      </c>
      <c r="M14" s="48">
        <v>-25.098325180398696</v>
      </c>
      <c r="N14" s="39">
        <v>-178.55776617382222</v>
      </c>
      <c r="O14" s="13"/>
      <c r="P14" s="48">
        <v>-28.059220053867421</v>
      </c>
      <c r="Q14" s="23">
        <v>-11.219907055966374</v>
      </c>
      <c r="R14" s="23">
        <v>-7.8286843171645497</v>
      </c>
      <c r="S14" s="23">
        <v>-8.4297933198435793</v>
      </c>
      <c r="T14" s="23">
        <v>-21.083583193643506</v>
      </c>
      <c r="U14" s="23">
        <v>-12.205420042040997</v>
      </c>
      <c r="V14" s="23">
        <v>-7.0261219253725962</v>
      </c>
      <c r="W14" s="23">
        <v>-11.968614624718976</v>
      </c>
      <c r="X14" s="23">
        <v>-23.63490477141498</v>
      </c>
      <c r="Y14" s="23">
        <v>-16.238512899626652</v>
      </c>
      <c r="Z14" s="23">
        <v>-26.179440364257008</v>
      </c>
      <c r="AA14" s="31">
        <v>-26.446191565875004</v>
      </c>
      <c r="AB14" s="39">
        <v>-200.32039413379161</v>
      </c>
      <c r="AC14" s="13"/>
      <c r="AD14" s="48">
        <v>-13.769643520030861</v>
      </c>
      <c r="AE14" s="23">
        <v>-12.66986132109929</v>
      </c>
      <c r="AF14" s="23">
        <v>-18.826702529415002</v>
      </c>
      <c r="AG14" s="23">
        <v>-2.9023957339835767E-2</v>
      </c>
      <c r="AH14" s="23">
        <v>-7.8034298155223863E-2</v>
      </c>
      <c r="AI14" s="23">
        <v>0</v>
      </c>
      <c r="AJ14" s="23">
        <v>3.8273639691047947</v>
      </c>
      <c r="AK14" s="23">
        <v>-4.2931998837501548E-3</v>
      </c>
      <c r="AL14" s="23">
        <v>-0.24927650602145818</v>
      </c>
      <c r="AM14" s="23">
        <v>0</v>
      </c>
      <c r="AN14" s="23">
        <v>0</v>
      </c>
      <c r="AO14" s="31">
        <v>0</v>
      </c>
      <c r="AP14" s="39">
        <v>-41.79947136284062</v>
      </c>
      <c r="AQ14" s="56">
        <v>0</v>
      </c>
      <c r="AR14" s="48">
        <v>-18.506426897148</v>
      </c>
      <c r="AS14" s="23">
        <v>-8.9203318744590021</v>
      </c>
      <c r="AT14" s="23">
        <v>-28.974519527864999</v>
      </c>
      <c r="AU14" s="23">
        <v>-40.080113613861002</v>
      </c>
      <c r="AV14" s="23">
        <v>-24.450873492789</v>
      </c>
      <c r="AW14" s="23">
        <v>-29.192474184164997</v>
      </c>
      <c r="AX14" s="23">
        <v>-33.248529849101999</v>
      </c>
      <c r="AY14" s="23">
        <v>-37.851523527645</v>
      </c>
      <c r="AZ14" s="23">
        <v>-32.608794855954002</v>
      </c>
      <c r="BA14" s="23">
        <v>-31.748980297787995</v>
      </c>
      <c r="BB14" s="23">
        <v>-19.924502571402002</v>
      </c>
      <c r="BC14" s="31">
        <v>-29.527622365029</v>
      </c>
      <c r="BD14" s="39">
        <v>-335.03469305720699</v>
      </c>
      <c r="BE14" s="56">
        <v>0</v>
      </c>
      <c r="BF14" s="48">
        <v>-27.045133318605</v>
      </c>
      <c r="BG14" s="23">
        <v>-37.324228460556</v>
      </c>
      <c r="BH14" s="23">
        <v>-27.452586118034997</v>
      </c>
      <c r="BI14" s="23">
        <v>-34.935678711498007</v>
      </c>
      <c r="BJ14" s="23">
        <v>-16.476342334028999</v>
      </c>
      <c r="BK14" s="23">
        <v>-23.373227449302</v>
      </c>
      <c r="BL14" s="23">
        <v>-27.237938476922981</v>
      </c>
      <c r="BM14" s="23">
        <v>-22.118422650281993</v>
      </c>
      <c r="BN14" s="23">
        <v>-22.412455169148</v>
      </c>
      <c r="BO14" s="23">
        <v>-30.886264019595004</v>
      </c>
      <c r="BP14" s="23">
        <v>-14.599262104976997</v>
      </c>
      <c r="BQ14" s="31">
        <v>-34.942231638639008</v>
      </c>
      <c r="BR14" s="39">
        <v>-318.803770451589</v>
      </c>
      <c r="BS14" s="1"/>
    </row>
    <row r="15" spans="1:71" x14ac:dyDescent="0.3">
      <c r="A15" s="80" t="s">
        <v>73</v>
      </c>
      <c r="B15" s="49">
        <v>-4.201685196774962</v>
      </c>
      <c r="C15" s="49">
        <v>-4.6328658198366339</v>
      </c>
      <c r="D15" s="49">
        <v>-4.7333721775355233</v>
      </c>
      <c r="E15" s="49">
        <v>-3.5914529580196519</v>
      </c>
      <c r="F15" s="49">
        <v>-5.2797837406593562</v>
      </c>
      <c r="G15" s="49">
        <v>-6.711272851238375</v>
      </c>
      <c r="H15" s="49">
        <v>-6.9318139708660391</v>
      </c>
      <c r="I15" s="49">
        <v>-2.3445015888101968</v>
      </c>
      <c r="J15" s="49">
        <v>-4.5224841455299156</v>
      </c>
      <c r="K15" s="49">
        <v>-5.308287768594167</v>
      </c>
      <c r="L15" s="49">
        <v>-2.8464212163346745</v>
      </c>
      <c r="M15" s="49">
        <v>-3.7089704923812956</v>
      </c>
      <c r="N15" s="40">
        <v>-54.812911926580796</v>
      </c>
      <c r="O15" s="13"/>
      <c r="P15" s="49">
        <v>-4.2698640409676027</v>
      </c>
      <c r="Q15" s="26">
        <v>-4.4603679455471195</v>
      </c>
      <c r="R15" s="26">
        <v>-1.9858911278069815</v>
      </c>
      <c r="S15" s="26">
        <v>-2.6031659622361154</v>
      </c>
      <c r="T15" s="26">
        <v>-5.7254630148336672</v>
      </c>
      <c r="U15" s="26">
        <v>-10.159439772421303</v>
      </c>
      <c r="V15" s="26">
        <v>-6.8734934382260064</v>
      </c>
      <c r="W15" s="26">
        <v>-5.0471877827578657</v>
      </c>
      <c r="X15" s="26">
        <v>-9.3920760511860255</v>
      </c>
      <c r="Y15" s="26">
        <v>-7.4265809813687031</v>
      </c>
      <c r="Z15" s="26">
        <v>-7.1183576559660517</v>
      </c>
      <c r="AA15" s="32">
        <v>-14.920865106622912</v>
      </c>
      <c r="AB15" s="40">
        <v>-79.98275287994035</v>
      </c>
      <c r="AC15" s="13"/>
      <c r="AD15" s="49">
        <v>-6.1664832860811467</v>
      </c>
      <c r="AE15" s="26">
        <v>-5.5746515100134717</v>
      </c>
      <c r="AF15" s="26">
        <v>-9.1370947144378345</v>
      </c>
      <c r="AG15" s="26">
        <v>-5.2625495108818408</v>
      </c>
      <c r="AH15" s="26">
        <v>-5.2963226447882157</v>
      </c>
      <c r="AI15" s="26">
        <v>-5.3473180278930377</v>
      </c>
      <c r="AJ15" s="26">
        <v>-5.6905404106046173</v>
      </c>
      <c r="AK15" s="26">
        <v>-5.4971065451186867</v>
      </c>
      <c r="AL15" s="26">
        <v>-5.2682835220381063</v>
      </c>
      <c r="AM15" s="26">
        <v>-5.4528941499321117</v>
      </c>
      <c r="AN15" s="26">
        <v>-5.4129685857373353</v>
      </c>
      <c r="AO15" s="32">
        <v>-292.60498395142741</v>
      </c>
      <c r="AP15" s="40">
        <v>-356.71119685895377</v>
      </c>
      <c r="AQ15" s="56">
        <v>0</v>
      </c>
      <c r="AR15" s="49">
        <v>-12.268201713482997</v>
      </c>
      <c r="AS15" s="26">
        <v>-7.7341839951600004</v>
      </c>
      <c r="AT15" s="26">
        <v>-6.2004396320759998</v>
      </c>
      <c r="AU15" s="26">
        <v>-13.778210559377996</v>
      </c>
      <c r="AV15" s="26">
        <v>-10.445318856188999</v>
      </c>
      <c r="AW15" s="26">
        <v>-10.684949824160999</v>
      </c>
      <c r="AX15" s="26">
        <v>-14.437047430691997</v>
      </c>
      <c r="AY15" s="26">
        <v>-11.822807514768</v>
      </c>
      <c r="AZ15" s="26">
        <v>-11.560210834976999</v>
      </c>
      <c r="BA15" s="26">
        <v>-19.746452588354998</v>
      </c>
      <c r="BB15" s="26">
        <v>-22.019902168343997</v>
      </c>
      <c r="BC15" s="32">
        <v>-21.227660114412004</v>
      </c>
      <c r="BD15" s="40">
        <v>-161.92538523199499</v>
      </c>
      <c r="BE15" s="56">
        <v>0</v>
      </c>
      <c r="BF15" s="49">
        <v>-11.671654677615003</v>
      </c>
      <c r="BG15" s="26">
        <v>-10.486232151479999</v>
      </c>
      <c r="BH15" s="26">
        <v>-11.054033459264998</v>
      </c>
      <c r="BI15" s="26">
        <v>-10.689652748847001</v>
      </c>
      <c r="BJ15" s="26">
        <v>-9.3221374630950002</v>
      </c>
      <c r="BK15" s="26">
        <v>-8.2301475385320018</v>
      </c>
      <c r="BL15" s="26">
        <v>-16.420676682800998</v>
      </c>
      <c r="BM15" s="26">
        <v>-12.237994171319999</v>
      </c>
      <c r="BN15" s="26">
        <v>-14.008754315715001</v>
      </c>
      <c r="BO15" s="26">
        <v>-11.010757763462998</v>
      </c>
      <c r="BP15" s="26">
        <v>-13.818317228373001</v>
      </c>
      <c r="BQ15" s="32">
        <v>-20.691058383392999</v>
      </c>
      <c r="BR15" s="40">
        <v>-149.641416583899</v>
      </c>
      <c r="BS15" s="1"/>
    </row>
    <row r="16" spans="1:71" ht="15" thickBot="1" x14ac:dyDescent="0.35">
      <c r="A16" s="105" t="s">
        <v>119</v>
      </c>
      <c r="B16" s="46">
        <v>-95.190362081713545</v>
      </c>
      <c r="C16" s="46">
        <v>-111.51757534131194</v>
      </c>
      <c r="D16" s="46">
        <v>-80.971944980165247</v>
      </c>
      <c r="E16" s="46">
        <v>-108.03354806083598</v>
      </c>
      <c r="F16" s="46">
        <v>-85.15177024481855</v>
      </c>
      <c r="G16" s="46">
        <v>-104.44600549285644</v>
      </c>
      <c r="H16" s="46">
        <v>-112.35903125051298</v>
      </c>
      <c r="I16" s="46">
        <v>-79.567180666454774</v>
      </c>
      <c r="J16" s="46">
        <v>-105.33846175057498</v>
      </c>
      <c r="K16" s="46">
        <v>-137.01174025207055</v>
      </c>
      <c r="L16" s="46">
        <v>-115.46464784308384</v>
      </c>
      <c r="M16" s="46">
        <v>-108.44359983762517</v>
      </c>
      <c r="N16" s="37">
        <v>-1243.4958678020239</v>
      </c>
      <c r="O16" s="46"/>
      <c r="P16" s="46">
        <v>-117.34037259018666</v>
      </c>
      <c r="Q16" s="46">
        <v>-106.79669367809548</v>
      </c>
      <c r="R16" s="46">
        <v>-90.923092444167395</v>
      </c>
      <c r="S16" s="46">
        <v>-108.35251941509729</v>
      </c>
      <c r="T16" s="46">
        <v>-115.60705486972877</v>
      </c>
      <c r="U16" s="46">
        <v>-110.80016205984489</v>
      </c>
      <c r="V16" s="46">
        <v>-113.24274630087088</v>
      </c>
      <c r="W16" s="46">
        <v>-122.11682082362728</v>
      </c>
      <c r="X16" s="46">
        <v>-152.94640487014431</v>
      </c>
      <c r="Y16" s="46">
        <v>-148.87340395056609</v>
      </c>
      <c r="Z16" s="46">
        <v>-179.11656788805578</v>
      </c>
      <c r="AA16" s="46">
        <v>-146.93697102005376</v>
      </c>
      <c r="AB16" s="37">
        <v>-1513.0528099104388</v>
      </c>
      <c r="AC16" s="81"/>
      <c r="AD16" s="46">
        <v>-154.41646004656741</v>
      </c>
      <c r="AE16" s="46">
        <v>-145.45484413923558</v>
      </c>
      <c r="AF16" s="46">
        <v>-159.36919045008472</v>
      </c>
      <c r="AG16" s="46">
        <v>-98.964510418353512</v>
      </c>
      <c r="AH16" s="46">
        <v>-98.674050866363544</v>
      </c>
      <c r="AI16" s="46">
        <v>-98.789776786277827</v>
      </c>
      <c r="AJ16" s="46">
        <v>-104.11706158849974</v>
      </c>
      <c r="AK16" s="46">
        <v>-108.46855940269177</v>
      </c>
      <c r="AL16" s="46">
        <v>-110.62766282082269</v>
      </c>
      <c r="AM16" s="46">
        <v>-110.14380588135678</v>
      </c>
      <c r="AN16" s="46">
        <v>-104.70555124589956</v>
      </c>
      <c r="AO16" s="46">
        <v>-396.71875686405667</v>
      </c>
      <c r="AP16" s="37">
        <v>-1690.4502305102098</v>
      </c>
      <c r="AQ16" s="86">
        <v>0</v>
      </c>
      <c r="AR16" s="46">
        <v>-177.71563470907196</v>
      </c>
      <c r="AS16" s="46">
        <v>-127.67739735688201</v>
      </c>
      <c r="AT16" s="46">
        <v>-226.29370811837398</v>
      </c>
      <c r="AU16" s="46">
        <v>-235.04189333481602</v>
      </c>
      <c r="AV16" s="46">
        <v>-186.74831767937101</v>
      </c>
      <c r="AW16" s="46">
        <v>-193.10460357658198</v>
      </c>
      <c r="AX16" s="46">
        <v>-186.99869260986605</v>
      </c>
      <c r="AY16" s="46">
        <v>-197.58689925600291</v>
      </c>
      <c r="AZ16" s="46">
        <v>-255.15499585829096</v>
      </c>
      <c r="BA16" s="46">
        <v>-216.05001694331096</v>
      </c>
      <c r="BB16" s="46">
        <v>-205.77093366164104</v>
      </c>
      <c r="BC16" s="46">
        <v>-271.99251626650198</v>
      </c>
      <c r="BD16" s="37">
        <v>-2480.1356093707109</v>
      </c>
      <c r="BE16" s="46">
        <v>0</v>
      </c>
      <c r="BF16" s="46">
        <v>-186.28477030838101</v>
      </c>
      <c r="BG16" s="46">
        <v>-252.44646716417398</v>
      </c>
      <c r="BH16" s="46">
        <v>-211.761449563311</v>
      </c>
      <c r="BI16" s="46">
        <v>-248.57000193034503</v>
      </c>
      <c r="BJ16" s="46">
        <v>-342.30160537295995</v>
      </c>
      <c r="BK16" s="46">
        <v>-193.64465096830801</v>
      </c>
      <c r="BL16" s="46">
        <v>-181.54335455895603</v>
      </c>
      <c r="BM16" s="46">
        <v>-194.10102054811202</v>
      </c>
      <c r="BN16" s="46">
        <v>-227.27277166517402</v>
      </c>
      <c r="BO16" s="46">
        <v>-282.67085850447899</v>
      </c>
      <c r="BP16" s="46">
        <v>-261.852402017109</v>
      </c>
      <c r="BQ16" s="46">
        <v>-241.096654248264</v>
      </c>
      <c r="BR16" s="37">
        <v>-2823.5460068495727</v>
      </c>
      <c r="BS16" s="1"/>
    </row>
    <row r="17" spans="1:71" ht="4.95" customHeight="1" thickTop="1" x14ac:dyDescent="0.3">
      <c r="A17" s="8"/>
      <c r="B17" s="47">
        <v>0</v>
      </c>
      <c r="C17" s="47">
        <v>0</v>
      </c>
      <c r="D17" s="47">
        <v>0</v>
      </c>
      <c r="E17" s="47">
        <v>0</v>
      </c>
      <c r="F17" s="47">
        <v>0</v>
      </c>
      <c r="G17" s="47">
        <v>0</v>
      </c>
      <c r="H17" s="47">
        <v>0</v>
      </c>
      <c r="I17" s="47">
        <v>0</v>
      </c>
      <c r="J17" s="47">
        <v>0</v>
      </c>
      <c r="K17" s="47">
        <v>0</v>
      </c>
      <c r="L17" s="47">
        <v>0</v>
      </c>
      <c r="M17" s="47">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47">
        <v>0</v>
      </c>
      <c r="D18" s="47">
        <v>0</v>
      </c>
      <c r="E18" s="47">
        <v>0</v>
      </c>
      <c r="F18" s="47">
        <v>0</v>
      </c>
      <c r="G18" s="47">
        <v>0</v>
      </c>
      <c r="H18" s="47">
        <v>0</v>
      </c>
      <c r="I18" s="47">
        <v>0</v>
      </c>
      <c r="J18" s="47">
        <v>0</v>
      </c>
      <c r="K18" s="47">
        <v>0</v>
      </c>
      <c r="L18" s="47">
        <v>0</v>
      </c>
      <c r="M18" s="47">
        <v>0</v>
      </c>
      <c r="N18" s="38">
        <v>0</v>
      </c>
      <c r="O18" s="13"/>
      <c r="P18" s="47">
        <v>0</v>
      </c>
      <c r="Q18" s="21">
        <v>0</v>
      </c>
      <c r="R18" s="21">
        <v>0</v>
      </c>
      <c r="S18" s="21">
        <v>0</v>
      </c>
      <c r="T18" s="21">
        <v>0</v>
      </c>
      <c r="U18" s="21">
        <v>0</v>
      </c>
      <c r="V18" s="21">
        <v>0</v>
      </c>
      <c r="W18" s="21">
        <v>0</v>
      </c>
      <c r="X18" s="21">
        <v>0</v>
      </c>
      <c r="Y18" s="21">
        <v>0</v>
      </c>
      <c r="Z18" s="21">
        <v>0</v>
      </c>
      <c r="AA18" s="19">
        <v>0</v>
      </c>
      <c r="AB18" s="38">
        <v>0</v>
      </c>
      <c r="AC18" s="13"/>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x14ac:dyDescent="0.3">
      <c r="A19" s="4" t="s">
        <v>74</v>
      </c>
      <c r="B19" s="50">
        <v>-12.649362481728891</v>
      </c>
      <c r="C19" s="50">
        <v>112.69740342501137</v>
      </c>
      <c r="D19" s="50">
        <v>55.762988852043421</v>
      </c>
      <c r="E19" s="50">
        <v>86.284427024055702</v>
      </c>
      <c r="F19" s="50">
        <v>102.1361547970656</v>
      </c>
      <c r="G19" s="50">
        <v>-22.648054966909079</v>
      </c>
      <c r="H19" s="50">
        <v>40.231264461340707</v>
      </c>
      <c r="I19" s="50">
        <v>149.49168219590629</v>
      </c>
      <c r="J19" s="50">
        <v>55.067048352220105</v>
      </c>
      <c r="K19" s="50">
        <v>142.8821452718623</v>
      </c>
      <c r="L19" s="50">
        <v>62.052251630761475</v>
      </c>
      <c r="M19" s="50">
        <v>86.540899222046122</v>
      </c>
      <c r="N19" s="41">
        <v>857.84884778367507</v>
      </c>
      <c r="O19" s="13"/>
      <c r="P19" s="50">
        <v>71.37627915757092</v>
      </c>
      <c r="Q19" s="22">
        <v>102.36608130083295</v>
      </c>
      <c r="R19" s="22">
        <v>110.75195798987377</v>
      </c>
      <c r="S19" s="22">
        <v>26.795232723876587</v>
      </c>
      <c r="T19" s="22">
        <v>-66.810639330425175</v>
      </c>
      <c r="U19" s="22">
        <v>108.6726208071552</v>
      </c>
      <c r="V19" s="22">
        <v>216.81959193205023</v>
      </c>
      <c r="W19" s="22">
        <v>164.02682532508766</v>
      </c>
      <c r="X19" s="22">
        <v>257.66882667965575</v>
      </c>
      <c r="Y19" s="22">
        <v>139.58771229244215</v>
      </c>
      <c r="Z19" s="22">
        <v>178.73235423592649</v>
      </c>
      <c r="AA19" s="33">
        <v>195.36490096782757</v>
      </c>
      <c r="AB19" s="41">
        <v>1505.3517440818739</v>
      </c>
      <c r="AC19" s="13"/>
      <c r="AD19" s="50">
        <v>86.102012815978966</v>
      </c>
      <c r="AE19" s="22">
        <v>188.82662699998832</v>
      </c>
      <c r="AF19" s="22">
        <v>156.97625471261617</v>
      </c>
      <c r="AG19" s="22">
        <v>151.40638950492254</v>
      </c>
      <c r="AH19" s="22">
        <v>151.70032932398254</v>
      </c>
      <c r="AI19" s="22">
        <v>151.98180526463344</v>
      </c>
      <c r="AJ19" s="22">
        <v>226.03767269972715</v>
      </c>
      <c r="AK19" s="22">
        <v>221.79507680760526</v>
      </c>
      <c r="AL19" s="22">
        <v>219.74523594701606</v>
      </c>
      <c r="AM19" s="22">
        <v>181.76205707150783</v>
      </c>
      <c r="AN19" s="22">
        <v>165.40933437337702</v>
      </c>
      <c r="AO19" s="33">
        <v>-101.16579388251698</v>
      </c>
      <c r="AP19" s="41">
        <v>1800.5770016388387</v>
      </c>
      <c r="AQ19" s="55">
        <v>0</v>
      </c>
      <c r="AR19" s="50">
        <v>0.76416654301526266</v>
      </c>
      <c r="AS19" s="22">
        <v>57.960693154383215</v>
      </c>
      <c r="AT19" s="22">
        <v>140.93885896015993</v>
      </c>
      <c r="AU19" s="22">
        <v>-231.12449831365294</v>
      </c>
      <c r="AV19" s="22">
        <v>-162.2312734848901</v>
      </c>
      <c r="AW19" s="22">
        <v>87.1817596249074</v>
      </c>
      <c r="AX19" s="22">
        <v>-58.424518897507639</v>
      </c>
      <c r="AY19" s="22">
        <v>-172.66354035091422</v>
      </c>
      <c r="AZ19" s="22">
        <v>-221.68796201731666</v>
      </c>
      <c r="BA19" s="22">
        <v>-314.32243906918814</v>
      </c>
      <c r="BB19" s="22">
        <v>-386.22444516588052</v>
      </c>
      <c r="BC19" s="33">
        <v>-375.09277867397662</v>
      </c>
      <c r="BD19" s="41">
        <v>-1634.9259776908611</v>
      </c>
      <c r="BE19" s="55">
        <v>0</v>
      </c>
      <c r="BF19" s="50">
        <v>-187.93997056268122</v>
      </c>
      <c r="BG19" s="22">
        <v>29.55003339938083</v>
      </c>
      <c r="BH19" s="22">
        <v>93.338416250646716</v>
      </c>
      <c r="BI19" s="22">
        <v>54.422455980036467</v>
      </c>
      <c r="BJ19" s="22">
        <v>28.665414563261702</v>
      </c>
      <c r="BK19" s="22">
        <v>188.00062484523951</v>
      </c>
      <c r="BL19" s="22">
        <v>93.897304689746221</v>
      </c>
      <c r="BM19" s="22">
        <v>636.74597016490395</v>
      </c>
      <c r="BN19" s="22">
        <v>-152.34596602125268</v>
      </c>
      <c r="BO19" s="22">
        <v>860.8966389688743</v>
      </c>
      <c r="BP19" s="22">
        <v>829.40139317721082</v>
      </c>
      <c r="BQ19" s="33">
        <v>244.13745566754056</v>
      </c>
      <c r="BR19" s="41">
        <v>2718.7697711229071</v>
      </c>
      <c r="BS19" s="14"/>
    </row>
    <row r="20" spans="1:71" ht="6" customHeight="1" x14ac:dyDescent="0.3">
      <c r="A20" s="4"/>
      <c r="B20" s="48">
        <v>0</v>
      </c>
      <c r="C20" s="48">
        <v>0</v>
      </c>
      <c r="D20" s="48">
        <v>0</v>
      </c>
      <c r="E20" s="48">
        <v>0</v>
      </c>
      <c r="F20" s="48">
        <v>0</v>
      </c>
      <c r="G20" s="48">
        <v>0</v>
      </c>
      <c r="H20" s="48">
        <v>0</v>
      </c>
      <c r="I20" s="48">
        <v>0</v>
      </c>
      <c r="J20" s="48">
        <v>0</v>
      </c>
      <c r="K20" s="48">
        <v>0</v>
      </c>
      <c r="L20" s="48">
        <v>0</v>
      </c>
      <c r="M20" s="48">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48">
        <v>0</v>
      </c>
      <c r="D21" s="48">
        <v>0</v>
      </c>
      <c r="E21" s="48">
        <v>0</v>
      </c>
      <c r="F21" s="48">
        <v>0</v>
      </c>
      <c r="G21" s="48">
        <v>0</v>
      </c>
      <c r="H21" s="48">
        <v>0</v>
      </c>
      <c r="I21" s="48">
        <v>0</v>
      </c>
      <c r="J21" s="48">
        <v>0</v>
      </c>
      <c r="K21" s="48">
        <v>0</v>
      </c>
      <c r="L21" s="48">
        <v>0</v>
      </c>
      <c r="M21" s="48">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0</v>
      </c>
      <c r="C22" s="48">
        <v>-17.689549757100004</v>
      </c>
      <c r="D22" s="48">
        <v>0</v>
      </c>
      <c r="E22" s="48">
        <v>-10.485520502822999</v>
      </c>
      <c r="F22" s="48">
        <v>-1.7751617471880015E-4</v>
      </c>
      <c r="G22" s="48">
        <v>0</v>
      </c>
      <c r="H22" s="48">
        <v>-1.1884859021689304E-2</v>
      </c>
      <c r="I22" s="48">
        <v>-3.044912517E-3</v>
      </c>
      <c r="J22" s="48">
        <v>-3.1401188623000806E-3</v>
      </c>
      <c r="K22" s="48">
        <v>5.7086545193883209</v>
      </c>
      <c r="L22" s="48">
        <v>-0.16045905838514762</v>
      </c>
      <c r="M22" s="48">
        <v>-0.68150366227564296</v>
      </c>
      <c r="N22" s="39">
        <v>-23.326625867771181</v>
      </c>
      <c r="O22" s="13"/>
      <c r="P22" s="48">
        <v>0</v>
      </c>
      <c r="Q22" s="23">
        <v>-1.2567418154366088E-2</v>
      </c>
      <c r="R22" s="23">
        <v>0</v>
      </c>
      <c r="S22" s="23">
        <v>5.1389421952297702</v>
      </c>
      <c r="T22" s="23">
        <v>1.4949127315294282</v>
      </c>
      <c r="U22" s="23">
        <v>0</v>
      </c>
      <c r="V22" s="23">
        <v>-25.696762881718804</v>
      </c>
      <c r="W22" s="23">
        <v>5.8118511915983673</v>
      </c>
      <c r="X22" s="23">
        <v>0</v>
      </c>
      <c r="Y22" s="23">
        <v>-0.21231749789325108</v>
      </c>
      <c r="Z22" s="23">
        <v>0</v>
      </c>
      <c r="AA22" s="31">
        <v>0</v>
      </c>
      <c r="AB22" s="39">
        <v>-13.475941679408855</v>
      </c>
      <c r="AC22" s="13"/>
      <c r="AD22" s="48">
        <v>-1.7871649795866653E-4</v>
      </c>
      <c r="AE22" s="23">
        <v>0</v>
      </c>
      <c r="AF22" s="23">
        <v>-3.4976699999999999E-2</v>
      </c>
      <c r="AG22" s="23">
        <v>0</v>
      </c>
      <c r="AH22" s="23">
        <v>0</v>
      </c>
      <c r="AI22" s="23">
        <v>0</v>
      </c>
      <c r="AJ22" s="23">
        <v>0</v>
      </c>
      <c r="AK22" s="23">
        <v>0</v>
      </c>
      <c r="AL22" s="23">
        <v>0</v>
      </c>
      <c r="AM22" s="23">
        <v>0</v>
      </c>
      <c r="AN22" s="23">
        <v>0</v>
      </c>
      <c r="AO22" s="31">
        <v>0</v>
      </c>
      <c r="AP22" s="39">
        <v>-3.5155416497958669E-2</v>
      </c>
      <c r="AQ22" s="56">
        <v>0</v>
      </c>
      <c r="AR22" s="48">
        <v>0</v>
      </c>
      <c r="AS22" s="23">
        <v>0</v>
      </c>
      <c r="AT22" s="23">
        <v>0</v>
      </c>
      <c r="AU22" s="23">
        <v>0</v>
      </c>
      <c r="AV22" s="23">
        <v>0</v>
      </c>
      <c r="AW22" s="23">
        <v>0</v>
      </c>
      <c r="AX22" s="23">
        <v>0</v>
      </c>
      <c r="AY22" s="23">
        <v>0</v>
      </c>
      <c r="AZ22" s="23">
        <v>0</v>
      </c>
      <c r="BA22" s="23">
        <v>0</v>
      </c>
      <c r="BB22" s="23">
        <v>0</v>
      </c>
      <c r="BC22" s="31">
        <v>0</v>
      </c>
      <c r="BD22" s="39">
        <v>0</v>
      </c>
      <c r="BE22" s="56">
        <v>0</v>
      </c>
      <c r="BF22" s="48">
        <v>0</v>
      </c>
      <c r="BG22" s="23">
        <v>0</v>
      </c>
      <c r="BH22" s="23">
        <v>0</v>
      </c>
      <c r="BI22" s="23">
        <v>0</v>
      </c>
      <c r="BJ22" s="23">
        <v>0</v>
      </c>
      <c r="BK22" s="23">
        <v>0</v>
      </c>
      <c r="BL22" s="23">
        <v>0</v>
      </c>
      <c r="BM22" s="23">
        <v>0</v>
      </c>
      <c r="BN22" s="23">
        <v>0</v>
      </c>
      <c r="BO22" s="23">
        <v>0</v>
      </c>
      <c r="BP22" s="23">
        <v>0</v>
      </c>
      <c r="BQ22" s="31">
        <v>0</v>
      </c>
      <c r="BR22" s="39">
        <v>0</v>
      </c>
      <c r="BS22" s="1"/>
    </row>
    <row r="23" spans="1:71" x14ac:dyDescent="0.3">
      <c r="A23" s="4" t="s">
        <v>77</v>
      </c>
      <c r="B23" s="48">
        <v>-18.373295862354215</v>
      </c>
      <c r="C23" s="48">
        <v>-21.017548263933787</v>
      </c>
      <c r="D23" s="48">
        <v>-27.188432834954998</v>
      </c>
      <c r="E23" s="48">
        <v>-24.528875498841831</v>
      </c>
      <c r="F23" s="48">
        <v>-22.548963003569892</v>
      </c>
      <c r="G23" s="48">
        <v>-24.468742833984518</v>
      </c>
      <c r="H23" s="48">
        <v>-32.315822524607235</v>
      </c>
      <c r="I23" s="48">
        <v>-24.078529775859721</v>
      </c>
      <c r="J23" s="48">
        <v>-28.691837100973565</v>
      </c>
      <c r="K23" s="48">
        <v>-28.909476551807643</v>
      </c>
      <c r="L23" s="48">
        <v>-35.670739140952314</v>
      </c>
      <c r="M23" s="48">
        <v>-38.989768504316729</v>
      </c>
      <c r="N23" s="39">
        <v>-326.78203189615641</v>
      </c>
      <c r="O23" s="13"/>
      <c r="P23" s="48">
        <v>-22.721026589860823</v>
      </c>
      <c r="Q23" s="23">
        <v>-24.555889450563544</v>
      </c>
      <c r="R23" s="23">
        <v>-23.379408296145741</v>
      </c>
      <c r="S23" s="23">
        <v>1.5128376796088683</v>
      </c>
      <c r="T23" s="23">
        <v>25.027353033722683</v>
      </c>
      <c r="U23" s="23">
        <v>-26.037687411733557</v>
      </c>
      <c r="V23" s="23">
        <v>-31.315327051268905</v>
      </c>
      <c r="W23" s="23">
        <v>-33.32668605916114</v>
      </c>
      <c r="X23" s="23">
        <v>35.96625215391721</v>
      </c>
      <c r="Y23" s="23">
        <v>-33.652660310394253</v>
      </c>
      <c r="Z23" s="23">
        <v>-59.178596850242286</v>
      </c>
      <c r="AA23" s="31">
        <v>-6.7919300621174292</v>
      </c>
      <c r="AB23" s="39">
        <v>-198.45276921423891</v>
      </c>
      <c r="AC23" s="13"/>
      <c r="AD23" s="48">
        <v>-14.621638223488921</v>
      </c>
      <c r="AE23" s="23">
        <v>-27.579157597601576</v>
      </c>
      <c r="AF23" s="23">
        <v>-27.143560187909301</v>
      </c>
      <c r="AG23" s="23">
        <v>-25.626579723840287</v>
      </c>
      <c r="AH23" s="23">
        <v>-25.353550254146185</v>
      </c>
      <c r="AI23" s="23">
        <v>-25.451921599149468</v>
      </c>
      <c r="AJ23" s="23">
        <v>-31.27983320551218</v>
      </c>
      <c r="AK23" s="23">
        <v>-33.186944913447185</v>
      </c>
      <c r="AL23" s="23">
        <v>-33.394847426975197</v>
      </c>
      <c r="AM23" s="23">
        <v>-38.076354904578693</v>
      </c>
      <c r="AN23" s="23">
        <v>-35.084402394035592</v>
      </c>
      <c r="AO23" s="31">
        <v>-31.775548750885886</v>
      </c>
      <c r="AP23" s="39">
        <v>-348.57433918157051</v>
      </c>
      <c r="AQ23" s="56">
        <v>0</v>
      </c>
      <c r="AR23" s="48">
        <v>-2.1938805446099998</v>
      </c>
      <c r="AS23" s="23">
        <v>-2.8067665961159998</v>
      </c>
      <c r="AT23" s="23">
        <v>-2.4877352758500004</v>
      </c>
      <c r="AU23" s="23">
        <v>-2.0703873984059999</v>
      </c>
      <c r="AV23" s="23">
        <v>-1.750031934471</v>
      </c>
      <c r="AW23" s="23">
        <v>-3.5106350783640003</v>
      </c>
      <c r="AX23" s="23">
        <v>0.482297404752</v>
      </c>
      <c r="AY23" s="23">
        <v>-1.3741145411219999</v>
      </c>
      <c r="AZ23" s="23">
        <v>-3.5012339879429999</v>
      </c>
      <c r="BA23" s="23">
        <v>-4.0499930369369999</v>
      </c>
      <c r="BB23" s="23">
        <v>-3.4822297159679998</v>
      </c>
      <c r="BC23" s="31">
        <v>-3.5565461625209998</v>
      </c>
      <c r="BD23" s="39">
        <v>-30.301256867556003</v>
      </c>
      <c r="BE23" s="56">
        <v>0</v>
      </c>
      <c r="BF23" s="48">
        <v>-3.4986436771350005</v>
      </c>
      <c r="BG23" s="23">
        <v>-4.5414369229319993</v>
      </c>
      <c r="BH23" s="23">
        <v>-4.7204195861819995</v>
      </c>
      <c r="BI23" s="23">
        <v>-4.9472027537249996</v>
      </c>
      <c r="BJ23" s="23">
        <v>-4.1597816761409998</v>
      </c>
      <c r="BK23" s="23">
        <v>-4.1847659781089996</v>
      </c>
      <c r="BL23" s="23">
        <v>-3.956019271623</v>
      </c>
      <c r="BM23" s="23">
        <v>-4.1542194163320003</v>
      </c>
      <c r="BN23" s="23">
        <v>-2.676466931097</v>
      </c>
      <c r="BO23" s="23">
        <v>-4.1810892909990001</v>
      </c>
      <c r="BP23" s="23">
        <v>-3.7440839994029997</v>
      </c>
      <c r="BQ23" s="31">
        <v>-3.2590907601989993</v>
      </c>
      <c r="BR23" s="39">
        <v>-48.023220263876979</v>
      </c>
      <c r="BS23" s="1"/>
    </row>
    <row r="24" spans="1:71" x14ac:dyDescent="0.3">
      <c r="A24" s="4" t="s">
        <v>2</v>
      </c>
      <c r="B24" s="48">
        <v>0</v>
      </c>
      <c r="C24" s="48">
        <v>0</v>
      </c>
      <c r="D24" s="48">
        <v>0</v>
      </c>
      <c r="E24" s="48">
        <v>0</v>
      </c>
      <c r="F24" s="48">
        <v>0</v>
      </c>
      <c r="G24" s="48">
        <v>0</v>
      </c>
      <c r="H24" s="48">
        <v>0</v>
      </c>
      <c r="I24" s="48">
        <v>0</v>
      </c>
      <c r="J24" s="48">
        <v>0</v>
      </c>
      <c r="K24" s="48">
        <v>0</v>
      </c>
      <c r="L24" s="48">
        <v>0</v>
      </c>
      <c r="M24" s="48">
        <v>0</v>
      </c>
      <c r="N24" s="39">
        <v>0</v>
      </c>
      <c r="O24" s="13"/>
      <c r="P24" s="48">
        <v>0</v>
      </c>
      <c r="Q24" s="23">
        <v>0</v>
      </c>
      <c r="R24" s="23">
        <v>0</v>
      </c>
      <c r="S24" s="23">
        <v>0</v>
      </c>
      <c r="T24" s="23">
        <v>0</v>
      </c>
      <c r="U24" s="23">
        <v>0</v>
      </c>
      <c r="V24" s="23">
        <v>0</v>
      </c>
      <c r="W24" s="23">
        <v>0</v>
      </c>
      <c r="X24" s="23">
        <v>0</v>
      </c>
      <c r="Y24" s="23">
        <v>0</v>
      </c>
      <c r="Z24" s="23">
        <v>0</v>
      </c>
      <c r="AA24" s="31">
        <v>0</v>
      </c>
      <c r="AB24" s="39">
        <v>0</v>
      </c>
      <c r="AC24" s="13"/>
      <c r="AD24" s="48">
        <v>0</v>
      </c>
      <c r="AE24" s="23">
        <v>0</v>
      </c>
      <c r="AF24" s="23">
        <v>0</v>
      </c>
      <c r="AG24" s="23">
        <v>0</v>
      </c>
      <c r="AH24" s="23">
        <v>0</v>
      </c>
      <c r="AI24" s="23">
        <v>0</v>
      </c>
      <c r="AJ24" s="23">
        <v>0</v>
      </c>
      <c r="AK24" s="23">
        <v>0</v>
      </c>
      <c r="AL24" s="23">
        <v>0</v>
      </c>
      <c r="AM24" s="23">
        <v>0</v>
      </c>
      <c r="AN24" s="23">
        <v>0</v>
      </c>
      <c r="AO24" s="31">
        <v>0</v>
      </c>
      <c r="AP24" s="39">
        <v>0</v>
      </c>
      <c r="AQ24" s="56">
        <v>0</v>
      </c>
      <c r="AR24" s="48">
        <v>0</v>
      </c>
      <c r="AS24" s="23">
        <v>0</v>
      </c>
      <c r="AT24" s="23">
        <v>0</v>
      </c>
      <c r="AU24" s="23">
        <v>0</v>
      </c>
      <c r="AV24" s="23">
        <v>0</v>
      </c>
      <c r="AW24" s="23">
        <v>0</v>
      </c>
      <c r="AX24" s="23">
        <v>0</v>
      </c>
      <c r="AY24" s="23">
        <v>0</v>
      </c>
      <c r="AZ24" s="23">
        <v>0</v>
      </c>
      <c r="BA24" s="23">
        <v>0</v>
      </c>
      <c r="BB24" s="23">
        <v>0</v>
      </c>
      <c r="BC24" s="31">
        <v>0</v>
      </c>
      <c r="BD24" s="39">
        <v>0</v>
      </c>
      <c r="BE24" s="56">
        <v>0</v>
      </c>
      <c r="BF24" s="48">
        <v>0</v>
      </c>
      <c r="BG24" s="23">
        <v>0</v>
      </c>
      <c r="BH24" s="23">
        <v>0</v>
      </c>
      <c r="BI24" s="23">
        <v>0</v>
      </c>
      <c r="BJ24" s="23">
        <v>0</v>
      </c>
      <c r="BK24" s="23">
        <v>0</v>
      </c>
      <c r="BL24" s="23">
        <v>0</v>
      </c>
      <c r="BM24" s="23">
        <v>0</v>
      </c>
      <c r="BN24" s="23">
        <v>0</v>
      </c>
      <c r="BO24" s="23">
        <v>0</v>
      </c>
      <c r="BP24" s="23">
        <v>0</v>
      </c>
      <c r="BQ24" s="31">
        <v>0</v>
      </c>
      <c r="BR24" s="39">
        <v>0</v>
      </c>
      <c r="BS24" s="1"/>
    </row>
    <row r="25" spans="1:71" x14ac:dyDescent="0.3">
      <c r="A25" s="6" t="s">
        <v>78</v>
      </c>
      <c r="B25" s="49">
        <v>0</v>
      </c>
      <c r="C25" s="49">
        <v>0</v>
      </c>
      <c r="D25" s="49">
        <v>0</v>
      </c>
      <c r="E25" s="49">
        <v>0</v>
      </c>
      <c r="F25" s="49">
        <v>0</v>
      </c>
      <c r="G25" s="49">
        <v>0</v>
      </c>
      <c r="H25" s="49">
        <v>0</v>
      </c>
      <c r="I25" s="49">
        <v>0</v>
      </c>
      <c r="J25" s="49">
        <v>0</v>
      </c>
      <c r="K25" s="49">
        <v>0</v>
      </c>
      <c r="L25" s="49">
        <v>0</v>
      </c>
      <c r="M25" s="49">
        <v>0</v>
      </c>
      <c r="N25" s="40">
        <v>0</v>
      </c>
      <c r="O25" s="13"/>
      <c r="P25" s="49">
        <v>0</v>
      </c>
      <c r="Q25" s="26">
        <v>0</v>
      </c>
      <c r="R25" s="26">
        <v>0</v>
      </c>
      <c r="S25" s="26">
        <v>0</v>
      </c>
      <c r="T25" s="26">
        <v>0</v>
      </c>
      <c r="U25" s="26">
        <v>0</v>
      </c>
      <c r="V25" s="26">
        <v>0</v>
      </c>
      <c r="W25" s="26">
        <v>0</v>
      </c>
      <c r="X25" s="26">
        <v>0</v>
      </c>
      <c r="Y25" s="26">
        <v>0</v>
      </c>
      <c r="Z25" s="26">
        <v>0</v>
      </c>
      <c r="AA25" s="32">
        <v>0</v>
      </c>
      <c r="AB25" s="40">
        <v>0</v>
      </c>
      <c r="AC25" s="13"/>
      <c r="AD25" s="49">
        <v>0</v>
      </c>
      <c r="AE25" s="26">
        <v>0</v>
      </c>
      <c r="AF25" s="26">
        <v>0</v>
      </c>
      <c r="AG25" s="26">
        <v>0</v>
      </c>
      <c r="AH25" s="26">
        <v>0</v>
      </c>
      <c r="AI25" s="26">
        <v>0</v>
      </c>
      <c r="AJ25" s="26">
        <v>0</v>
      </c>
      <c r="AK25" s="26">
        <v>0</v>
      </c>
      <c r="AL25" s="26">
        <v>0</v>
      </c>
      <c r="AM25" s="26">
        <v>0</v>
      </c>
      <c r="AN25" s="26">
        <v>0</v>
      </c>
      <c r="AO25" s="32">
        <v>0</v>
      </c>
      <c r="AP25" s="40">
        <v>0</v>
      </c>
      <c r="AQ25" s="56">
        <v>0</v>
      </c>
      <c r="AR25" s="49">
        <v>0</v>
      </c>
      <c r="AS25" s="26">
        <v>0</v>
      </c>
      <c r="AT25" s="26">
        <v>0</v>
      </c>
      <c r="AU25" s="26">
        <v>0</v>
      </c>
      <c r="AV25" s="26">
        <v>0</v>
      </c>
      <c r="AW25" s="26">
        <v>0</v>
      </c>
      <c r="AX25" s="26">
        <v>0</v>
      </c>
      <c r="AY25" s="26">
        <v>0</v>
      </c>
      <c r="AZ25" s="26">
        <v>0</v>
      </c>
      <c r="BA25" s="26">
        <v>0</v>
      </c>
      <c r="BB25" s="26">
        <v>0</v>
      </c>
      <c r="BC25" s="32">
        <v>0</v>
      </c>
      <c r="BD25" s="40">
        <v>0</v>
      </c>
      <c r="BE25" s="56">
        <v>0</v>
      </c>
      <c r="BF25" s="49">
        <v>0</v>
      </c>
      <c r="BG25" s="26">
        <v>0</v>
      </c>
      <c r="BH25" s="26">
        <v>0</v>
      </c>
      <c r="BI25" s="26">
        <v>0</v>
      </c>
      <c r="BJ25" s="26">
        <v>0</v>
      </c>
      <c r="BK25" s="26">
        <v>0</v>
      </c>
      <c r="BL25" s="26">
        <v>0</v>
      </c>
      <c r="BM25" s="26">
        <v>0</v>
      </c>
      <c r="BN25" s="26">
        <v>0</v>
      </c>
      <c r="BO25" s="26">
        <v>0</v>
      </c>
      <c r="BP25" s="26">
        <v>0</v>
      </c>
      <c r="BQ25" s="32">
        <v>0</v>
      </c>
      <c r="BR25" s="40">
        <v>0</v>
      </c>
      <c r="BS25" s="1"/>
    </row>
    <row r="26" spans="1:71" ht="15" thickBot="1" x14ac:dyDescent="0.35">
      <c r="A26" s="10" t="s">
        <v>79</v>
      </c>
      <c r="B26" s="51">
        <v>-18.373295862354215</v>
      </c>
      <c r="C26" s="51">
        <v>-38.707098021033794</v>
      </c>
      <c r="D26" s="51">
        <v>-27.188432834954998</v>
      </c>
      <c r="E26" s="51">
        <v>-35.014396001664828</v>
      </c>
      <c r="F26" s="51">
        <v>-22.549140519744615</v>
      </c>
      <c r="G26" s="51">
        <v>-24.468742833984518</v>
      </c>
      <c r="H26" s="51">
        <v>-32.327707383628926</v>
      </c>
      <c r="I26" s="51">
        <v>-24.081574688376723</v>
      </c>
      <c r="J26" s="51">
        <v>-28.694977219835863</v>
      </c>
      <c r="K26" s="51">
        <v>-23.200822032419321</v>
      </c>
      <c r="L26" s="51">
        <v>-35.831198199337464</v>
      </c>
      <c r="M26" s="51">
        <v>-39.671272166592367</v>
      </c>
      <c r="N26" s="42">
        <v>-350.10865776392774</v>
      </c>
      <c r="O26" s="7"/>
      <c r="P26" s="51">
        <v>-22.721026589860823</v>
      </c>
      <c r="Q26" s="27">
        <v>-24.568456868717909</v>
      </c>
      <c r="R26" s="27">
        <v>-23.379408296145741</v>
      </c>
      <c r="S26" s="27">
        <v>6.6517798748386392</v>
      </c>
      <c r="T26" s="27">
        <v>26.522265765252108</v>
      </c>
      <c r="U26" s="27">
        <v>-26.037687411733557</v>
      </c>
      <c r="V26" s="27">
        <v>-57.012089932987706</v>
      </c>
      <c r="W26" s="27">
        <v>-27.514834867562776</v>
      </c>
      <c r="X26" s="27">
        <v>35.96625215391721</v>
      </c>
      <c r="Y26" s="27">
        <v>-33.864977808287506</v>
      </c>
      <c r="Z26" s="27">
        <v>-59.178596850242286</v>
      </c>
      <c r="AA26" s="34">
        <v>-6.7919300621174292</v>
      </c>
      <c r="AB26" s="42">
        <v>-211.92871089364778</v>
      </c>
      <c r="AC26" s="7"/>
      <c r="AD26" s="51">
        <v>-14.62181693998688</v>
      </c>
      <c r="AE26" s="27">
        <v>-27.579157597601576</v>
      </c>
      <c r="AF26" s="27">
        <v>-27.178536887909303</v>
      </c>
      <c r="AG26" s="27">
        <v>-25.626579723840287</v>
      </c>
      <c r="AH26" s="27">
        <v>-25.353550254146185</v>
      </c>
      <c r="AI26" s="27">
        <v>-25.451921599149468</v>
      </c>
      <c r="AJ26" s="27">
        <v>-31.27983320551218</v>
      </c>
      <c r="AK26" s="27">
        <v>-33.186944913447185</v>
      </c>
      <c r="AL26" s="27">
        <v>-33.394847426975197</v>
      </c>
      <c r="AM26" s="27">
        <v>-38.076354904578693</v>
      </c>
      <c r="AN26" s="27">
        <v>-35.084402394035592</v>
      </c>
      <c r="AO26" s="34">
        <v>-31.775548750885886</v>
      </c>
      <c r="AP26" s="42">
        <v>-348.60949459806841</v>
      </c>
      <c r="AQ26" s="56">
        <v>0</v>
      </c>
      <c r="AR26" s="51">
        <v>-2.1938805446099998</v>
      </c>
      <c r="AS26" s="27">
        <v>-2.8067665961159998</v>
      </c>
      <c r="AT26" s="27">
        <v>-2.4877352758500004</v>
      </c>
      <c r="AU26" s="27">
        <v>-2.0703873984059999</v>
      </c>
      <c r="AV26" s="27">
        <v>-1.750031934471</v>
      </c>
      <c r="AW26" s="27">
        <v>-3.5106350783640003</v>
      </c>
      <c r="AX26" s="27">
        <v>0.482297404752</v>
      </c>
      <c r="AY26" s="27">
        <v>-1.3741145411219999</v>
      </c>
      <c r="AZ26" s="27">
        <v>-3.5012339879429999</v>
      </c>
      <c r="BA26" s="27">
        <v>-4.0499930369369999</v>
      </c>
      <c r="BB26" s="27">
        <v>-3.4822297159679998</v>
      </c>
      <c r="BC26" s="34">
        <v>-3.5565461625209998</v>
      </c>
      <c r="BD26" s="42">
        <v>-30.301256867556003</v>
      </c>
      <c r="BE26" s="56">
        <v>0</v>
      </c>
      <c r="BF26" s="51">
        <v>-3.4986436771350005</v>
      </c>
      <c r="BG26" s="27">
        <v>-4.5414369229319993</v>
      </c>
      <c r="BH26" s="27">
        <v>-4.7204195861819995</v>
      </c>
      <c r="BI26" s="27">
        <v>-4.9472027537249996</v>
      </c>
      <c r="BJ26" s="27">
        <v>-4.1597816761409998</v>
      </c>
      <c r="BK26" s="27">
        <v>-4.1847659781089996</v>
      </c>
      <c r="BL26" s="27">
        <v>-3.956019271623</v>
      </c>
      <c r="BM26" s="27">
        <v>-4.1542194163320003</v>
      </c>
      <c r="BN26" s="27">
        <v>-2.676466931097</v>
      </c>
      <c r="BO26" s="27">
        <v>-4.1810892909990001</v>
      </c>
      <c r="BP26" s="27">
        <v>-3.7440839994029997</v>
      </c>
      <c r="BQ26" s="34">
        <v>-3.2590907601989993</v>
      </c>
      <c r="BR26" s="42">
        <v>-48.023220263876979</v>
      </c>
      <c r="BS26" s="1"/>
    </row>
    <row r="27" spans="1:71" ht="17.7" customHeight="1" thickTop="1" x14ac:dyDescent="0.3">
      <c r="A27" s="8" t="s">
        <v>80</v>
      </c>
      <c r="B27" s="52">
        <v>-4.7529070010369372E-2</v>
      </c>
      <c r="C27" s="52">
        <v>-0.45375447793500001</v>
      </c>
      <c r="D27" s="52">
        <v>-0.18043874327099999</v>
      </c>
      <c r="E27" s="52">
        <v>-1.6162434620565307</v>
      </c>
      <c r="F27" s="52">
        <v>0</v>
      </c>
      <c r="G27" s="52">
        <v>0</v>
      </c>
      <c r="H27" s="52">
        <v>-1.6196945687826336</v>
      </c>
      <c r="I27" s="52">
        <v>-1.6110480000000005</v>
      </c>
      <c r="J27" s="52">
        <v>-0.80552400000000002</v>
      </c>
      <c r="K27" s="52">
        <v>-4.0767052697100847E-2</v>
      </c>
      <c r="L27" s="52">
        <v>-0.93530127643205674</v>
      </c>
      <c r="M27" s="52">
        <v>0.10400115028286333</v>
      </c>
      <c r="N27" s="43">
        <v>-7.206299500901828</v>
      </c>
      <c r="O27" s="13"/>
      <c r="P27" s="52">
        <v>8.9368874927449105E-2</v>
      </c>
      <c r="Q27" s="20">
        <v>-1.3874429642420161E-2</v>
      </c>
      <c r="R27" s="20">
        <v>-2.6601374067099277</v>
      </c>
      <c r="S27" s="20">
        <v>-1.171076982282938E-2</v>
      </c>
      <c r="T27" s="20">
        <v>3.226973105439027E-3</v>
      </c>
      <c r="U27" s="20">
        <v>0</v>
      </c>
      <c r="V27" s="20">
        <v>0</v>
      </c>
      <c r="W27" s="20">
        <v>-0.21145005</v>
      </c>
      <c r="X27" s="20">
        <v>0</v>
      </c>
      <c r="Y27" s="20">
        <v>-0.97358174399999997</v>
      </c>
      <c r="Z27" s="20">
        <v>-0.14308650000000001</v>
      </c>
      <c r="AA27" s="18">
        <v>-4.3974172053207248</v>
      </c>
      <c r="AB27" s="43">
        <v>-8.3186622574630142</v>
      </c>
      <c r="AC27" s="13"/>
      <c r="AD27" s="52">
        <v>0</v>
      </c>
      <c r="AE27" s="20">
        <v>2.4242156423247074E-2</v>
      </c>
      <c r="AF27" s="20">
        <v>0.69630799251686382</v>
      </c>
      <c r="AG27" s="20">
        <v>0</v>
      </c>
      <c r="AH27" s="20">
        <v>0</v>
      </c>
      <c r="AI27" s="20">
        <v>0</v>
      </c>
      <c r="AJ27" s="20">
        <v>0</v>
      </c>
      <c r="AK27" s="20">
        <v>-0.21145005</v>
      </c>
      <c r="AL27" s="20">
        <v>0</v>
      </c>
      <c r="AM27" s="20">
        <v>0</v>
      </c>
      <c r="AN27" s="20">
        <v>0</v>
      </c>
      <c r="AO27" s="18">
        <v>0</v>
      </c>
      <c r="AP27" s="43">
        <v>0.50910009894011099</v>
      </c>
      <c r="AQ27" s="56">
        <v>0</v>
      </c>
      <c r="AR27" s="52">
        <v>-0.39635480910899995</v>
      </c>
      <c r="AS27" s="20">
        <v>-8.0175043802999987E-2</v>
      </c>
      <c r="AT27" s="20">
        <v>-0.190804395687</v>
      </c>
      <c r="AU27" s="20">
        <v>-0.35026430508</v>
      </c>
      <c r="AV27" s="20">
        <v>-0.26516481749100007</v>
      </c>
      <c r="AW27" s="20">
        <v>-0.222305408013</v>
      </c>
      <c r="AX27" s="20">
        <v>-0.175861819497</v>
      </c>
      <c r="AY27" s="20">
        <v>-6.4175662521000015E-2</v>
      </c>
      <c r="AZ27" s="20">
        <v>-12.126402472632</v>
      </c>
      <c r="BA27" s="20">
        <v>-3.6683409592469998</v>
      </c>
      <c r="BB27" s="20">
        <v>-9.3944660459999996E-2</v>
      </c>
      <c r="BC27" s="18">
        <v>-28.393604872304998</v>
      </c>
      <c r="BD27" s="43">
        <v>-46.027399225845002</v>
      </c>
      <c r="BE27" s="56">
        <v>0</v>
      </c>
      <c r="BF27" s="52">
        <v>-70.730031401573996</v>
      </c>
      <c r="BG27" s="20">
        <v>60.791264277777003</v>
      </c>
      <c r="BH27" s="20">
        <v>-9.8977071065489994</v>
      </c>
      <c r="BI27" s="20">
        <v>-0.37620597232200004</v>
      </c>
      <c r="BJ27" s="20">
        <v>-0.47112765920099997</v>
      </c>
      <c r="BK27" s="20">
        <v>4.917750517499999E-2</v>
      </c>
      <c r="BL27" s="20">
        <v>1.9015403468760002</v>
      </c>
      <c r="BM27" s="20">
        <v>-0.706994837481</v>
      </c>
      <c r="BN27" s="20">
        <v>-2.7937888095510002</v>
      </c>
      <c r="BO27" s="20">
        <v>-490.09808641740301</v>
      </c>
      <c r="BP27" s="20">
        <v>-260.63910250992603</v>
      </c>
      <c r="BQ27" s="18">
        <v>-6.3293447442689992</v>
      </c>
      <c r="BR27" s="43">
        <v>-779.30040732844805</v>
      </c>
      <c r="BS27" s="1"/>
    </row>
    <row r="28" spans="1:71" ht="15" thickBot="1" x14ac:dyDescent="0.35">
      <c r="A28" s="12" t="s">
        <v>81</v>
      </c>
      <c r="B28" s="46">
        <v>-31.070187414093475</v>
      </c>
      <c r="C28" s="46">
        <v>73.536550926042594</v>
      </c>
      <c r="D28" s="46">
        <v>28.394117273817425</v>
      </c>
      <c r="E28" s="46">
        <v>49.653787560334337</v>
      </c>
      <c r="F28" s="46">
        <v>79.587014277321003</v>
      </c>
      <c r="G28" s="46">
        <v>-47.116797800893593</v>
      </c>
      <c r="H28" s="46">
        <v>6.283862508929146</v>
      </c>
      <c r="I28" s="46">
        <v>123.79905950752958</v>
      </c>
      <c r="J28" s="46">
        <v>25.56654713238424</v>
      </c>
      <c r="K28" s="46">
        <v>119.64055618674587</v>
      </c>
      <c r="L28" s="46">
        <v>25.285752154991954</v>
      </c>
      <c r="M28" s="46">
        <v>46.973628205736617</v>
      </c>
      <c r="N28" s="37">
        <v>500.53389051884568</v>
      </c>
      <c r="O28" s="13"/>
      <c r="P28" s="46">
        <v>48.744621442637538</v>
      </c>
      <c r="Q28" s="25">
        <v>77.783750002472601</v>
      </c>
      <c r="R28" s="25">
        <v>84.712412287018097</v>
      </c>
      <c r="S28" s="25">
        <v>33.435301828892399</v>
      </c>
      <c r="T28" s="25">
        <v>-40.28514659206764</v>
      </c>
      <c r="U28" s="25">
        <v>82.634933395421641</v>
      </c>
      <c r="V28" s="25">
        <v>159.80750199906254</v>
      </c>
      <c r="W28" s="25">
        <v>136.30054040752489</v>
      </c>
      <c r="X28" s="25">
        <v>293.635078833573</v>
      </c>
      <c r="Y28" s="25">
        <v>104.74915274015466</v>
      </c>
      <c r="Z28" s="25">
        <v>119.4106708856842</v>
      </c>
      <c r="AA28" s="30">
        <v>184.1755537003894</v>
      </c>
      <c r="AB28" s="37">
        <v>1285.1043709307633</v>
      </c>
      <c r="AC28" s="13"/>
      <c r="AD28" s="46">
        <v>71.480195875992081</v>
      </c>
      <c r="AE28" s="25">
        <v>161.27171155880998</v>
      </c>
      <c r="AF28" s="25">
        <v>130.49402581722373</v>
      </c>
      <c r="AG28" s="25">
        <v>125.77980978108225</v>
      </c>
      <c r="AH28" s="25">
        <v>126.34677906983637</v>
      </c>
      <c r="AI28" s="25">
        <v>126.52988366548398</v>
      </c>
      <c r="AJ28" s="25">
        <v>194.75783949421498</v>
      </c>
      <c r="AK28" s="25">
        <v>188.39668184415808</v>
      </c>
      <c r="AL28" s="25">
        <v>186.35038852004084</v>
      </c>
      <c r="AM28" s="25">
        <v>143.68570216692913</v>
      </c>
      <c r="AN28" s="25">
        <v>130.32493197934144</v>
      </c>
      <c r="AO28" s="30">
        <v>-132.94134263340285</v>
      </c>
      <c r="AP28" s="37">
        <v>1452.47660713971</v>
      </c>
      <c r="AQ28" s="55">
        <v>0</v>
      </c>
      <c r="AR28" s="46">
        <v>-1.8260688107037371</v>
      </c>
      <c r="AS28" s="25">
        <v>55.073751514464213</v>
      </c>
      <c r="AT28" s="25">
        <v>138.26031928862292</v>
      </c>
      <c r="AU28" s="25">
        <v>-233.54515001713892</v>
      </c>
      <c r="AV28" s="25">
        <v>-164.24647023685208</v>
      </c>
      <c r="AW28" s="25">
        <v>83.448819138530396</v>
      </c>
      <c r="AX28" s="25">
        <v>-58.118083312252644</v>
      </c>
      <c r="AY28" s="25">
        <v>-174.10183055455724</v>
      </c>
      <c r="AZ28" s="25">
        <v>-237.31559847789163</v>
      </c>
      <c r="BA28" s="25">
        <v>-322.04077306537209</v>
      </c>
      <c r="BB28" s="25">
        <v>-389.80061954230848</v>
      </c>
      <c r="BC28" s="30">
        <v>-407.04292970880266</v>
      </c>
      <c r="BD28" s="37">
        <v>-1711.2546337842618</v>
      </c>
      <c r="BE28" s="55">
        <v>0</v>
      </c>
      <c r="BF28" s="46">
        <v>-262.16864564139024</v>
      </c>
      <c r="BG28" s="25">
        <v>85.799860754225847</v>
      </c>
      <c r="BH28" s="25">
        <v>78.72028955791572</v>
      </c>
      <c r="BI28" s="25">
        <v>49.099047253989468</v>
      </c>
      <c r="BJ28" s="25">
        <v>24.034505227919702</v>
      </c>
      <c r="BK28" s="25">
        <v>183.8650363723055</v>
      </c>
      <c r="BL28" s="25">
        <v>91.842825764999219</v>
      </c>
      <c r="BM28" s="25">
        <v>631.88475591109102</v>
      </c>
      <c r="BN28" s="25">
        <v>-157.81622176190066</v>
      </c>
      <c r="BO28" s="25">
        <v>366.61746326047228</v>
      </c>
      <c r="BP28" s="25">
        <v>565.01820666788183</v>
      </c>
      <c r="BQ28" s="30">
        <v>234.54902016307256</v>
      </c>
      <c r="BR28" s="37">
        <v>1891.446143530582</v>
      </c>
      <c r="BS28" s="1"/>
    </row>
    <row r="29" spans="1:71" ht="8.6999999999999993" customHeight="1" thickTop="1" x14ac:dyDescent="0.3">
      <c r="A29" s="8"/>
      <c r="B29" s="47">
        <v>0</v>
      </c>
      <c r="C29" s="47">
        <v>0</v>
      </c>
      <c r="D29" s="47">
        <v>0</v>
      </c>
      <c r="E29" s="47">
        <v>0</v>
      </c>
      <c r="F29" s="47">
        <v>0</v>
      </c>
      <c r="G29" s="47">
        <v>0</v>
      </c>
      <c r="H29" s="47">
        <v>0</v>
      </c>
      <c r="I29" s="47">
        <v>0</v>
      </c>
      <c r="J29" s="47">
        <v>0</v>
      </c>
      <c r="K29" s="47">
        <v>0</v>
      </c>
      <c r="L29" s="47">
        <v>0</v>
      </c>
      <c r="M29" s="47">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-23.578356598524849</v>
      </c>
      <c r="C30" s="48">
        <v>-33.237324573778295</v>
      </c>
      <c r="D30" s="48">
        <v>-24.353041492970384</v>
      </c>
      <c r="E30" s="48">
        <v>-24.013047471332342</v>
      </c>
      <c r="F30" s="48">
        <v>-23.97273764920989</v>
      </c>
      <c r="G30" s="48">
        <v>-24.06502962313392</v>
      </c>
      <c r="H30" s="48">
        <v>-24.219524099713915</v>
      </c>
      <c r="I30" s="48">
        <v>-24.034668080682373</v>
      </c>
      <c r="J30" s="48">
        <v>-24.18489041015097</v>
      </c>
      <c r="K30" s="48">
        <v>-24.262497306668777</v>
      </c>
      <c r="L30" s="48">
        <v>-24.278844033893954</v>
      </c>
      <c r="M30" s="48">
        <v>-24.328442260279385</v>
      </c>
      <c r="N30" s="39">
        <v>-298.528403600339</v>
      </c>
      <c r="O30" s="13"/>
      <c r="P30" s="48">
        <v>-24.214859528338135</v>
      </c>
      <c r="Q30" s="23">
        <v>-24.479835049975787</v>
      </c>
      <c r="R30" s="23">
        <v>-24.380992241013914</v>
      </c>
      <c r="S30" s="23">
        <v>-24.655379929591227</v>
      </c>
      <c r="T30" s="23">
        <v>-23.853891638418425</v>
      </c>
      <c r="U30" s="23">
        <v>-24.665679011419002</v>
      </c>
      <c r="V30" s="23">
        <v>-24.626122898495538</v>
      </c>
      <c r="W30" s="23">
        <v>-26.06737670516787</v>
      </c>
      <c r="X30" s="23">
        <v>-26.015384112131759</v>
      </c>
      <c r="Y30" s="23">
        <v>-30.128194570844812</v>
      </c>
      <c r="Z30" s="23">
        <v>-27.515678637965063</v>
      </c>
      <c r="AA30" s="31">
        <v>-54.29810958817427</v>
      </c>
      <c r="AB30" s="39">
        <v>-334.90150391153577</v>
      </c>
      <c r="AC30" s="13"/>
      <c r="AD30" s="48">
        <v>-36.438079035311922</v>
      </c>
      <c r="AE30" s="23">
        <v>-24.911454493876349</v>
      </c>
      <c r="AF30" s="23">
        <v>-30.491769370690651</v>
      </c>
      <c r="AG30" s="23">
        <v>-26.037567203122716</v>
      </c>
      <c r="AH30" s="23">
        <v>-25.985851917556818</v>
      </c>
      <c r="AI30" s="23">
        <v>-26.161614610751105</v>
      </c>
      <c r="AJ30" s="23">
        <v>-25.824382861465853</v>
      </c>
      <c r="AK30" s="23">
        <v>-27.626508162037169</v>
      </c>
      <c r="AL30" s="23">
        <v>-27.403032087482682</v>
      </c>
      <c r="AM30" s="23">
        <v>-25.655483644052346</v>
      </c>
      <c r="AN30" s="23">
        <v>-25.579963751096699</v>
      </c>
      <c r="AO30" s="31">
        <v>-25.496444954573011</v>
      </c>
      <c r="AP30" s="39">
        <v>-327.61215209201731</v>
      </c>
      <c r="AQ30" s="56">
        <v>0</v>
      </c>
      <c r="AR30" s="48">
        <v>-22.895994787298999</v>
      </c>
      <c r="AS30" s="23">
        <v>-22.725652916403</v>
      </c>
      <c r="AT30" s="23">
        <v>-22.725652916403</v>
      </c>
      <c r="AU30" s="23">
        <v>-22.725652916403</v>
      </c>
      <c r="AV30" s="23">
        <v>-22.725652937600998</v>
      </c>
      <c r="AW30" s="23">
        <v>-22.730344765133999</v>
      </c>
      <c r="AX30" s="23">
        <v>-23.020134652686</v>
      </c>
      <c r="AY30" s="23">
        <v>-23.309924540237997</v>
      </c>
      <c r="AZ30" s="23">
        <v>-23.309924550837</v>
      </c>
      <c r="BA30" s="23">
        <v>-23.350693848113998</v>
      </c>
      <c r="BB30" s="23">
        <v>-23.460318118026006</v>
      </c>
      <c r="BC30" s="31">
        <v>-23.460318118026006</v>
      </c>
      <c r="BD30" s="39">
        <v>-276.44026506717006</v>
      </c>
      <c r="BE30" s="56">
        <v>0</v>
      </c>
      <c r="BF30" s="48">
        <v>-23.460318118026006</v>
      </c>
      <c r="BG30" s="23">
        <v>-23.522595255869998</v>
      </c>
      <c r="BH30" s="23">
        <v>-23.522595266468997</v>
      </c>
      <c r="BI30" s="23">
        <v>-23.522595277068</v>
      </c>
      <c r="BJ30" s="23">
        <v>-23.551009436633997</v>
      </c>
      <c r="BK30" s="23">
        <v>-23.551009447232996</v>
      </c>
      <c r="BL30" s="23">
        <v>-23.551009457831999</v>
      </c>
      <c r="BM30" s="23">
        <v>-23.548588126881</v>
      </c>
      <c r="BN30" s="23">
        <v>-23.775407574801001</v>
      </c>
      <c r="BO30" s="23">
        <v>-23.775407574801001</v>
      </c>
      <c r="BP30" s="23">
        <v>-23.775407574801001</v>
      </c>
      <c r="BQ30" s="31">
        <v>-23.775407574801001</v>
      </c>
      <c r="BR30" s="39">
        <v>-283.33135068521705</v>
      </c>
      <c r="BS30" s="1"/>
    </row>
    <row r="31" spans="1:71" ht="6" customHeight="1" x14ac:dyDescent="0.3">
      <c r="A31" s="11"/>
      <c r="B31" s="49">
        <v>0</v>
      </c>
      <c r="C31" s="49">
        <v>0</v>
      </c>
      <c r="D31" s="49">
        <v>0</v>
      </c>
      <c r="E31" s="49">
        <v>0</v>
      </c>
      <c r="F31" s="49">
        <v>0</v>
      </c>
      <c r="G31" s="49">
        <v>0</v>
      </c>
      <c r="H31" s="49">
        <v>0</v>
      </c>
      <c r="I31" s="49">
        <v>0</v>
      </c>
      <c r="J31" s="49">
        <v>0</v>
      </c>
      <c r="K31" s="49">
        <v>0</v>
      </c>
      <c r="L31" s="49">
        <v>0</v>
      </c>
      <c r="M31" s="49">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-54.648544012618324</v>
      </c>
      <c r="C32" s="84">
        <v>40.299226352264299</v>
      </c>
      <c r="D32" s="84">
        <v>4.0410757808470414</v>
      </c>
      <c r="E32" s="84">
        <v>25.640740089001994</v>
      </c>
      <c r="F32" s="84">
        <v>55.614276628111107</v>
      </c>
      <c r="G32" s="84">
        <v>-71.181827424027517</v>
      </c>
      <c r="H32" s="84">
        <v>-17.935661590784772</v>
      </c>
      <c r="I32" s="84">
        <v>99.764391426847212</v>
      </c>
      <c r="J32" s="84">
        <v>1.3816567222332725</v>
      </c>
      <c r="K32" s="84">
        <v>95.378058880077077</v>
      </c>
      <c r="L32" s="84">
        <v>1.0069081210980015</v>
      </c>
      <c r="M32" s="84">
        <v>22.645185945457229</v>
      </c>
      <c r="N32" s="85">
        <v>202.00548691850662</v>
      </c>
      <c r="O32" s="68"/>
      <c r="P32" s="84">
        <v>24.529761914299407</v>
      </c>
      <c r="Q32" s="82">
        <v>53.303914952496818</v>
      </c>
      <c r="R32" s="82">
        <v>60.33142004600419</v>
      </c>
      <c r="S32" s="82">
        <v>8.7799218993011756</v>
      </c>
      <c r="T32" s="82">
        <v>-64.139038230486051</v>
      </c>
      <c r="U32" s="82">
        <v>57.969254384002632</v>
      </c>
      <c r="V32" s="82">
        <v>135.18137910056697</v>
      </c>
      <c r="W32" s="82">
        <v>110.23316370235702</v>
      </c>
      <c r="X32" s="82">
        <v>267.61969472144119</v>
      </c>
      <c r="Y32" s="82">
        <v>74.620958169309844</v>
      </c>
      <c r="Z32" s="82">
        <v>91.894992247719131</v>
      </c>
      <c r="AA32" s="83">
        <v>129.87744411221513</v>
      </c>
      <c r="AB32" s="85">
        <v>950.2028670192276</v>
      </c>
      <c r="AC32" s="68"/>
      <c r="AD32" s="53">
        <v>35.042116840680166</v>
      </c>
      <c r="AE32" s="28">
        <v>136.36025706493362</v>
      </c>
      <c r="AF32" s="28">
        <v>100.00225644653307</v>
      </c>
      <c r="AG32" s="28">
        <v>99.74224257795953</v>
      </c>
      <c r="AH32" s="28">
        <v>100.36092715227954</v>
      </c>
      <c r="AI32" s="28">
        <v>100.36826905473286</v>
      </c>
      <c r="AJ32" s="28">
        <v>168.93345663274914</v>
      </c>
      <c r="AK32" s="28">
        <v>160.77017368212088</v>
      </c>
      <c r="AL32" s="28">
        <v>158.94735643255817</v>
      </c>
      <c r="AM32" s="28">
        <v>118.03021852287677</v>
      </c>
      <c r="AN32" s="28">
        <v>104.74496822824473</v>
      </c>
      <c r="AO32" s="35">
        <v>-158.43778758797586</v>
      </c>
      <c r="AP32" s="44">
        <v>1124.8644550476929</v>
      </c>
      <c r="AQ32" s="55">
        <v>0</v>
      </c>
      <c r="AR32" s="84">
        <v>-24.722063598002734</v>
      </c>
      <c r="AS32" s="82">
        <v>32.348098598061213</v>
      </c>
      <c r="AT32" s="82">
        <v>115.53466637221993</v>
      </c>
      <c r="AU32" s="82">
        <v>-256.27080293354192</v>
      </c>
      <c r="AV32" s="82">
        <v>-186.97212317445306</v>
      </c>
      <c r="AW32" s="82">
        <v>60.718474373396397</v>
      </c>
      <c r="AX32" s="82">
        <v>-81.138217964938647</v>
      </c>
      <c r="AY32" s="82">
        <v>-197.41175509479521</v>
      </c>
      <c r="AZ32" s="82">
        <v>-260.62552302872865</v>
      </c>
      <c r="BA32" s="82">
        <v>-345.39146691348606</v>
      </c>
      <c r="BB32" s="82">
        <v>-413.26093766033449</v>
      </c>
      <c r="BC32" s="83">
        <v>-430.50324782682867</v>
      </c>
      <c r="BD32" s="85">
        <v>-1987.6948988514318</v>
      </c>
      <c r="BE32" s="55">
        <v>0</v>
      </c>
      <c r="BF32" s="84">
        <v>-285.62896375941625</v>
      </c>
      <c r="BG32" s="82">
        <v>62.277265498355845</v>
      </c>
      <c r="BH32" s="82">
        <v>55.197694291446723</v>
      </c>
      <c r="BI32" s="82">
        <v>25.576451976921465</v>
      </c>
      <c r="BJ32" s="82">
        <v>0.4834957912857048</v>
      </c>
      <c r="BK32" s="82">
        <v>160.31402692507251</v>
      </c>
      <c r="BL32" s="82">
        <v>68.291816307167224</v>
      </c>
      <c r="BM32" s="82">
        <v>608.33616778421003</v>
      </c>
      <c r="BN32" s="82">
        <v>-181.59162933670166</v>
      </c>
      <c r="BO32" s="82">
        <v>342.8420556856712</v>
      </c>
      <c r="BP32" s="82">
        <v>541.24279909308086</v>
      </c>
      <c r="BQ32" s="83">
        <v>210.77361258827156</v>
      </c>
      <c r="BR32" s="85">
        <v>1608.1147928453654</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sheetData>
  <pageMargins left="0.7" right="0.7" top="0.75" bottom="0.75" header="0.3" footer="0.3"/>
  <pageSetup scale="1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B050"/>
    <pageSetUpPr fitToPage="1"/>
  </sheetPr>
  <dimension ref="A1:BS33"/>
  <sheetViews>
    <sheetView zoomScale="60" zoomScaleNormal="60" workbookViewId="0">
      <pane xSplit="1" ySplit="6" topLeftCell="B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48.6640625" bestFit="1" customWidth="1"/>
    <col min="2" max="13" width="12.6640625" customWidth="1" outlineLevel="1"/>
    <col min="14" max="14" width="12.6640625" customWidth="1"/>
    <col min="15" max="15" width="1.6640625" customWidth="1"/>
    <col min="16" max="27" width="12.6640625" customWidth="1" outlineLevel="1"/>
    <col min="28" max="28" width="12.6640625" customWidth="1"/>
    <col min="29" max="29" width="1.6640625" customWidth="1"/>
    <col min="30" max="41" width="12.6640625" customWidth="1" outlineLevel="1"/>
    <col min="42" max="42" width="12.6640625" customWidth="1"/>
    <col min="43" max="43" width="4.5546875" customWidth="1"/>
    <col min="44" max="55" width="12.6640625" customWidth="1" outlineLevel="1"/>
    <col min="56" max="56" width="12.6640625" customWidth="1"/>
    <col min="57" max="57" width="4.5546875" customWidth="1"/>
    <col min="58" max="69" width="12.6640625" customWidth="1" outlineLevel="1"/>
    <col min="70" max="70" width="13.33203125" customWidth="1"/>
    <col min="71" max="71" width="7.88671875" customWidth="1"/>
  </cols>
  <sheetData>
    <row r="1" spans="1:71" ht="16.2" thickBot="1" x14ac:dyDescent="0.35">
      <c r="A1" s="62" t="s">
        <v>87</v>
      </c>
      <c r="O1" s="66"/>
      <c r="AC1" s="66"/>
      <c r="AD1" s="61"/>
      <c r="AE1" s="61"/>
      <c r="AF1" s="61"/>
      <c r="AP1" s="64"/>
      <c r="AR1" s="61"/>
      <c r="AS1" s="61"/>
      <c r="AT1" s="61"/>
      <c r="AU1" s="61"/>
      <c r="AV1" s="61"/>
      <c r="AW1" s="61"/>
      <c r="AX1" s="61"/>
      <c r="AY1" s="61"/>
      <c r="AZ1" s="61"/>
      <c r="BA1" s="61"/>
      <c r="BB1" s="61"/>
      <c r="BC1" s="61"/>
      <c r="BD1" s="64"/>
      <c r="BF1" s="61"/>
      <c r="BG1" s="61"/>
      <c r="BH1" s="61"/>
      <c r="BI1" s="61"/>
      <c r="BJ1" s="61"/>
      <c r="BK1" s="61"/>
      <c r="BL1" s="61"/>
      <c r="BM1" s="61"/>
      <c r="BN1" s="61"/>
      <c r="BO1" s="61"/>
      <c r="BP1" s="61"/>
      <c r="BQ1" s="61"/>
      <c r="BR1" s="64"/>
    </row>
    <row r="2" spans="1:71" ht="32.25" customHeight="1" thickBot="1" x14ac:dyDescent="0.35">
      <c r="A2" s="9"/>
      <c r="B2" s="72" t="s">
        <v>3</v>
      </c>
      <c r="C2" s="73" t="s">
        <v>4</v>
      </c>
      <c r="D2" s="73" t="s">
        <v>5</v>
      </c>
      <c r="E2" s="73" t="s">
        <v>6</v>
      </c>
      <c r="F2" s="73" t="s">
        <v>7</v>
      </c>
      <c r="G2" s="73" t="s">
        <v>8</v>
      </c>
      <c r="H2" s="73" t="s">
        <v>9</v>
      </c>
      <c r="I2" s="73" t="s">
        <v>10</v>
      </c>
      <c r="J2" s="73" t="s">
        <v>11</v>
      </c>
      <c r="K2" s="73" t="s">
        <v>12</v>
      </c>
      <c r="L2" s="73" t="s">
        <v>13</v>
      </c>
      <c r="M2" s="73" t="s">
        <v>14</v>
      </c>
      <c r="N2" s="74" t="s">
        <v>15</v>
      </c>
      <c r="P2" s="15" t="s">
        <v>16</v>
      </c>
      <c r="Q2" s="16" t="s">
        <v>17</v>
      </c>
      <c r="R2" s="16" t="s">
        <v>18</v>
      </c>
      <c r="S2" s="16" t="s">
        <v>19</v>
      </c>
      <c r="T2" s="16" t="s">
        <v>20</v>
      </c>
      <c r="U2" s="16" t="s">
        <v>21</v>
      </c>
      <c r="V2" s="16" t="s">
        <v>22</v>
      </c>
      <c r="W2" s="16" t="s">
        <v>23</v>
      </c>
      <c r="X2" s="16" t="s">
        <v>24</v>
      </c>
      <c r="Y2" s="16" t="s">
        <v>25</v>
      </c>
      <c r="Z2" s="16" t="s">
        <v>26</v>
      </c>
      <c r="AA2" s="16" t="s">
        <v>27</v>
      </c>
      <c r="AB2" s="17" t="s">
        <v>28</v>
      </c>
      <c r="AD2" s="75" t="s">
        <v>29</v>
      </c>
      <c r="AE2" s="76" t="s">
        <v>30</v>
      </c>
      <c r="AF2" s="76" t="s">
        <v>31</v>
      </c>
      <c r="AG2" s="76" t="s">
        <v>32</v>
      </c>
      <c r="AH2" s="76" t="s">
        <v>33</v>
      </c>
      <c r="AI2" s="76" t="s">
        <v>34</v>
      </c>
      <c r="AJ2" s="76" t="s">
        <v>35</v>
      </c>
      <c r="AK2" s="76" t="s">
        <v>36</v>
      </c>
      <c r="AL2" s="76" t="s">
        <v>37</v>
      </c>
      <c r="AM2" s="76" t="s">
        <v>38</v>
      </c>
      <c r="AN2" s="76" t="s">
        <v>39</v>
      </c>
      <c r="AO2" s="76" t="s">
        <v>40</v>
      </c>
      <c r="AP2" s="77"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c r="BS2" s="59"/>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1" customHeight="1" thickBot="1" x14ac:dyDescent="0.35">
      <c r="A5" s="10" t="s">
        <v>69</v>
      </c>
      <c r="B5" s="46">
        <v>0.64395284399999997</v>
      </c>
      <c r="C5" s="46">
        <v>0.4208491935</v>
      </c>
      <c r="D5" s="46">
        <v>0.66558540300000002</v>
      </c>
      <c r="E5" s="46">
        <v>1.3893911130000001</v>
      </c>
      <c r="F5" s="46">
        <v>0.45479779050000002</v>
      </c>
      <c r="G5" s="46">
        <v>0.6339314895</v>
      </c>
      <c r="H5" s="46">
        <v>1.7989576709999999</v>
      </c>
      <c r="I5" s="46">
        <v>1.5647197709999998</v>
      </c>
      <c r="J5" s="46">
        <v>1.0026601005</v>
      </c>
      <c r="K5" s="46">
        <v>1.0351725329999999</v>
      </c>
      <c r="L5" s="46">
        <v>2.5856949434999996</v>
      </c>
      <c r="M5" s="46">
        <v>1.2584616659999999</v>
      </c>
      <c r="N5" s="37">
        <v>13.4541745185</v>
      </c>
      <c r="O5" s="67"/>
      <c r="P5" s="46">
        <v>2.1258785265000002</v>
      </c>
      <c r="Q5" s="25">
        <v>1.2631729215</v>
      </c>
      <c r="R5" s="25">
        <v>1.5824624970000001</v>
      </c>
      <c r="S5" s="25">
        <v>2.4188189880000004</v>
      </c>
      <c r="T5" s="25">
        <v>1.924831395</v>
      </c>
      <c r="U5" s="25">
        <v>2.8086237105</v>
      </c>
      <c r="V5" s="25">
        <v>3.4275046200000001</v>
      </c>
      <c r="W5" s="25">
        <v>4.3328553014999995</v>
      </c>
      <c r="X5" s="25">
        <v>6.3678792</v>
      </c>
      <c r="Y5" s="25">
        <v>5.3580038302500004</v>
      </c>
      <c r="Z5" s="25">
        <v>5.8910566875000008</v>
      </c>
      <c r="AA5" s="30">
        <v>4.6282229340000001</v>
      </c>
      <c r="AB5" s="37">
        <v>42.129310611750014</v>
      </c>
      <c r="AC5" s="67"/>
      <c r="AD5" s="46">
        <v>3.8845334999999999</v>
      </c>
      <c r="AE5" s="25">
        <v>3.1457831999999999</v>
      </c>
      <c r="AF5" s="25">
        <v>2.7366617999999998</v>
      </c>
      <c r="AG5" s="25">
        <v>2.0392475999999999</v>
      </c>
      <c r="AH5" s="25">
        <v>1.9120596000000001</v>
      </c>
      <c r="AI5" s="25">
        <v>1.9120596000000001</v>
      </c>
      <c r="AJ5" s="25">
        <v>2.0392475999999999</v>
      </c>
      <c r="AK5" s="25">
        <v>1.9120596000000001</v>
      </c>
      <c r="AL5" s="25">
        <v>1.9120596000000001</v>
      </c>
      <c r="AM5" s="25">
        <v>2.0392475999999999</v>
      </c>
      <c r="AN5" s="25">
        <v>1.9120596000000001</v>
      </c>
      <c r="AO5" s="30">
        <v>1.9120596000000001</v>
      </c>
      <c r="AP5" s="37">
        <v>27.357078899999994</v>
      </c>
      <c r="AQ5" s="55">
        <v>0</v>
      </c>
      <c r="AR5" s="46">
        <v>3.1235782950000006</v>
      </c>
      <c r="AS5" s="25">
        <v>3.5304103109999998</v>
      </c>
      <c r="AT5" s="25">
        <v>5.1691270004999996</v>
      </c>
      <c r="AU5" s="25">
        <v>4.9274750999999997</v>
      </c>
      <c r="AV5" s="25">
        <v>5.0175666000000003</v>
      </c>
      <c r="AW5" s="25">
        <v>3.6458599184999998</v>
      </c>
      <c r="AX5" s="25">
        <v>3.3096013440000007</v>
      </c>
      <c r="AY5" s="25">
        <v>2.3728511249999999</v>
      </c>
      <c r="AZ5" s="25">
        <v>3.6740214615000002</v>
      </c>
      <c r="BA5" s="25">
        <v>3.7168785180000001</v>
      </c>
      <c r="BB5" s="25">
        <v>3.6267986769</v>
      </c>
      <c r="BC5" s="30">
        <v>2.9508145950000002</v>
      </c>
      <c r="BD5" s="37">
        <v>45.064982945399997</v>
      </c>
      <c r="BE5" s="55">
        <v>0</v>
      </c>
      <c r="BF5" s="46">
        <v>2.1503622165</v>
      </c>
      <c r="BG5" s="25">
        <v>3.2732043780000009</v>
      </c>
      <c r="BH5" s="25">
        <v>4.4238848129999999</v>
      </c>
      <c r="BI5" s="25">
        <v>2.7518342685000001</v>
      </c>
      <c r="BJ5" s="25">
        <v>2.5645552379999987</v>
      </c>
      <c r="BK5" s="25">
        <v>3.0917282999999998</v>
      </c>
      <c r="BL5" s="25">
        <v>3.763365732</v>
      </c>
      <c r="BM5" s="25">
        <v>2.5937872799999995</v>
      </c>
      <c r="BN5" s="25">
        <v>2.5779523740000005</v>
      </c>
      <c r="BO5" s="25">
        <v>2.6521453740000003</v>
      </c>
      <c r="BP5" s="25">
        <v>1.5405752490000002</v>
      </c>
      <c r="BQ5" s="30">
        <v>2.5860288119999999</v>
      </c>
      <c r="BR5" s="37">
        <v>33.969424035000003</v>
      </c>
      <c r="BS5" s="1"/>
    </row>
    <row r="6" spans="1:71" ht="3.6" customHeight="1" thickTop="1" x14ac:dyDescent="0.3">
      <c r="A6" s="4"/>
      <c r="B6" s="47">
        <v>0</v>
      </c>
      <c r="C6" s="47">
        <v>0</v>
      </c>
      <c r="D6" s="47">
        <v>0</v>
      </c>
      <c r="E6" s="47">
        <v>0</v>
      </c>
      <c r="F6" s="47">
        <v>0</v>
      </c>
      <c r="G6" s="47">
        <v>0</v>
      </c>
      <c r="H6" s="47">
        <v>0</v>
      </c>
      <c r="I6" s="47">
        <v>0</v>
      </c>
      <c r="J6" s="47">
        <v>0</v>
      </c>
      <c r="K6" s="47">
        <v>0</v>
      </c>
      <c r="L6" s="47">
        <v>0</v>
      </c>
      <c r="M6" s="47">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224.10987817090501</v>
      </c>
      <c r="C7" s="48">
        <v>103.65648743446498</v>
      </c>
      <c r="D7" s="48">
        <v>187.55407441221303</v>
      </c>
      <c r="E7" s="48">
        <v>279.44686558025103</v>
      </c>
      <c r="F7" s="48">
        <v>126.13895108661599</v>
      </c>
      <c r="G7" s="48">
        <v>428.356232286975</v>
      </c>
      <c r="H7" s="48">
        <v>525.60904362842393</v>
      </c>
      <c r="I7" s="48">
        <v>431.04634158313513</v>
      </c>
      <c r="J7" s="48">
        <v>358.81491089276687</v>
      </c>
      <c r="K7" s="48">
        <v>394.64684206176906</v>
      </c>
      <c r="L7" s="48">
        <v>496.30548118747174</v>
      </c>
      <c r="M7" s="48">
        <v>814.99101452635796</v>
      </c>
      <c r="N7" s="39">
        <v>4370.6761228513496</v>
      </c>
      <c r="O7" s="13"/>
      <c r="P7" s="48">
        <v>444.90665893885807</v>
      </c>
      <c r="Q7" s="23">
        <v>264.09723716942688</v>
      </c>
      <c r="R7" s="23">
        <v>479.03833412990105</v>
      </c>
      <c r="S7" s="23">
        <v>483.4841169644551</v>
      </c>
      <c r="T7" s="23">
        <v>401.91876423864898</v>
      </c>
      <c r="U7" s="23">
        <v>532.90348437710975</v>
      </c>
      <c r="V7" s="23">
        <v>690.10843540690212</v>
      </c>
      <c r="W7" s="23">
        <v>806.47319726063984</v>
      </c>
      <c r="X7" s="23">
        <v>1185.0347008605418</v>
      </c>
      <c r="Y7" s="23">
        <v>1042.4213621392742</v>
      </c>
      <c r="Z7" s="23">
        <v>1174.2343178785281</v>
      </c>
      <c r="AA7" s="31">
        <v>940.93532831151606</v>
      </c>
      <c r="AB7" s="39">
        <v>8445.555937675801</v>
      </c>
      <c r="AC7" s="13"/>
      <c r="AD7" s="48">
        <v>816.39701679491986</v>
      </c>
      <c r="AE7" s="23">
        <v>658.96044632687983</v>
      </c>
      <c r="AF7" s="23">
        <v>537.06102955826134</v>
      </c>
      <c r="AG7" s="23">
        <v>394.77288947941531</v>
      </c>
      <c r="AH7" s="23">
        <v>367.17309347941529</v>
      </c>
      <c r="AI7" s="23">
        <v>367.17309347941529</v>
      </c>
      <c r="AJ7" s="23">
        <v>394.77288947941531</v>
      </c>
      <c r="AK7" s="23">
        <v>367.17309347941529</v>
      </c>
      <c r="AL7" s="23">
        <v>367.17309347941529</v>
      </c>
      <c r="AM7" s="23">
        <v>394.77288947941531</v>
      </c>
      <c r="AN7" s="23">
        <v>367.17309347941529</v>
      </c>
      <c r="AO7" s="31">
        <v>367.17309347941529</v>
      </c>
      <c r="AP7" s="39">
        <v>5399.7757219947989</v>
      </c>
      <c r="AQ7" s="56">
        <v>0</v>
      </c>
      <c r="AR7" s="48">
        <v>924.12990100756792</v>
      </c>
      <c r="AS7" s="23">
        <v>1212.2266312406612</v>
      </c>
      <c r="AT7" s="23">
        <v>1628.953790396115</v>
      </c>
      <c r="AU7" s="23">
        <v>1708.7642777360788</v>
      </c>
      <c r="AV7" s="23">
        <v>1731.5570546388331</v>
      </c>
      <c r="AW7" s="23">
        <v>1261.7877965798909</v>
      </c>
      <c r="AX7" s="23">
        <v>1238.6426775123</v>
      </c>
      <c r="AY7" s="23">
        <v>905.93042984160002</v>
      </c>
      <c r="AZ7" s="23">
        <v>1397.8955280845942</v>
      </c>
      <c r="BA7" s="23">
        <v>1449.7376537943812</v>
      </c>
      <c r="BB7" s="23">
        <v>1420.7549441860381</v>
      </c>
      <c r="BC7" s="31">
        <v>1217.1871349126639</v>
      </c>
      <c r="BD7" s="39">
        <v>16097.567819930722</v>
      </c>
      <c r="BE7" s="56">
        <v>0</v>
      </c>
      <c r="BF7" s="48">
        <v>1006.0143384302041</v>
      </c>
      <c r="BG7" s="23">
        <v>1564.6950141419729</v>
      </c>
      <c r="BH7" s="23">
        <v>2084.0062086223652</v>
      </c>
      <c r="BI7" s="23">
        <v>1358.1774135222568</v>
      </c>
      <c r="BJ7" s="23">
        <v>1228.1866165060169</v>
      </c>
      <c r="BK7" s="23">
        <v>1472.5368249360483</v>
      </c>
      <c r="BL7" s="23">
        <v>1997.4591996624697</v>
      </c>
      <c r="BM7" s="23">
        <v>1300.1771597381608</v>
      </c>
      <c r="BN7" s="23">
        <v>1507.0065779881445</v>
      </c>
      <c r="BO7" s="23">
        <v>1439.9451454618832</v>
      </c>
      <c r="BP7" s="23">
        <v>860.67990828509392</v>
      </c>
      <c r="BQ7" s="31">
        <v>1275.962343495519</v>
      </c>
      <c r="BR7" s="39">
        <v>17094.846750790133</v>
      </c>
      <c r="BS7" s="1"/>
    </row>
    <row r="8" spans="1:71" x14ac:dyDescent="0.3">
      <c r="A8" s="4" t="s">
        <v>120</v>
      </c>
      <c r="B8" s="48">
        <v>-144.532850870331</v>
      </c>
      <c r="C8" s="48">
        <v>-78.992960460017997</v>
      </c>
      <c r="D8" s="48">
        <v>-120.52799162835601</v>
      </c>
      <c r="E8" s="48">
        <v>-225.28299325482897</v>
      </c>
      <c r="F8" s="48">
        <v>-81.204513851421055</v>
      </c>
      <c r="G8" s="48">
        <v>-351.28701067703696</v>
      </c>
      <c r="H8" s="48">
        <v>-322.96651926478512</v>
      </c>
      <c r="I8" s="48">
        <v>-276.94059401007303</v>
      </c>
      <c r="J8" s="48">
        <v>-281.3916536203709</v>
      </c>
      <c r="K8" s="48">
        <v>-318.00591449952003</v>
      </c>
      <c r="L8" s="48">
        <v>-403.46158013744713</v>
      </c>
      <c r="M8" s="48">
        <v>-600.1186086037859</v>
      </c>
      <c r="N8" s="39">
        <v>-3204.7131908779747</v>
      </c>
      <c r="O8" s="13"/>
      <c r="P8" s="48">
        <v>-395.28229981786802</v>
      </c>
      <c r="Q8" s="23">
        <v>-230.57635519374591</v>
      </c>
      <c r="R8" s="23">
        <v>-246.78509087026808</v>
      </c>
      <c r="S8" s="23">
        <v>-450.35356848478494</v>
      </c>
      <c r="T8" s="23">
        <v>-327.05102172360893</v>
      </c>
      <c r="U8" s="23">
        <v>-494.94295399250103</v>
      </c>
      <c r="V8" s="23">
        <v>-629.00955487886404</v>
      </c>
      <c r="W8" s="23">
        <v>-733.74363104802285</v>
      </c>
      <c r="X8" s="23">
        <v>-1079.3661922829008</v>
      </c>
      <c r="Y8" s="23">
        <v>-932.36261725614577</v>
      </c>
      <c r="Z8" s="23">
        <v>-896.51735732529357</v>
      </c>
      <c r="AA8" s="31">
        <v>-838.35818002599592</v>
      </c>
      <c r="AB8" s="39">
        <v>-7254.3488228999995</v>
      </c>
      <c r="AC8" s="13"/>
      <c r="AD8" s="48">
        <v>-667.60021198754703</v>
      </c>
      <c r="AE8" s="23">
        <v>-537.27514871203493</v>
      </c>
      <c r="AF8" s="23">
        <v>-422.29123996804509</v>
      </c>
      <c r="AG8" s="23">
        <v>-330.76274416701796</v>
      </c>
      <c r="AH8" s="23">
        <v>-305.88990342916355</v>
      </c>
      <c r="AI8" s="23">
        <v>-305.88990342916355</v>
      </c>
      <c r="AJ8" s="23">
        <v>-318.27862747657736</v>
      </c>
      <c r="AK8" s="23">
        <v>-294.74337066984162</v>
      </c>
      <c r="AL8" s="23">
        <v>-294.74337066984162</v>
      </c>
      <c r="AM8" s="23">
        <v>-330.76274416701796</v>
      </c>
      <c r="AN8" s="23">
        <v>-305.88990342916355</v>
      </c>
      <c r="AO8" s="31">
        <v>-305.88990342916355</v>
      </c>
      <c r="AP8" s="39">
        <v>-4420.0170715345794</v>
      </c>
      <c r="AQ8" s="56">
        <v>0</v>
      </c>
      <c r="AR8" s="48">
        <v>-780.02290788818709</v>
      </c>
      <c r="AS8" s="23">
        <v>-1117.2708825355442</v>
      </c>
      <c r="AT8" s="23">
        <v>-1267.1873926773671</v>
      </c>
      <c r="AU8" s="23">
        <v>-1552.16714752749</v>
      </c>
      <c r="AV8" s="23">
        <v>-1460.7181125145139</v>
      </c>
      <c r="AW8" s="23">
        <v>-1039.9584371934059</v>
      </c>
      <c r="AX8" s="23">
        <v>-985.41630788317195</v>
      </c>
      <c r="AY8" s="23">
        <v>-727.29611886887699</v>
      </c>
      <c r="AZ8" s="23">
        <v>-1161.147981824613</v>
      </c>
      <c r="BA8" s="23">
        <v>-1232.4121256336698</v>
      </c>
      <c r="BB8" s="23">
        <v>-1224.6659452345527</v>
      </c>
      <c r="BC8" s="31">
        <v>-1201.6381676535657</v>
      </c>
      <c r="BD8" s="39">
        <v>-13749.901527434959</v>
      </c>
      <c r="BE8" s="56">
        <v>0</v>
      </c>
      <c r="BF8" s="48">
        <v>-891.33158969341196</v>
      </c>
      <c r="BG8" s="23">
        <v>-1196.0555659363954</v>
      </c>
      <c r="BH8" s="23">
        <v>-1799.1062198854324</v>
      </c>
      <c r="BI8" s="23">
        <v>-1029.2207159339521</v>
      </c>
      <c r="BJ8" s="23">
        <v>-954.47049083831712</v>
      </c>
      <c r="BK8" s="23">
        <v>-1236.9529097217958</v>
      </c>
      <c r="BL8" s="23">
        <v>-1795.413999675957</v>
      </c>
      <c r="BM8" s="23">
        <v>-1098.707321432124</v>
      </c>
      <c r="BN8" s="23">
        <v>-1232.780528452608</v>
      </c>
      <c r="BO8" s="23">
        <v>-1087.9692500453041</v>
      </c>
      <c r="BP8" s="23">
        <v>-755.733527139996</v>
      </c>
      <c r="BQ8" s="31">
        <v>-1030.8879515117369</v>
      </c>
      <c r="BR8" s="39">
        <v>-14108.630070267032</v>
      </c>
      <c r="BS8" s="1"/>
    </row>
    <row r="9" spans="1:71" x14ac:dyDescent="0.3">
      <c r="A9" s="6" t="s">
        <v>70</v>
      </c>
      <c r="B9" s="49">
        <v>0</v>
      </c>
      <c r="C9" s="49">
        <v>-1.035782304069</v>
      </c>
      <c r="D9" s="49">
        <v>-0.56836640406899996</v>
      </c>
      <c r="E9" s="49">
        <v>0</v>
      </c>
      <c r="F9" s="49">
        <v>0</v>
      </c>
      <c r="G9" s="49">
        <v>-0.40562441893499995</v>
      </c>
      <c r="H9" s="49">
        <v>0</v>
      </c>
      <c r="I9" s="49">
        <v>-0.59329827278400005</v>
      </c>
      <c r="J9" s="49">
        <v>0</v>
      </c>
      <c r="K9" s="49">
        <v>0</v>
      </c>
      <c r="L9" s="49">
        <v>0</v>
      </c>
      <c r="M9" s="49">
        <v>-1.02831498</v>
      </c>
      <c r="N9" s="40">
        <v>-3.6313863798570001</v>
      </c>
      <c r="O9" s="13"/>
      <c r="P9" s="49">
        <v>-1.1963621249999998</v>
      </c>
      <c r="Q9" s="26">
        <v>-0.47854485000000002</v>
      </c>
      <c r="R9" s="26">
        <v>0</v>
      </c>
      <c r="S9" s="26">
        <v>0</v>
      </c>
      <c r="T9" s="26">
        <v>0</v>
      </c>
      <c r="U9" s="26">
        <v>0</v>
      </c>
      <c r="V9" s="26">
        <v>-0.64547909999999997</v>
      </c>
      <c r="W9" s="26">
        <v>0</v>
      </c>
      <c r="X9" s="26">
        <v>0</v>
      </c>
      <c r="Y9" s="26">
        <v>0</v>
      </c>
      <c r="Z9" s="26">
        <v>0</v>
      </c>
      <c r="AA9" s="32">
        <v>-0.5867871375</v>
      </c>
      <c r="AB9" s="40">
        <v>-2.9071732124999996</v>
      </c>
      <c r="AC9" s="13"/>
      <c r="AD9" s="49">
        <v>0</v>
      </c>
      <c r="AE9" s="26">
        <v>-1.4208213875999998</v>
      </c>
      <c r="AF9" s="26">
        <v>0</v>
      </c>
      <c r="AG9" s="26">
        <v>0</v>
      </c>
      <c r="AH9" s="26">
        <v>0</v>
      </c>
      <c r="AI9" s="26">
        <v>0</v>
      </c>
      <c r="AJ9" s="26">
        <v>0</v>
      </c>
      <c r="AK9" s="26">
        <v>0</v>
      </c>
      <c r="AL9" s="26">
        <v>0</v>
      </c>
      <c r="AM9" s="26">
        <v>0</v>
      </c>
      <c r="AN9" s="26">
        <v>0</v>
      </c>
      <c r="AO9" s="32">
        <v>0</v>
      </c>
      <c r="AP9" s="40">
        <v>-1.4208213875999998</v>
      </c>
      <c r="AQ9" s="56">
        <v>0</v>
      </c>
      <c r="AR9" s="49">
        <v>0</v>
      </c>
      <c r="AS9" s="26">
        <v>0</v>
      </c>
      <c r="AT9" s="26">
        <v>0</v>
      </c>
      <c r="AU9" s="26">
        <v>0</v>
      </c>
      <c r="AV9" s="26">
        <v>0</v>
      </c>
      <c r="AW9" s="26">
        <v>0</v>
      </c>
      <c r="AX9" s="26">
        <v>0</v>
      </c>
      <c r="AY9" s="26">
        <v>0</v>
      </c>
      <c r="AZ9" s="26">
        <v>0</v>
      </c>
      <c r="BA9" s="26">
        <v>0</v>
      </c>
      <c r="BB9" s="26">
        <v>0</v>
      </c>
      <c r="BC9" s="32">
        <v>0</v>
      </c>
      <c r="BD9" s="40">
        <v>0</v>
      </c>
      <c r="BE9" s="56">
        <v>0</v>
      </c>
      <c r="BF9" s="49">
        <v>0</v>
      </c>
      <c r="BG9" s="26">
        <v>0</v>
      </c>
      <c r="BH9" s="26">
        <v>0</v>
      </c>
      <c r="BI9" s="26">
        <v>0</v>
      </c>
      <c r="BJ9" s="26">
        <v>0</v>
      </c>
      <c r="BK9" s="26">
        <v>0</v>
      </c>
      <c r="BL9" s="26">
        <v>-40.147182178041007</v>
      </c>
      <c r="BM9" s="26">
        <v>-17.713263026988002</v>
      </c>
      <c r="BN9" s="26">
        <v>0</v>
      </c>
      <c r="BO9" s="26">
        <v>-31.747362689006998</v>
      </c>
      <c r="BP9" s="26">
        <v>-19.364891344095007</v>
      </c>
      <c r="BQ9" s="32">
        <v>0</v>
      </c>
      <c r="BR9" s="40">
        <v>-108.97269923813101</v>
      </c>
      <c r="BS9" s="1"/>
    </row>
    <row r="10" spans="1:71" ht="15" thickBot="1" x14ac:dyDescent="0.35">
      <c r="A10" s="10" t="s">
        <v>71</v>
      </c>
      <c r="B10" s="46">
        <v>79.577027300574002</v>
      </c>
      <c r="C10" s="46">
        <v>23.627744670377989</v>
      </c>
      <c r="D10" s="46">
        <v>66.457716379788025</v>
      </c>
      <c r="E10" s="46">
        <v>54.163872325422048</v>
      </c>
      <c r="F10" s="46">
        <v>44.934437235194935</v>
      </c>
      <c r="G10" s="46">
        <v>76.663597191003007</v>
      </c>
      <c r="H10" s="46">
        <v>202.64252436363878</v>
      </c>
      <c r="I10" s="46">
        <v>153.51244930027809</v>
      </c>
      <c r="J10" s="46">
        <v>77.423257272396</v>
      </c>
      <c r="K10" s="46">
        <v>76.640927562249047</v>
      </c>
      <c r="L10" s="46">
        <v>92.843901050024627</v>
      </c>
      <c r="M10" s="46">
        <v>213.84409094257208</v>
      </c>
      <c r="N10" s="37">
        <v>1162.3315455935185</v>
      </c>
      <c r="O10" s="13"/>
      <c r="P10" s="46">
        <v>48.427996995990057</v>
      </c>
      <c r="Q10" s="25">
        <v>33.042337125680966</v>
      </c>
      <c r="R10" s="25">
        <v>232.25324325963297</v>
      </c>
      <c r="S10" s="25">
        <v>33.130548479670104</v>
      </c>
      <c r="T10" s="25">
        <v>74.86774251504005</v>
      </c>
      <c r="U10" s="25">
        <v>37.960530384608745</v>
      </c>
      <c r="V10" s="25">
        <v>60.453401428038042</v>
      </c>
      <c r="W10" s="25">
        <v>72.729566212617001</v>
      </c>
      <c r="X10" s="25">
        <v>105.66850857764116</v>
      </c>
      <c r="Y10" s="25">
        <v>110.05874488312836</v>
      </c>
      <c r="Z10" s="25">
        <v>277.71696055323446</v>
      </c>
      <c r="AA10" s="30">
        <v>101.9903611480201</v>
      </c>
      <c r="AB10" s="37">
        <v>1188.2999415633021</v>
      </c>
      <c r="AC10" s="13"/>
      <c r="AD10" s="46">
        <v>148.79680480737292</v>
      </c>
      <c r="AE10" s="25">
        <v>120.26447622724488</v>
      </c>
      <c r="AF10" s="25">
        <v>114.76978959021619</v>
      </c>
      <c r="AG10" s="25">
        <v>64.010145312397341</v>
      </c>
      <c r="AH10" s="25">
        <v>61.283190050251726</v>
      </c>
      <c r="AI10" s="25">
        <v>61.283190050251726</v>
      </c>
      <c r="AJ10" s="25">
        <v>76.494262002837957</v>
      </c>
      <c r="AK10" s="25">
        <v>72.429722809573661</v>
      </c>
      <c r="AL10" s="25">
        <v>72.429722809573661</v>
      </c>
      <c r="AM10" s="25">
        <v>64.010145312397341</v>
      </c>
      <c r="AN10" s="25">
        <v>61.283190050251726</v>
      </c>
      <c r="AO10" s="30">
        <v>61.283190050251726</v>
      </c>
      <c r="AP10" s="37">
        <v>978.33782907262059</v>
      </c>
      <c r="AQ10" s="55">
        <v>0</v>
      </c>
      <c r="AR10" s="46">
        <v>144.10699311938089</v>
      </c>
      <c r="AS10" s="25">
        <v>94.955748705117074</v>
      </c>
      <c r="AT10" s="25">
        <v>361.7663977187479</v>
      </c>
      <c r="AU10" s="25">
        <v>156.59713020858882</v>
      </c>
      <c r="AV10" s="25">
        <v>270.83894212431898</v>
      </c>
      <c r="AW10" s="25">
        <v>221.82935938648504</v>
      </c>
      <c r="AX10" s="25">
        <v>253.22636962912802</v>
      </c>
      <c r="AY10" s="25">
        <v>178.634310972723</v>
      </c>
      <c r="AZ10" s="25">
        <v>236.74754625998122</v>
      </c>
      <c r="BA10" s="25">
        <v>217.32552816071134</v>
      </c>
      <c r="BB10" s="25">
        <v>196.08899895148522</v>
      </c>
      <c r="BC10" s="30">
        <v>15.548967259098106</v>
      </c>
      <c r="BD10" s="37">
        <v>2347.6662924957659</v>
      </c>
      <c r="BE10" s="55">
        <v>0</v>
      </c>
      <c r="BF10" s="46">
        <v>114.68274873679213</v>
      </c>
      <c r="BG10" s="25">
        <v>368.63944820557759</v>
      </c>
      <c r="BH10" s="25">
        <v>284.89998873693264</v>
      </c>
      <c r="BI10" s="25">
        <v>328.95669758830479</v>
      </c>
      <c r="BJ10" s="25">
        <v>273.71612566769988</v>
      </c>
      <c r="BK10" s="25">
        <v>235.58391521425241</v>
      </c>
      <c r="BL10" s="25">
        <v>161.89801780847165</v>
      </c>
      <c r="BM10" s="25">
        <v>183.75657527904863</v>
      </c>
      <c r="BN10" s="25">
        <v>274.2260495355365</v>
      </c>
      <c r="BO10" s="25">
        <v>320.2285327275722</v>
      </c>
      <c r="BP10" s="25">
        <v>85.581489801002874</v>
      </c>
      <c r="BQ10" s="30">
        <v>245.07439198378202</v>
      </c>
      <c r="BR10" s="37">
        <v>2877.2439812849739</v>
      </c>
      <c r="BS10" s="1"/>
    </row>
    <row r="11" spans="1:71" ht="7.2" customHeight="1" thickTop="1" x14ac:dyDescent="0.3">
      <c r="A11" s="8"/>
      <c r="B11" s="47">
        <v>0</v>
      </c>
      <c r="C11" s="47">
        <v>0</v>
      </c>
      <c r="D11" s="47">
        <v>0</v>
      </c>
      <c r="E11" s="47">
        <v>0</v>
      </c>
      <c r="F11" s="47">
        <v>0</v>
      </c>
      <c r="G11" s="47">
        <v>0</v>
      </c>
      <c r="H11" s="47">
        <v>0</v>
      </c>
      <c r="I11" s="47">
        <v>0</v>
      </c>
      <c r="J11" s="47">
        <v>0</v>
      </c>
      <c r="K11" s="47">
        <v>0</v>
      </c>
      <c r="L11" s="47">
        <v>0</v>
      </c>
      <c r="M11" s="47">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-13.539491306786998</v>
      </c>
      <c r="C12" s="48">
        <v>-11.098168299408</v>
      </c>
      <c r="D12" s="48">
        <v>-9.3151544709300005</v>
      </c>
      <c r="E12" s="48">
        <v>-14.079681689622001</v>
      </c>
      <c r="F12" s="48">
        <v>-11.283265949718</v>
      </c>
      <c r="G12" s="48">
        <v>-13.289047927949998</v>
      </c>
      <c r="H12" s="48">
        <v>-14.325382938072</v>
      </c>
      <c r="I12" s="48">
        <v>-21.366929850917998</v>
      </c>
      <c r="J12" s="48">
        <v>-13.003369774062001</v>
      </c>
      <c r="K12" s="48">
        <v>-13.504653135717001</v>
      </c>
      <c r="L12" s="48">
        <v>-14.478678787034992</v>
      </c>
      <c r="M12" s="48">
        <v>-16.781127305217002</v>
      </c>
      <c r="N12" s="39">
        <v>-166.06495143543597</v>
      </c>
      <c r="O12" s="13"/>
      <c r="P12" s="48">
        <v>-13.277509474985999</v>
      </c>
      <c r="Q12" s="23">
        <v>-12.297344374115999</v>
      </c>
      <c r="R12" s="23">
        <v>-11.483081000462997</v>
      </c>
      <c r="S12" s="23">
        <v>-13.604650853280003</v>
      </c>
      <c r="T12" s="23">
        <v>-13.376444897175</v>
      </c>
      <c r="U12" s="23">
        <v>-11.049484675836002</v>
      </c>
      <c r="V12" s="23">
        <v>-13.997941809458998</v>
      </c>
      <c r="W12" s="23">
        <v>-19.810463828588997</v>
      </c>
      <c r="X12" s="23">
        <v>-14.034830293484999</v>
      </c>
      <c r="Y12" s="23">
        <v>-15.660049962009001</v>
      </c>
      <c r="Z12" s="23">
        <v>-8.1085670136749997</v>
      </c>
      <c r="AA12" s="31">
        <v>-16.680580983413993</v>
      </c>
      <c r="AB12" s="39">
        <v>-163.380949166487</v>
      </c>
      <c r="AC12" s="13"/>
      <c r="AD12" s="48">
        <v>-15.268484660817</v>
      </c>
      <c r="AE12" s="23">
        <v>-17.379818084225999</v>
      </c>
      <c r="AF12" s="23">
        <v>-5.1613769375070015</v>
      </c>
      <c r="AG12" s="23">
        <v>-17.002810434385445</v>
      </c>
      <c r="AH12" s="23">
        <v>-17.002810434385445</v>
      </c>
      <c r="AI12" s="23">
        <v>-17.002810434385445</v>
      </c>
      <c r="AJ12" s="23">
        <v>-17.002810434385445</v>
      </c>
      <c r="AK12" s="23">
        <v>-17.002810434385445</v>
      </c>
      <c r="AL12" s="23">
        <v>-17.43643596858988</v>
      </c>
      <c r="AM12" s="23">
        <v>-17.43643596858988</v>
      </c>
      <c r="AN12" s="23">
        <v>-17.43643596858988</v>
      </c>
      <c r="AO12" s="31">
        <v>-17.43643596858988</v>
      </c>
      <c r="AP12" s="39">
        <v>-192.56947572883675</v>
      </c>
      <c r="AQ12" s="56">
        <v>0</v>
      </c>
      <c r="AR12" s="48">
        <v>-10.457374656941999</v>
      </c>
      <c r="AS12" s="23">
        <v>-10.734948508058999</v>
      </c>
      <c r="AT12" s="23">
        <v>-12.542307592997997</v>
      </c>
      <c r="AU12" s="23">
        <v>-13.062170874465</v>
      </c>
      <c r="AV12" s="23">
        <v>-10.766886379368</v>
      </c>
      <c r="AW12" s="23">
        <v>-12.207232820808002</v>
      </c>
      <c r="AX12" s="23">
        <v>-10.712769941574001</v>
      </c>
      <c r="AY12" s="23">
        <v>-26.179808064764995</v>
      </c>
      <c r="AZ12" s="23">
        <v>-19.259825545098003</v>
      </c>
      <c r="BA12" s="23">
        <v>-16.910685093230995</v>
      </c>
      <c r="BB12" s="23">
        <v>-24.972376683333</v>
      </c>
      <c r="BC12" s="31">
        <v>-5.8583578397880016</v>
      </c>
      <c r="BD12" s="39">
        <v>-173.66474400042898</v>
      </c>
      <c r="BE12" s="56">
        <v>0</v>
      </c>
      <c r="BF12" s="48">
        <v>-20.758145570015998</v>
      </c>
      <c r="BG12" s="23">
        <v>-17.277651779465995</v>
      </c>
      <c r="BH12" s="23">
        <v>-18.328192321917001</v>
      </c>
      <c r="BI12" s="23">
        <v>-19.168725189882</v>
      </c>
      <c r="BJ12" s="23">
        <v>-18.887874583721999</v>
      </c>
      <c r="BK12" s="23">
        <v>-21.746467703682001</v>
      </c>
      <c r="BL12" s="23">
        <v>-19.615669651331999</v>
      </c>
      <c r="BM12" s="23">
        <v>-23.129502861357</v>
      </c>
      <c r="BN12" s="23">
        <v>-27.159376049771993</v>
      </c>
      <c r="BO12" s="23">
        <v>-17.271822393059995</v>
      </c>
      <c r="BP12" s="23">
        <v>-21.267969987434999</v>
      </c>
      <c r="BQ12" s="31">
        <v>-20.752847946039005</v>
      </c>
      <c r="BR12" s="39">
        <v>-245.36424603768</v>
      </c>
      <c r="BS12" s="1"/>
    </row>
    <row r="13" spans="1:71" x14ac:dyDescent="0.3">
      <c r="A13" s="79" t="s">
        <v>72</v>
      </c>
      <c r="B13" s="48">
        <v>-18.842937590060998</v>
      </c>
      <c r="C13" s="48">
        <v>-8.7235977198359986</v>
      </c>
      <c r="D13" s="48">
        <v>-7.759293015561</v>
      </c>
      <c r="E13" s="48">
        <v>-15.345809993886002</v>
      </c>
      <c r="F13" s="48">
        <v>-8.7214214801610002</v>
      </c>
      <c r="G13" s="48">
        <v>-15.765119004299999</v>
      </c>
      <c r="H13" s="48">
        <v>-15.266459117724002</v>
      </c>
      <c r="I13" s="48">
        <v>-13.146885014211001</v>
      </c>
      <c r="J13" s="48">
        <v>-13.503595419111003</v>
      </c>
      <c r="K13" s="48">
        <v>-18.086540961966001</v>
      </c>
      <c r="L13" s="48">
        <v>-14.389447385286001</v>
      </c>
      <c r="M13" s="48">
        <v>-17.599711456611001</v>
      </c>
      <c r="N13" s="39">
        <v>-167.15081815871397</v>
      </c>
      <c r="O13" s="13"/>
      <c r="P13" s="48">
        <v>-17.748274311525002</v>
      </c>
      <c r="Q13" s="23">
        <v>-15.371620265324999</v>
      </c>
      <c r="R13" s="23">
        <v>-9.6557775016500003</v>
      </c>
      <c r="S13" s="23">
        <v>-21.35780483265</v>
      </c>
      <c r="T13" s="23">
        <v>-16.733428010775</v>
      </c>
      <c r="U13" s="23">
        <v>-20.87889007755</v>
      </c>
      <c r="V13" s="23">
        <v>-26.710372965749997</v>
      </c>
      <c r="W13" s="23">
        <v>-27.842870021325002</v>
      </c>
      <c r="X13" s="23">
        <v>-28.543886026500001</v>
      </c>
      <c r="Y13" s="23">
        <v>-22.355136603869994</v>
      </c>
      <c r="Z13" s="23">
        <v>-34.739427150543015</v>
      </c>
      <c r="AA13" s="31">
        <v>-36.798459363293986</v>
      </c>
      <c r="AB13" s="39">
        <v>-278.73594713075698</v>
      </c>
      <c r="AC13" s="13"/>
      <c r="AD13" s="48">
        <v>-30.210913598910004</v>
      </c>
      <c r="AE13" s="23">
        <v>-33.517550264822994</v>
      </c>
      <c r="AF13" s="23">
        <v>-23.691339030744004</v>
      </c>
      <c r="AG13" s="23">
        <v>-17.567260911671998</v>
      </c>
      <c r="AH13" s="23">
        <v>-19.538674911671997</v>
      </c>
      <c r="AI13" s="23">
        <v>-21.693451611672</v>
      </c>
      <c r="AJ13" s="23">
        <v>-18.741630111671999</v>
      </c>
      <c r="AK13" s="23">
        <v>-17.447492211671999</v>
      </c>
      <c r="AL13" s="23">
        <v>-17.669011311671998</v>
      </c>
      <c r="AM13" s="23">
        <v>-17.888410611672004</v>
      </c>
      <c r="AN13" s="23">
        <v>-18.372784911671999</v>
      </c>
      <c r="AO13" s="31">
        <v>-18.984347211672002</v>
      </c>
      <c r="AP13" s="39">
        <v>-255.32286669952501</v>
      </c>
      <c r="AQ13" s="56">
        <v>0</v>
      </c>
      <c r="AR13" s="48">
        <v>-46.041342475319993</v>
      </c>
      <c r="AS13" s="23">
        <v>-49.840648409415003</v>
      </c>
      <c r="AT13" s="23">
        <v>-71.192704450454997</v>
      </c>
      <c r="AU13" s="23">
        <v>-68.554530254295003</v>
      </c>
      <c r="AV13" s="23">
        <v>-63.566560831844988</v>
      </c>
      <c r="AW13" s="23">
        <v>-59.455928403945009</v>
      </c>
      <c r="AX13" s="23">
        <v>-52.452067475682014</v>
      </c>
      <c r="AY13" s="23">
        <v>-42.607901927766008</v>
      </c>
      <c r="AZ13" s="23">
        <v>-48.930293600847001</v>
      </c>
      <c r="BA13" s="23">
        <v>-53.242963816979994</v>
      </c>
      <c r="BB13" s="23">
        <v>-62.289706244189993</v>
      </c>
      <c r="BC13" s="31">
        <v>-69.33468989338499</v>
      </c>
      <c r="BD13" s="39">
        <v>-687.50933778412502</v>
      </c>
      <c r="BE13" s="56">
        <v>0</v>
      </c>
      <c r="BF13" s="48">
        <v>-51.553203477572993</v>
      </c>
      <c r="BG13" s="23">
        <v>-97.270748315321995</v>
      </c>
      <c r="BH13" s="23">
        <v>-106.43804235886499</v>
      </c>
      <c r="BI13" s="23">
        <v>-114.57047639152201</v>
      </c>
      <c r="BJ13" s="23">
        <v>-34.552101177071989</v>
      </c>
      <c r="BK13" s="23">
        <v>-48.733478703041996</v>
      </c>
      <c r="BL13" s="23">
        <v>-56.894141412764995</v>
      </c>
      <c r="BM13" s="23">
        <v>-36.236249992517997</v>
      </c>
      <c r="BN13" s="23">
        <v>-39.896782785053986</v>
      </c>
      <c r="BO13" s="23">
        <v>-38.830159648572</v>
      </c>
      <c r="BP13" s="23">
        <v>-32.324455557147004</v>
      </c>
      <c r="BQ13" s="31">
        <v>-43.77745256798999</v>
      </c>
      <c r="BR13" s="39">
        <v>-701.07729238744196</v>
      </c>
      <c r="BS13" s="1"/>
    </row>
    <row r="14" spans="1:71" x14ac:dyDescent="0.3">
      <c r="A14" s="79" t="s">
        <v>83</v>
      </c>
      <c r="B14" s="48">
        <v>-1.1463336367140002</v>
      </c>
      <c r="C14" s="48">
        <v>-3.8795015293590001</v>
      </c>
      <c r="D14" s="48">
        <v>-0.96874454058299997</v>
      </c>
      <c r="E14" s="48">
        <v>-1.4184704128109999</v>
      </c>
      <c r="F14" s="48">
        <v>-2.185272439572</v>
      </c>
      <c r="G14" s="48">
        <v>-2.1086054209920002</v>
      </c>
      <c r="H14" s="48">
        <v>-1.5282127555830003</v>
      </c>
      <c r="I14" s="48">
        <v>3.0696583414680001</v>
      </c>
      <c r="J14" s="48">
        <v>-1.0883519979959997</v>
      </c>
      <c r="K14" s="48">
        <v>-4.2492955730369992</v>
      </c>
      <c r="L14" s="48">
        <v>-0.66768109027500089</v>
      </c>
      <c r="M14" s="48">
        <v>-7.5832931546880022</v>
      </c>
      <c r="N14" s="39">
        <v>-23.754104210142003</v>
      </c>
      <c r="O14" s="13"/>
      <c r="P14" s="48">
        <v>-0.62879861637900014</v>
      </c>
      <c r="Q14" s="23">
        <v>-2.2166902073519994</v>
      </c>
      <c r="R14" s="23">
        <v>-0.8617089598319998</v>
      </c>
      <c r="S14" s="23">
        <v>-0.94933337299800002</v>
      </c>
      <c r="T14" s="23">
        <v>-0.30583373163900002</v>
      </c>
      <c r="U14" s="23">
        <v>-1.5327680679960001</v>
      </c>
      <c r="V14" s="23">
        <v>5.2438187152470004</v>
      </c>
      <c r="W14" s="23">
        <v>-1.4358144574259999</v>
      </c>
      <c r="X14" s="23">
        <v>-0.57832158901200015</v>
      </c>
      <c r="Y14" s="23">
        <v>5.2995000000000049E-4</v>
      </c>
      <c r="Z14" s="23">
        <v>-2.9964833118240004</v>
      </c>
      <c r="AA14" s="31">
        <v>-9.5763263483489993</v>
      </c>
      <c r="AB14" s="39">
        <v>-15.837729997559999</v>
      </c>
      <c r="AC14" s="13"/>
      <c r="AD14" s="48">
        <v>-2.4615804627179996</v>
      </c>
      <c r="AE14" s="23">
        <v>-1.0532783383439999</v>
      </c>
      <c r="AF14" s="23">
        <v>-1.4681969885819994</v>
      </c>
      <c r="AG14" s="23">
        <v>0.52018912461618005</v>
      </c>
      <c r="AH14" s="23">
        <v>2.4916031246161801</v>
      </c>
      <c r="AI14" s="23">
        <v>4.6463798246161803</v>
      </c>
      <c r="AJ14" s="23">
        <v>1.6945583246161797</v>
      </c>
      <c r="AK14" s="23">
        <v>0.4004204246161801</v>
      </c>
      <c r="AL14" s="23">
        <v>0.62193952461618018</v>
      </c>
      <c r="AM14" s="23">
        <v>0.84133882461618004</v>
      </c>
      <c r="AN14" s="23">
        <v>1.32571312461618</v>
      </c>
      <c r="AO14" s="31">
        <v>1.2059444246161799</v>
      </c>
      <c r="AP14" s="39">
        <v>8.7650309319016202</v>
      </c>
      <c r="AQ14" s="56">
        <v>0</v>
      </c>
      <c r="AR14" s="48">
        <v>-6.9301954404929997</v>
      </c>
      <c r="AS14" s="23">
        <v>-5.0068341267929997</v>
      </c>
      <c r="AT14" s="23">
        <v>-4.2169256122950012</v>
      </c>
      <c r="AU14" s="23">
        <v>-8.8660720745909956</v>
      </c>
      <c r="AV14" s="23">
        <v>-13.543804538040003</v>
      </c>
      <c r="AW14" s="23">
        <v>-4.7257194465479992</v>
      </c>
      <c r="AX14" s="23">
        <v>-11.152259320800001</v>
      </c>
      <c r="AY14" s="23">
        <v>-17.063288975880006</v>
      </c>
      <c r="AZ14" s="23">
        <v>-10.655289932328001</v>
      </c>
      <c r="BA14" s="23">
        <v>-12.897515049099001</v>
      </c>
      <c r="BB14" s="23">
        <v>-0.85644661992600057</v>
      </c>
      <c r="BC14" s="31">
        <v>-11.028000047078997</v>
      </c>
      <c r="BD14" s="39">
        <v>-106.94235118387199</v>
      </c>
      <c r="BE14" s="56">
        <v>0</v>
      </c>
      <c r="BF14" s="48">
        <v>-4.359568236773999</v>
      </c>
      <c r="BG14" s="23">
        <v>-3.131468455574999</v>
      </c>
      <c r="BH14" s="23">
        <v>-9.9758403801900002</v>
      </c>
      <c r="BI14" s="23">
        <v>-5.7487552130340003</v>
      </c>
      <c r="BJ14" s="23">
        <v>-10.452861168183002</v>
      </c>
      <c r="BK14" s="23">
        <v>-17.933604387306005</v>
      </c>
      <c r="BL14" s="23">
        <v>-14.174882236190999</v>
      </c>
      <c r="BM14" s="23">
        <v>-14.835169389872997</v>
      </c>
      <c r="BN14" s="23">
        <v>-25.855031291573997</v>
      </c>
      <c r="BO14" s="23">
        <v>24.650439573024002</v>
      </c>
      <c r="BP14" s="23">
        <v>-19.739640695846994</v>
      </c>
      <c r="BQ14" s="31">
        <v>-78.954307613457004</v>
      </c>
      <c r="BR14" s="39">
        <v>-180.51068949497997</v>
      </c>
      <c r="BS14" s="1">
        <v>0</v>
      </c>
    </row>
    <row r="15" spans="1:71" x14ac:dyDescent="0.3">
      <c r="A15" s="80" t="s">
        <v>73</v>
      </c>
      <c r="B15" s="49">
        <v>-0.79222266836099997</v>
      </c>
      <c r="C15" s="49">
        <v>-1.0460385748050001</v>
      </c>
      <c r="D15" s="49">
        <v>-1.6694065921529999</v>
      </c>
      <c r="E15" s="49">
        <v>-1.3193264340990001</v>
      </c>
      <c r="F15" s="49">
        <v>-0.69054548625299972</v>
      </c>
      <c r="G15" s="49">
        <v>-1.0688503467480002</v>
      </c>
      <c r="H15" s="49">
        <v>-1.4618952047460003</v>
      </c>
      <c r="I15" s="49">
        <v>-1.2252943954830005</v>
      </c>
      <c r="J15" s="49">
        <v>-1.963730837895</v>
      </c>
      <c r="K15" s="49">
        <v>-1.0630484011530001</v>
      </c>
      <c r="L15" s="49">
        <v>-1.3984675984470001</v>
      </c>
      <c r="M15" s="49">
        <v>-1.7286930631619994</v>
      </c>
      <c r="N15" s="40">
        <v>-15.427519603305003</v>
      </c>
      <c r="O15" s="13"/>
      <c r="P15" s="49">
        <v>-0.45109352479200004</v>
      </c>
      <c r="Q15" s="26">
        <v>-4.4904319593749999</v>
      </c>
      <c r="R15" s="26">
        <v>-4.1546824866419998</v>
      </c>
      <c r="S15" s="26">
        <v>-5.0067047765970019</v>
      </c>
      <c r="T15" s="26">
        <v>-4.959158107755</v>
      </c>
      <c r="U15" s="26">
        <v>-4.1748430141260009</v>
      </c>
      <c r="V15" s="26">
        <v>-4.2814272152640003</v>
      </c>
      <c r="W15" s="26">
        <v>-532.49978706835498</v>
      </c>
      <c r="X15" s="26">
        <v>-1.3272479147190022</v>
      </c>
      <c r="Y15" s="26">
        <v>-10.693903573188006</v>
      </c>
      <c r="Z15" s="26">
        <v>-0.31333496190900068</v>
      </c>
      <c r="AA15" s="32">
        <v>-5.4984290379389993</v>
      </c>
      <c r="AB15" s="40">
        <v>-577.85104364066103</v>
      </c>
      <c r="AC15" s="13"/>
      <c r="AD15" s="49">
        <v>-2.4305398921499997</v>
      </c>
      <c r="AE15" s="26">
        <v>-0.59940896724900006</v>
      </c>
      <c r="AF15" s="26">
        <v>-1.7049706463369998</v>
      </c>
      <c r="AG15" s="26">
        <v>-1.851276260043375</v>
      </c>
      <c r="AH15" s="26">
        <v>-1.851276260043375</v>
      </c>
      <c r="AI15" s="26">
        <v>-1.851276260043375</v>
      </c>
      <c r="AJ15" s="26">
        <v>-1.851276260043375</v>
      </c>
      <c r="AK15" s="26">
        <v>-1.851276260043375</v>
      </c>
      <c r="AL15" s="26">
        <v>-1.851276260043375</v>
      </c>
      <c r="AM15" s="26">
        <v>-1.851276260043375</v>
      </c>
      <c r="AN15" s="26">
        <v>-1.851276260043375</v>
      </c>
      <c r="AO15" s="32">
        <v>-1.851276260043375</v>
      </c>
      <c r="AP15" s="40">
        <v>-21.396405846126378</v>
      </c>
      <c r="AQ15" s="56">
        <v>0</v>
      </c>
      <c r="AR15" s="49">
        <v>-2.5017455640000001</v>
      </c>
      <c r="AS15" s="26">
        <v>-0.26218746300000001</v>
      </c>
      <c r="AT15" s="26">
        <v>-0.83065337048099996</v>
      </c>
      <c r="AU15" s="26">
        <v>-2.3323030606499997</v>
      </c>
      <c r="AV15" s="26">
        <v>-1.30453520103</v>
      </c>
      <c r="AW15" s="26">
        <v>-1.659040642965</v>
      </c>
      <c r="AX15" s="26">
        <v>-0.38154562133399994</v>
      </c>
      <c r="AY15" s="26">
        <v>-3.9982345162769999</v>
      </c>
      <c r="AZ15" s="26">
        <v>-0.38163799161900003</v>
      </c>
      <c r="BA15" s="26">
        <v>-1.8113006834550001</v>
      </c>
      <c r="BB15" s="26">
        <v>-7.2116182124700003</v>
      </c>
      <c r="BC15" s="32">
        <v>-4.0737937273770006</v>
      </c>
      <c r="BD15" s="40">
        <v>-26.748596054658002</v>
      </c>
      <c r="BE15" s="56">
        <v>0</v>
      </c>
      <c r="BF15" s="49">
        <v>-3.6570705443940001</v>
      </c>
      <c r="BG15" s="26">
        <v>-5.607279315876001</v>
      </c>
      <c r="BH15" s="26">
        <v>-7.2741716980410001</v>
      </c>
      <c r="BI15" s="26">
        <v>-11.810083457663998</v>
      </c>
      <c r="BJ15" s="26">
        <v>-5.2235469724559991</v>
      </c>
      <c r="BK15" s="26">
        <v>-9.8754859956779999</v>
      </c>
      <c r="BL15" s="26">
        <v>-14.924501778894001</v>
      </c>
      <c r="BM15" s="26">
        <v>-19.542905226947997</v>
      </c>
      <c r="BN15" s="26">
        <v>-15.555248830641002</v>
      </c>
      <c r="BO15" s="26">
        <v>-18.814311938048998</v>
      </c>
      <c r="BP15" s="26">
        <v>-2.6234311885409998</v>
      </c>
      <c r="BQ15" s="32">
        <v>-14.889109651088999</v>
      </c>
      <c r="BR15" s="40">
        <v>-129.79714659827098</v>
      </c>
      <c r="BS15" s="1"/>
    </row>
    <row r="16" spans="1:71" ht="15" thickBot="1" x14ac:dyDescent="0.35">
      <c r="A16" s="105" t="s">
        <v>119</v>
      </c>
      <c r="B16" s="46">
        <v>-34.320985201922994</v>
      </c>
      <c r="C16" s="46">
        <v>-24.747306123407995</v>
      </c>
      <c r="D16" s="46">
        <v>-19.712598619227002</v>
      </c>
      <c r="E16" s="46">
        <v>-32.163288530418008</v>
      </c>
      <c r="F16" s="46">
        <v>-22.880505355703995</v>
      </c>
      <c r="G16" s="46">
        <v>-32.231622699989998</v>
      </c>
      <c r="H16" s="46">
        <v>-32.581950016125006</v>
      </c>
      <c r="I16" s="46">
        <v>-32.669450919144005</v>
      </c>
      <c r="J16" s="46">
        <v>-29.559048029064002</v>
      </c>
      <c r="K16" s="46">
        <v>-36.903538071873001</v>
      </c>
      <c r="L16" s="46">
        <v>-30.934274861042994</v>
      </c>
      <c r="M16" s="46">
        <v>-43.692824979678001</v>
      </c>
      <c r="N16" s="37">
        <v>-372.39739340759706</v>
      </c>
      <c r="O16" s="46"/>
      <c r="P16" s="46">
        <v>-32.105675927682</v>
      </c>
      <c r="Q16" s="46">
        <v>-34.376086806168004</v>
      </c>
      <c r="R16" s="46">
        <v>-26.155249948586999</v>
      </c>
      <c r="S16" s="46">
        <v>-40.918493835524998</v>
      </c>
      <c r="T16" s="46">
        <v>-35.374864747344006</v>
      </c>
      <c r="U16" s="46">
        <v>-37.635985835508002</v>
      </c>
      <c r="V16" s="46">
        <v>-39.745923275225991</v>
      </c>
      <c r="W16" s="46">
        <v>-581.58893537569497</v>
      </c>
      <c r="X16" s="46">
        <v>-44.484285823716</v>
      </c>
      <c r="Y16" s="46">
        <v>-48.708560189067001</v>
      </c>
      <c r="Z16" s="46">
        <v>-46.157812437951023</v>
      </c>
      <c r="AA16" s="46">
        <v>-68.55379573299598</v>
      </c>
      <c r="AB16" s="37">
        <v>-1035.8056699354649</v>
      </c>
      <c r="AC16" s="81"/>
      <c r="AD16" s="46">
        <v>-50.371518614595011</v>
      </c>
      <c r="AE16" s="46">
        <v>-52.550055654641994</v>
      </c>
      <c r="AF16" s="46">
        <v>-32.025883603170001</v>
      </c>
      <c r="AG16" s="46">
        <v>-35.901158481484636</v>
      </c>
      <c r="AH16" s="46">
        <v>-35.901158481484636</v>
      </c>
      <c r="AI16" s="46">
        <v>-35.901158481484636</v>
      </c>
      <c r="AJ16" s="46">
        <v>-35.901158481484636</v>
      </c>
      <c r="AK16" s="46">
        <v>-35.901158481484636</v>
      </c>
      <c r="AL16" s="46">
        <v>-36.334784015689067</v>
      </c>
      <c r="AM16" s="46">
        <v>-36.334784015689081</v>
      </c>
      <c r="AN16" s="46">
        <v>-36.334784015689074</v>
      </c>
      <c r="AO16" s="46">
        <v>-37.066115015689078</v>
      </c>
      <c r="AP16" s="37">
        <v>-460.52371734258645</v>
      </c>
      <c r="AQ16" s="86">
        <v>0</v>
      </c>
      <c r="AR16" s="46">
        <v>-65.930658136754985</v>
      </c>
      <c r="AS16" s="46">
        <v>-65.844618507267</v>
      </c>
      <c r="AT16" s="46">
        <v>-88.782591026228999</v>
      </c>
      <c r="AU16" s="46">
        <v>-92.815076264000979</v>
      </c>
      <c r="AV16" s="46">
        <v>-89.181786950282998</v>
      </c>
      <c r="AW16" s="46">
        <v>-78.047921314266006</v>
      </c>
      <c r="AX16" s="46">
        <v>-74.698642359390021</v>
      </c>
      <c r="AY16" s="46">
        <v>-89.849233484688</v>
      </c>
      <c r="AZ16" s="46">
        <v>-79.227047069891995</v>
      </c>
      <c r="BA16" s="46">
        <v>-84.862464642764991</v>
      </c>
      <c r="BB16" s="46">
        <v>-95.330147759919001</v>
      </c>
      <c r="BC16" s="46">
        <v>-90.294841507628988</v>
      </c>
      <c r="BD16" s="37">
        <v>-994.86502902308382</v>
      </c>
      <c r="BE16" s="46">
        <v>0</v>
      </c>
      <c r="BF16" s="46">
        <v>-80.327987828756989</v>
      </c>
      <c r="BG16" s="46">
        <v>-123.287147866239</v>
      </c>
      <c r="BH16" s="46">
        <v>-142.016246759013</v>
      </c>
      <c r="BI16" s="46">
        <v>-151.29804025210203</v>
      </c>
      <c r="BJ16" s="46">
        <v>-69.116383901432982</v>
      </c>
      <c r="BK16" s="46">
        <v>-98.289036789707993</v>
      </c>
      <c r="BL16" s="46">
        <v>-105.60919507918199</v>
      </c>
      <c r="BM16" s="46">
        <v>-93.743827470696004</v>
      </c>
      <c r="BN16" s="46">
        <v>-108.46643895704096</v>
      </c>
      <c r="BO16" s="46">
        <v>-50.265854406656985</v>
      </c>
      <c r="BP16" s="46">
        <v>-75.955497428969991</v>
      </c>
      <c r="BQ16" s="46">
        <v>-158.37371777857499</v>
      </c>
      <c r="BR16" s="37">
        <v>-1256.7493745183729</v>
      </c>
      <c r="BS16" s="1"/>
    </row>
    <row r="17" spans="1:71" ht="4.95" customHeight="1" thickTop="1" x14ac:dyDescent="0.3">
      <c r="A17" s="8"/>
      <c r="B17" s="47">
        <v>0</v>
      </c>
      <c r="C17" s="47">
        <v>0</v>
      </c>
      <c r="D17" s="47">
        <v>0</v>
      </c>
      <c r="E17" s="47">
        <v>0</v>
      </c>
      <c r="F17" s="47">
        <v>0</v>
      </c>
      <c r="G17" s="47">
        <v>0</v>
      </c>
      <c r="H17" s="47">
        <v>0</v>
      </c>
      <c r="I17" s="47">
        <v>0</v>
      </c>
      <c r="J17" s="47">
        <v>0</v>
      </c>
      <c r="K17" s="47">
        <v>0</v>
      </c>
      <c r="L17" s="47">
        <v>0</v>
      </c>
      <c r="M17" s="47">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47">
        <v>0</v>
      </c>
      <c r="D18" s="47">
        <v>0</v>
      </c>
      <c r="E18" s="47">
        <v>0</v>
      </c>
      <c r="F18" s="47">
        <v>0</v>
      </c>
      <c r="G18" s="47">
        <v>0</v>
      </c>
      <c r="H18" s="47">
        <v>0</v>
      </c>
      <c r="I18" s="47">
        <v>0</v>
      </c>
      <c r="J18" s="47">
        <v>0</v>
      </c>
      <c r="K18" s="47">
        <v>0</v>
      </c>
      <c r="L18" s="47">
        <v>0</v>
      </c>
      <c r="M18" s="47">
        <v>0</v>
      </c>
      <c r="N18" s="38">
        <v>0</v>
      </c>
      <c r="O18" s="13"/>
      <c r="P18" s="47">
        <v>0</v>
      </c>
      <c r="Q18" s="21">
        <v>0</v>
      </c>
      <c r="R18" s="21">
        <v>0</v>
      </c>
      <c r="S18" s="21">
        <v>0</v>
      </c>
      <c r="T18" s="21">
        <v>0</v>
      </c>
      <c r="U18" s="21">
        <v>0</v>
      </c>
      <c r="V18" s="21">
        <v>0</v>
      </c>
      <c r="W18" s="21">
        <v>0</v>
      </c>
      <c r="X18" s="21">
        <v>0</v>
      </c>
      <c r="Y18" s="21">
        <v>0</v>
      </c>
      <c r="Z18" s="21">
        <v>0</v>
      </c>
      <c r="AA18" s="19">
        <v>0</v>
      </c>
      <c r="AB18" s="38">
        <v>0</v>
      </c>
      <c r="AC18" s="13"/>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x14ac:dyDescent="0.3">
      <c r="A19" s="4" t="s">
        <v>74</v>
      </c>
      <c r="B19" s="50">
        <v>45.256042098651001</v>
      </c>
      <c r="C19" s="50">
        <v>-1.1195614530300044</v>
      </c>
      <c r="D19" s="50">
        <v>46.74511776056103</v>
      </c>
      <c r="E19" s="50">
        <v>22.000583795004044</v>
      </c>
      <c r="F19" s="50">
        <v>22.053931879490936</v>
      </c>
      <c r="G19" s="50">
        <v>44.431974491013015</v>
      </c>
      <c r="H19" s="50">
        <v>170.06057434751378</v>
      </c>
      <c r="I19" s="50">
        <v>120.84299838113408</v>
      </c>
      <c r="J19" s="50">
        <v>47.864209243331992</v>
      </c>
      <c r="K19" s="50">
        <v>39.737389490376039</v>
      </c>
      <c r="L19" s="50">
        <v>61.909626188981633</v>
      </c>
      <c r="M19" s="50">
        <v>170.15126596289406</v>
      </c>
      <c r="N19" s="41">
        <v>789.93415218592156</v>
      </c>
      <c r="O19" s="13"/>
      <c r="P19" s="50">
        <v>16.32232106830806</v>
      </c>
      <c r="Q19" s="22">
        <v>-1.3337496804870366</v>
      </c>
      <c r="R19" s="22">
        <v>206.09799331104597</v>
      </c>
      <c r="S19" s="22">
        <v>-7.7879453558548963</v>
      </c>
      <c r="T19" s="22">
        <v>39.492877767696044</v>
      </c>
      <c r="U19" s="22">
        <v>0.32454454910074682</v>
      </c>
      <c r="V19" s="22">
        <v>20.707478152812055</v>
      </c>
      <c r="W19" s="22">
        <v>-508.85936916307799</v>
      </c>
      <c r="X19" s="22">
        <v>61.184222753925155</v>
      </c>
      <c r="Y19" s="22">
        <v>61.350184694061355</v>
      </c>
      <c r="Z19" s="22">
        <v>231.55914811528342</v>
      </c>
      <c r="AA19" s="33">
        <v>33.43656541502412</v>
      </c>
      <c r="AB19" s="41">
        <v>152.49427162783704</v>
      </c>
      <c r="AC19" s="13"/>
      <c r="AD19" s="50">
        <v>98.425286192777918</v>
      </c>
      <c r="AE19" s="22">
        <v>67.71442057260289</v>
      </c>
      <c r="AF19" s="22">
        <v>82.74390598704619</v>
      </c>
      <c r="AG19" s="22">
        <v>28.108986830912702</v>
      </c>
      <c r="AH19" s="22">
        <v>25.382031568767086</v>
      </c>
      <c r="AI19" s="22">
        <v>25.382031568767086</v>
      </c>
      <c r="AJ19" s="22">
        <v>40.593103521353328</v>
      </c>
      <c r="AK19" s="22">
        <v>36.528564328089026</v>
      </c>
      <c r="AL19" s="22">
        <v>36.094938793884594</v>
      </c>
      <c r="AM19" s="22">
        <v>27.675361296708257</v>
      </c>
      <c r="AN19" s="22">
        <v>24.948406034562652</v>
      </c>
      <c r="AO19" s="33">
        <v>24.217075034562647</v>
      </c>
      <c r="AP19" s="41">
        <v>517.81411173003437</v>
      </c>
      <c r="AQ19" s="55">
        <v>0</v>
      </c>
      <c r="AR19" s="50">
        <v>78.176334982625903</v>
      </c>
      <c r="AS19" s="22">
        <v>29.111130197850077</v>
      </c>
      <c r="AT19" s="22">
        <v>272.9838066925189</v>
      </c>
      <c r="AU19" s="22">
        <v>63.782053944587858</v>
      </c>
      <c r="AV19" s="22">
        <v>181.65715517403601</v>
      </c>
      <c r="AW19" s="22">
        <v>143.78143807221903</v>
      </c>
      <c r="AX19" s="22">
        <v>178.52772726973802</v>
      </c>
      <c r="AY19" s="22">
        <v>88.785077488034986</v>
      </c>
      <c r="AZ19" s="22">
        <v>157.52049919008923</v>
      </c>
      <c r="BA19" s="22">
        <v>132.46306351794635</v>
      </c>
      <c r="BB19" s="22">
        <v>100.75885119156624</v>
      </c>
      <c r="BC19" s="33">
        <v>-74.745874248530882</v>
      </c>
      <c r="BD19" s="41">
        <v>1352.8012634726817</v>
      </c>
      <c r="BE19" s="55">
        <v>0</v>
      </c>
      <c r="BF19" s="50">
        <v>34.354760908035146</v>
      </c>
      <c r="BG19" s="22">
        <v>245.3523003393386</v>
      </c>
      <c r="BH19" s="22">
        <v>142.88374197791964</v>
      </c>
      <c r="BI19" s="22">
        <v>177.65865733620277</v>
      </c>
      <c r="BJ19" s="22">
        <v>204.59974176626687</v>
      </c>
      <c r="BK19" s="22">
        <v>137.29487842454441</v>
      </c>
      <c r="BL19" s="22">
        <v>56.288822729289656</v>
      </c>
      <c r="BM19" s="22">
        <v>90.012747808352643</v>
      </c>
      <c r="BN19" s="22">
        <v>165.75961057849551</v>
      </c>
      <c r="BO19" s="22">
        <v>269.96267832091519</v>
      </c>
      <c r="BP19" s="22">
        <v>9.6259923720328846</v>
      </c>
      <c r="BQ19" s="33">
        <v>86.700674205207022</v>
      </c>
      <c r="BR19" s="41">
        <v>1620.4946067666006</v>
      </c>
      <c r="BS19" s="14"/>
    </row>
    <row r="20" spans="1:71" ht="6" customHeight="1" x14ac:dyDescent="0.3">
      <c r="A20" s="4"/>
      <c r="B20" s="48">
        <v>0</v>
      </c>
      <c r="C20" s="48">
        <v>0</v>
      </c>
      <c r="D20" s="48">
        <v>0</v>
      </c>
      <c r="E20" s="48">
        <v>0</v>
      </c>
      <c r="F20" s="48">
        <v>0</v>
      </c>
      <c r="G20" s="48">
        <v>0</v>
      </c>
      <c r="H20" s="48">
        <v>0</v>
      </c>
      <c r="I20" s="48">
        <v>0</v>
      </c>
      <c r="J20" s="48">
        <v>0</v>
      </c>
      <c r="K20" s="48">
        <v>0</v>
      </c>
      <c r="L20" s="48">
        <v>0</v>
      </c>
      <c r="M20" s="48">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48">
        <v>0</v>
      </c>
      <c r="D21" s="48">
        <v>0</v>
      </c>
      <c r="E21" s="48">
        <v>0</v>
      </c>
      <c r="F21" s="48">
        <v>0</v>
      </c>
      <c r="G21" s="48">
        <v>0</v>
      </c>
      <c r="H21" s="48">
        <v>0</v>
      </c>
      <c r="I21" s="48">
        <v>0</v>
      </c>
      <c r="J21" s="48">
        <v>0</v>
      </c>
      <c r="K21" s="48">
        <v>0</v>
      </c>
      <c r="L21" s="48">
        <v>0</v>
      </c>
      <c r="M21" s="48">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0</v>
      </c>
      <c r="C22" s="48">
        <v>-9.963060000000001E-3</v>
      </c>
      <c r="D22" s="48">
        <v>-2.2257900000000001E-2</v>
      </c>
      <c r="E22" s="48">
        <v>-2.1621959999999999E-2</v>
      </c>
      <c r="F22" s="48">
        <v>0</v>
      </c>
      <c r="G22" s="48">
        <v>-1.1192544E-2</v>
      </c>
      <c r="H22" s="48">
        <v>-8.0552399999999996E-2</v>
      </c>
      <c r="I22" s="48">
        <v>-8.9243580000000003E-2</v>
      </c>
      <c r="J22" s="48">
        <v>-0.21878985750000002</v>
      </c>
      <c r="K22" s="48">
        <v>-0.82460220000000006</v>
      </c>
      <c r="L22" s="48">
        <v>0</v>
      </c>
      <c r="M22" s="48">
        <v>-0.30737100000000001</v>
      </c>
      <c r="N22" s="39">
        <v>-1.5855945015000001</v>
      </c>
      <c r="O22" s="13"/>
      <c r="P22" s="48">
        <v>-1.2718800000000001E-2</v>
      </c>
      <c r="Q22" s="23">
        <v>-6.5395830000000002E-2</v>
      </c>
      <c r="R22" s="23">
        <v>-1.7029943249999999</v>
      </c>
      <c r="S22" s="23">
        <v>0.72052001999999993</v>
      </c>
      <c r="T22" s="23">
        <v>-1.8855621</v>
      </c>
      <c r="U22" s="23">
        <v>-3.8265082146000003E-2</v>
      </c>
      <c r="V22" s="23">
        <v>-0.15641576000399995</v>
      </c>
      <c r="W22" s="23">
        <v>-0.17255171999999999</v>
      </c>
      <c r="X22" s="23">
        <v>-0.14923392000000002</v>
      </c>
      <c r="Y22" s="23">
        <v>-0.15410946</v>
      </c>
      <c r="Z22" s="23">
        <v>-1.0599000000000001E-3</v>
      </c>
      <c r="AA22" s="31">
        <v>-0.75254329805100006</v>
      </c>
      <c r="AB22" s="39">
        <v>-4.3703301752010004</v>
      </c>
      <c r="AC22" s="13"/>
      <c r="AD22" s="48">
        <v>0</v>
      </c>
      <c r="AE22" s="23">
        <v>-5.2380257999999999E-2</v>
      </c>
      <c r="AF22" s="23">
        <v>0</v>
      </c>
      <c r="AG22" s="23">
        <v>-0.96535148833047013</v>
      </c>
      <c r="AH22" s="23">
        <v>-0.96535148833047013</v>
      </c>
      <c r="AI22" s="23">
        <v>-0.96535148833047013</v>
      </c>
      <c r="AJ22" s="23">
        <v>-0.96535148833047013</v>
      </c>
      <c r="AK22" s="23">
        <v>-0.96535148833047013</v>
      </c>
      <c r="AL22" s="23">
        <v>-0.96535148833047013</v>
      </c>
      <c r="AM22" s="23">
        <v>-0.96535148833047013</v>
      </c>
      <c r="AN22" s="23">
        <v>-0.96535148833047013</v>
      </c>
      <c r="AO22" s="31">
        <v>-0.96535148833047013</v>
      </c>
      <c r="AP22" s="39">
        <v>-8.7405436529742335</v>
      </c>
      <c r="AQ22" s="56">
        <v>0</v>
      </c>
      <c r="AR22" s="48">
        <v>-1.2909317024999998</v>
      </c>
      <c r="AS22" s="23">
        <v>-8.8268472000000014E-2</v>
      </c>
      <c r="AT22" s="23">
        <v>-0.34393755000000004</v>
      </c>
      <c r="AU22" s="23">
        <v>-2.7153811066019999</v>
      </c>
      <c r="AV22" s="23">
        <v>-6.9953399999999999E-2</v>
      </c>
      <c r="AW22" s="23">
        <v>-0.24508067700000002</v>
      </c>
      <c r="AX22" s="23">
        <v>-2.265177208875</v>
      </c>
      <c r="AY22" s="23">
        <v>-2.2342281288750003</v>
      </c>
      <c r="AZ22" s="23">
        <v>-0.39110309999999998</v>
      </c>
      <c r="BA22" s="23">
        <v>-9.544399499999999E-2</v>
      </c>
      <c r="BB22" s="23">
        <v>-5.5316181000000002</v>
      </c>
      <c r="BC22" s="31">
        <v>3.6755212199999998</v>
      </c>
      <c r="BD22" s="39">
        <v>-11.595602220852001</v>
      </c>
      <c r="BE22" s="56">
        <v>0</v>
      </c>
      <c r="BF22" s="48">
        <v>-1.0126505377169999</v>
      </c>
      <c r="BG22" s="23">
        <v>-1.187943159117</v>
      </c>
      <c r="BH22" s="23">
        <v>-2.9312446861919996</v>
      </c>
      <c r="BI22" s="23">
        <v>-1.576528996617</v>
      </c>
      <c r="BJ22" s="23">
        <v>-7.2933540014190008</v>
      </c>
      <c r="BK22" s="23">
        <v>-4.8085085641169991</v>
      </c>
      <c r="BL22" s="23">
        <v>18.787177120178999</v>
      </c>
      <c r="BM22" s="23">
        <v>-9.0814614973169974</v>
      </c>
      <c r="BN22" s="23">
        <v>-3.4115525102579993</v>
      </c>
      <c r="BO22" s="23">
        <v>-2.1643151852579998</v>
      </c>
      <c r="BP22" s="23">
        <v>-6.1358121553830012</v>
      </c>
      <c r="BQ22" s="31">
        <v>-0.63021291514200017</v>
      </c>
      <c r="BR22" s="39">
        <v>-21.446407088357994</v>
      </c>
      <c r="BS22" s="1"/>
    </row>
    <row r="23" spans="1:71" x14ac:dyDescent="0.3">
      <c r="A23" s="4" t="s">
        <v>77</v>
      </c>
      <c r="B23" s="48">
        <v>-2.0642376572250001</v>
      </c>
      <c r="C23" s="48">
        <v>-0.67488420247199998</v>
      </c>
      <c r="D23" s="48">
        <v>-0.60258151292399986</v>
      </c>
      <c r="E23" s="48">
        <v>-1.153340063268</v>
      </c>
      <c r="F23" s="48">
        <v>-1.6833388504650002</v>
      </c>
      <c r="G23" s="48">
        <v>-2.6841006912629997</v>
      </c>
      <c r="H23" s="48">
        <v>-2.3131928410709999</v>
      </c>
      <c r="I23" s="48">
        <v>-1.1908685361120002</v>
      </c>
      <c r="J23" s="48">
        <v>-0.67107085185600035</v>
      </c>
      <c r="K23" s="48">
        <v>-1.4292299664629997</v>
      </c>
      <c r="L23" s="48">
        <v>-0.96534475234799955</v>
      </c>
      <c r="M23" s="48">
        <v>3.5803169107859998</v>
      </c>
      <c r="N23" s="39">
        <v>-11.851873014680999</v>
      </c>
      <c r="O23" s="13"/>
      <c r="P23" s="48">
        <v>-2.3212026431579997</v>
      </c>
      <c r="Q23" s="23">
        <v>-0.57137985875399999</v>
      </c>
      <c r="R23" s="23">
        <v>-1.5926484539700001</v>
      </c>
      <c r="S23" s="23">
        <v>-3.4632018188220002</v>
      </c>
      <c r="T23" s="23">
        <v>-5.3846052322469999</v>
      </c>
      <c r="U23" s="23">
        <v>-2.2283394622619994</v>
      </c>
      <c r="V23" s="23">
        <v>-3.459779242737</v>
      </c>
      <c r="W23" s="23">
        <v>-2.5969134550500006</v>
      </c>
      <c r="X23" s="23">
        <v>-2.7296394113519997</v>
      </c>
      <c r="Y23" s="23">
        <v>-11.012403353603998</v>
      </c>
      <c r="Z23" s="23">
        <v>-7.0393919983589992</v>
      </c>
      <c r="AA23" s="31">
        <v>-8.7894705472320016</v>
      </c>
      <c r="AB23" s="39">
        <v>-51.188975477547004</v>
      </c>
      <c r="AC23" s="13"/>
      <c r="AD23" s="48">
        <v>-7.1359649564429999</v>
      </c>
      <c r="AE23" s="23">
        <v>-4.6024673640000007</v>
      </c>
      <c r="AF23" s="23">
        <v>-5.1946595039460002</v>
      </c>
      <c r="AG23" s="23">
        <v>-6.6547651681669562</v>
      </c>
      <c r="AH23" s="23">
        <v>-6.6547651681669562</v>
      </c>
      <c r="AI23" s="23">
        <v>-6.6547651681669562</v>
      </c>
      <c r="AJ23" s="23">
        <v>-6.6547651681669562</v>
      </c>
      <c r="AK23" s="23">
        <v>-6.6547651681669562</v>
      </c>
      <c r="AL23" s="23">
        <v>-6.8218525918059623</v>
      </c>
      <c r="AM23" s="23">
        <v>-6.8218525918059623</v>
      </c>
      <c r="AN23" s="23">
        <v>-6.8218525918059623</v>
      </c>
      <c r="AO23" s="31">
        <v>-6.8218525918059623</v>
      </c>
      <c r="AP23" s="39">
        <v>-77.494328032447626</v>
      </c>
      <c r="AQ23" s="56">
        <v>0</v>
      </c>
      <c r="AR23" s="48">
        <v>-9.4083181440750021</v>
      </c>
      <c r="AS23" s="23">
        <v>-6.3020119264799996</v>
      </c>
      <c r="AT23" s="23">
        <v>-12.870323039025001</v>
      </c>
      <c r="AU23" s="23">
        <v>-8.3482003876200004</v>
      </c>
      <c r="AV23" s="23">
        <v>-16.088684502572999</v>
      </c>
      <c r="AW23" s="23">
        <v>-5.9917875696899996</v>
      </c>
      <c r="AX23" s="23">
        <v>-7.8268860606570012</v>
      </c>
      <c r="AY23" s="23">
        <v>-8.9563313779589997</v>
      </c>
      <c r="AZ23" s="23">
        <v>-12.147734338002</v>
      </c>
      <c r="BA23" s="23">
        <v>-7.9999342908119999</v>
      </c>
      <c r="BB23" s="23">
        <v>-11.653615910946</v>
      </c>
      <c r="BC23" s="31">
        <v>-45.177257686043994</v>
      </c>
      <c r="BD23" s="39">
        <v>-152.77108523388299</v>
      </c>
      <c r="BE23" s="56">
        <v>0</v>
      </c>
      <c r="BF23" s="48">
        <v>-13.384737141414</v>
      </c>
      <c r="BG23" s="23">
        <v>-9.1987686961559998</v>
      </c>
      <c r="BH23" s="23">
        <v>-19.477279684820999</v>
      </c>
      <c r="BI23" s="23">
        <v>-12.451608388733998</v>
      </c>
      <c r="BJ23" s="23">
        <v>-13.397890065855</v>
      </c>
      <c r="BK23" s="23">
        <v>-12.114426726125998</v>
      </c>
      <c r="BL23" s="23">
        <v>-13.517345830380002</v>
      </c>
      <c r="BM23" s="23">
        <v>-16.087411435485002</v>
      </c>
      <c r="BN23" s="23">
        <v>-16.552060137965999</v>
      </c>
      <c r="BO23" s="23">
        <v>-174.114714052419</v>
      </c>
      <c r="BP23" s="23">
        <v>24.631018887537003</v>
      </c>
      <c r="BQ23" s="31">
        <v>-77.163974253366007</v>
      </c>
      <c r="BR23" s="39">
        <v>-352.82919752518501</v>
      </c>
      <c r="BS23" s="1"/>
    </row>
    <row r="24" spans="1:71" x14ac:dyDescent="0.3">
      <c r="A24" s="4" t="s">
        <v>2</v>
      </c>
      <c r="B24" s="48">
        <v>-6.1013501110259991</v>
      </c>
      <c r="C24" s="48">
        <v>-7.8070024320480007</v>
      </c>
      <c r="D24" s="48">
        <v>-6.5608508050139998</v>
      </c>
      <c r="E24" s="48">
        <v>-6.328954107525</v>
      </c>
      <c r="F24" s="48">
        <v>-6.9170123195009996</v>
      </c>
      <c r="G24" s="48">
        <v>-6.2223374840460011</v>
      </c>
      <c r="H24" s="48">
        <v>-6.2759398385430005</v>
      </c>
      <c r="I24" s="48">
        <v>-10.226045133141</v>
      </c>
      <c r="J24" s="48">
        <v>-6.9484396793759995</v>
      </c>
      <c r="K24" s="48">
        <v>-10.143741237792</v>
      </c>
      <c r="L24" s="48">
        <v>-7.2433524663900002</v>
      </c>
      <c r="M24" s="48">
        <v>-14.931931359923999</v>
      </c>
      <c r="N24" s="39">
        <v>-95.70695697432599</v>
      </c>
      <c r="O24" s="13"/>
      <c r="P24" s="48">
        <v>-9.3314698401990022</v>
      </c>
      <c r="Q24" s="23">
        <v>-7.7871049293480015</v>
      </c>
      <c r="R24" s="23">
        <v>-8.732255852154001</v>
      </c>
      <c r="S24" s="23">
        <v>-8.6136716116020011</v>
      </c>
      <c r="T24" s="23">
        <v>-9.2326000576170006</v>
      </c>
      <c r="U24" s="23">
        <v>-8.5165592174130005</v>
      </c>
      <c r="V24" s="23">
        <v>-10.193093827847999</v>
      </c>
      <c r="W24" s="23">
        <v>-10.078085223540004</v>
      </c>
      <c r="X24" s="23">
        <v>-7.5353292244139976</v>
      </c>
      <c r="Y24" s="23">
        <v>-13.253302641465</v>
      </c>
      <c r="Z24" s="23">
        <v>-9.3578099662470002</v>
      </c>
      <c r="AA24" s="31">
        <v>-24.851500578614996</v>
      </c>
      <c r="AB24" s="39">
        <v>-127.48278297046201</v>
      </c>
      <c r="AC24" s="13"/>
      <c r="AD24" s="48">
        <v>-11.872657409904001</v>
      </c>
      <c r="AE24" s="23">
        <v>-11.504015731902001</v>
      </c>
      <c r="AF24" s="23">
        <v>-7.2046837107300004</v>
      </c>
      <c r="AG24" s="23">
        <v>-14.893570083563954</v>
      </c>
      <c r="AH24" s="23">
        <v>-14.893570083563954</v>
      </c>
      <c r="AI24" s="23">
        <v>-14.893570083563954</v>
      </c>
      <c r="AJ24" s="23">
        <v>-14.893570083563954</v>
      </c>
      <c r="AK24" s="23">
        <v>-14.893570083563954</v>
      </c>
      <c r="AL24" s="23">
        <v>-15.297776664298729</v>
      </c>
      <c r="AM24" s="23">
        <v>-15.29643626573835</v>
      </c>
      <c r="AN24" s="23">
        <v>-15.297776664298729</v>
      </c>
      <c r="AO24" s="31">
        <v>-15.297776664298729</v>
      </c>
      <c r="AP24" s="39">
        <v>-166.2389735289903</v>
      </c>
      <c r="AQ24" s="56">
        <v>0</v>
      </c>
      <c r="AR24" s="48">
        <v>-17.275893649143001</v>
      </c>
      <c r="AS24" s="23">
        <v>-18.232649067281997</v>
      </c>
      <c r="AT24" s="23">
        <v>-28.806197518998005</v>
      </c>
      <c r="AU24" s="23">
        <v>-30.960184710087006</v>
      </c>
      <c r="AV24" s="23">
        <v>-17.814251804045995</v>
      </c>
      <c r="AW24" s="23">
        <v>-20.850919040976002</v>
      </c>
      <c r="AX24" s="23">
        <v>-17.482965241644003</v>
      </c>
      <c r="AY24" s="23">
        <v>-22.697714206779001</v>
      </c>
      <c r="AZ24" s="23">
        <v>-21.896343191750997</v>
      </c>
      <c r="BA24" s="23">
        <v>-17.886879967686003</v>
      </c>
      <c r="BB24" s="23">
        <v>-22.370638870854002</v>
      </c>
      <c r="BC24" s="31">
        <v>-40.379042044005004</v>
      </c>
      <c r="BD24" s="39">
        <v>-276.65367931325102</v>
      </c>
      <c r="BE24" s="56">
        <v>0</v>
      </c>
      <c r="BF24" s="48">
        <v>-15.322268184020999</v>
      </c>
      <c r="BG24" s="23">
        <v>-19.268888156454</v>
      </c>
      <c r="BH24" s="23">
        <v>-24.429213471779999</v>
      </c>
      <c r="BI24" s="23">
        <v>-20.741308486170002</v>
      </c>
      <c r="BJ24" s="23">
        <v>-22.147191791555997</v>
      </c>
      <c r="BK24" s="23">
        <v>-16.963334650623004</v>
      </c>
      <c r="BL24" s="23">
        <v>-17.268509940584998</v>
      </c>
      <c r="BM24" s="23">
        <v>-16.953903204665998</v>
      </c>
      <c r="BN24" s="23">
        <v>-15.271466074724998</v>
      </c>
      <c r="BO24" s="23">
        <v>-13.443855787857</v>
      </c>
      <c r="BP24" s="23">
        <v>-7.7686667075669984</v>
      </c>
      <c r="BQ24" s="31">
        <v>-17.714587700606998</v>
      </c>
      <c r="BR24" s="39">
        <v>-207.29319415661101</v>
      </c>
      <c r="BS24" s="1"/>
    </row>
    <row r="25" spans="1:71" x14ac:dyDescent="0.3">
      <c r="A25" s="6" t="s">
        <v>78</v>
      </c>
      <c r="B25" s="49">
        <v>-12.095434918575</v>
      </c>
      <c r="C25" s="49">
        <v>-12.456923151293999</v>
      </c>
      <c r="D25" s="49">
        <v>-16.134343415322</v>
      </c>
      <c r="E25" s="49">
        <v>-11.99359914363</v>
      </c>
      <c r="F25" s="49">
        <v>-10.342532573523</v>
      </c>
      <c r="G25" s="49">
        <v>-13.064534663445</v>
      </c>
      <c r="H25" s="49">
        <v>-12.884820202839</v>
      </c>
      <c r="I25" s="49">
        <v>-5.450274410457002</v>
      </c>
      <c r="J25" s="49">
        <v>-13.503059152107005</v>
      </c>
      <c r="K25" s="49">
        <v>-9.6991140675089973</v>
      </c>
      <c r="L25" s="49">
        <v>-21.326157829698001</v>
      </c>
      <c r="M25" s="49">
        <v>-14.152767009330011</v>
      </c>
      <c r="N25" s="40">
        <v>-153.10356053772901</v>
      </c>
      <c r="O25" s="13"/>
      <c r="P25" s="49">
        <v>-11.400990505379999</v>
      </c>
      <c r="Q25" s="26">
        <v>-12.144533302215001</v>
      </c>
      <c r="R25" s="26">
        <v>-9.1450977873270016</v>
      </c>
      <c r="S25" s="26">
        <v>-14.125834579365002</v>
      </c>
      <c r="T25" s="26">
        <v>-15.125171522400001</v>
      </c>
      <c r="U25" s="26">
        <v>-16.772819204874001</v>
      </c>
      <c r="V25" s="26">
        <v>-11.174452736484</v>
      </c>
      <c r="W25" s="26">
        <v>-13.391215663575002</v>
      </c>
      <c r="X25" s="26">
        <v>-11.649061743224999</v>
      </c>
      <c r="Y25" s="26">
        <v>-15.150972880079999</v>
      </c>
      <c r="Z25" s="26">
        <v>-13.131126632991</v>
      </c>
      <c r="AA25" s="32">
        <v>-24.920277987767999</v>
      </c>
      <c r="AB25" s="40">
        <v>-168.13155454568397</v>
      </c>
      <c r="AC25" s="13"/>
      <c r="AD25" s="49">
        <v>-6.9865830850019996</v>
      </c>
      <c r="AE25" s="26">
        <v>-9.6429261399569999</v>
      </c>
      <c r="AF25" s="26">
        <v>-11.655617754674999</v>
      </c>
      <c r="AG25" s="26">
        <v>-14.56714887787656</v>
      </c>
      <c r="AH25" s="26">
        <v>-14.56714887787656</v>
      </c>
      <c r="AI25" s="26">
        <v>-14.56714887787656</v>
      </c>
      <c r="AJ25" s="26">
        <v>-14.56714887787656</v>
      </c>
      <c r="AK25" s="26">
        <v>-14.56714887787656</v>
      </c>
      <c r="AL25" s="26">
        <v>-14.56714887787656</v>
      </c>
      <c r="AM25" s="26">
        <v>-14.56714887787656</v>
      </c>
      <c r="AN25" s="26">
        <v>-14.56714887787656</v>
      </c>
      <c r="AO25" s="32">
        <v>-14.56714887787656</v>
      </c>
      <c r="AP25" s="40">
        <v>-159.38946688052303</v>
      </c>
      <c r="AQ25" s="56">
        <v>0</v>
      </c>
      <c r="AR25" s="49">
        <v>-9.2232048708389982</v>
      </c>
      <c r="AS25" s="26">
        <v>-13.500695151147001</v>
      </c>
      <c r="AT25" s="26">
        <v>-9.2588113104239991</v>
      </c>
      <c r="AU25" s="26">
        <v>-19.591885293951002</v>
      </c>
      <c r="AV25" s="26">
        <v>-15.295132486433999</v>
      </c>
      <c r="AW25" s="26">
        <v>-23.729707325951999</v>
      </c>
      <c r="AX25" s="26">
        <v>-11.0236054791</v>
      </c>
      <c r="AY25" s="26">
        <v>-19.178030147373001</v>
      </c>
      <c r="AZ25" s="26">
        <v>-18.631457057337002</v>
      </c>
      <c r="BA25" s="26">
        <v>-18.443969777684995</v>
      </c>
      <c r="BB25" s="26">
        <v>-16.416334548075</v>
      </c>
      <c r="BC25" s="32">
        <v>-39.682697219511006</v>
      </c>
      <c r="BD25" s="40">
        <v>-213.97553066782805</v>
      </c>
      <c r="BE25" s="56">
        <v>0</v>
      </c>
      <c r="BF25" s="49">
        <v>-10.182580764539999</v>
      </c>
      <c r="BG25" s="26">
        <v>-23.401077519489004</v>
      </c>
      <c r="BH25" s="26">
        <v>-13.810599312147001</v>
      </c>
      <c r="BI25" s="26">
        <v>-37.827773415632997</v>
      </c>
      <c r="BJ25" s="26">
        <v>-34.641405754317006</v>
      </c>
      <c r="BK25" s="26">
        <v>-28.538842110785996</v>
      </c>
      <c r="BL25" s="26">
        <v>-21.441196270191003</v>
      </c>
      <c r="BM25" s="26">
        <v>-20.472473340968996</v>
      </c>
      <c r="BN25" s="26">
        <v>-42.213593594774999</v>
      </c>
      <c r="BO25" s="26">
        <v>-14.967397394556</v>
      </c>
      <c r="BP25" s="26">
        <v>-24.175667002515002</v>
      </c>
      <c r="BQ25" s="32">
        <v>-22.934472633771001</v>
      </c>
      <c r="BR25" s="40">
        <v>-294.60707911368894</v>
      </c>
      <c r="BS25" s="1"/>
    </row>
    <row r="26" spans="1:71" ht="15" thickBot="1" x14ac:dyDescent="0.35">
      <c r="A26" s="10" t="s">
        <v>79</v>
      </c>
      <c r="B26" s="51">
        <v>-20.261022686825999</v>
      </c>
      <c r="C26" s="51">
        <v>-20.948772845813998</v>
      </c>
      <c r="D26" s="51">
        <v>-23.32003363326</v>
      </c>
      <c r="E26" s="51">
        <v>-19.497515274423002</v>
      </c>
      <c r="F26" s="51">
        <v>-18.942883743489002</v>
      </c>
      <c r="G26" s="51">
        <v>-21.982165382753998</v>
      </c>
      <c r="H26" s="51">
        <v>-21.554505282453004</v>
      </c>
      <c r="I26" s="51">
        <v>-16.956431659710002</v>
      </c>
      <c r="J26" s="51">
        <v>-21.341359540839004</v>
      </c>
      <c r="K26" s="51">
        <v>-22.096687471764</v>
      </c>
      <c r="L26" s="51">
        <v>-29.534855048436004</v>
      </c>
      <c r="M26" s="51">
        <v>-25.81175245846801</v>
      </c>
      <c r="N26" s="42">
        <v>-262.24798502823603</v>
      </c>
      <c r="O26" s="7"/>
      <c r="P26" s="51">
        <v>-23.066381788737001</v>
      </c>
      <c r="Q26" s="27">
        <v>-20.568413920317003</v>
      </c>
      <c r="R26" s="27">
        <v>-21.172996418451003</v>
      </c>
      <c r="S26" s="27">
        <v>-25.482187989789004</v>
      </c>
      <c r="T26" s="27">
        <v>-31.627938912264003</v>
      </c>
      <c r="U26" s="27">
        <v>-27.555982966695002</v>
      </c>
      <c r="V26" s="27">
        <v>-24.983741567072997</v>
      </c>
      <c r="W26" s="27">
        <v>-26.238766062165006</v>
      </c>
      <c r="X26" s="27">
        <v>-22.063264298990998</v>
      </c>
      <c r="Y26" s="27">
        <v>-39.570788335149004</v>
      </c>
      <c r="Z26" s="27">
        <v>-29.529388497596997</v>
      </c>
      <c r="AA26" s="34">
        <v>-59.313792411666</v>
      </c>
      <c r="AB26" s="42">
        <v>-351.17364316889405</v>
      </c>
      <c r="AC26" s="7"/>
      <c r="AD26" s="51">
        <v>-25.995205451348998</v>
      </c>
      <c r="AE26" s="27">
        <v>-25.801789493859005</v>
      </c>
      <c r="AF26" s="27">
        <v>-24.054960969351001</v>
      </c>
      <c r="AG26" s="27">
        <v>-37.080835617937943</v>
      </c>
      <c r="AH26" s="27">
        <v>-37.080835617937943</v>
      </c>
      <c r="AI26" s="27">
        <v>-37.080835617937943</v>
      </c>
      <c r="AJ26" s="27">
        <v>-37.080835617937943</v>
      </c>
      <c r="AK26" s="27">
        <v>-37.080835617937943</v>
      </c>
      <c r="AL26" s="27">
        <v>-37.652129622311726</v>
      </c>
      <c r="AM26" s="27">
        <v>-37.650789223751339</v>
      </c>
      <c r="AN26" s="27">
        <v>-37.652129622311726</v>
      </c>
      <c r="AO26" s="34">
        <v>-37.652129622311726</v>
      </c>
      <c r="AP26" s="42">
        <v>-411.86331209493522</v>
      </c>
      <c r="AQ26" s="56">
        <v>0</v>
      </c>
      <c r="AR26" s="51">
        <v>-37.198348366556999</v>
      </c>
      <c r="AS26" s="27">
        <v>-38.123624616908998</v>
      </c>
      <c r="AT26" s="27">
        <v>-51.279269418447001</v>
      </c>
      <c r="AU26" s="27">
        <v>-61.61565149826</v>
      </c>
      <c r="AV26" s="27">
        <v>-49.268022193052992</v>
      </c>
      <c r="AW26" s="27">
        <v>-50.817494613617995</v>
      </c>
      <c r="AX26" s="27">
        <v>-38.598633990275999</v>
      </c>
      <c r="AY26" s="27">
        <v>-53.066303860986004</v>
      </c>
      <c r="AZ26" s="27">
        <v>-53.066637687089994</v>
      </c>
      <c r="BA26" s="27">
        <v>-44.426228031183001</v>
      </c>
      <c r="BB26" s="27">
        <v>-55.972207429875006</v>
      </c>
      <c r="BC26" s="34">
        <v>-121.56347572956</v>
      </c>
      <c r="BD26" s="42">
        <v>-654.99589743581407</v>
      </c>
      <c r="BE26" s="56">
        <v>0</v>
      </c>
      <c r="BF26" s="51">
        <v>-39.902236627691991</v>
      </c>
      <c r="BG26" s="27">
        <v>-53.05667753121601</v>
      </c>
      <c r="BH26" s="27">
        <v>-60.648337154940002</v>
      </c>
      <c r="BI26" s="27">
        <v>-72.597219287154005</v>
      </c>
      <c r="BJ26" s="27">
        <v>-77.479841613147002</v>
      </c>
      <c r="BK26" s="27">
        <v>-62.425112051652</v>
      </c>
      <c r="BL26" s="27">
        <v>-33.439874920977005</v>
      </c>
      <c r="BM26" s="27">
        <v>-62.59524947843699</v>
      </c>
      <c r="BN26" s="27">
        <v>-77.448672317724004</v>
      </c>
      <c r="BO26" s="27">
        <v>-204.69028242008997</v>
      </c>
      <c r="BP26" s="27">
        <v>-13.449126977928</v>
      </c>
      <c r="BQ26" s="34">
        <v>-118.443247502886</v>
      </c>
      <c r="BR26" s="42">
        <v>-876.17587788384299</v>
      </c>
      <c r="BS26" s="1"/>
    </row>
    <row r="27" spans="1:71" ht="17.7" customHeight="1" thickTop="1" x14ac:dyDescent="0.3">
      <c r="A27" s="8" t="s">
        <v>80</v>
      </c>
      <c r="B27" s="52">
        <v>38.979349190558992</v>
      </c>
      <c r="C27" s="52">
        <v>23.697795348000003</v>
      </c>
      <c r="D27" s="52">
        <v>22.035062140622998</v>
      </c>
      <c r="E27" s="52">
        <v>16.906642518042002</v>
      </c>
      <c r="F27" s="52">
        <v>-1.1629078653600005</v>
      </c>
      <c r="G27" s="52">
        <v>1.522571077467</v>
      </c>
      <c r="H27" s="52">
        <v>2.5195398117390004</v>
      </c>
      <c r="I27" s="52">
        <v>-72.97395867534901</v>
      </c>
      <c r="J27" s="52">
        <v>0.63174277480200003</v>
      </c>
      <c r="K27" s="52">
        <v>0.65833921646700011</v>
      </c>
      <c r="L27" s="52">
        <v>0.40647570941699973</v>
      </c>
      <c r="M27" s="52">
        <v>19.890914817356993</v>
      </c>
      <c r="N27" s="43">
        <v>53.111566063763988</v>
      </c>
      <c r="O27" s="13"/>
      <c r="P27" s="52">
        <v>3.8958654208500008</v>
      </c>
      <c r="Q27" s="20">
        <v>-0.84518302023000003</v>
      </c>
      <c r="R27" s="20">
        <v>1.5228033651510002</v>
      </c>
      <c r="S27" s="20">
        <v>2.5954732523310002</v>
      </c>
      <c r="T27" s="20">
        <v>-0.1561101802349999</v>
      </c>
      <c r="U27" s="20">
        <v>0.411617814267</v>
      </c>
      <c r="V27" s="20">
        <v>1.1904090588629999</v>
      </c>
      <c r="W27" s="20">
        <v>1.3031081834669997</v>
      </c>
      <c r="X27" s="20">
        <v>532.62820690533295</v>
      </c>
      <c r="Y27" s="20">
        <v>16.357907581773013</v>
      </c>
      <c r="Z27" s="20">
        <v>-35.936373397032007</v>
      </c>
      <c r="AA27" s="18">
        <v>-102.08463907283698</v>
      </c>
      <c r="AB27" s="43">
        <v>420.88308591170102</v>
      </c>
      <c r="AC27" s="13"/>
      <c r="AD27" s="52">
        <v>0.1148221467</v>
      </c>
      <c r="AE27" s="20">
        <v>3.069454840668</v>
      </c>
      <c r="AF27" s="20">
        <v>1.1298497645430001</v>
      </c>
      <c r="AG27" s="20">
        <v>0</v>
      </c>
      <c r="AH27" s="20">
        <v>0</v>
      </c>
      <c r="AI27" s="20">
        <v>0</v>
      </c>
      <c r="AJ27" s="20">
        <v>0</v>
      </c>
      <c r="AK27" s="20">
        <v>0</v>
      </c>
      <c r="AL27" s="20">
        <v>0</v>
      </c>
      <c r="AM27" s="20">
        <v>0</v>
      </c>
      <c r="AN27" s="20">
        <v>0</v>
      </c>
      <c r="AO27" s="18">
        <v>0</v>
      </c>
      <c r="AP27" s="43">
        <v>4.314126751911</v>
      </c>
      <c r="AQ27" s="56">
        <v>0</v>
      </c>
      <c r="AR27" s="52">
        <v>5.0536498567980006</v>
      </c>
      <c r="AS27" s="20">
        <v>11.593656954584999</v>
      </c>
      <c r="AT27" s="20">
        <v>-46.199306982402</v>
      </c>
      <c r="AU27" s="20">
        <v>0.31432044632999978</v>
      </c>
      <c r="AV27" s="20">
        <v>-49.411507014072008</v>
      </c>
      <c r="AW27" s="20">
        <v>34.292222017287003</v>
      </c>
      <c r="AX27" s="20">
        <v>-55.814365648614</v>
      </c>
      <c r="AY27" s="20">
        <v>-60.241060436696998</v>
      </c>
      <c r="AZ27" s="20">
        <v>7.7937981024569956</v>
      </c>
      <c r="BA27" s="20">
        <v>5.0917663727610005</v>
      </c>
      <c r="BB27" s="20">
        <v>-4.8313768393289998</v>
      </c>
      <c r="BC27" s="18">
        <v>125.78817404431204</v>
      </c>
      <c r="BD27" s="43">
        <v>-26.570029126583961</v>
      </c>
      <c r="BE27" s="56">
        <v>0</v>
      </c>
      <c r="BF27" s="52">
        <v>-63.815729861114995</v>
      </c>
      <c r="BG27" s="20">
        <v>67.911009913089003</v>
      </c>
      <c r="BH27" s="20">
        <v>-1.631258639556</v>
      </c>
      <c r="BI27" s="20">
        <v>-173.09676368613299</v>
      </c>
      <c r="BJ27" s="20">
        <v>-38.359688989584001</v>
      </c>
      <c r="BK27" s="20">
        <v>47.465324007764998</v>
      </c>
      <c r="BL27" s="20">
        <v>147.95774369534999</v>
      </c>
      <c r="BM27" s="20">
        <v>-99.831866096241015</v>
      </c>
      <c r="BN27" s="20">
        <v>52.748642005713002</v>
      </c>
      <c r="BO27" s="20">
        <v>75.038487985256992</v>
      </c>
      <c r="BP27" s="20">
        <v>-6.0869443105919991</v>
      </c>
      <c r="BQ27" s="18">
        <v>0.95196496691099997</v>
      </c>
      <c r="BR27" s="43">
        <v>9.2509209908639995</v>
      </c>
      <c r="BS27" s="1"/>
    </row>
    <row r="28" spans="1:71" ht="15" thickBot="1" x14ac:dyDescent="0.35">
      <c r="A28" s="12" t="s">
        <v>81</v>
      </c>
      <c r="B28" s="46">
        <v>63.97436860238399</v>
      </c>
      <c r="C28" s="46">
        <v>1.6294610491559984</v>
      </c>
      <c r="D28" s="46">
        <v>45.460146267924031</v>
      </c>
      <c r="E28" s="46">
        <v>19.409711038623048</v>
      </c>
      <c r="F28" s="46">
        <v>1.9481402706419324</v>
      </c>
      <c r="G28" s="46">
        <v>23.972380185726017</v>
      </c>
      <c r="H28" s="46">
        <v>151.02560887679979</v>
      </c>
      <c r="I28" s="46">
        <v>30.912608046075071</v>
      </c>
      <c r="J28" s="46">
        <v>27.15459247729499</v>
      </c>
      <c r="K28" s="46">
        <v>18.299041235079041</v>
      </c>
      <c r="L28" s="46">
        <v>32.781246849962628</v>
      </c>
      <c r="M28" s="46">
        <v>164.23042832178305</v>
      </c>
      <c r="N28" s="37">
        <v>580.79773322144956</v>
      </c>
      <c r="O28" s="13"/>
      <c r="P28" s="46">
        <v>-2.8481952995789412</v>
      </c>
      <c r="Q28" s="25">
        <v>-22.747346621034037</v>
      </c>
      <c r="R28" s="25">
        <v>186.44780025774597</v>
      </c>
      <c r="S28" s="25">
        <v>-30.674660093312902</v>
      </c>
      <c r="T28" s="25">
        <v>7.7088286751970392</v>
      </c>
      <c r="U28" s="25">
        <v>-26.819820603327255</v>
      </c>
      <c r="V28" s="25">
        <v>-3.0858543553979429</v>
      </c>
      <c r="W28" s="25">
        <v>-533.79502704177605</v>
      </c>
      <c r="X28" s="25">
        <v>571.74916536026717</v>
      </c>
      <c r="Y28" s="25">
        <v>38.137303940685364</v>
      </c>
      <c r="Z28" s="25">
        <v>166.09338622065442</v>
      </c>
      <c r="AA28" s="30">
        <v>-127.96186606947886</v>
      </c>
      <c r="AB28" s="37">
        <v>222.20371437064406</v>
      </c>
      <c r="AC28" s="13"/>
      <c r="AD28" s="46">
        <v>72.544902888128917</v>
      </c>
      <c r="AE28" s="25">
        <v>44.982085919411887</v>
      </c>
      <c r="AF28" s="25">
        <v>59.818794782238193</v>
      </c>
      <c r="AG28" s="25">
        <v>-8.9718487870252446</v>
      </c>
      <c r="AH28" s="25">
        <v>-11.698804049170858</v>
      </c>
      <c r="AI28" s="25">
        <v>-11.698804049170858</v>
      </c>
      <c r="AJ28" s="25">
        <v>3.5122679034153803</v>
      </c>
      <c r="AK28" s="25">
        <v>-0.55227128984892127</v>
      </c>
      <c r="AL28" s="25">
        <v>-1.5571908284271299</v>
      </c>
      <c r="AM28" s="25">
        <v>-9.9754279270430857</v>
      </c>
      <c r="AN28" s="25">
        <v>-12.703723587749074</v>
      </c>
      <c r="AO28" s="30">
        <v>-13.435054587749079</v>
      </c>
      <c r="AP28" s="37">
        <v>110.26492638701009</v>
      </c>
      <c r="AQ28" s="55">
        <v>0</v>
      </c>
      <c r="AR28" s="46">
        <v>46.0316364728669</v>
      </c>
      <c r="AS28" s="25">
        <v>2.5811625355260759</v>
      </c>
      <c r="AT28" s="25">
        <v>175.5052302916699</v>
      </c>
      <c r="AU28" s="25">
        <v>2.4807228926578593</v>
      </c>
      <c r="AV28" s="25">
        <v>82.97762596691102</v>
      </c>
      <c r="AW28" s="25">
        <v>127.25616547588804</v>
      </c>
      <c r="AX28" s="25">
        <v>84.114727630847995</v>
      </c>
      <c r="AY28" s="25">
        <v>-24.522286809648008</v>
      </c>
      <c r="AZ28" s="25">
        <v>112.24765960545622</v>
      </c>
      <c r="BA28" s="25">
        <v>93.128601859524352</v>
      </c>
      <c r="BB28" s="25">
        <v>39.955266922362227</v>
      </c>
      <c r="BC28" s="30">
        <v>-70.521175933778835</v>
      </c>
      <c r="BD28" s="37">
        <v>671.23533691028376</v>
      </c>
      <c r="BE28" s="55">
        <v>0</v>
      </c>
      <c r="BF28" s="46">
        <v>-69.363205580771833</v>
      </c>
      <c r="BG28" s="25">
        <v>260.20663272121158</v>
      </c>
      <c r="BH28" s="25">
        <v>80.604146183423651</v>
      </c>
      <c r="BI28" s="25">
        <v>-68.035325637084199</v>
      </c>
      <c r="BJ28" s="25">
        <v>88.760211163535885</v>
      </c>
      <c r="BK28" s="25">
        <v>122.33509038065741</v>
      </c>
      <c r="BL28" s="25">
        <v>170.80669150366265</v>
      </c>
      <c r="BM28" s="25">
        <v>-72.41436776632537</v>
      </c>
      <c r="BN28" s="25">
        <v>141.05958026648452</v>
      </c>
      <c r="BO28" s="25">
        <v>140.31088388608225</v>
      </c>
      <c r="BP28" s="25">
        <v>-9.9100789164871141</v>
      </c>
      <c r="BQ28" s="30">
        <v>-30.79060833076797</v>
      </c>
      <c r="BR28" s="37">
        <v>753.56964987362153</v>
      </c>
      <c r="BS28" s="1"/>
    </row>
    <row r="29" spans="1:71" ht="8.6999999999999993" customHeight="1" thickTop="1" x14ac:dyDescent="0.3">
      <c r="A29" s="8"/>
      <c r="B29" s="47">
        <v>0</v>
      </c>
      <c r="C29" s="47">
        <v>0</v>
      </c>
      <c r="D29" s="47">
        <v>0</v>
      </c>
      <c r="E29" s="47">
        <v>0</v>
      </c>
      <c r="F29" s="47">
        <v>0</v>
      </c>
      <c r="G29" s="47">
        <v>0</v>
      </c>
      <c r="H29" s="47">
        <v>0</v>
      </c>
      <c r="I29" s="47">
        <v>0</v>
      </c>
      <c r="J29" s="47">
        <v>0</v>
      </c>
      <c r="K29" s="47">
        <v>0</v>
      </c>
      <c r="L29" s="47">
        <v>0</v>
      </c>
      <c r="M29" s="47">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-14.911863149729998</v>
      </c>
      <c r="C30" s="48">
        <v>-15.128400359363997</v>
      </c>
      <c r="D30" s="48">
        <v>-15.128400444155996</v>
      </c>
      <c r="E30" s="48">
        <v>-15.128400444156002</v>
      </c>
      <c r="F30" s="48">
        <v>-15.052862696031001</v>
      </c>
      <c r="G30" s="48">
        <v>-17.007240933930007</v>
      </c>
      <c r="H30" s="48">
        <v>-17.007240923330997</v>
      </c>
      <c r="I30" s="48">
        <v>-17.012305623684007</v>
      </c>
      <c r="J30" s="48">
        <v>-17.012305623683989</v>
      </c>
      <c r="K30" s="48">
        <v>-17.012305623684007</v>
      </c>
      <c r="L30" s="48">
        <v>-17.036211540996007</v>
      </c>
      <c r="M30" s="48">
        <v>-23.232712128915004</v>
      </c>
      <c r="N30" s="39">
        <v>-200.67024949166102</v>
      </c>
      <c r="O30" s="13"/>
      <c r="P30" s="48">
        <v>-16.985336340996</v>
      </c>
      <c r="Q30" s="23">
        <v>-17.026284697778998</v>
      </c>
      <c r="R30" s="23">
        <v>-17.026284697778998</v>
      </c>
      <c r="S30" s="23">
        <v>-16.890264201312</v>
      </c>
      <c r="T30" s="23">
        <v>-16.958627751311997</v>
      </c>
      <c r="U30" s="23">
        <v>-17.930365237515005</v>
      </c>
      <c r="V30" s="23">
        <v>-18.023107759394993</v>
      </c>
      <c r="W30" s="23">
        <v>-18.071266393299002</v>
      </c>
      <c r="X30" s="23">
        <v>-18.074084635602002</v>
      </c>
      <c r="Y30" s="23">
        <v>-18.207160252913997</v>
      </c>
      <c r="Z30" s="23">
        <v>-18.580505714121006</v>
      </c>
      <c r="AA30" s="31">
        <v>-0.11281117723200695</v>
      </c>
      <c r="AB30" s="39">
        <v>-193.88609885925601</v>
      </c>
      <c r="AC30" s="13"/>
      <c r="AD30" s="48">
        <v>-18.517190118053996</v>
      </c>
      <c r="AE30" s="23">
        <v>-18.531799663065001</v>
      </c>
      <c r="AF30" s="23">
        <v>-18.531799663065001</v>
      </c>
      <c r="AG30" s="23">
        <v>-18.0183</v>
      </c>
      <c r="AH30" s="23">
        <v>-18.0183</v>
      </c>
      <c r="AI30" s="23">
        <v>-18.0183</v>
      </c>
      <c r="AJ30" s="23">
        <v>-18.0183</v>
      </c>
      <c r="AK30" s="23">
        <v>-18.0183</v>
      </c>
      <c r="AL30" s="23">
        <v>-18.0183</v>
      </c>
      <c r="AM30" s="23">
        <v>-18.0183</v>
      </c>
      <c r="AN30" s="23">
        <v>-18.0183</v>
      </c>
      <c r="AO30" s="31">
        <v>-18.0183</v>
      </c>
      <c r="AP30" s="39">
        <v>-217.74548944418402</v>
      </c>
      <c r="AQ30" s="56">
        <v>0</v>
      </c>
      <c r="AR30" s="48">
        <v>-18.46946371137</v>
      </c>
      <c r="AS30" s="23">
        <v>-18.372876773204997</v>
      </c>
      <c r="AT30" s="23">
        <v>-18.996282406403996</v>
      </c>
      <c r="AU30" s="23">
        <v>-20.317757671164006</v>
      </c>
      <c r="AV30" s="23">
        <v>-19.85732156243099</v>
      </c>
      <c r="AW30" s="23">
        <v>-20.004656173428</v>
      </c>
      <c r="AX30" s="23">
        <v>-20.661345305777996</v>
      </c>
      <c r="AY30" s="23">
        <v>-20.996340617265002</v>
      </c>
      <c r="AZ30" s="23">
        <v>-21.418299875831995</v>
      </c>
      <c r="BA30" s="23">
        <v>-21.628743497787003</v>
      </c>
      <c r="BB30" s="23">
        <v>-22.330002930195</v>
      </c>
      <c r="BC30" s="31">
        <v>-22.735233076928999</v>
      </c>
      <c r="BD30" s="39">
        <v>-245.78832360178802</v>
      </c>
      <c r="BE30" s="56">
        <v>0</v>
      </c>
      <c r="BF30" s="48">
        <v>-22.156703758115999</v>
      </c>
      <c r="BG30" s="23">
        <v>-22.366969719632998</v>
      </c>
      <c r="BH30" s="23">
        <v>-22.365864095547003</v>
      </c>
      <c r="BI30" s="23">
        <v>-22.289370095043001</v>
      </c>
      <c r="BJ30" s="23">
        <v>-27.515046290009998</v>
      </c>
      <c r="BK30" s="23">
        <v>-29.324911285920006</v>
      </c>
      <c r="BL30" s="23">
        <v>-28.774121860689</v>
      </c>
      <c r="BM30" s="23">
        <v>-29.440043718344999</v>
      </c>
      <c r="BN30" s="23">
        <v>-29.427209113671005</v>
      </c>
      <c r="BO30" s="23">
        <v>-29.377934712437995</v>
      </c>
      <c r="BP30" s="23">
        <v>-28.335629275016991</v>
      </c>
      <c r="BQ30" s="31">
        <v>-27.407769656202003</v>
      </c>
      <c r="BR30" s="39">
        <v>-318.781573580631</v>
      </c>
      <c r="BS30" s="1"/>
    </row>
    <row r="31" spans="1:71" ht="6" customHeight="1" x14ac:dyDescent="0.3">
      <c r="A31" s="11"/>
      <c r="B31" s="49">
        <v>0</v>
      </c>
      <c r="C31" s="49">
        <v>0</v>
      </c>
      <c r="D31" s="49">
        <v>0</v>
      </c>
      <c r="E31" s="49">
        <v>0</v>
      </c>
      <c r="F31" s="49">
        <v>0</v>
      </c>
      <c r="G31" s="49">
        <v>0</v>
      </c>
      <c r="H31" s="49">
        <v>0</v>
      </c>
      <c r="I31" s="49">
        <v>0</v>
      </c>
      <c r="J31" s="49">
        <v>0</v>
      </c>
      <c r="K31" s="49">
        <v>0</v>
      </c>
      <c r="L31" s="49">
        <v>0</v>
      </c>
      <c r="M31" s="49">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49.062505452653994</v>
      </c>
      <c r="C32" s="84">
        <v>-13.498939310208</v>
      </c>
      <c r="D32" s="84">
        <v>30.331745823768035</v>
      </c>
      <c r="E32" s="84">
        <v>4.2813105944670458</v>
      </c>
      <c r="F32" s="84">
        <v>-13.104722425389069</v>
      </c>
      <c r="G32" s="84">
        <v>6.9651392517960105</v>
      </c>
      <c r="H32" s="84">
        <v>134.01836795346878</v>
      </c>
      <c r="I32" s="84">
        <v>13.900302422391066</v>
      </c>
      <c r="J32" s="84">
        <v>10.142286853610997</v>
      </c>
      <c r="K32" s="84">
        <v>1.2867356113950355</v>
      </c>
      <c r="L32" s="84">
        <v>15.745035308966619</v>
      </c>
      <c r="M32" s="84">
        <v>140.99771619286804</v>
      </c>
      <c r="N32" s="85">
        <v>380.12748372978854</v>
      </c>
      <c r="O32" s="68"/>
      <c r="P32" s="84">
        <v>-19.833531640574943</v>
      </c>
      <c r="Q32" s="82">
        <v>-39.773631318813038</v>
      </c>
      <c r="R32" s="82">
        <v>169.42151555996696</v>
      </c>
      <c r="S32" s="82">
        <v>-47.564924294624902</v>
      </c>
      <c r="T32" s="82">
        <v>-9.2497990761149573</v>
      </c>
      <c r="U32" s="82">
        <v>-44.750185840842256</v>
      </c>
      <c r="V32" s="82">
        <v>-21.108962114792938</v>
      </c>
      <c r="W32" s="82">
        <v>-551.86629343507502</v>
      </c>
      <c r="X32" s="82">
        <v>553.67508072466524</v>
      </c>
      <c r="Y32" s="82">
        <v>19.93014368777137</v>
      </c>
      <c r="Z32" s="82">
        <v>147.51288050653343</v>
      </c>
      <c r="AA32" s="83">
        <v>-128.07467724671088</v>
      </c>
      <c r="AB32" s="85">
        <v>28.317615511387995</v>
      </c>
      <c r="AC32" s="68"/>
      <c r="AD32" s="53">
        <v>54.02771277007492</v>
      </c>
      <c r="AE32" s="28">
        <v>26.450286256346885</v>
      </c>
      <c r="AF32" s="28">
        <v>41.286995119173191</v>
      </c>
      <c r="AG32" s="28">
        <v>-26.990148787025245</v>
      </c>
      <c r="AH32" s="28">
        <v>-29.717104049170857</v>
      </c>
      <c r="AI32" s="28">
        <v>-29.717104049170857</v>
      </c>
      <c r="AJ32" s="28">
        <v>-14.506032096584619</v>
      </c>
      <c r="AK32" s="28">
        <v>-18.570571289848921</v>
      </c>
      <c r="AL32" s="28">
        <v>-19.575490828427128</v>
      </c>
      <c r="AM32" s="28">
        <v>-27.993727927043086</v>
      </c>
      <c r="AN32" s="28">
        <v>-30.722023587749074</v>
      </c>
      <c r="AO32" s="35">
        <v>-31.453354587749079</v>
      </c>
      <c r="AP32" s="44">
        <v>-107.48056305717388</v>
      </c>
      <c r="AQ32" s="55">
        <v>0</v>
      </c>
      <c r="AR32" s="84">
        <v>27.5621727614969</v>
      </c>
      <c r="AS32" s="82">
        <v>-15.791714237678921</v>
      </c>
      <c r="AT32" s="82">
        <v>156.50894788526591</v>
      </c>
      <c r="AU32" s="82">
        <v>-17.837034778506144</v>
      </c>
      <c r="AV32" s="82">
        <v>63.120304404480024</v>
      </c>
      <c r="AW32" s="82">
        <v>107.25150930246005</v>
      </c>
      <c r="AX32" s="82">
        <v>63.453382325070002</v>
      </c>
      <c r="AY32" s="82">
        <v>-45.518627426913007</v>
      </c>
      <c r="AZ32" s="82">
        <v>90.82935972962423</v>
      </c>
      <c r="BA32" s="82">
        <v>71.499858361737338</v>
      </c>
      <c r="BB32" s="82">
        <v>17.62526399216723</v>
      </c>
      <c r="BC32" s="83">
        <v>-93.256409010707827</v>
      </c>
      <c r="BD32" s="85">
        <v>425.44701330849585</v>
      </c>
      <c r="BE32" s="55">
        <v>0</v>
      </c>
      <c r="BF32" s="84">
        <v>-91.519909338887828</v>
      </c>
      <c r="BG32" s="82">
        <v>237.83966300157857</v>
      </c>
      <c r="BH32" s="82">
        <v>58.238282087876641</v>
      </c>
      <c r="BI32" s="82">
        <v>-90.324695732127196</v>
      </c>
      <c r="BJ32" s="82">
        <v>61.24516487352588</v>
      </c>
      <c r="BK32" s="82">
        <v>93.010179094737396</v>
      </c>
      <c r="BL32" s="82">
        <v>142.03256964297367</v>
      </c>
      <c r="BM32" s="82">
        <v>-101.85441148467036</v>
      </c>
      <c r="BN32" s="82">
        <v>111.6323711528135</v>
      </c>
      <c r="BO32" s="82">
        <v>110.93294917364425</v>
      </c>
      <c r="BP32" s="82">
        <v>-38.2457081915041</v>
      </c>
      <c r="BQ32" s="83">
        <v>-58.198377986969973</v>
      </c>
      <c r="BR32" s="85">
        <v>434.78807629299052</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sheetData>
  <pageMargins left="0.7" right="0.7" top="0.75" bottom="0.75" header="0.3" footer="0.3"/>
  <pageSetup scale="1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00B050"/>
    <pageSetUpPr fitToPage="1"/>
  </sheetPr>
  <dimension ref="A1:BS33"/>
  <sheetViews>
    <sheetView zoomScale="60" zoomScaleNormal="60" workbookViewId="0">
      <pane xSplit="1" ySplit="6" topLeftCell="B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48.6640625" bestFit="1" customWidth="1"/>
    <col min="2" max="13" width="12.6640625" customWidth="1" outlineLevel="1"/>
    <col min="14" max="14" width="12.6640625" customWidth="1"/>
    <col min="15" max="15" width="1.6640625" customWidth="1"/>
    <col min="16" max="27" width="12.6640625" customWidth="1" outlineLevel="1"/>
    <col min="28" max="28" width="12.6640625" customWidth="1"/>
    <col min="29" max="29" width="1.6640625" customWidth="1"/>
    <col min="30" max="41" width="12.6640625" customWidth="1" outlineLevel="1"/>
    <col min="42" max="42" width="12.6640625" customWidth="1"/>
    <col min="43" max="43" width="4" customWidth="1"/>
    <col min="44" max="55" width="12.6640625" customWidth="1" outlineLevel="1"/>
    <col min="56" max="56" width="12.6640625" customWidth="1"/>
    <col min="57" max="57" width="4" customWidth="1"/>
    <col min="58" max="69" width="12.6640625" customWidth="1" outlineLevel="1"/>
    <col min="70" max="70" width="13.33203125" customWidth="1"/>
    <col min="71" max="71" width="7.88671875" customWidth="1"/>
  </cols>
  <sheetData>
    <row r="1" spans="1:71" ht="16.2" thickBot="1" x14ac:dyDescent="0.35">
      <c r="A1" s="62" t="s">
        <v>88</v>
      </c>
      <c r="O1" s="66"/>
      <c r="AC1" s="66"/>
      <c r="AD1" s="61"/>
      <c r="AE1" s="61"/>
      <c r="AF1" s="61"/>
      <c r="AP1" s="64"/>
      <c r="AR1" s="61"/>
      <c r="AS1" s="61"/>
      <c r="AT1" s="61"/>
      <c r="AU1" s="61"/>
      <c r="AV1" s="61"/>
      <c r="AW1" s="61"/>
      <c r="AX1" s="61"/>
      <c r="AY1" s="61"/>
      <c r="AZ1" s="61"/>
      <c r="BA1" s="61"/>
      <c r="BB1" s="61"/>
      <c r="BC1" s="61"/>
      <c r="BD1" s="64"/>
      <c r="BF1" s="61"/>
      <c r="BG1" s="61"/>
      <c r="BH1" s="61"/>
      <c r="BI1" s="61"/>
      <c r="BJ1" s="61"/>
      <c r="BK1" s="61"/>
      <c r="BL1" s="61"/>
      <c r="BM1" s="61"/>
      <c r="BN1" s="61"/>
      <c r="BO1" s="61"/>
      <c r="BP1" s="61"/>
      <c r="BQ1" s="61"/>
      <c r="BR1" s="64"/>
    </row>
    <row r="2" spans="1:71" ht="32.25" customHeight="1" thickBot="1" x14ac:dyDescent="0.35">
      <c r="A2" s="9"/>
      <c r="B2" s="72" t="s">
        <v>3</v>
      </c>
      <c r="C2" s="73" t="s">
        <v>4</v>
      </c>
      <c r="D2" s="73" t="s">
        <v>5</v>
      </c>
      <c r="E2" s="73" t="s">
        <v>6</v>
      </c>
      <c r="F2" s="73" t="s">
        <v>7</v>
      </c>
      <c r="G2" s="73" t="s">
        <v>8</v>
      </c>
      <c r="H2" s="73" t="s">
        <v>9</v>
      </c>
      <c r="I2" s="73" t="s">
        <v>10</v>
      </c>
      <c r="J2" s="73" t="s">
        <v>11</v>
      </c>
      <c r="K2" s="73" t="s">
        <v>12</v>
      </c>
      <c r="L2" s="73" t="s">
        <v>13</v>
      </c>
      <c r="M2" s="73" t="s">
        <v>14</v>
      </c>
      <c r="N2" s="74" t="s">
        <v>15</v>
      </c>
      <c r="P2" s="15" t="s">
        <v>16</v>
      </c>
      <c r="Q2" s="16" t="s">
        <v>17</v>
      </c>
      <c r="R2" s="16" t="s">
        <v>18</v>
      </c>
      <c r="S2" s="16" t="s">
        <v>19</v>
      </c>
      <c r="T2" s="16" t="s">
        <v>20</v>
      </c>
      <c r="U2" s="16" t="s">
        <v>21</v>
      </c>
      <c r="V2" s="16" t="s">
        <v>22</v>
      </c>
      <c r="W2" s="16" t="s">
        <v>23</v>
      </c>
      <c r="X2" s="16" t="s">
        <v>24</v>
      </c>
      <c r="Y2" s="16" t="s">
        <v>25</v>
      </c>
      <c r="Z2" s="16" t="s">
        <v>26</v>
      </c>
      <c r="AA2" s="16" t="s">
        <v>27</v>
      </c>
      <c r="AB2" s="17" t="s">
        <v>28</v>
      </c>
      <c r="AD2" s="75" t="s">
        <v>29</v>
      </c>
      <c r="AE2" s="76" t="s">
        <v>30</v>
      </c>
      <c r="AF2" s="76" t="s">
        <v>31</v>
      </c>
      <c r="AG2" s="76" t="s">
        <v>32</v>
      </c>
      <c r="AH2" s="76" t="s">
        <v>33</v>
      </c>
      <c r="AI2" s="76" t="s">
        <v>34</v>
      </c>
      <c r="AJ2" s="76" t="s">
        <v>35</v>
      </c>
      <c r="AK2" s="76" t="s">
        <v>36</v>
      </c>
      <c r="AL2" s="76" t="s">
        <v>37</v>
      </c>
      <c r="AM2" s="76" t="s">
        <v>38</v>
      </c>
      <c r="AN2" s="76" t="s">
        <v>39</v>
      </c>
      <c r="AO2" s="76" t="s">
        <v>40</v>
      </c>
      <c r="AP2" s="77"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c r="BS2" s="59"/>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1" customHeight="1" thickBot="1" x14ac:dyDescent="0.35">
      <c r="A5" s="10" t="s">
        <v>69</v>
      </c>
      <c r="B5" s="46">
        <v>13.319371136999999</v>
      </c>
      <c r="C5" s="46">
        <v>13.036314243</v>
      </c>
      <c r="D5" s="46">
        <v>15.067697384999999</v>
      </c>
      <c r="E5" s="46">
        <v>12.918336774</v>
      </c>
      <c r="F5" s="46">
        <v>11.060008804500001</v>
      </c>
      <c r="G5" s="46">
        <v>9.9217821945000022</v>
      </c>
      <c r="H5" s="46">
        <v>13.341204017100003</v>
      </c>
      <c r="I5" s="46">
        <v>11.030317295850001</v>
      </c>
      <c r="J5" s="46">
        <v>12.496721590769999</v>
      </c>
      <c r="K5" s="46">
        <v>13.163124176669999</v>
      </c>
      <c r="L5" s="46">
        <v>13.719035579250001</v>
      </c>
      <c r="M5" s="46">
        <v>13.956861770700003</v>
      </c>
      <c r="N5" s="37">
        <v>153.03077496834001</v>
      </c>
      <c r="O5" s="67"/>
      <c r="P5" s="46">
        <v>10.149738279180001</v>
      </c>
      <c r="Q5" s="25">
        <v>12.69058917165</v>
      </c>
      <c r="R5" s="25">
        <v>10.8503107692</v>
      </c>
      <c r="S5" s="25">
        <v>11.604859938600001</v>
      </c>
      <c r="T5" s="25">
        <v>10.3208832999</v>
      </c>
      <c r="U5" s="25">
        <v>10.24323449595</v>
      </c>
      <c r="V5" s="25">
        <v>10.87520517045</v>
      </c>
      <c r="W5" s="25">
        <v>12.882918625649999</v>
      </c>
      <c r="X5" s="25">
        <v>19.936020525899998</v>
      </c>
      <c r="Y5" s="25">
        <v>16.694930058000001</v>
      </c>
      <c r="Z5" s="25">
        <v>14.558329583100001</v>
      </c>
      <c r="AA5" s="30">
        <v>14.7983238</v>
      </c>
      <c r="AB5" s="37">
        <v>155.60534371758001</v>
      </c>
      <c r="AC5" s="67"/>
      <c r="AD5" s="46">
        <v>10.977384299999999</v>
      </c>
      <c r="AE5" s="25">
        <v>7.6323398999999998</v>
      </c>
      <c r="AF5" s="25">
        <v>11.8655805</v>
      </c>
      <c r="AG5" s="25">
        <v>12.416632506135263</v>
      </c>
      <c r="AH5" s="25">
        <v>12.134247206233708</v>
      </c>
      <c r="AI5" s="25">
        <v>12.909588675104548</v>
      </c>
      <c r="AJ5" s="25">
        <v>14.655061844203418</v>
      </c>
      <c r="AK5" s="25">
        <v>13.607323577626065</v>
      </c>
      <c r="AL5" s="25">
        <v>14.601621494205864</v>
      </c>
      <c r="AM5" s="25">
        <v>14.529036982491542</v>
      </c>
      <c r="AN5" s="25">
        <v>15.337816743799735</v>
      </c>
      <c r="AO5" s="30">
        <v>13.873901105860444</v>
      </c>
      <c r="AP5" s="37">
        <v>154.54053483566059</v>
      </c>
      <c r="AQ5" s="55">
        <v>0</v>
      </c>
      <c r="AR5" s="46">
        <v>14.251415399999999</v>
      </c>
      <c r="AS5" s="25">
        <v>10.5443674545</v>
      </c>
      <c r="AT5" s="25">
        <v>15.538695747000002</v>
      </c>
      <c r="AU5" s="25">
        <v>12.571855464000002</v>
      </c>
      <c r="AV5" s="25">
        <v>17.880513000000001</v>
      </c>
      <c r="AW5" s="25">
        <v>11.503523959500001</v>
      </c>
      <c r="AX5" s="25">
        <v>17.806272304500002</v>
      </c>
      <c r="AY5" s="25">
        <v>13.405684093500001</v>
      </c>
      <c r="AZ5" s="25">
        <v>14.799871253999999</v>
      </c>
      <c r="BA5" s="25">
        <v>13.572501754500001</v>
      </c>
      <c r="BB5" s="25">
        <v>10.690808538000001</v>
      </c>
      <c r="BC5" s="30">
        <v>12.660690982499998</v>
      </c>
      <c r="BD5" s="37">
        <v>165.226199952</v>
      </c>
      <c r="BE5" s="55">
        <v>0</v>
      </c>
      <c r="BF5" s="46">
        <v>8.407556059500001</v>
      </c>
      <c r="BG5" s="25">
        <v>11.743432324499999</v>
      </c>
      <c r="BH5" s="25">
        <v>12.4036228365</v>
      </c>
      <c r="BI5" s="25">
        <v>10.798006824000002</v>
      </c>
      <c r="BJ5" s="25">
        <v>11.051715087</v>
      </c>
      <c r="BK5" s="25">
        <v>11.655852787500001</v>
      </c>
      <c r="BL5" s="25">
        <v>10.198956643500001</v>
      </c>
      <c r="BM5" s="25">
        <v>10.434720799499999</v>
      </c>
      <c r="BN5" s="25">
        <v>11.8136454</v>
      </c>
      <c r="BO5" s="25">
        <v>13.490285311500001</v>
      </c>
      <c r="BP5" s="25">
        <v>6.4524327225000011</v>
      </c>
      <c r="BQ5" s="30">
        <v>12.120459952500001</v>
      </c>
      <c r="BR5" s="37">
        <v>130.57068674849998</v>
      </c>
      <c r="BS5" s="1"/>
    </row>
    <row r="6" spans="1:71" ht="3.6" customHeight="1" thickTop="1" x14ac:dyDescent="0.3">
      <c r="A6" s="4"/>
      <c r="B6" s="47">
        <v>0</v>
      </c>
      <c r="C6" s="47">
        <v>0</v>
      </c>
      <c r="D6" s="47">
        <v>0</v>
      </c>
      <c r="E6" s="47">
        <v>0</v>
      </c>
      <c r="F6" s="47">
        <v>0</v>
      </c>
      <c r="G6" s="47">
        <v>0</v>
      </c>
      <c r="H6" s="47">
        <v>0</v>
      </c>
      <c r="I6" s="47">
        <v>0</v>
      </c>
      <c r="J6" s="47">
        <v>0</v>
      </c>
      <c r="K6" s="47">
        <v>0</v>
      </c>
      <c r="L6" s="47">
        <v>0</v>
      </c>
      <c r="M6" s="47">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2648.5904757820508</v>
      </c>
      <c r="C7" s="48">
        <v>2593.8776014596456</v>
      </c>
      <c r="D7" s="48">
        <v>3104.0737508859834</v>
      </c>
      <c r="E7" s="48">
        <v>2560.8044696677921</v>
      </c>
      <c r="F7" s="48">
        <v>2369.7789201851883</v>
      </c>
      <c r="G7" s="48">
        <v>2110.1358410467737</v>
      </c>
      <c r="H7" s="48">
        <v>2890.6808054258845</v>
      </c>
      <c r="I7" s="48">
        <v>2222.8570760367584</v>
      </c>
      <c r="J7" s="48">
        <v>2605.6827265847796</v>
      </c>
      <c r="K7" s="48">
        <v>2716.4199586108243</v>
      </c>
      <c r="L7" s="48">
        <v>2672.813785216395</v>
      </c>
      <c r="M7" s="48">
        <v>3588.0996283143622</v>
      </c>
      <c r="N7" s="39">
        <v>32083.815039216435</v>
      </c>
      <c r="O7" s="13"/>
      <c r="P7" s="48">
        <v>2002.0909581047554</v>
      </c>
      <c r="Q7" s="23">
        <v>2861.1490457531386</v>
      </c>
      <c r="R7" s="23">
        <v>2226.5326302161552</v>
      </c>
      <c r="S7" s="23">
        <v>2195.354366780437</v>
      </c>
      <c r="T7" s="23">
        <v>2151.19865714049</v>
      </c>
      <c r="U7" s="23">
        <v>1935.6770352066276</v>
      </c>
      <c r="V7" s="23">
        <v>2115.6698568056481</v>
      </c>
      <c r="W7" s="23">
        <v>2596.1248429521906</v>
      </c>
      <c r="X7" s="23">
        <v>2909.0605946496776</v>
      </c>
      <c r="Y7" s="23">
        <v>3159.8858022815011</v>
      </c>
      <c r="Z7" s="23">
        <v>2765.7658880220761</v>
      </c>
      <c r="AA7" s="31">
        <v>2868.8090803744776</v>
      </c>
      <c r="AB7" s="39">
        <v>29787.318758287176</v>
      </c>
      <c r="AC7" s="13"/>
      <c r="AD7" s="48">
        <v>2227.8553526448545</v>
      </c>
      <c r="AE7" s="23">
        <v>1740.2363727997792</v>
      </c>
      <c r="AF7" s="23">
        <v>2619.2848816124656</v>
      </c>
      <c r="AG7" s="23">
        <v>2755.7173682842831</v>
      </c>
      <c r="AH7" s="23">
        <v>2698.0076236669706</v>
      </c>
      <c r="AI7" s="23">
        <v>2869.0792136023902</v>
      </c>
      <c r="AJ7" s="23">
        <v>3211.1583663806423</v>
      </c>
      <c r="AK7" s="23">
        <v>3007.7098891968099</v>
      </c>
      <c r="AL7" s="23">
        <v>3202.6253834083018</v>
      </c>
      <c r="AM7" s="23">
        <v>3172.0306048387502</v>
      </c>
      <c r="AN7" s="23">
        <v>3330.7572508193061</v>
      </c>
      <c r="AO7" s="31">
        <v>3044.4556499157557</v>
      </c>
      <c r="AP7" s="39">
        <v>33878.917957170306</v>
      </c>
      <c r="AQ7" s="56">
        <v>0</v>
      </c>
      <c r="AR7" s="48">
        <v>3969.9602006589303</v>
      </c>
      <c r="AS7" s="23">
        <v>3694.7975504880815</v>
      </c>
      <c r="AT7" s="23">
        <v>3927.6338981778708</v>
      </c>
      <c r="AU7" s="23">
        <v>3913.8100737832924</v>
      </c>
      <c r="AV7" s="23">
        <v>6035.9948127042953</v>
      </c>
      <c r="AW7" s="23">
        <v>4165.51857196335</v>
      </c>
      <c r="AX7" s="23">
        <v>7277.6164801968907</v>
      </c>
      <c r="AY7" s="23">
        <v>5400.3320695075254</v>
      </c>
      <c r="AZ7" s="23">
        <v>5988.6709137820817</v>
      </c>
      <c r="BA7" s="23">
        <v>5794.4989901423733</v>
      </c>
      <c r="BB7" s="23">
        <v>4435.2918581841304</v>
      </c>
      <c r="BC7" s="31">
        <v>5802.2579108918089</v>
      </c>
      <c r="BD7" s="39">
        <v>60406.383330480632</v>
      </c>
      <c r="BE7" s="56">
        <v>0</v>
      </c>
      <c r="BF7" s="48">
        <v>3839.9583585943737</v>
      </c>
      <c r="BG7" s="23">
        <v>5714.1198187569089</v>
      </c>
      <c r="BH7" s="23">
        <v>6587.2632110908853</v>
      </c>
      <c r="BI7" s="23">
        <v>5635.9632933900739</v>
      </c>
      <c r="BJ7" s="23">
        <v>4887.2973284296222</v>
      </c>
      <c r="BK7" s="23">
        <v>6875.6784443476881</v>
      </c>
      <c r="BL7" s="23">
        <v>6010.5846217288963</v>
      </c>
      <c r="BM7" s="23">
        <v>6409.9652845086684</v>
      </c>
      <c r="BN7" s="23">
        <v>7160.3287642383093</v>
      </c>
      <c r="BO7" s="23">
        <v>8263.5554831599511</v>
      </c>
      <c r="BP7" s="23">
        <v>4072.2194104128807</v>
      </c>
      <c r="BQ7" s="31">
        <v>6915.5727742697663</v>
      </c>
      <c r="BR7" s="39">
        <v>72372.506792928019</v>
      </c>
      <c r="BS7" s="1"/>
    </row>
    <row r="8" spans="1:71" x14ac:dyDescent="0.3">
      <c r="A8" s="4" t="s">
        <v>120</v>
      </c>
      <c r="B8" s="48">
        <v>-2288.0569502408989</v>
      </c>
      <c r="C8" s="48">
        <v>-2267.7936135719119</v>
      </c>
      <c r="D8" s="48">
        <v>-2647.827927523017</v>
      </c>
      <c r="E8" s="48">
        <v>-2346.0989604300848</v>
      </c>
      <c r="F8" s="48">
        <v>-1834.4416595936964</v>
      </c>
      <c r="G8" s="48">
        <v>-1882.0652951558768</v>
      </c>
      <c r="H8" s="48">
        <v>-2332.6525189277295</v>
      </c>
      <c r="I8" s="48">
        <v>-1767.7264144306719</v>
      </c>
      <c r="J8" s="48">
        <v>-2043.2174174777917</v>
      </c>
      <c r="K8" s="48">
        <v>-2424.0993984055372</v>
      </c>
      <c r="L8" s="48">
        <v>-2116.061355566384</v>
      </c>
      <c r="M8" s="48">
        <v>-2453.0455417741568</v>
      </c>
      <c r="N8" s="39">
        <v>-26403.087053097755</v>
      </c>
      <c r="O8" s="13"/>
      <c r="P8" s="48">
        <v>-1785.914868890975</v>
      </c>
      <c r="Q8" s="23">
        <v>-2184.0496986791641</v>
      </c>
      <c r="R8" s="23">
        <v>-1832.9060665091913</v>
      </c>
      <c r="S8" s="23">
        <v>-1828.1213114879831</v>
      </c>
      <c r="T8" s="23">
        <v>-1356.5592474082166</v>
      </c>
      <c r="U8" s="23">
        <v>-1505.7638102114502</v>
      </c>
      <c r="V8" s="23">
        <v>-1609.5981368118521</v>
      </c>
      <c r="W8" s="23">
        <v>-2462.047588168487</v>
      </c>
      <c r="X8" s="23">
        <v>-2173.6122062177992</v>
      </c>
      <c r="Y8" s="23">
        <v>-2689.7658813526846</v>
      </c>
      <c r="Z8" s="23">
        <v>-2382.2621579613306</v>
      </c>
      <c r="AA8" s="31">
        <v>-2245.4896635145146</v>
      </c>
      <c r="AB8" s="39">
        <v>-24056.090637213645</v>
      </c>
      <c r="AC8" s="13"/>
      <c r="AD8" s="48">
        <v>-1914.1298433261989</v>
      </c>
      <c r="AE8" s="23">
        <v>-1388.7196479222546</v>
      </c>
      <c r="AF8" s="23">
        <v>-2291.1829197053817</v>
      </c>
      <c r="AG8" s="23">
        <v>-2241.6873568682508</v>
      </c>
      <c r="AH8" s="23">
        <v>-2191.2319891672578</v>
      </c>
      <c r="AI8" s="23">
        <v>-2328.9281430929045</v>
      </c>
      <c r="AJ8" s="23">
        <v>-2489.7043623286645</v>
      </c>
      <c r="AK8" s="23">
        <v>-2323.6185647888556</v>
      </c>
      <c r="AL8" s="23">
        <v>-2484.8216345947576</v>
      </c>
      <c r="AM8" s="23">
        <v>-2600.5378628299532</v>
      </c>
      <c r="AN8" s="23">
        <v>-2744.465509547028</v>
      </c>
      <c r="AO8" s="31">
        <v>-2483.9562036502175</v>
      </c>
      <c r="AP8" s="39">
        <v>-27482.98403782172</v>
      </c>
      <c r="AQ8" s="56">
        <v>0</v>
      </c>
      <c r="AR8" s="48">
        <v>-3463.1721146899408</v>
      </c>
      <c r="AS8" s="23">
        <v>-3421.3889836346607</v>
      </c>
      <c r="AT8" s="23">
        <v>-3708.1897278307229</v>
      </c>
      <c r="AU8" s="23">
        <v>-3570.8383887239611</v>
      </c>
      <c r="AV8" s="23">
        <v>-5179.4646262982715</v>
      </c>
      <c r="AW8" s="23">
        <v>-3442.3545248616033</v>
      </c>
      <c r="AX8" s="23">
        <v>-5181.1075596833316</v>
      </c>
      <c r="AY8" s="23">
        <v>-4058.500546113471</v>
      </c>
      <c r="AZ8" s="23">
        <v>-4985.9697447114431</v>
      </c>
      <c r="BA8" s="23">
        <v>-4715.0804108923048</v>
      </c>
      <c r="BB8" s="23">
        <v>-3835.4926987979811</v>
      </c>
      <c r="BC8" s="31">
        <v>-5429.7280365848374</v>
      </c>
      <c r="BD8" s="39">
        <v>-50991.287362822528</v>
      </c>
      <c r="BE8" s="56">
        <v>0</v>
      </c>
      <c r="BF8" s="48">
        <v>-3090.9810532660263</v>
      </c>
      <c r="BG8" s="23">
        <v>-4261.2517765768507</v>
      </c>
      <c r="BH8" s="23">
        <v>-4647.7305862004187</v>
      </c>
      <c r="BI8" s="23">
        <v>-4346.0729676113187</v>
      </c>
      <c r="BJ8" s="23">
        <v>-4443.6094307368403</v>
      </c>
      <c r="BK8" s="23">
        <v>-4682.7564006627426</v>
      </c>
      <c r="BL8" s="23">
        <v>-4501.8275240297007</v>
      </c>
      <c r="BM8" s="23">
        <v>-4736.0164316996543</v>
      </c>
      <c r="BN8" s="23">
        <v>-5995.9553352218754</v>
      </c>
      <c r="BO8" s="23">
        <v>-6092.6633663259372</v>
      </c>
      <c r="BP8" s="23">
        <v>-2544.7906933002087</v>
      </c>
      <c r="BQ8" s="31">
        <v>-5537.3514550356176</v>
      </c>
      <c r="BR8" s="39">
        <v>-54881.007020667195</v>
      </c>
      <c r="BS8" s="1"/>
    </row>
    <row r="9" spans="1:71" x14ac:dyDescent="0.3">
      <c r="A9" s="6" t="s">
        <v>70</v>
      </c>
      <c r="B9" s="49">
        <v>0</v>
      </c>
      <c r="C9" s="49">
        <v>0</v>
      </c>
      <c r="D9" s="49">
        <v>0</v>
      </c>
      <c r="E9" s="49">
        <v>0</v>
      </c>
      <c r="F9" s="49">
        <v>-1.9146047908650003</v>
      </c>
      <c r="G9" s="49">
        <v>-2.2635759649500002</v>
      </c>
      <c r="H9" s="49">
        <v>-1.112796704874</v>
      </c>
      <c r="I9" s="49">
        <v>-0.41726923286399997</v>
      </c>
      <c r="J9" s="49">
        <v>-0.72680818412100001</v>
      </c>
      <c r="K9" s="49">
        <v>-1.6538736834599994</v>
      </c>
      <c r="L9" s="49">
        <v>0</v>
      </c>
      <c r="M9" s="49">
        <v>-1.6541890567049999</v>
      </c>
      <c r="N9" s="40">
        <v>-9.7431176178390011</v>
      </c>
      <c r="O9" s="13"/>
      <c r="P9" s="49">
        <v>-3.0723571648380004</v>
      </c>
      <c r="Q9" s="26">
        <v>-2.3389477433340002</v>
      </c>
      <c r="R9" s="26">
        <v>-2.162441695419</v>
      </c>
      <c r="S9" s="26">
        <v>-2.2142673395460002</v>
      </c>
      <c r="T9" s="26">
        <v>-0.97166246648099941</v>
      </c>
      <c r="U9" s="26">
        <v>-2.9933986000620001</v>
      </c>
      <c r="V9" s="26">
        <v>-12.380598501612001</v>
      </c>
      <c r="W9" s="26">
        <v>-2.9232829055643492</v>
      </c>
      <c r="X9" s="26">
        <v>-3.2820655765589999</v>
      </c>
      <c r="Y9" s="26">
        <v>-1.7093272592970012</v>
      </c>
      <c r="Z9" s="26">
        <v>-4.0177750976519961</v>
      </c>
      <c r="AA9" s="32">
        <v>-1.8439480094280065</v>
      </c>
      <c r="AB9" s="40">
        <v>-39.910072359792359</v>
      </c>
      <c r="AC9" s="13"/>
      <c r="AD9" s="49">
        <v>-3.4519763437290005</v>
      </c>
      <c r="AE9" s="26">
        <v>-1.9543864309259997</v>
      </c>
      <c r="AF9" s="26">
        <v>0</v>
      </c>
      <c r="AG9" s="26">
        <v>0</v>
      </c>
      <c r="AH9" s="26">
        <v>0</v>
      </c>
      <c r="AI9" s="26">
        <v>0</v>
      </c>
      <c r="AJ9" s="26">
        <v>0</v>
      </c>
      <c r="AK9" s="26">
        <v>0</v>
      </c>
      <c r="AL9" s="26">
        <v>0</v>
      </c>
      <c r="AM9" s="26">
        <v>0</v>
      </c>
      <c r="AN9" s="26">
        <v>0</v>
      </c>
      <c r="AO9" s="32">
        <v>0</v>
      </c>
      <c r="AP9" s="40">
        <v>-5.4063627746550003</v>
      </c>
      <c r="AQ9" s="56">
        <v>0</v>
      </c>
      <c r="AR9" s="49">
        <v>-4.8698292587999994</v>
      </c>
      <c r="AS9" s="26">
        <v>-0.99535047895199991</v>
      </c>
      <c r="AT9" s="26">
        <v>-4.3996948848840001</v>
      </c>
      <c r="AU9" s="26">
        <v>-8.7089338549500006</v>
      </c>
      <c r="AV9" s="26">
        <v>-6.2829945753389991</v>
      </c>
      <c r="AW9" s="26">
        <v>-4.1698277051129997</v>
      </c>
      <c r="AX9" s="26">
        <v>-1.074127323873</v>
      </c>
      <c r="AY9" s="26">
        <v>-12.551201542467</v>
      </c>
      <c r="AZ9" s="26">
        <v>0</v>
      </c>
      <c r="BA9" s="26">
        <v>-3.4847439683519998</v>
      </c>
      <c r="BB9" s="26">
        <v>-8.7113224985849982</v>
      </c>
      <c r="BC9" s="32">
        <v>-7.2164940492419998</v>
      </c>
      <c r="BD9" s="40">
        <v>-62.464520140556999</v>
      </c>
      <c r="BE9" s="56">
        <v>0</v>
      </c>
      <c r="BF9" s="49">
        <v>-9.6580582686629981</v>
      </c>
      <c r="BG9" s="26">
        <v>-0.72499803390599982</v>
      </c>
      <c r="BH9" s="26">
        <v>-2.6549288303849998</v>
      </c>
      <c r="BI9" s="26">
        <v>-4.0688188323509999</v>
      </c>
      <c r="BJ9" s="26">
        <v>-6.8745902671590011</v>
      </c>
      <c r="BK9" s="26">
        <v>-2.3470099998720007</v>
      </c>
      <c r="BL9" s="26">
        <v>-6.4704901752059989</v>
      </c>
      <c r="BM9" s="26">
        <v>-6.0032549245619995</v>
      </c>
      <c r="BN9" s="26">
        <v>-5.3118380733210007</v>
      </c>
      <c r="BO9" s="26">
        <v>-0.21021841440300001</v>
      </c>
      <c r="BP9" s="26">
        <v>-10.564640490368996</v>
      </c>
      <c r="BQ9" s="32">
        <v>-2.126883343497</v>
      </c>
      <c r="BR9" s="40">
        <v>-57.015729653693995</v>
      </c>
      <c r="BS9" s="1"/>
    </row>
    <row r="10" spans="1:71" ht="15" thickBot="1" x14ac:dyDescent="0.35">
      <c r="A10" s="10" t="s">
        <v>71</v>
      </c>
      <c r="B10" s="46">
        <v>360.5335255411519</v>
      </c>
      <c r="C10" s="46">
        <v>326.08398788773383</v>
      </c>
      <c r="D10" s="46">
        <v>456.24582336296629</v>
      </c>
      <c r="E10" s="46">
        <v>214.70550923770739</v>
      </c>
      <c r="F10" s="46">
        <v>533.42265580062713</v>
      </c>
      <c r="G10" s="46">
        <v>225.80696992594687</v>
      </c>
      <c r="H10" s="46">
        <v>556.91548979328081</v>
      </c>
      <c r="I10" s="46">
        <v>454.71339237322252</v>
      </c>
      <c r="J10" s="46">
        <v>561.73850092286682</v>
      </c>
      <c r="K10" s="46">
        <v>290.6666865218275</v>
      </c>
      <c r="L10" s="46">
        <v>556.75242965001121</v>
      </c>
      <c r="M10" s="46">
        <v>1133.3998974835006</v>
      </c>
      <c r="N10" s="37">
        <v>5670.9848685008428</v>
      </c>
      <c r="O10" s="13"/>
      <c r="P10" s="46">
        <v>213.10373204894248</v>
      </c>
      <c r="Q10" s="25">
        <v>674.76039933064055</v>
      </c>
      <c r="R10" s="25">
        <v>391.46412201154493</v>
      </c>
      <c r="S10" s="25">
        <v>365.01878795290793</v>
      </c>
      <c r="T10" s="25">
        <v>793.66774726579217</v>
      </c>
      <c r="U10" s="25">
        <v>426.91982639511531</v>
      </c>
      <c r="V10" s="25">
        <v>493.69112149218398</v>
      </c>
      <c r="W10" s="25">
        <v>131.15397187813946</v>
      </c>
      <c r="X10" s="25">
        <v>732.16632285531909</v>
      </c>
      <c r="Y10" s="25">
        <v>468.41059366951953</v>
      </c>
      <c r="Z10" s="25">
        <v>379.48595496309377</v>
      </c>
      <c r="AA10" s="30">
        <v>621.47546885053509</v>
      </c>
      <c r="AB10" s="37">
        <v>5691.3180487137342</v>
      </c>
      <c r="AC10" s="13"/>
      <c r="AD10" s="46">
        <v>310.27353297492675</v>
      </c>
      <c r="AE10" s="25">
        <v>349.56233844659863</v>
      </c>
      <c r="AF10" s="25">
        <v>328.10196190708388</v>
      </c>
      <c r="AG10" s="25">
        <v>514.03001141603249</v>
      </c>
      <c r="AH10" s="25">
        <v>506.77563449971285</v>
      </c>
      <c r="AI10" s="25">
        <v>540.15107050948541</v>
      </c>
      <c r="AJ10" s="25">
        <v>721.45400405197768</v>
      </c>
      <c r="AK10" s="25">
        <v>684.09132440795429</v>
      </c>
      <c r="AL10" s="25">
        <v>717.80374881354396</v>
      </c>
      <c r="AM10" s="25">
        <v>571.49274200879688</v>
      </c>
      <c r="AN10" s="25">
        <v>586.29174127227816</v>
      </c>
      <c r="AO10" s="30">
        <v>560.49944626553781</v>
      </c>
      <c r="AP10" s="37">
        <v>6390.5275565739294</v>
      </c>
      <c r="AQ10" s="55">
        <v>0</v>
      </c>
      <c r="AR10" s="46">
        <v>501.91825671018944</v>
      </c>
      <c r="AS10" s="25">
        <v>272.41321637446856</v>
      </c>
      <c r="AT10" s="25">
        <v>215.04447546226385</v>
      </c>
      <c r="AU10" s="25">
        <v>334.26275120438117</v>
      </c>
      <c r="AV10" s="25">
        <v>850.24719183068498</v>
      </c>
      <c r="AW10" s="25">
        <v>718.99421939663353</v>
      </c>
      <c r="AX10" s="25">
        <v>2095.4347931896859</v>
      </c>
      <c r="AY10" s="25">
        <v>1329.2803218515876</v>
      </c>
      <c r="AZ10" s="25">
        <v>1002.7011690706387</v>
      </c>
      <c r="BA10" s="25">
        <v>1075.933835281716</v>
      </c>
      <c r="BB10" s="25">
        <v>591.08783688756409</v>
      </c>
      <c r="BC10" s="30">
        <v>365.31338025772988</v>
      </c>
      <c r="BD10" s="37">
        <v>9352.6314475175441</v>
      </c>
      <c r="BE10" s="55">
        <v>0</v>
      </c>
      <c r="BF10" s="46">
        <v>739.31924705968481</v>
      </c>
      <c r="BG10" s="25">
        <v>1452.1430441461528</v>
      </c>
      <c r="BH10" s="25">
        <v>1936.8776960600817</v>
      </c>
      <c r="BI10" s="25">
        <v>1285.8215069464043</v>
      </c>
      <c r="BJ10" s="25">
        <v>436.81330742562375</v>
      </c>
      <c r="BK10" s="25">
        <v>2190.5750336850738</v>
      </c>
      <c r="BL10" s="25">
        <v>1502.2866075239895</v>
      </c>
      <c r="BM10" s="25">
        <v>1667.9455978844526</v>
      </c>
      <c r="BN10" s="25">
        <v>1159.0615909431126</v>
      </c>
      <c r="BO10" s="25">
        <v>2170.6818984196116</v>
      </c>
      <c r="BP10" s="25">
        <v>1516.8640766223032</v>
      </c>
      <c r="BQ10" s="30">
        <v>1376.094435890652</v>
      </c>
      <c r="BR10" s="37">
        <v>17434.484042607142</v>
      </c>
      <c r="BS10" s="1"/>
    </row>
    <row r="11" spans="1:71" ht="7.2" customHeight="1" thickTop="1" x14ac:dyDescent="0.3">
      <c r="A11" s="8"/>
      <c r="B11" s="47">
        <v>0</v>
      </c>
      <c r="C11" s="47">
        <v>0</v>
      </c>
      <c r="D11" s="47">
        <v>0</v>
      </c>
      <c r="E11" s="47">
        <v>0</v>
      </c>
      <c r="F11" s="47">
        <v>0</v>
      </c>
      <c r="G11" s="47">
        <v>0</v>
      </c>
      <c r="H11" s="47">
        <v>0</v>
      </c>
      <c r="I11" s="47">
        <v>0</v>
      </c>
      <c r="J11" s="47">
        <v>0</v>
      </c>
      <c r="K11" s="47">
        <v>0</v>
      </c>
      <c r="L11" s="47">
        <v>0</v>
      </c>
      <c r="M11" s="47">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-26.370553699595998</v>
      </c>
      <c r="C12" s="48">
        <v>-25.678991716247999</v>
      </c>
      <c r="D12" s="48">
        <v>-28.494671064459006</v>
      </c>
      <c r="E12" s="48">
        <v>-28.585164361949996</v>
      </c>
      <c r="F12" s="48">
        <v>-29.382538992231002</v>
      </c>
      <c r="G12" s="48">
        <v>-26.380281620780998</v>
      </c>
      <c r="H12" s="48">
        <v>-30.127554838085995</v>
      </c>
      <c r="I12" s="48">
        <v>-27.405005966951997</v>
      </c>
      <c r="J12" s="48">
        <v>-30.39984099648899</v>
      </c>
      <c r="K12" s="48">
        <v>-31.243361468177998</v>
      </c>
      <c r="L12" s="48">
        <v>-26.940169026231008</v>
      </c>
      <c r="M12" s="48">
        <v>-27.929253810942004</v>
      </c>
      <c r="N12" s="39">
        <v>-338.93738756214299</v>
      </c>
      <c r="O12" s="13"/>
      <c r="P12" s="48">
        <v>-27.794943388932001</v>
      </c>
      <c r="Q12" s="23">
        <v>-26.829479684007001</v>
      </c>
      <c r="R12" s="23">
        <v>-26.688271008836999</v>
      </c>
      <c r="S12" s="23">
        <v>-31.221585684891004</v>
      </c>
      <c r="T12" s="23">
        <v>-29.403628702247993</v>
      </c>
      <c r="U12" s="23">
        <v>-21.207959127771002</v>
      </c>
      <c r="V12" s="23">
        <v>-29.963545360938006</v>
      </c>
      <c r="W12" s="23">
        <v>-31.463920521357</v>
      </c>
      <c r="X12" s="23">
        <v>-41.243227608573001</v>
      </c>
      <c r="Y12" s="23">
        <v>-31.684818413966987</v>
      </c>
      <c r="Z12" s="23">
        <v>-33.307201249542004</v>
      </c>
      <c r="AA12" s="31">
        <v>-32.144065420889994</v>
      </c>
      <c r="AB12" s="39">
        <v>-362.95264617195301</v>
      </c>
      <c r="AC12" s="13"/>
      <c r="AD12" s="48">
        <v>-33.923319900656992</v>
      </c>
      <c r="AE12" s="23">
        <v>-35.545913147580002</v>
      </c>
      <c r="AF12" s="23">
        <v>-28.353610351329003</v>
      </c>
      <c r="AG12" s="23">
        <v>-40.474536606706678</v>
      </c>
      <c r="AH12" s="23">
        <v>-40.263982966179988</v>
      </c>
      <c r="AI12" s="23">
        <v>-40.288916065330923</v>
      </c>
      <c r="AJ12" s="23">
        <v>-39.933599605580923</v>
      </c>
      <c r="AK12" s="23">
        <v>-40.325961177705466</v>
      </c>
      <c r="AL12" s="23">
        <v>-41.478362930090341</v>
      </c>
      <c r="AM12" s="23">
        <v>-41.511128643448259</v>
      </c>
      <c r="AN12" s="23">
        <v>-41.072704775532685</v>
      </c>
      <c r="AO12" s="31">
        <v>-40.216582763973072</v>
      </c>
      <c r="AP12" s="39">
        <v>-463.38861893411433</v>
      </c>
      <c r="AQ12" s="56">
        <v>0</v>
      </c>
      <c r="AR12" s="48">
        <v>-26.491459163544</v>
      </c>
      <c r="AS12" s="23">
        <v>-13.962858176148</v>
      </c>
      <c r="AT12" s="23">
        <v>-75.263892509072988</v>
      </c>
      <c r="AU12" s="23">
        <v>-39.872741476116005</v>
      </c>
      <c r="AV12" s="23">
        <v>-45.323629462683002</v>
      </c>
      <c r="AW12" s="23">
        <v>-48.810032397114</v>
      </c>
      <c r="AX12" s="23">
        <v>-39.133767876383999</v>
      </c>
      <c r="AY12" s="23">
        <v>-47.528774783478006</v>
      </c>
      <c r="AZ12" s="23">
        <v>-44.093693669708998</v>
      </c>
      <c r="BA12" s="23">
        <v>-43.751053585695004</v>
      </c>
      <c r="BB12" s="23">
        <v>-46.874040668475004</v>
      </c>
      <c r="BC12" s="31">
        <v>-156.41677681906498</v>
      </c>
      <c r="BD12" s="39">
        <v>-627.52272058748395</v>
      </c>
      <c r="BE12" s="56">
        <v>0</v>
      </c>
      <c r="BF12" s="48">
        <v>-42.184967222030991</v>
      </c>
      <c r="BG12" s="23">
        <v>-36.566478530943002</v>
      </c>
      <c r="BH12" s="23">
        <v>-36.610854795107997</v>
      </c>
      <c r="BI12" s="23">
        <v>-40.292377444482007</v>
      </c>
      <c r="BJ12" s="23">
        <v>-40.217652660855009</v>
      </c>
      <c r="BK12" s="23">
        <v>-39.620309216126998</v>
      </c>
      <c r="BL12" s="23">
        <v>-38.682626634894</v>
      </c>
      <c r="BM12" s="23">
        <v>-46.999368755955011</v>
      </c>
      <c r="BN12" s="23">
        <v>-41.161420011399009</v>
      </c>
      <c r="BO12" s="23">
        <v>-39.040708444404004</v>
      </c>
      <c r="BP12" s="23">
        <v>-46.481085509814001</v>
      </c>
      <c r="BQ12" s="31">
        <v>-41.944536856280997</v>
      </c>
      <c r="BR12" s="39">
        <v>-489.80238608229303</v>
      </c>
      <c r="BS12" s="1"/>
    </row>
    <row r="13" spans="1:71" x14ac:dyDescent="0.3">
      <c r="A13" s="79" t="s">
        <v>72</v>
      </c>
      <c r="B13" s="48">
        <v>-69.519921387867001</v>
      </c>
      <c r="C13" s="48">
        <v>-66.461567282661008</v>
      </c>
      <c r="D13" s="48">
        <v>-64.445548228481996</v>
      </c>
      <c r="E13" s="48">
        <v>-68.050168943040006</v>
      </c>
      <c r="F13" s="48">
        <v>-59.301418068566996</v>
      </c>
      <c r="G13" s="48">
        <v>-67.689744500154006</v>
      </c>
      <c r="H13" s="48">
        <v>-83.419645083660015</v>
      </c>
      <c r="I13" s="48">
        <v>-71.306456988470998</v>
      </c>
      <c r="J13" s="48">
        <v>-69.914343787295948</v>
      </c>
      <c r="K13" s="48">
        <v>-82.43765414605501</v>
      </c>
      <c r="L13" s="48">
        <v>-48.848603048430107</v>
      </c>
      <c r="M13" s="48">
        <v>-80.862054109391977</v>
      </c>
      <c r="N13" s="39">
        <v>-832.25712557407496</v>
      </c>
      <c r="O13" s="13"/>
      <c r="P13" s="48">
        <v>-59.351127336171004</v>
      </c>
      <c r="Q13" s="23">
        <v>-71.558141817578985</v>
      </c>
      <c r="R13" s="23">
        <v>-55.961627879040023</v>
      </c>
      <c r="S13" s="23">
        <v>-71.800491800015976</v>
      </c>
      <c r="T13" s="23">
        <v>-54.755797423563017</v>
      </c>
      <c r="U13" s="23">
        <v>-62.822572866410965</v>
      </c>
      <c r="V13" s="23">
        <v>-57.381699270800965</v>
      </c>
      <c r="W13" s="23">
        <v>-71.520905908932008</v>
      </c>
      <c r="X13" s="23">
        <v>-75.927318514208991</v>
      </c>
      <c r="Y13" s="23">
        <v>-79.834999255100996</v>
      </c>
      <c r="Z13" s="23">
        <v>-78.431718343382983</v>
      </c>
      <c r="AA13" s="31">
        <v>-73.948172554307959</v>
      </c>
      <c r="AB13" s="39">
        <v>-813.29457296951375</v>
      </c>
      <c r="AC13" s="13"/>
      <c r="AD13" s="48">
        <v>51.254712139589998</v>
      </c>
      <c r="AE13" s="23">
        <v>-163.93150077135599</v>
      </c>
      <c r="AF13" s="23">
        <v>-76.923863468663995</v>
      </c>
      <c r="AG13" s="23">
        <v>-92.339738189411861</v>
      </c>
      <c r="AH13" s="23">
        <v>-99.140096390673406</v>
      </c>
      <c r="AI13" s="23">
        <v>-88.462356216110194</v>
      </c>
      <c r="AJ13" s="23">
        <v>-108.45336000842019</v>
      </c>
      <c r="AK13" s="23">
        <v>-87.333959901890836</v>
      </c>
      <c r="AL13" s="23">
        <v>-91.756590691519762</v>
      </c>
      <c r="AM13" s="23">
        <v>-106.20488372868093</v>
      </c>
      <c r="AN13" s="23">
        <v>-108.09924339034679</v>
      </c>
      <c r="AO13" s="31">
        <v>-115.1762985457334</v>
      </c>
      <c r="AP13" s="39">
        <v>-1086.5671791632176</v>
      </c>
      <c r="AQ13" s="56">
        <v>0</v>
      </c>
      <c r="AR13" s="48">
        <v>-101.65384174272901</v>
      </c>
      <c r="AS13" s="23">
        <v>-80.184921276075031</v>
      </c>
      <c r="AT13" s="23">
        <v>-86.242072677384044</v>
      </c>
      <c r="AU13" s="23">
        <v>-84.865334841366021</v>
      </c>
      <c r="AV13" s="23">
        <v>-97.135816675322957</v>
      </c>
      <c r="AW13" s="23">
        <v>-78.048272024576988</v>
      </c>
      <c r="AX13" s="23">
        <v>-95.997192083471958</v>
      </c>
      <c r="AY13" s="23">
        <v>-122.63782442414708</v>
      </c>
      <c r="AZ13" s="23">
        <v>-99.470737445195994</v>
      </c>
      <c r="BA13" s="23">
        <v>-102.26155777161901</v>
      </c>
      <c r="BB13" s="23">
        <v>-110.58335032677898</v>
      </c>
      <c r="BC13" s="31">
        <v>-108.42165278715001</v>
      </c>
      <c r="BD13" s="39">
        <v>-1167.5025740758169</v>
      </c>
      <c r="BE13" s="56">
        <v>0</v>
      </c>
      <c r="BF13" s="48">
        <v>-133.61808012043497</v>
      </c>
      <c r="BG13" s="23">
        <v>-147.73078279317602</v>
      </c>
      <c r="BH13" s="23">
        <v>-164.61680210558694</v>
      </c>
      <c r="BI13" s="23">
        <v>-181.81291089191396</v>
      </c>
      <c r="BJ13" s="23">
        <v>-106.63971437560799</v>
      </c>
      <c r="BK13" s="23">
        <v>-145.2392385652949</v>
      </c>
      <c r="BL13" s="23">
        <v>-84.959742773517007</v>
      </c>
      <c r="BM13" s="23">
        <v>-156.54569436388502</v>
      </c>
      <c r="BN13" s="23">
        <v>-126.16990029380409</v>
      </c>
      <c r="BO13" s="23">
        <v>-126.29835137663397</v>
      </c>
      <c r="BP13" s="23">
        <v>-93.038898198132003</v>
      </c>
      <c r="BQ13" s="31">
        <v>-136.59815826826201</v>
      </c>
      <c r="BR13" s="39">
        <v>-1603.2682741262488</v>
      </c>
      <c r="BS13" s="1"/>
    </row>
    <row r="14" spans="1:71" x14ac:dyDescent="0.3">
      <c r="A14" s="79" t="s">
        <v>83</v>
      </c>
      <c r="B14" s="48">
        <v>-12.058101615717</v>
      </c>
      <c r="C14" s="48">
        <v>-13.187841341441999</v>
      </c>
      <c r="D14" s="48">
        <v>-14.091919665986998</v>
      </c>
      <c r="E14" s="48">
        <v>-20.548320950859001</v>
      </c>
      <c r="F14" s="48">
        <v>-1.9649414026799998</v>
      </c>
      <c r="G14" s="48">
        <v>-20.166388232846995</v>
      </c>
      <c r="H14" s="48">
        <v>-21.505703861594998</v>
      </c>
      <c r="I14" s="48">
        <v>-46.712668328516997</v>
      </c>
      <c r="J14" s="48">
        <v>-13.417871862401993</v>
      </c>
      <c r="K14" s="48">
        <v>-17.097851541153013</v>
      </c>
      <c r="L14" s="48">
        <v>-30.44187766919099</v>
      </c>
      <c r="M14" s="48">
        <v>-30.041538420408003</v>
      </c>
      <c r="N14" s="39">
        <v>-241.23502489279798</v>
      </c>
      <c r="O14" s="13"/>
      <c r="P14" s="48">
        <v>-11.920860220440002</v>
      </c>
      <c r="Q14" s="23">
        <v>-18.415432669718999</v>
      </c>
      <c r="R14" s="23">
        <v>-23.188581231600004</v>
      </c>
      <c r="S14" s="23">
        <v>-20.525835193557</v>
      </c>
      <c r="T14" s="23">
        <v>-12.889862041148998</v>
      </c>
      <c r="U14" s="23">
        <v>-10.399238686184999</v>
      </c>
      <c r="V14" s="23">
        <v>-19.501562915933995</v>
      </c>
      <c r="W14" s="23">
        <v>-13.752990546249011</v>
      </c>
      <c r="X14" s="23">
        <v>-15.361998069164995</v>
      </c>
      <c r="Y14" s="23">
        <v>-32.656270373708992</v>
      </c>
      <c r="Z14" s="23">
        <v>-18.218035272072019</v>
      </c>
      <c r="AA14" s="31">
        <v>-48.812837740433999</v>
      </c>
      <c r="AB14" s="39">
        <v>-245.64350496021299</v>
      </c>
      <c r="AC14" s="13"/>
      <c r="AD14" s="48">
        <v>-10.800584469003001</v>
      </c>
      <c r="AE14" s="23">
        <v>-17.999762105222995</v>
      </c>
      <c r="AF14" s="23">
        <v>-15.150025827633005</v>
      </c>
      <c r="AG14" s="23">
        <v>-19.36047320394</v>
      </c>
      <c r="AH14" s="23">
        <v>-12.471745015472999</v>
      </c>
      <c r="AI14" s="23">
        <v>-23.76584442567</v>
      </c>
      <c r="AJ14" s="23">
        <v>-3.7748406333599989</v>
      </c>
      <c r="AK14" s="23">
        <v>-24.872606897264998</v>
      </c>
      <c r="AL14" s="23">
        <v>-20.387731315254001</v>
      </c>
      <c r="AM14" s="23">
        <v>-6.0492895612620039</v>
      </c>
      <c r="AN14" s="23">
        <v>-5.006208054462002</v>
      </c>
      <c r="AO14" s="31">
        <v>-0.59835950726399822</v>
      </c>
      <c r="AP14" s="39">
        <v>-160.23747101580901</v>
      </c>
      <c r="AQ14" s="56">
        <v>0</v>
      </c>
      <c r="AR14" s="48">
        <v>-26.372198187441001</v>
      </c>
      <c r="AS14" s="23">
        <v>-73.361865498512998</v>
      </c>
      <c r="AT14" s="23">
        <v>35.241262614108003</v>
      </c>
      <c r="AU14" s="23">
        <v>-15.816790072610997</v>
      </c>
      <c r="AV14" s="23">
        <v>-91.759198775283011</v>
      </c>
      <c r="AW14" s="23">
        <v>38.897750934233997</v>
      </c>
      <c r="AX14" s="23">
        <v>-19.198396125873</v>
      </c>
      <c r="AY14" s="23">
        <v>-49.260537327639007</v>
      </c>
      <c r="AZ14" s="23">
        <v>-20.310362483888998</v>
      </c>
      <c r="BA14" s="23">
        <v>-25.496670601175996</v>
      </c>
      <c r="BB14" s="23">
        <v>-23.933973575132999</v>
      </c>
      <c r="BC14" s="31">
        <v>-4.9552701507879853</v>
      </c>
      <c r="BD14" s="39">
        <v>-276.32624925000397</v>
      </c>
      <c r="BE14" s="56">
        <v>0</v>
      </c>
      <c r="BF14" s="48">
        <v>-23.668663434753007</v>
      </c>
      <c r="BG14" s="23">
        <v>-18.335444942043001</v>
      </c>
      <c r="BH14" s="23">
        <v>-41.052844353551997</v>
      </c>
      <c r="BI14" s="23">
        <v>-27.875867156694014</v>
      </c>
      <c r="BJ14" s="23">
        <v>-68.610633856203009</v>
      </c>
      <c r="BK14" s="23">
        <v>-19.210818228066003</v>
      </c>
      <c r="BL14" s="23">
        <v>-13.854183226868999</v>
      </c>
      <c r="BM14" s="23">
        <v>-33.210175025223016</v>
      </c>
      <c r="BN14" s="23">
        <v>-24.582828901791004</v>
      </c>
      <c r="BO14" s="23">
        <v>-20.835885959925005</v>
      </c>
      <c r="BP14" s="23">
        <v>-11.970335631707998</v>
      </c>
      <c r="BQ14" s="31">
        <v>-58.125688794287996</v>
      </c>
      <c r="BR14" s="39">
        <v>-361.33336951111511</v>
      </c>
      <c r="BS14" s="1">
        <v>0</v>
      </c>
    </row>
    <row r="15" spans="1:71" x14ac:dyDescent="0.3">
      <c r="A15" s="80" t="s">
        <v>73</v>
      </c>
      <c r="B15" s="49">
        <v>-3.5015736117</v>
      </c>
      <c r="C15" s="49">
        <v>-4.1096453960249999</v>
      </c>
      <c r="D15" s="49">
        <v>-4.1418170176800002</v>
      </c>
      <c r="E15" s="49">
        <v>-3.0555476595899997</v>
      </c>
      <c r="F15" s="49">
        <v>-2.8031488394459996</v>
      </c>
      <c r="G15" s="49">
        <v>-4.3946893375499991</v>
      </c>
      <c r="H15" s="49">
        <v>-6.7808412112439989</v>
      </c>
      <c r="I15" s="49">
        <v>-5.1023018317559998</v>
      </c>
      <c r="J15" s="49">
        <v>-7.7914780131540011</v>
      </c>
      <c r="K15" s="49">
        <v>-6.1067028498029998</v>
      </c>
      <c r="L15" s="49">
        <v>-6.0124645758450006</v>
      </c>
      <c r="M15" s="49">
        <v>-10.547040691884002</v>
      </c>
      <c r="N15" s="40">
        <v>-64.347251035677004</v>
      </c>
      <c r="O15" s="13"/>
      <c r="P15" s="49">
        <v>-3.9636495235200004</v>
      </c>
      <c r="Q15" s="26">
        <v>-8.5002459255480005</v>
      </c>
      <c r="R15" s="26">
        <v>-5.6177601264270001</v>
      </c>
      <c r="S15" s="26">
        <v>-13.896534658074</v>
      </c>
      <c r="T15" s="26">
        <v>-5.0544467426130009</v>
      </c>
      <c r="U15" s="26">
        <v>-4.3239123634529992</v>
      </c>
      <c r="V15" s="26">
        <v>-9.572509722641998</v>
      </c>
      <c r="W15" s="26">
        <v>-11.448542622108</v>
      </c>
      <c r="X15" s="26">
        <v>-6.1269037382790001</v>
      </c>
      <c r="Y15" s="26">
        <v>-4.2935641089660024</v>
      </c>
      <c r="Z15" s="26">
        <v>-8.2327747868549999</v>
      </c>
      <c r="AA15" s="32">
        <v>-4.7072679230220009</v>
      </c>
      <c r="AB15" s="40">
        <v>-85.738112241506997</v>
      </c>
      <c r="AC15" s="13"/>
      <c r="AD15" s="49">
        <v>-5.2260243191219997</v>
      </c>
      <c r="AE15" s="26">
        <v>-4.4577305043089988</v>
      </c>
      <c r="AF15" s="26">
        <v>-5.0224567560210005</v>
      </c>
      <c r="AG15" s="26">
        <v>-8.2937174999999996</v>
      </c>
      <c r="AH15" s="26">
        <v>-8.2937174999999996</v>
      </c>
      <c r="AI15" s="26">
        <v>-8.2937174999999996</v>
      </c>
      <c r="AJ15" s="26">
        <v>-8.2937174999999996</v>
      </c>
      <c r="AK15" s="26">
        <v>-8.2937174999999996</v>
      </c>
      <c r="AL15" s="26">
        <v>-8.2937174999999996</v>
      </c>
      <c r="AM15" s="26">
        <v>-8.2937174999999996</v>
      </c>
      <c r="AN15" s="26">
        <v>-8.2937174999999996</v>
      </c>
      <c r="AO15" s="32">
        <v>-8.2937174999999996</v>
      </c>
      <c r="AP15" s="40">
        <v>-89.349669079452013</v>
      </c>
      <c r="AQ15" s="56">
        <v>0</v>
      </c>
      <c r="AR15" s="49">
        <v>-5.4486932198399991</v>
      </c>
      <c r="AS15" s="26">
        <v>-6.7336307002859996</v>
      </c>
      <c r="AT15" s="26">
        <v>-9.4173678988440006</v>
      </c>
      <c r="AU15" s="26">
        <v>-11.429306295627001</v>
      </c>
      <c r="AV15" s="26">
        <v>-11.389283782692001</v>
      </c>
      <c r="AW15" s="26">
        <v>-8.2877030232570004</v>
      </c>
      <c r="AX15" s="26">
        <v>-34.339325255765999</v>
      </c>
      <c r="AY15" s="26">
        <v>-11.967733259238001</v>
      </c>
      <c r="AZ15" s="26">
        <v>-12.042623207082</v>
      </c>
      <c r="BA15" s="26">
        <v>-9.8121290953080003</v>
      </c>
      <c r="BB15" s="26">
        <v>-10.266435304187999</v>
      </c>
      <c r="BC15" s="32">
        <v>-4.2667314897840001</v>
      </c>
      <c r="BD15" s="40">
        <v>-135.400962531912</v>
      </c>
      <c r="BE15" s="56">
        <v>0</v>
      </c>
      <c r="BF15" s="49">
        <v>-9.3174131072309994</v>
      </c>
      <c r="BG15" s="26">
        <v>-9.0390017549309984</v>
      </c>
      <c r="BH15" s="26">
        <v>-10.387390307862001</v>
      </c>
      <c r="BI15" s="26">
        <v>-10.890310197513001</v>
      </c>
      <c r="BJ15" s="26">
        <v>-10.981158349523998</v>
      </c>
      <c r="BK15" s="26">
        <v>-12.103059998159997</v>
      </c>
      <c r="BL15" s="26">
        <v>-13.289203415279999</v>
      </c>
      <c r="BM15" s="26">
        <v>-18.404373153767999</v>
      </c>
      <c r="BN15" s="26">
        <v>-12.601219845113997</v>
      </c>
      <c r="BO15" s="26">
        <v>-19.690545990059999</v>
      </c>
      <c r="BP15" s="26">
        <v>-10.211808630534</v>
      </c>
      <c r="BQ15" s="32">
        <v>-28.896634143636</v>
      </c>
      <c r="BR15" s="40">
        <v>-165.81211889361299</v>
      </c>
      <c r="BS15" s="1"/>
    </row>
    <row r="16" spans="1:71" ht="15" thickBot="1" x14ac:dyDescent="0.35">
      <c r="A16" s="105" t="s">
        <v>119</v>
      </c>
      <c r="B16" s="46">
        <v>-111.45015031487999</v>
      </c>
      <c r="C16" s="46">
        <v>-109.43804573637601</v>
      </c>
      <c r="D16" s="46">
        <v>-111.17395597660803</v>
      </c>
      <c r="E16" s="46">
        <v>-120.23920191543901</v>
      </c>
      <c r="F16" s="46">
        <v>-93.452047302924001</v>
      </c>
      <c r="G16" s="46">
        <v>-118.63110369133202</v>
      </c>
      <c r="H16" s="46">
        <v>-141.83374499458503</v>
      </c>
      <c r="I16" s="46">
        <v>-150.52643311569599</v>
      </c>
      <c r="J16" s="46">
        <v>-121.52353465934094</v>
      </c>
      <c r="K16" s="46">
        <v>-136.88557000518901</v>
      </c>
      <c r="L16" s="46">
        <v>-112.2431143196971</v>
      </c>
      <c r="M16" s="46">
        <v>-149.37988703262599</v>
      </c>
      <c r="N16" s="37">
        <v>-1476.7767890646928</v>
      </c>
      <c r="O16" s="46"/>
      <c r="P16" s="46">
        <v>-103.030580469063</v>
      </c>
      <c r="Q16" s="46">
        <v>-125.30330009685296</v>
      </c>
      <c r="R16" s="46">
        <v>-111.45624024590401</v>
      </c>
      <c r="S16" s="46">
        <v>-137.44444733653799</v>
      </c>
      <c r="T16" s="46">
        <v>-102.10373490957301</v>
      </c>
      <c r="U16" s="46">
        <v>-98.753683043819962</v>
      </c>
      <c r="V16" s="46">
        <v>-116.41931727031498</v>
      </c>
      <c r="W16" s="46">
        <v>-128.18635959864602</v>
      </c>
      <c r="X16" s="46">
        <v>-138.65944793022598</v>
      </c>
      <c r="Y16" s="46">
        <v>-148.46965215174296</v>
      </c>
      <c r="Z16" s="46">
        <v>-138.18972965185202</v>
      </c>
      <c r="AA16" s="46">
        <v>-159.61234363865395</v>
      </c>
      <c r="AB16" s="37">
        <v>-1507.628836343187</v>
      </c>
      <c r="AC16" s="81"/>
      <c r="AD16" s="46">
        <v>1.3047834508080041</v>
      </c>
      <c r="AE16" s="46">
        <v>-221.93490652846799</v>
      </c>
      <c r="AF16" s="46">
        <v>-125.44995640364701</v>
      </c>
      <c r="AG16" s="46">
        <v>-160.46846550005856</v>
      </c>
      <c r="AH16" s="46">
        <v>-160.16954187232636</v>
      </c>
      <c r="AI16" s="46">
        <v>-160.81083420711113</v>
      </c>
      <c r="AJ16" s="46">
        <v>-160.45551774736111</v>
      </c>
      <c r="AK16" s="46">
        <v>-160.82624547686132</v>
      </c>
      <c r="AL16" s="46">
        <v>-161.9164024368641</v>
      </c>
      <c r="AM16" s="46">
        <v>-162.05901943339117</v>
      </c>
      <c r="AN16" s="46">
        <v>-162.47187372034145</v>
      </c>
      <c r="AO16" s="46">
        <v>-164.28495831697046</v>
      </c>
      <c r="AP16" s="37">
        <v>-1799.5429381925926</v>
      </c>
      <c r="AQ16" s="86">
        <v>0</v>
      </c>
      <c r="AR16" s="46">
        <v>-159.96619231355402</v>
      </c>
      <c r="AS16" s="46">
        <v>-174.24327565102203</v>
      </c>
      <c r="AT16" s="46">
        <v>-135.68207047119304</v>
      </c>
      <c r="AU16" s="46">
        <v>-151.98417268572001</v>
      </c>
      <c r="AV16" s="46">
        <v>-245.60792869598097</v>
      </c>
      <c r="AW16" s="46">
        <v>-96.248256510714015</v>
      </c>
      <c r="AX16" s="46">
        <v>-188.66868134149496</v>
      </c>
      <c r="AY16" s="46">
        <v>-231.39486979450209</v>
      </c>
      <c r="AZ16" s="46">
        <v>-175.91741680587597</v>
      </c>
      <c r="BA16" s="46">
        <v>-181.32141105379799</v>
      </c>
      <c r="BB16" s="46">
        <v>-191.65779987457501</v>
      </c>
      <c r="BC16" s="46">
        <v>-274.060431246787</v>
      </c>
      <c r="BD16" s="37">
        <v>-2206.752506445217</v>
      </c>
      <c r="BE16" s="46">
        <v>0</v>
      </c>
      <c r="BF16" s="46">
        <v>-208.78912388444999</v>
      </c>
      <c r="BG16" s="46">
        <v>-211.67170802109305</v>
      </c>
      <c r="BH16" s="46">
        <v>-252.66789156210891</v>
      </c>
      <c r="BI16" s="46">
        <v>-260.87146569060297</v>
      </c>
      <c r="BJ16" s="46">
        <v>-226.44915924219001</v>
      </c>
      <c r="BK16" s="46">
        <v>-216.17342600764789</v>
      </c>
      <c r="BL16" s="46">
        <v>-150.78575605056002</v>
      </c>
      <c r="BM16" s="46">
        <v>-255.15961129883104</v>
      </c>
      <c r="BN16" s="46">
        <v>-204.5153690521081</v>
      </c>
      <c r="BO16" s="46">
        <v>-205.86549177102296</v>
      </c>
      <c r="BP16" s="46">
        <v>-161.70212797018797</v>
      </c>
      <c r="BQ16" s="46">
        <v>-265.565018062467</v>
      </c>
      <c r="BR16" s="37">
        <v>-2620.2161486132695</v>
      </c>
      <c r="BS16" s="1"/>
    </row>
    <row r="17" spans="1:71" ht="4.95" customHeight="1" thickTop="1" x14ac:dyDescent="0.3">
      <c r="A17" s="8"/>
      <c r="B17" s="47">
        <v>0</v>
      </c>
      <c r="C17" s="47">
        <v>0</v>
      </c>
      <c r="D17" s="47">
        <v>0</v>
      </c>
      <c r="E17" s="47">
        <v>0</v>
      </c>
      <c r="F17" s="47">
        <v>0</v>
      </c>
      <c r="G17" s="47">
        <v>0</v>
      </c>
      <c r="H17" s="47">
        <v>0</v>
      </c>
      <c r="I17" s="47">
        <v>0</v>
      </c>
      <c r="J17" s="47">
        <v>0</v>
      </c>
      <c r="K17" s="47">
        <v>0</v>
      </c>
      <c r="L17" s="47">
        <v>0</v>
      </c>
      <c r="M17" s="47">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47">
        <v>0</v>
      </c>
      <c r="D18" s="47">
        <v>0</v>
      </c>
      <c r="E18" s="47">
        <v>0</v>
      </c>
      <c r="F18" s="47">
        <v>0</v>
      </c>
      <c r="G18" s="47">
        <v>0</v>
      </c>
      <c r="H18" s="47">
        <v>0</v>
      </c>
      <c r="I18" s="47">
        <v>0</v>
      </c>
      <c r="J18" s="47">
        <v>0</v>
      </c>
      <c r="K18" s="47">
        <v>0</v>
      </c>
      <c r="L18" s="47">
        <v>0</v>
      </c>
      <c r="M18" s="47">
        <v>0</v>
      </c>
      <c r="N18" s="38">
        <v>0</v>
      </c>
      <c r="O18" s="13"/>
      <c r="P18" s="47">
        <v>0</v>
      </c>
      <c r="Q18" s="21">
        <v>0</v>
      </c>
      <c r="R18" s="21">
        <v>0</v>
      </c>
      <c r="S18" s="21">
        <v>0</v>
      </c>
      <c r="T18" s="21">
        <v>0</v>
      </c>
      <c r="U18" s="21">
        <v>0</v>
      </c>
      <c r="V18" s="21">
        <v>0</v>
      </c>
      <c r="W18" s="21">
        <v>0</v>
      </c>
      <c r="X18" s="21">
        <v>0</v>
      </c>
      <c r="Y18" s="21">
        <v>0</v>
      </c>
      <c r="Z18" s="21">
        <v>0</v>
      </c>
      <c r="AA18" s="19">
        <v>0</v>
      </c>
      <c r="AB18" s="38">
        <v>0</v>
      </c>
      <c r="AC18" s="13"/>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x14ac:dyDescent="0.3">
      <c r="A19" s="4" t="s">
        <v>74</v>
      </c>
      <c r="B19" s="50">
        <v>249.0833752262719</v>
      </c>
      <c r="C19" s="50">
        <v>216.64594215135781</v>
      </c>
      <c r="D19" s="50">
        <v>345.07186738635824</v>
      </c>
      <c r="E19" s="50">
        <v>94.466307322268378</v>
      </c>
      <c r="F19" s="50">
        <v>439.97060849770315</v>
      </c>
      <c r="G19" s="50">
        <v>107.17586623461487</v>
      </c>
      <c r="H19" s="50">
        <v>415.08174479869581</v>
      </c>
      <c r="I19" s="50">
        <v>304.18695925752655</v>
      </c>
      <c r="J19" s="50">
        <v>440.21496626352587</v>
      </c>
      <c r="K19" s="50">
        <v>153.78111651663846</v>
      </c>
      <c r="L19" s="50">
        <v>444.50931533031411</v>
      </c>
      <c r="M19" s="50">
        <v>984.02001045087468</v>
      </c>
      <c r="N19" s="41">
        <v>4194.20807943615</v>
      </c>
      <c r="O19" s="13"/>
      <c r="P19" s="50">
        <v>110.07315157987948</v>
      </c>
      <c r="Q19" s="22">
        <v>549.45709923378752</v>
      </c>
      <c r="R19" s="22">
        <v>280.00788176564095</v>
      </c>
      <c r="S19" s="22">
        <v>227.57434061636997</v>
      </c>
      <c r="T19" s="22">
        <v>691.56401235621922</v>
      </c>
      <c r="U19" s="22">
        <v>328.16614335129532</v>
      </c>
      <c r="V19" s="22">
        <v>377.27180422186899</v>
      </c>
      <c r="W19" s="22">
        <v>2.9676122794934257</v>
      </c>
      <c r="X19" s="22">
        <v>593.50687492509314</v>
      </c>
      <c r="Y19" s="22">
        <v>319.94094151777654</v>
      </c>
      <c r="Z19" s="22">
        <v>241.29622531124176</v>
      </c>
      <c r="AA19" s="33">
        <v>461.86312521188108</v>
      </c>
      <c r="AB19" s="41">
        <v>4183.6892123705484</v>
      </c>
      <c r="AC19" s="13"/>
      <c r="AD19" s="50">
        <v>311.57831642573478</v>
      </c>
      <c r="AE19" s="22">
        <v>127.62743191813065</v>
      </c>
      <c r="AF19" s="22">
        <v>202.6520055034369</v>
      </c>
      <c r="AG19" s="22">
        <v>353.56154591597402</v>
      </c>
      <c r="AH19" s="22">
        <v>346.60609262738654</v>
      </c>
      <c r="AI19" s="22">
        <v>379.34023630237431</v>
      </c>
      <c r="AJ19" s="22">
        <v>560.99848630461656</v>
      </c>
      <c r="AK19" s="22">
        <v>523.26507893109294</v>
      </c>
      <c r="AL19" s="22">
        <v>555.88734637667983</v>
      </c>
      <c r="AM19" s="22">
        <v>409.43372257540568</v>
      </c>
      <c r="AN19" s="22">
        <v>423.81986755193668</v>
      </c>
      <c r="AO19" s="33">
        <v>396.21448794856735</v>
      </c>
      <c r="AP19" s="41">
        <v>4590.9846183813361</v>
      </c>
      <c r="AQ19" s="55">
        <v>0</v>
      </c>
      <c r="AR19" s="50">
        <v>341.95206439663536</v>
      </c>
      <c r="AS19" s="22">
        <v>98.169940723446558</v>
      </c>
      <c r="AT19" s="22">
        <v>79.362404991070804</v>
      </c>
      <c r="AU19" s="22">
        <v>182.27857851866119</v>
      </c>
      <c r="AV19" s="22">
        <v>604.63926313470404</v>
      </c>
      <c r="AW19" s="22">
        <v>622.74596288591954</v>
      </c>
      <c r="AX19" s="22">
        <v>1906.7661118481913</v>
      </c>
      <c r="AY19" s="22">
        <v>1097.8854520570856</v>
      </c>
      <c r="AZ19" s="22">
        <v>826.78375226476271</v>
      </c>
      <c r="BA19" s="22">
        <v>894.61242422791804</v>
      </c>
      <c r="BB19" s="22">
        <v>399.43003701298909</v>
      </c>
      <c r="BC19" s="33">
        <v>91.252949010942899</v>
      </c>
      <c r="BD19" s="41">
        <v>7145.8789410723275</v>
      </c>
      <c r="BE19" s="55">
        <v>0</v>
      </c>
      <c r="BF19" s="50">
        <v>530.53012317523485</v>
      </c>
      <c r="BG19" s="22">
        <v>1240.4713361250597</v>
      </c>
      <c r="BH19" s="22">
        <v>1684.2098044979728</v>
      </c>
      <c r="BI19" s="22">
        <v>1024.9500412558011</v>
      </c>
      <c r="BJ19" s="22">
        <v>210.36414818343371</v>
      </c>
      <c r="BK19" s="22">
        <v>1974.4016076774258</v>
      </c>
      <c r="BL19" s="22">
        <v>1351.5008514734293</v>
      </c>
      <c r="BM19" s="22">
        <v>1412.7859865856217</v>
      </c>
      <c r="BN19" s="22">
        <v>954.54622189100462</v>
      </c>
      <c r="BO19" s="22">
        <v>1964.8164066485886</v>
      </c>
      <c r="BP19" s="22">
        <v>1355.1619486521154</v>
      </c>
      <c r="BQ19" s="33">
        <v>1110.5294178281849</v>
      </c>
      <c r="BR19" s="41">
        <v>14814.267893993871</v>
      </c>
      <c r="BS19" s="14"/>
    </row>
    <row r="20" spans="1:71" ht="6" customHeight="1" x14ac:dyDescent="0.3">
      <c r="A20" s="4"/>
      <c r="B20" s="48">
        <v>0</v>
      </c>
      <c r="C20" s="48">
        <v>0</v>
      </c>
      <c r="D20" s="48">
        <v>0</v>
      </c>
      <c r="E20" s="48">
        <v>0</v>
      </c>
      <c r="F20" s="48">
        <v>0</v>
      </c>
      <c r="G20" s="48">
        <v>0</v>
      </c>
      <c r="H20" s="48">
        <v>0</v>
      </c>
      <c r="I20" s="48">
        <v>0</v>
      </c>
      <c r="J20" s="48">
        <v>0</v>
      </c>
      <c r="K20" s="48">
        <v>0</v>
      </c>
      <c r="L20" s="48">
        <v>0</v>
      </c>
      <c r="M20" s="48">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48">
        <v>0</v>
      </c>
      <c r="D21" s="48">
        <v>0</v>
      </c>
      <c r="E21" s="48">
        <v>0</v>
      </c>
      <c r="F21" s="48">
        <v>0</v>
      </c>
      <c r="G21" s="48">
        <v>0</v>
      </c>
      <c r="H21" s="48">
        <v>0</v>
      </c>
      <c r="I21" s="48">
        <v>0</v>
      </c>
      <c r="J21" s="48">
        <v>0</v>
      </c>
      <c r="K21" s="48">
        <v>0</v>
      </c>
      <c r="L21" s="48">
        <v>0</v>
      </c>
      <c r="M21" s="48">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-7.6436183288042291E-3</v>
      </c>
      <c r="C22" s="48">
        <v>-0.49263328315316257</v>
      </c>
      <c r="D22" s="48">
        <v>-7.314081463667671E-2</v>
      </c>
      <c r="E22" s="48">
        <v>-3.1553915459762889E-2</v>
      </c>
      <c r="F22" s="48">
        <v>-0.3499702953910292</v>
      </c>
      <c r="G22" s="48">
        <v>-2.1274658762717156</v>
      </c>
      <c r="H22" s="48">
        <v>-0.45525896594990412</v>
      </c>
      <c r="I22" s="48">
        <v>-6.8007170513163361E-3</v>
      </c>
      <c r="J22" s="48">
        <v>-2.1973830366141915E-2</v>
      </c>
      <c r="K22" s="48">
        <v>0.9983634674849039</v>
      </c>
      <c r="L22" s="48">
        <v>-0.75958059773448472</v>
      </c>
      <c r="M22" s="48">
        <v>-8.9584156433879875E-2</v>
      </c>
      <c r="N22" s="39">
        <v>-3.4172426032919736</v>
      </c>
      <c r="O22" s="13"/>
      <c r="P22" s="48">
        <v>-0.10350303062026811</v>
      </c>
      <c r="Q22" s="23">
        <v>-8.8158062668182921E-2</v>
      </c>
      <c r="R22" s="23">
        <v>-9.2226909898415421E-2</v>
      </c>
      <c r="S22" s="23">
        <v>-0.21046355169273653</v>
      </c>
      <c r="T22" s="23">
        <v>-0.19686368400340348</v>
      </c>
      <c r="U22" s="23">
        <v>-4.5059874145222407</v>
      </c>
      <c r="V22" s="23">
        <v>-3.0517331226796944</v>
      </c>
      <c r="W22" s="23">
        <v>-0.24092942266735354</v>
      </c>
      <c r="X22" s="23">
        <v>-0.31620459760398334</v>
      </c>
      <c r="Y22" s="23">
        <v>-0.20418178423757408</v>
      </c>
      <c r="Z22" s="23">
        <v>-0.19193297003149851</v>
      </c>
      <c r="AA22" s="31">
        <v>-0.68793438729725598</v>
      </c>
      <c r="AB22" s="39">
        <v>-9.8901189379226047</v>
      </c>
      <c r="AC22" s="13"/>
      <c r="AD22" s="48">
        <v>-1.2006922925328562E-2</v>
      </c>
      <c r="AE22" s="23">
        <v>-1.9540895856867487E-3</v>
      </c>
      <c r="AF22" s="23">
        <v>-0.91842543646180586</v>
      </c>
      <c r="AG22" s="23">
        <v>0</v>
      </c>
      <c r="AH22" s="23">
        <v>0</v>
      </c>
      <c r="AI22" s="23">
        <v>0</v>
      </c>
      <c r="AJ22" s="23">
        <v>0</v>
      </c>
      <c r="AK22" s="23">
        <v>0</v>
      </c>
      <c r="AL22" s="23">
        <v>0</v>
      </c>
      <c r="AM22" s="23">
        <v>0</v>
      </c>
      <c r="AN22" s="23">
        <v>0</v>
      </c>
      <c r="AO22" s="31">
        <v>0</v>
      </c>
      <c r="AP22" s="39">
        <v>-0.93238644897282119</v>
      </c>
      <c r="AQ22" s="56">
        <v>0</v>
      </c>
      <c r="AR22" s="48">
        <v>0</v>
      </c>
      <c r="AS22" s="23">
        <v>0</v>
      </c>
      <c r="AT22" s="23">
        <v>0</v>
      </c>
      <c r="AU22" s="23">
        <v>0</v>
      </c>
      <c r="AV22" s="23">
        <v>0</v>
      </c>
      <c r="AW22" s="23">
        <v>0</v>
      </c>
      <c r="AX22" s="23">
        <v>0</v>
      </c>
      <c r="AY22" s="23">
        <v>0</v>
      </c>
      <c r="AZ22" s="23">
        <v>0</v>
      </c>
      <c r="BA22" s="23">
        <v>0</v>
      </c>
      <c r="BB22" s="23">
        <v>0</v>
      </c>
      <c r="BC22" s="31">
        <v>0</v>
      </c>
      <c r="BD22" s="39">
        <v>0</v>
      </c>
      <c r="BE22" s="56">
        <v>0</v>
      </c>
      <c r="BF22" s="48">
        <v>0</v>
      </c>
      <c r="BG22" s="23">
        <v>0</v>
      </c>
      <c r="BH22" s="23">
        <v>0</v>
      </c>
      <c r="BI22" s="23">
        <v>0</v>
      </c>
      <c r="BJ22" s="23">
        <v>-1.780632</v>
      </c>
      <c r="BK22" s="23">
        <v>1.780632</v>
      </c>
      <c r="BL22" s="23">
        <v>0</v>
      </c>
      <c r="BM22" s="23">
        <v>0</v>
      </c>
      <c r="BN22" s="23">
        <v>0</v>
      </c>
      <c r="BO22" s="23">
        <v>-2.1303989999999998E-2</v>
      </c>
      <c r="BP22" s="23">
        <v>0</v>
      </c>
      <c r="BQ22" s="31">
        <v>0</v>
      </c>
      <c r="BR22" s="39">
        <v>-2.1303989999999998E-2</v>
      </c>
      <c r="BS22" s="1"/>
    </row>
    <row r="23" spans="1:71" x14ac:dyDescent="0.3">
      <c r="A23" s="4" t="s">
        <v>77</v>
      </c>
      <c r="B23" s="48">
        <v>-5.6171037367946077</v>
      </c>
      <c r="C23" s="48">
        <v>-11.95804579763147</v>
      </c>
      <c r="D23" s="48">
        <v>-10.479049479207532</v>
      </c>
      <c r="E23" s="48">
        <v>-6.2504022320801136</v>
      </c>
      <c r="F23" s="48">
        <v>-8.6803453566308768</v>
      </c>
      <c r="G23" s="48">
        <v>-11.294765782002788</v>
      </c>
      <c r="H23" s="48">
        <v>-12.331395011487707</v>
      </c>
      <c r="I23" s="48">
        <v>-9.2021707797415324</v>
      </c>
      <c r="J23" s="48">
        <v>-9.5912163684046678</v>
      </c>
      <c r="K23" s="48">
        <v>-16.792195162159647</v>
      </c>
      <c r="L23" s="48">
        <v>-12.202933582446146</v>
      </c>
      <c r="M23" s="48">
        <v>-4.2312566803147043</v>
      </c>
      <c r="N23" s="39">
        <v>-118.63087996890178</v>
      </c>
      <c r="O23" s="13"/>
      <c r="P23" s="48">
        <v>-6.670076906398382</v>
      </c>
      <c r="Q23" s="23">
        <v>-9.411341854495527</v>
      </c>
      <c r="R23" s="23">
        <v>-12.967770056946501</v>
      </c>
      <c r="S23" s="23">
        <v>-22.60053310713403</v>
      </c>
      <c r="T23" s="23">
        <v>-15.851604711775853</v>
      </c>
      <c r="U23" s="23">
        <v>7.9199241940769953</v>
      </c>
      <c r="V23" s="23">
        <v>-10.749630533138102</v>
      </c>
      <c r="W23" s="23">
        <v>-16.063323177434203</v>
      </c>
      <c r="X23" s="23">
        <v>-13.420489417522422</v>
      </c>
      <c r="Y23" s="23">
        <v>-13.136395910985527</v>
      </c>
      <c r="Z23" s="23">
        <v>-12.251564539940095</v>
      </c>
      <c r="AA23" s="31">
        <v>-12.676309268463941</v>
      </c>
      <c r="AB23" s="39">
        <v>-137.87911529015759</v>
      </c>
      <c r="AC23" s="13"/>
      <c r="AD23" s="48">
        <v>-11.958480959780628</v>
      </c>
      <c r="AE23" s="23">
        <v>-15.605424710153912</v>
      </c>
      <c r="AF23" s="23">
        <v>-21.659996581261574</v>
      </c>
      <c r="AG23" s="23">
        <v>-23.579349343019594</v>
      </c>
      <c r="AH23" s="23">
        <v>-22.72550566032028</v>
      </c>
      <c r="AI23" s="23">
        <v>-23.463143999713097</v>
      </c>
      <c r="AJ23" s="23">
        <v>-41.128377920007914</v>
      </c>
      <c r="AK23" s="23">
        <v>-25.802777383137308</v>
      </c>
      <c r="AL23" s="23">
        <v>-27.063759793342179</v>
      </c>
      <c r="AM23" s="23">
        <v>-28.089484079006869</v>
      </c>
      <c r="AN23" s="23">
        <v>-29.370257394960092</v>
      </c>
      <c r="AO23" s="31">
        <v>-25.739048020500888</v>
      </c>
      <c r="AP23" s="39">
        <v>-296.18560584520435</v>
      </c>
      <c r="AQ23" s="56">
        <v>0</v>
      </c>
      <c r="AR23" s="48">
        <v>-0.6166159879919999</v>
      </c>
      <c r="AS23" s="23">
        <v>-0.29732126137800002</v>
      </c>
      <c r="AT23" s="23">
        <v>-7.0864034282999977E-2</v>
      </c>
      <c r="AU23" s="23">
        <v>-4.2897883847999994E-2</v>
      </c>
      <c r="AV23" s="23">
        <v>-0.29515408384800002</v>
      </c>
      <c r="AW23" s="23">
        <v>-4.5017683847999992E-2</v>
      </c>
      <c r="AX23" s="23">
        <v>-0.51964090384799999</v>
      </c>
      <c r="AY23" s="23">
        <v>-1.2971835438480002</v>
      </c>
      <c r="AZ23" s="23">
        <v>-6.9480621005999985E-2</v>
      </c>
      <c r="BA23" s="23">
        <v>-0.100132483848</v>
      </c>
      <c r="BB23" s="23">
        <v>-0.49006969384799998</v>
      </c>
      <c r="BC23" s="31">
        <v>-4.2897883847999994E-2</v>
      </c>
      <c r="BD23" s="39">
        <v>-3.8872760654430003</v>
      </c>
      <c r="BE23" s="56">
        <v>0</v>
      </c>
      <c r="BF23" s="48">
        <v>-0.168188694645</v>
      </c>
      <c r="BG23" s="23">
        <v>-0.23122569599699999</v>
      </c>
      <c r="BH23" s="23">
        <v>-0.10764299884200004</v>
      </c>
      <c r="BI23" s="23">
        <v>-0.14782869398099999</v>
      </c>
      <c r="BJ23" s="23">
        <v>-0.144145647471</v>
      </c>
      <c r="BK23" s="23">
        <v>-0.50876742154499999</v>
      </c>
      <c r="BL23" s="23">
        <v>-0.13972599165900002</v>
      </c>
      <c r="BM23" s="23">
        <v>-0.4943619072840002</v>
      </c>
      <c r="BN23" s="23">
        <v>3.7180095690869996</v>
      </c>
      <c r="BO23" s="23">
        <v>-1.7228188217880001</v>
      </c>
      <c r="BP23" s="23">
        <v>-0.137147859102</v>
      </c>
      <c r="BQ23" s="31">
        <v>-0.209874148284</v>
      </c>
      <c r="BR23" s="39">
        <v>-0.29371831151100036</v>
      </c>
      <c r="BS23" s="1"/>
    </row>
    <row r="24" spans="1:71" x14ac:dyDescent="0.3">
      <c r="A24" s="4" t="s">
        <v>2</v>
      </c>
      <c r="B24" s="48">
        <v>-14.404992260249999</v>
      </c>
      <c r="C24" s="48">
        <v>-13.950142449857999</v>
      </c>
      <c r="D24" s="48">
        <v>-14.290442105088001</v>
      </c>
      <c r="E24" s="48">
        <v>-13.549700083404</v>
      </c>
      <c r="F24" s="48">
        <v>-17.048102325917998</v>
      </c>
      <c r="G24" s="48">
        <v>-14.766555056933999</v>
      </c>
      <c r="H24" s="48">
        <v>-17.551155943151993</v>
      </c>
      <c r="I24" s="48">
        <v>-17.566362953792996</v>
      </c>
      <c r="J24" s="48">
        <v>-19.432358451873004</v>
      </c>
      <c r="K24" s="48">
        <v>-18.288273329414999</v>
      </c>
      <c r="L24" s="48">
        <v>-16.712253360371999</v>
      </c>
      <c r="M24" s="48">
        <v>-19.269324135720002</v>
      </c>
      <c r="N24" s="39">
        <v>-196.82966245577703</v>
      </c>
      <c r="O24" s="13"/>
      <c r="P24" s="48">
        <v>-25.290740637563999</v>
      </c>
      <c r="Q24" s="23">
        <v>-17.040317339220003</v>
      </c>
      <c r="R24" s="23">
        <v>-16.910861979942002</v>
      </c>
      <c r="S24" s="23">
        <v>-18.235410318762</v>
      </c>
      <c r="T24" s="23">
        <v>-22.617944034177</v>
      </c>
      <c r="U24" s="23">
        <v>-22.903779890586005</v>
      </c>
      <c r="V24" s="23">
        <v>-18.791143181187</v>
      </c>
      <c r="W24" s="23">
        <v>-20.132728511591999</v>
      </c>
      <c r="X24" s="23">
        <v>-21.891767020505998</v>
      </c>
      <c r="Y24" s="23">
        <v>-17.954972649641999</v>
      </c>
      <c r="Z24" s="23">
        <v>-20.570562803973001</v>
      </c>
      <c r="AA24" s="31">
        <v>-21.416425633463998</v>
      </c>
      <c r="AB24" s="39">
        <v>-243.75665400061504</v>
      </c>
      <c r="AC24" s="13"/>
      <c r="AD24" s="48">
        <v>-26.228688204396004</v>
      </c>
      <c r="AE24" s="23">
        <v>-28.978367939972998</v>
      </c>
      <c r="AF24" s="23">
        <v>-21.572957166344999</v>
      </c>
      <c r="AG24" s="23">
        <v>-23.770740186901577</v>
      </c>
      <c r="AH24" s="23">
        <v>-23.536163966666482</v>
      </c>
      <c r="AI24" s="23">
        <v>-23.638250990434859</v>
      </c>
      <c r="AJ24" s="23">
        <v>-23.625504181678988</v>
      </c>
      <c r="AK24" s="23">
        <v>-23.588459069304442</v>
      </c>
      <c r="AL24" s="23">
        <v>-24.614841245310004</v>
      </c>
      <c r="AM24" s="23">
        <v>-24.673627754096206</v>
      </c>
      <c r="AN24" s="23">
        <v>-24.690498618848164</v>
      </c>
      <c r="AO24" s="31">
        <v>-24.940551220480142</v>
      </c>
      <c r="AP24" s="39">
        <v>-293.85865054443491</v>
      </c>
      <c r="AQ24" s="56">
        <v>0</v>
      </c>
      <c r="AR24" s="48">
        <v>-22.788475892148</v>
      </c>
      <c r="AS24" s="23">
        <v>-10.821983616824999</v>
      </c>
      <c r="AT24" s="23">
        <v>-68.116938149063998</v>
      </c>
      <c r="AU24" s="23">
        <v>-36.497562158301001</v>
      </c>
      <c r="AV24" s="23">
        <v>-36.577014678873006</v>
      </c>
      <c r="AW24" s="23">
        <v>-38.815513325030999</v>
      </c>
      <c r="AX24" s="23">
        <v>-34.382734869932996</v>
      </c>
      <c r="AY24" s="23">
        <v>-39.94986812033099</v>
      </c>
      <c r="AZ24" s="23">
        <v>-35.687482538517003</v>
      </c>
      <c r="BA24" s="23">
        <v>-34.481859982424993</v>
      </c>
      <c r="BB24" s="23">
        <v>-38.331313643556001</v>
      </c>
      <c r="BC24" s="31">
        <v>-35.230709062620001</v>
      </c>
      <c r="BD24" s="39">
        <v>-431.68145603762406</v>
      </c>
      <c r="BE24" s="56">
        <v>0</v>
      </c>
      <c r="BF24" s="48">
        <v>-31.953054895851007</v>
      </c>
      <c r="BG24" s="23">
        <v>-23.331230130686993</v>
      </c>
      <c r="BH24" s="23">
        <v>-26.65673366313899</v>
      </c>
      <c r="BI24" s="23">
        <v>-29.292093559824</v>
      </c>
      <c r="BJ24" s="23">
        <v>-32.154656026481995</v>
      </c>
      <c r="BK24" s="23">
        <v>-30.388090107768001</v>
      </c>
      <c r="BL24" s="23">
        <v>-28.04068355691</v>
      </c>
      <c r="BM24" s="23">
        <v>-32.978951343036002</v>
      </c>
      <c r="BN24" s="23">
        <v>-34.342027184643001</v>
      </c>
      <c r="BO24" s="23">
        <v>-27.102811158186</v>
      </c>
      <c r="BP24" s="23">
        <v>-30.107764639661994</v>
      </c>
      <c r="BQ24" s="31">
        <v>-31.290087011291998</v>
      </c>
      <c r="BR24" s="39">
        <v>-357.63818327748004</v>
      </c>
      <c r="BS24" s="1"/>
    </row>
    <row r="25" spans="1:71" x14ac:dyDescent="0.3">
      <c r="A25" s="6" t="s">
        <v>78</v>
      </c>
      <c r="B25" s="49">
        <v>-11.417901686835</v>
      </c>
      <c r="C25" s="49">
        <v>-10.871540958362999</v>
      </c>
      <c r="D25" s="49">
        <v>-19.206979609434001</v>
      </c>
      <c r="E25" s="49">
        <v>-11.533179018189001</v>
      </c>
      <c r="F25" s="49">
        <v>-6.860485361736</v>
      </c>
      <c r="G25" s="49">
        <v>-7.8929802163709999</v>
      </c>
      <c r="H25" s="49">
        <v>-9.4440543896130009</v>
      </c>
      <c r="I25" s="49">
        <v>-10.503362954814001</v>
      </c>
      <c r="J25" s="49">
        <v>-15.912328907463001</v>
      </c>
      <c r="K25" s="49">
        <v>-15.701949716829001</v>
      </c>
      <c r="L25" s="49">
        <v>-11.501494007223004</v>
      </c>
      <c r="M25" s="49">
        <v>-9.1327266663240003</v>
      </c>
      <c r="N25" s="40">
        <v>-139.97898349319399</v>
      </c>
      <c r="O25" s="13"/>
      <c r="P25" s="49">
        <v>-11.754110053872001</v>
      </c>
      <c r="Q25" s="26">
        <v>-9.9519155648609985</v>
      </c>
      <c r="R25" s="26">
        <v>-5.4290213698500001</v>
      </c>
      <c r="S25" s="26">
        <v>-12.256629290723998</v>
      </c>
      <c r="T25" s="26">
        <v>-11.633738715930001</v>
      </c>
      <c r="U25" s="26">
        <v>-10.937911440606001</v>
      </c>
      <c r="V25" s="26">
        <v>-23.603225887088996</v>
      </c>
      <c r="W25" s="26">
        <v>-19.275699264636003</v>
      </c>
      <c r="X25" s="26">
        <v>-23.623521594218996</v>
      </c>
      <c r="Y25" s="26">
        <v>-21.001371146442008</v>
      </c>
      <c r="Z25" s="26">
        <v>-16.457486458652998</v>
      </c>
      <c r="AA25" s="32">
        <v>-15.871151675874</v>
      </c>
      <c r="AB25" s="40">
        <v>-181.79578246275602</v>
      </c>
      <c r="AC25" s="13"/>
      <c r="AD25" s="49">
        <v>-15.382936171086001</v>
      </c>
      <c r="AE25" s="26">
        <v>-13.280328045858003</v>
      </c>
      <c r="AF25" s="26">
        <v>-20.036812914087001</v>
      </c>
      <c r="AG25" s="26">
        <v>-17.416276799999999</v>
      </c>
      <c r="AH25" s="26">
        <v>-17.416276799999999</v>
      </c>
      <c r="AI25" s="26">
        <v>-17.416276799999999</v>
      </c>
      <c r="AJ25" s="26">
        <v>-17.416276799999999</v>
      </c>
      <c r="AK25" s="26">
        <v>-17.416276799999999</v>
      </c>
      <c r="AL25" s="26">
        <v>-17.416276799999999</v>
      </c>
      <c r="AM25" s="26">
        <v>-17.416276799999999</v>
      </c>
      <c r="AN25" s="26">
        <v>-17.416276799999999</v>
      </c>
      <c r="AO25" s="32">
        <v>-17.416276799999999</v>
      </c>
      <c r="AP25" s="40">
        <v>-205.44656833103096</v>
      </c>
      <c r="AQ25" s="56">
        <v>0</v>
      </c>
      <c r="AR25" s="49">
        <v>-14.458441067034</v>
      </c>
      <c r="AS25" s="26">
        <v>-15.390591701598</v>
      </c>
      <c r="AT25" s="26">
        <v>-36.024682516197004</v>
      </c>
      <c r="AU25" s="26">
        <v>-17.400430701455999</v>
      </c>
      <c r="AV25" s="26">
        <v>-22.208667644999998</v>
      </c>
      <c r="AW25" s="26">
        <v>-18.824766781050002</v>
      </c>
      <c r="AX25" s="26">
        <v>-24.432883576910999</v>
      </c>
      <c r="AY25" s="26">
        <v>-21.590326266995998</v>
      </c>
      <c r="AZ25" s="26">
        <v>-11.718695901344997</v>
      </c>
      <c r="BA25" s="26">
        <v>-17.012222909087996</v>
      </c>
      <c r="BB25" s="26">
        <v>-18.792967046507997</v>
      </c>
      <c r="BC25" s="32">
        <v>-25.468388452154993</v>
      </c>
      <c r="BD25" s="40">
        <v>-243.323064565338</v>
      </c>
      <c r="BE25" s="56">
        <v>0</v>
      </c>
      <c r="BF25" s="49">
        <v>-19.985680115991002</v>
      </c>
      <c r="BG25" s="26">
        <v>-18.596539096994999</v>
      </c>
      <c r="BH25" s="26">
        <v>-25.266295135761002</v>
      </c>
      <c r="BI25" s="26">
        <v>-27.719785869332998</v>
      </c>
      <c r="BJ25" s="26">
        <v>-36.667019638037992</v>
      </c>
      <c r="BK25" s="26">
        <v>-21.904227936236992</v>
      </c>
      <c r="BL25" s="26">
        <v>-24.559395466701002</v>
      </c>
      <c r="BM25" s="26">
        <v>-27.639420679470003</v>
      </c>
      <c r="BN25" s="26">
        <v>-22.097243495303999</v>
      </c>
      <c r="BO25" s="26">
        <v>-19.265118717495003</v>
      </c>
      <c r="BP25" s="26">
        <v>-17.106426089757001</v>
      </c>
      <c r="BQ25" s="32">
        <v>-41.770843295412</v>
      </c>
      <c r="BR25" s="40">
        <v>-302.57799553649397</v>
      </c>
      <c r="BS25" s="1"/>
    </row>
    <row r="26" spans="1:71" ht="15" thickBot="1" x14ac:dyDescent="0.35">
      <c r="A26" s="10" t="s">
        <v>79</v>
      </c>
      <c r="B26" s="51">
        <v>-31.44764130220841</v>
      </c>
      <c r="C26" s="51">
        <v>-37.272362489005637</v>
      </c>
      <c r="D26" s="51">
        <v>-44.049612008366211</v>
      </c>
      <c r="E26" s="51">
        <v>-31.364835249132874</v>
      </c>
      <c r="F26" s="51">
        <v>-32.938903339675903</v>
      </c>
      <c r="G26" s="51">
        <v>-36.081766931579502</v>
      </c>
      <c r="H26" s="51">
        <v>-39.781864310202614</v>
      </c>
      <c r="I26" s="51">
        <v>-37.278697405399846</v>
      </c>
      <c r="J26" s="51">
        <v>-44.957877558106816</v>
      </c>
      <c r="K26" s="51">
        <v>-49.784054740918748</v>
      </c>
      <c r="L26" s="51">
        <v>-41.176261547775631</v>
      </c>
      <c r="M26" s="51">
        <v>-32.722891638792589</v>
      </c>
      <c r="N26" s="42">
        <v>-458.85676852116484</v>
      </c>
      <c r="O26" s="7"/>
      <c r="P26" s="51">
        <v>-43.818430628454657</v>
      </c>
      <c r="Q26" s="27">
        <v>-36.491732821244717</v>
      </c>
      <c r="R26" s="27">
        <v>-35.399880316636917</v>
      </c>
      <c r="S26" s="27">
        <v>-53.303036268312766</v>
      </c>
      <c r="T26" s="27">
        <v>-50.300151145886261</v>
      </c>
      <c r="U26" s="27">
        <v>-30.42775455163725</v>
      </c>
      <c r="V26" s="27">
        <v>-56.195732724093801</v>
      </c>
      <c r="W26" s="27">
        <v>-55.712680376329558</v>
      </c>
      <c r="X26" s="27">
        <v>-59.251982629851398</v>
      </c>
      <c r="Y26" s="27">
        <v>-52.29692149130711</v>
      </c>
      <c r="Z26" s="27">
        <v>-49.471546772597584</v>
      </c>
      <c r="AA26" s="34">
        <v>-50.651820965099198</v>
      </c>
      <c r="AB26" s="42">
        <v>-573.32167069145123</v>
      </c>
      <c r="AC26" s="7"/>
      <c r="AD26" s="51">
        <v>-53.582112258187962</v>
      </c>
      <c r="AE26" s="27">
        <v>-57.866074785570603</v>
      </c>
      <c r="AF26" s="27">
        <v>-64.188192098155383</v>
      </c>
      <c r="AG26" s="27">
        <v>-64.766366329921169</v>
      </c>
      <c r="AH26" s="27">
        <v>-63.677946426986772</v>
      </c>
      <c r="AI26" s="27">
        <v>-64.517671790147958</v>
      </c>
      <c r="AJ26" s="27">
        <v>-82.170158901686904</v>
      </c>
      <c r="AK26" s="27">
        <v>-66.807513252441751</v>
      </c>
      <c r="AL26" s="27">
        <v>-69.094877838652181</v>
      </c>
      <c r="AM26" s="27">
        <v>-70.179388633103073</v>
      </c>
      <c r="AN26" s="27">
        <v>-71.477032813808265</v>
      </c>
      <c r="AO26" s="34">
        <v>-68.09587604098104</v>
      </c>
      <c r="AP26" s="42">
        <v>-796.42321116964308</v>
      </c>
      <c r="AQ26" s="56">
        <v>0</v>
      </c>
      <c r="AR26" s="51">
        <v>-37.863532947174001</v>
      </c>
      <c r="AS26" s="27">
        <v>-26.509896579801001</v>
      </c>
      <c r="AT26" s="27">
        <v>-104.21248469954401</v>
      </c>
      <c r="AU26" s="27">
        <v>-53.940890743604996</v>
      </c>
      <c r="AV26" s="27">
        <v>-59.080836407721009</v>
      </c>
      <c r="AW26" s="27">
        <v>-57.685297789929002</v>
      </c>
      <c r="AX26" s="27">
        <v>-59.335259350691999</v>
      </c>
      <c r="AY26" s="27">
        <v>-62.837377931174991</v>
      </c>
      <c r="AZ26" s="27">
        <v>-47.475659060868004</v>
      </c>
      <c r="BA26" s="27">
        <v>-51.594215375360996</v>
      </c>
      <c r="BB26" s="27">
        <v>-57.614350383911997</v>
      </c>
      <c r="BC26" s="34">
        <v>-60.741995398622997</v>
      </c>
      <c r="BD26" s="42">
        <v>-678.89179666840505</v>
      </c>
      <c r="BE26" s="56">
        <v>0</v>
      </c>
      <c r="BF26" s="51">
        <v>-52.106923706487009</v>
      </c>
      <c r="BG26" s="27">
        <v>-42.158994923678989</v>
      </c>
      <c r="BH26" s="27">
        <v>-52.030671797741988</v>
      </c>
      <c r="BI26" s="27">
        <v>-57.159708123137996</v>
      </c>
      <c r="BJ26" s="27">
        <v>-70.746453311990976</v>
      </c>
      <c r="BK26" s="27">
        <v>-51.020453465549991</v>
      </c>
      <c r="BL26" s="27">
        <v>-52.739805015270008</v>
      </c>
      <c r="BM26" s="27">
        <v>-61.112733929790004</v>
      </c>
      <c r="BN26" s="27">
        <v>-52.721261110859999</v>
      </c>
      <c r="BO26" s="27">
        <v>-48.112052687469003</v>
      </c>
      <c r="BP26" s="27">
        <v>-47.351338588520996</v>
      </c>
      <c r="BQ26" s="34">
        <v>-73.27080445498801</v>
      </c>
      <c r="BR26" s="42">
        <v>-660.53120111548492</v>
      </c>
      <c r="BS26" s="1"/>
    </row>
    <row r="27" spans="1:71" ht="17.7" customHeight="1" thickTop="1" x14ac:dyDescent="0.3">
      <c r="A27" s="8" t="s">
        <v>80</v>
      </c>
      <c r="B27" s="52">
        <v>0.89003071818235246</v>
      </c>
      <c r="C27" s="52">
        <v>1.5933115148789145</v>
      </c>
      <c r="D27" s="52">
        <v>0.63982232818670892</v>
      </c>
      <c r="E27" s="52">
        <v>0.10515976553761859</v>
      </c>
      <c r="F27" s="52">
        <v>0.13593807225535889</v>
      </c>
      <c r="G27" s="52">
        <v>0.81196251480304527</v>
      </c>
      <c r="H27" s="52">
        <v>0.77887555964099975</v>
      </c>
      <c r="I27" s="52">
        <v>-0.28054660958873906</v>
      </c>
      <c r="J27" s="52">
        <v>4.8868039407079973</v>
      </c>
      <c r="K27" s="52">
        <v>5.6722793234180013</v>
      </c>
      <c r="L27" s="52">
        <v>-0.35459004315299875</v>
      </c>
      <c r="M27" s="52">
        <v>-1.5234299631165644</v>
      </c>
      <c r="N27" s="43">
        <v>13.355617121752696</v>
      </c>
      <c r="O27" s="13"/>
      <c r="P27" s="52">
        <v>-2.1823256208000004</v>
      </c>
      <c r="Q27" s="20">
        <v>0.8110164017999999</v>
      </c>
      <c r="R27" s="20">
        <v>0.50049135450821769</v>
      </c>
      <c r="S27" s="20">
        <v>-1.9915828370999967E-2</v>
      </c>
      <c r="T27" s="20">
        <v>3.8565631540559768</v>
      </c>
      <c r="U27" s="20">
        <v>4.4468028505169999</v>
      </c>
      <c r="V27" s="20">
        <v>0.41870907521700013</v>
      </c>
      <c r="W27" s="20">
        <v>-5.8079508400140005</v>
      </c>
      <c r="X27" s="20">
        <v>7.0791058684140005</v>
      </c>
      <c r="Y27" s="20">
        <v>1.0722643800389999</v>
      </c>
      <c r="Z27" s="20">
        <v>-11.094670090745955</v>
      </c>
      <c r="AA27" s="18">
        <v>-10.357415138175</v>
      </c>
      <c r="AB27" s="43">
        <v>-11.277324433554762</v>
      </c>
      <c r="AC27" s="13"/>
      <c r="AD27" s="52">
        <v>-6.6470205917823648</v>
      </c>
      <c r="AE27" s="20">
        <v>1.4032021823459999</v>
      </c>
      <c r="AF27" s="20">
        <v>1.358868886527</v>
      </c>
      <c r="AG27" s="20">
        <v>0</v>
      </c>
      <c r="AH27" s="20">
        <v>0</v>
      </c>
      <c r="AI27" s="20">
        <v>0</v>
      </c>
      <c r="AJ27" s="20">
        <v>0</v>
      </c>
      <c r="AK27" s="20">
        <v>0</v>
      </c>
      <c r="AL27" s="20">
        <v>0</v>
      </c>
      <c r="AM27" s="20">
        <v>0</v>
      </c>
      <c r="AN27" s="20">
        <v>0</v>
      </c>
      <c r="AO27" s="18">
        <v>0</v>
      </c>
      <c r="AP27" s="43">
        <v>-3.8849495229093653</v>
      </c>
      <c r="AQ27" s="56">
        <v>0</v>
      </c>
      <c r="AR27" s="52">
        <v>-9.2726730111929996</v>
      </c>
      <c r="AS27" s="20">
        <v>-0.93333939720600001</v>
      </c>
      <c r="AT27" s="20">
        <v>1.4827181591310001</v>
      </c>
      <c r="AU27" s="20">
        <v>7.8873365350439997</v>
      </c>
      <c r="AV27" s="20">
        <v>0.63871015464000014</v>
      </c>
      <c r="AW27" s="20">
        <v>2.9301397086449996</v>
      </c>
      <c r="AX27" s="20">
        <v>2.3971823695830001</v>
      </c>
      <c r="AY27" s="20">
        <v>-0.57320089414199993</v>
      </c>
      <c r="AZ27" s="20">
        <v>-4.6959476080770006</v>
      </c>
      <c r="BA27" s="20">
        <v>-1.3403081297069999</v>
      </c>
      <c r="BB27" s="20">
        <v>-7.7596075726830005</v>
      </c>
      <c r="BC27" s="18">
        <v>19.053534197982</v>
      </c>
      <c r="BD27" s="43">
        <v>9.8145445120169974</v>
      </c>
      <c r="BE27" s="56">
        <v>0</v>
      </c>
      <c r="BF27" s="52">
        <v>9.8286824121269998</v>
      </c>
      <c r="BG27" s="20">
        <v>-55.303916229362997</v>
      </c>
      <c r="BH27" s="20">
        <v>18.270281781291001</v>
      </c>
      <c r="BI27" s="20">
        <v>9.0888615071370005</v>
      </c>
      <c r="BJ27" s="20">
        <v>19.800360543818996</v>
      </c>
      <c r="BK27" s="20">
        <v>4.1596409532179992</v>
      </c>
      <c r="BL27" s="20">
        <v>6.7784428695239995</v>
      </c>
      <c r="BM27" s="20">
        <v>8.0648539289400016</v>
      </c>
      <c r="BN27" s="20">
        <v>9.2593188647370006</v>
      </c>
      <c r="BO27" s="20">
        <v>-6.3549722253540004</v>
      </c>
      <c r="BP27" s="20">
        <v>-53.718729725768995</v>
      </c>
      <c r="BQ27" s="18">
        <v>-409.43486676047405</v>
      </c>
      <c r="BR27" s="43">
        <v>-439.56204208016698</v>
      </c>
      <c r="BS27" s="1"/>
    </row>
    <row r="28" spans="1:71" ht="15" thickBot="1" x14ac:dyDescent="0.35">
      <c r="A28" s="12" t="s">
        <v>81</v>
      </c>
      <c r="B28" s="46">
        <v>218.52576464224586</v>
      </c>
      <c r="C28" s="46">
        <v>180.9668911772311</v>
      </c>
      <c r="D28" s="46">
        <v>301.66207770617871</v>
      </c>
      <c r="E28" s="46">
        <v>63.206631838673125</v>
      </c>
      <c r="F28" s="46">
        <v>407.16764323028264</v>
      </c>
      <c r="G28" s="46">
        <v>71.906061817838406</v>
      </c>
      <c r="H28" s="46">
        <v>376.07875604813415</v>
      </c>
      <c r="I28" s="46">
        <v>266.62771524253793</v>
      </c>
      <c r="J28" s="46">
        <v>400.14389264612703</v>
      </c>
      <c r="K28" s="46">
        <v>109.66934109913772</v>
      </c>
      <c r="L28" s="46">
        <v>402.97846373938552</v>
      </c>
      <c r="M28" s="46">
        <v>949.77368884896543</v>
      </c>
      <c r="N28" s="37">
        <v>3748.7069280367373</v>
      </c>
      <c r="O28" s="13"/>
      <c r="P28" s="46">
        <v>64.072395330624829</v>
      </c>
      <c r="Q28" s="25">
        <v>513.77638281434281</v>
      </c>
      <c r="R28" s="25">
        <v>245.10849280351223</v>
      </c>
      <c r="S28" s="25">
        <v>174.2513885196862</v>
      </c>
      <c r="T28" s="25">
        <v>645.12042436438901</v>
      </c>
      <c r="U28" s="25">
        <v>302.18519165017506</v>
      </c>
      <c r="V28" s="25">
        <v>321.49478057299223</v>
      </c>
      <c r="W28" s="25">
        <v>-58.55301893685013</v>
      </c>
      <c r="X28" s="25">
        <v>541.33399816365568</v>
      </c>
      <c r="Y28" s="25">
        <v>268.71628440650846</v>
      </c>
      <c r="Z28" s="25">
        <v>180.7300084478982</v>
      </c>
      <c r="AA28" s="30">
        <v>400.85388910860695</v>
      </c>
      <c r="AB28" s="37">
        <v>3599.0902172455417</v>
      </c>
      <c r="AC28" s="13"/>
      <c r="AD28" s="46">
        <v>251.34918357576441</v>
      </c>
      <c r="AE28" s="25">
        <v>71.164559314906057</v>
      </c>
      <c r="AF28" s="25">
        <v>139.82268229180852</v>
      </c>
      <c r="AG28" s="25">
        <v>288.79517958605288</v>
      </c>
      <c r="AH28" s="25">
        <v>282.92814620039979</v>
      </c>
      <c r="AI28" s="25">
        <v>314.82256451222639</v>
      </c>
      <c r="AJ28" s="25">
        <v>478.82832740292963</v>
      </c>
      <c r="AK28" s="25">
        <v>456.45756567865124</v>
      </c>
      <c r="AL28" s="25">
        <v>486.79246853802761</v>
      </c>
      <c r="AM28" s="25">
        <v>339.25433394230259</v>
      </c>
      <c r="AN28" s="25">
        <v>352.34283473812843</v>
      </c>
      <c r="AO28" s="30">
        <v>328.11861190758628</v>
      </c>
      <c r="AP28" s="37">
        <v>3790.6764576887831</v>
      </c>
      <c r="AQ28" s="55">
        <v>0</v>
      </c>
      <c r="AR28" s="46">
        <v>294.81585843826838</v>
      </c>
      <c r="AS28" s="25">
        <v>70.726704746439566</v>
      </c>
      <c r="AT28" s="25">
        <v>-23.367361549342203</v>
      </c>
      <c r="AU28" s="25">
        <v>136.22502431010017</v>
      </c>
      <c r="AV28" s="25">
        <v>546.19713688162301</v>
      </c>
      <c r="AW28" s="25">
        <v>567.99080480463556</v>
      </c>
      <c r="AX28" s="25">
        <v>1849.8280348670821</v>
      </c>
      <c r="AY28" s="25">
        <v>1034.4748732317685</v>
      </c>
      <c r="AZ28" s="25">
        <v>774.61214559581765</v>
      </c>
      <c r="BA28" s="25">
        <v>841.67790072284993</v>
      </c>
      <c r="BB28" s="25">
        <v>334.05607905639408</v>
      </c>
      <c r="BC28" s="30">
        <v>49.564487810301898</v>
      </c>
      <c r="BD28" s="37">
        <v>6476.8016889159398</v>
      </c>
      <c r="BE28" s="55">
        <v>0</v>
      </c>
      <c r="BF28" s="46">
        <v>488.25188188087475</v>
      </c>
      <c r="BG28" s="25">
        <v>1143.0084249720178</v>
      </c>
      <c r="BH28" s="25">
        <v>1650.4494144815219</v>
      </c>
      <c r="BI28" s="25">
        <v>976.87919463980029</v>
      </c>
      <c r="BJ28" s="25">
        <v>159.41805541526173</v>
      </c>
      <c r="BK28" s="25">
        <v>1927.5407951650939</v>
      </c>
      <c r="BL28" s="25">
        <v>1305.5394893276832</v>
      </c>
      <c r="BM28" s="25">
        <v>1359.7381065847717</v>
      </c>
      <c r="BN28" s="25">
        <v>911.08427964488146</v>
      </c>
      <c r="BO28" s="25">
        <v>1910.3493817357657</v>
      </c>
      <c r="BP28" s="25">
        <v>1254.0918803378254</v>
      </c>
      <c r="BQ28" s="30">
        <v>627.82374661272297</v>
      </c>
      <c r="BR28" s="37">
        <v>13714.174650798223</v>
      </c>
      <c r="BS28" s="1"/>
    </row>
    <row r="29" spans="1:71" ht="8.6999999999999993" customHeight="1" thickTop="1" x14ac:dyDescent="0.3">
      <c r="A29" s="8"/>
      <c r="B29" s="47">
        <v>0</v>
      </c>
      <c r="C29" s="47">
        <v>0</v>
      </c>
      <c r="D29" s="47">
        <v>0</v>
      </c>
      <c r="E29" s="47">
        <v>0</v>
      </c>
      <c r="F29" s="47">
        <v>0</v>
      </c>
      <c r="G29" s="47">
        <v>0</v>
      </c>
      <c r="H29" s="47">
        <v>0</v>
      </c>
      <c r="I29" s="47">
        <v>0</v>
      </c>
      <c r="J29" s="47">
        <v>0</v>
      </c>
      <c r="K29" s="47">
        <v>0</v>
      </c>
      <c r="L29" s="47">
        <v>0</v>
      </c>
      <c r="M29" s="47">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-46.307669007111059</v>
      </c>
      <c r="C30" s="48">
        <v>-46.275901080079805</v>
      </c>
      <c r="D30" s="48">
        <v>-46.279145155603011</v>
      </c>
      <c r="E30" s="48">
        <v>-45.411342084896638</v>
      </c>
      <c r="F30" s="48">
        <v>-45.486317633795778</v>
      </c>
      <c r="G30" s="48">
        <v>-45.5397796243263</v>
      </c>
      <c r="H30" s="48">
        <v>-45.593931970786919</v>
      </c>
      <c r="I30" s="48">
        <v>-45.649515202586471</v>
      </c>
      <c r="J30" s="48">
        <v>-45.772690996223993</v>
      </c>
      <c r="K30" s="48">
        <v>-45.793133011060036</v>
      </c>
      <c r="L30" s="48">
        <v>-45.66297016059525</v>
      </c>
      <c r="M30" s="48">
        <v>-45.748805408628371</v>
      </c>
      <c r="N30" s="39">
        <v>-549.5212013356936</v>
      </c>
      <c r="O30" s="13"/>
      <c r="P30" s="48">
        <v>-45.861855503246623</v>
      </c>
      <c r="Q30" s="23">
        <v>-45.985653516001527</v>
      </c>
      <c r="R30" s="23">
        <v>-45.90746729246731</v>
      </c>
      <c r="S30" s="23">
        <v>-46.140479300779241</v>
      </c>
      <c r="T30" s="23">
        <v>-46.52535534144485</v>
      </c>
      <c r="U30" s="23">
        <v>-47.560884332918668</v>
      </c>
      <c r="V30" s="23">
        <v>-46.269396427732374</v>
      </c>
      <c r="W30" s="23">
        <v>-47.946536286654364</v>
      </c>
      <c r="X30" s="23">
        <v>-46.855917667042341</v>
      </c>
      <c r="Y30" s="23">
        <v>-48.631850443123803</v>
      </c>
      <c r="Z30" s="23">
        <v>-51.371717061088127</v>
      </c>
      <c r="AA30" s="31">
        <v>-52.516891112617778</v>
      </c>
      <c r="AB30" s="39">
        <v>-571.57400428511698</v>
      </c>
      <c r="AC30" s="13"/>
      <c r="AD30" s="48">
        <v>-52.243671021497967</v>
      </c>
      <c r="AE30" s="23">
        <v>-50.566536628326055</v>
      </c>
      <c r="AF30" s="23">
        <v>-49.006648345055979</v>
      </c>
      <c r="AG30" s="23">
        <v>-55.422992663227532</v>
      </c>
      <c r="AH30" s="23">
        <v>-55.389369131981141</v>
      </c>
      <c r="AI30" s="23">
        <v>-55.408162681236242</v>
      </c>
      <c r="AJ30" s="23">
        <v>-56.079679934445032</v>
      </c>
      <c r="AK30" s="23">
        <v>-55.482126921072066</v>
      </c>
      <c r="AL30" s="23">
        <v>-55.51481893990519</v>
      </c>
      <c r="AM30" s="23">
        <v>-54.972552669143184</v>
      </c>
      <c r="AN30" s="23">
        <v>-54.994338260528039</v>
      </c>
      <c r="AO30" s="31">
        <v>-54.932572417439758</v>
      </c>
      <c r="AP30" s="39">
        <v>-650.01346961385821</v>
      </c>
      <c r="AQ30" s="56">
        <v>0</v>
      </c>
      <c r="AR30" s="48">
        <v>-49.803668752790998</v>
      </c>
      <c r="AS30" s="23">
        <v>-49.697066141189993</v>
      </c>
      <c r="AT30" s="23">
        <v>-49.219372475681993</v>
      </c>
      <c r="AU30" s="23">
        <v>-49.299563301396006</v>
      </c>
      <c r="AV30" s="23">
        <v>-50.586995828837999</v>
      </c>
      <c r="AW30" s="23">
        <v>-49.468655211023993</v>
      </c>
      <c r="AX30" s="23">
        <v>-49.120154621939989</v>
      </c>
      <c r="AY30" s="23">
        <v>-52.311993752031</v>
      </c>
      <c r="AZ30" s="23">
        <v>-51.895819215684014</v>
      </c>
      <c r="BA30" s="23">
        <v>-51.845961646871991</v>
      </c>
      <c r="BB30" s="23">
        <v>-51.839997504779994</v>
      </c>
      <c r="BC30" s="31">
        <v>-207.23746429664106</v>
      </c>
      <c r="BD30" s="39">
        <v>-762.32671274886889</v>
      </c>
      <c r="BE30" s="56">
        <v>0</v>
      </c>
      <c r="BF30" s="48">
        <v>-53.545483177725011</v>
      </c>
      <c r="BG30" s="23">
        <v>-53.680533526523995</v>
      </c>
      <c r="BH30" s="23">
        <v>-54.41847149796601</v>
      </c>
      <c r="BI30" s="23">
        <v>-53.685992912439019</v>
      </c>
      <c r="BJ30" s="23">
        <v>-57.873780050705996</v>
      </c>
      <c r="BK30" s="23">
        <v>-55.405029481077008</v>
      </c>
      <c r="BL30" s="23">
        <v>-55.239602991821997</v>
      </c>
      <c r="BM30" s="23">
        <v>-67.976416384484992</v>
      </c>
      <c r="BN30" s="23">
        <v>-88.458751512009002</v>
      </c>
      <c r="BO30" s="23">
        <v>-74.579647163810975</v>
      </c>
      <c r="BP30" s="23">
        <v>-70.406543487980983</v>
      </c>
      <c r="BQ30" s="31">
        <v>-55.641376179314996</v>
      </c>
      <c r="BR30" s="39">
        <v>-740.91162836586</v>
      </c>
      <c r="BS30" s="1"/>
    </row>
    <row r="31" spans="1:71" ht="6" customHeight="1" x14ac:dyDescent="0.3">
      <c r="A31" s="11"/>
      <c r="B31" s="49">
        <v>0</v>
      </c>
      <c r="C31" s="49">
        <v>0</v>
      </c>
      <c r="D31" s="49">
        <v>0</v>
      </c>
      <c r="E31" s="49">
        <v>0</v>
      </c>
      <c r="F31" s="49">
        <v>0</v>
      </c>
      <c r="G31" s="49">
        <v>0</v>
      </c>
      <c r="H31" s="49">
        <v>0</v>
      </c>
      <c r="I31" s="49">
        <v>0</v>
      </c>
      <c r="J31" s="49">
        <v>0</v>
      </c>
      <c r="K31" s="49">
        <v>0</v>
      </c>
      <c r="L31" s="49">
        <v>0</v>
      </c>
      <c r="M31" s="49">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172.2180956351348</v>
      </c>
      <c r="C32" s="84">
        <v>134.69099009715129</v>
      </c>
      <c r="D32" s="84">
        <v>255.3829325505757</v>
      </c>
      <c r="E32" s="84">
        <v>17.795289753776483</v>
      </c>
      <c r="F32" s="84">
        <v>361.68132559648683</v>
      </c>
      <c r="G32" s="84">
        <v>26.366282193512102</v>
      </c>
      <c r="H32" s="84">
        <v>330.48482407734718</v>
      </c>
      <c r="I32" s="84">
        <v>220.97820003995147</v>
      </c>
      <c r="J32" s="84">
        <v>354.37120164990301</v>
      </c>
      <c r="K32" s="84">
        <v>63.876208088077689</v>
      </c>
      <c r="L32" s="84">
        <v>357.31549357879027</v>
      </c>
      <c r="M32" s="84">
        <v>904.02488344033713</v>
      </c>
      <c r="N32" s="85">
        <v>3199.1857267010441</v>
      </c>
      <c r="O32" s="68"/>
      <c r="P32" s="84">
        <v>18.210539827378202</v>
      </c>
      <c r="Q32" s="82">
        <v>467.79072929834126</v>
      </c>
      <c r="R32" s="82">
        <v>199.20102551104492</v>
      </c>
      <c r="S32" s="82">
        <v>128.11090921890698</v>
      </c>
      <c r="T32" s="82">
        <v>598.59506902294413</v>
      </c>
      <c r="U32" s="82">
        <v>254.62430731725635</v>
      </c>
      <c r="V32" s="82">
        <v>275.22538414525985</v>
      </c>
      <c r="W32" s="82">
        <v>-106.4995552235045</v>
      </c>
      <c r="X32" s="82">
        <v>494.47808049661342</v>
      </c>
      <c r="Y32" s="82">
        <v>220.08443396338467</v>
      </c>
      <c r="Z32" s="82">
        <v>129.35829138681007</v>
      </c>
      <c r="AA32" s="83">
        <v>348.33699799598912</v>
      </c>
      <c r="AB32" s="85">
        <v>3027.5162129604246</v>
      </c>
      <c r="AC32" s="68"/>
      <c r="AD32" s="53">
        <v>199.10551255426645</v>
      </c>
      <c r="AE32" s="28">
        <v>20.598022686579998</v>
      </c>
      <c r="AF32" s="28">
        <v>90.816033946752555</v>
      </c>
      <c r="AG32" s="28">
        <v>233.37218692282534</v>
      </c>
      <c r="AH32" s="28">
        <v>227.53877706841868</v>
      </c>
      <c r="AI32" s="28">
        <v>259.41440183099013</v>
      </c>
      <c r="AJ32" s="28">
        <v>422.74864746848459</v>
      </c>
      <c r="AK32" s="28">
        <v>400.97543875757918</v>
      </c>
      <c r="AL32" s="28">
        <v>431.27764959812242</v>
      </c>
      <c r="AM32" s="28">
        <v>284.28178127315937</v>
      </c>
      <c r="AN32" s="28">
        <v>297.34849647760035</v>
      </c>
      <c r="AO32" s="35">
        <v>273.18603949014653</v>
      </c>
      <c r="AP32" s="44">
        <v>3140.6629880749256</v>
      </c>
      <c r="AQ32" s="55">
        <v>0</v>
      </c>
      <c r="AR32" s="84">
        <v>245.01218968547738</v>
      </c>
      <c r="AS32" s="82">
        <v>21.02963860524957</v>
      </c>
      <c r="AT32" s="82">
        <v>-72.586734025024185</v>
      </c>
      <c r="AU32" s="82">
        <v>86.925461008704175</v>
      </c>
      <c r="AV32" s="82">
        <v>495.61014105278497</v>
      </c>
      <c r="AW32" s="82">
        <v>518.52214959361163</v>
      </c>
      <c r="AX32" s="82">
        <v>1800.7078802451422</v>
      </c>
      <c r="AY32" s="82">
        <v>982.16287947973751</v>
      </c>
      <c r="AZ32" s="82">
        <v>722.71632638013364</v>
      </c>
      <c r="BA32" s="82">
        <v>789.83193907597797</v>
      </c>
      <c r="BB32" s="82">
        <v>282.21608155161408</v>
      </c>
      <c r="BC32" s="83">
        <v>-157.67297648633919</v>
      </c>
      <c r="BD32" s="85">
        <v>5714.4749761670701</v>
      </c>
      <c r="BE32" s="55">
        <v>0</v>
      </c>
      <c r="BF32" s="84">
        <v>434.70639870314977</v>
      </c>
      <c r="BG32" s="82">
        <v>1089.3278914454938</v>
      </c>
      <c r="BH32" s="82">
        <v>1596.0309429835559</v>
      </c>
      <c r="BI32" s="82">
        <v>923.19320172736127</v>
      </c>
      <c r="BJ32" s="82">
        <v>101.54427536455576</v>
      </c>
      <c r="BK32" s="82">
        <v>1872.1357656840169</v>
      </c>
      <c r="BL32" s="82">
        <v>1250.2998863358612</v>
      </c>
      <c r="BM32" s="82">
        <v>1291.7616902002865</v>
      </c>
      <c r="BN32" s="82">
        <v>822.62552813287243</v>
      </c>
      <c r="BO32" s="82">
        <v>1835.7697345719548</v>
      </c>
      <c r="BP32" s="82">
        <v>1183.6853368498444</v>
      </c>
      <c r="BQ32" s="83">
        <v>572.18237043340798</v>
      </c>
      <c r="BR32" s="85">
        <v>12973.26302243236</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sheetData>
  <pageMargins left="0.7" right="0.7" top="0.75" bottom="0.75" header="0.3" footer="0.3"/>
  <pageSetup scale="1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tabColor rgb="FF00B050"/>
    <pageSetUpPr fitToPage="1"/>
  </sheetPr>
  <dimension ref="A1:BS33"/>
  <sheetViews>
    <sheetView zoomScale="60" zoomScaleNormal="60" workbookViewId="0">
      <pane xSplit="1" ySplit="6" topLeftCell="B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53.109375" bestFit="1" customWidth="1"/>
    <col min="2" max="13" width="12.6640625" customWidth="1" outlineLevel="1"/>
    <col min="14" max="14" width="12.6640625" customWidth="1"/>
    <col min="15" max="15" width="1.6640625" customWidth="1"/>
    <col min="16" max="27" width="12.6640625" customWidth="1" outlineLevel="1"/>
    <col min="28" max="28" width="12.6640625" customWidth="1"/>
    <col min="29" max="29" width="1.6640625" customWidth="1"/>
    <col min="30" max="41" width="12.6640625" customWidth="1" outlineLevel="1"/>
    <col min="42" max="42" width="12.6640625" customWidth="1"/>
    <col min="43" max="43" width="8.88671875" customWidth="1"/>
    <col min="44" max="55" width="12.6640625" customWidth="1" outlineLevel="1"/>
    <col min="56" max="56" width="12.6640625" customWidth="1"/>
    <col min="57" max="57" width="8.88671875" customWidth="1"/>
    <col min="58" max="69" width="12.6640625" customWidth="1" outlineLevel="1"/>
    <col min="70" max="70" width="13.33203125" customWidth="1"/>
    <col min="71" max="71" width="7.88671875" customWidth="1"/>
  </cols>
  <sheetData>
    <row r="1" spans="1:71" ht="16.2" thickBot="1" x14ac:dyDescent="0.35">
      <c r="A1" s="62" t="s">
        <v>89</v>
      </c>
      <c r="O1" s="66"/>
      <c r="AC1" s="66"/>
      <c r="AD1" s="61"/>
      <c r="AE1" s="61"/>
      <c r="AF1" s="61"/>
      <c r="AG1" s="63"/>
      <c r="AP1" s="64"/>
      <c r="AR1" s="61"/>
      <c r="AS1" s="61"/>
      <c r="AT1" s="61"/>
      <c r="AU1" s="61"/>
      <c r="AV1" s="61"/>
      <c r="AW1" s="61"/>
      <c r="AX1" s="61"/>
      <c r="AY1" s="61"/>
      <c r="AZ1" s="61"/>
      <c r="BA1" s="61"/>
      <c r="BB1" s="61"/>
      <c r="BC1" s="61"/>
      <c r="BD1" s="64"/>
      <c r="BF1" s="61"/>
      <c r="BG1" s="61"/>
      <c r="BH1" s="61"/>
      <c r="BI1" s="61"/>
      <c r="BJ1" s="61"/>
      <c r="BK1" s="61"/>
      <c r="BL1" s="61"/>
      <c r="BM1" s="61"/>
      <c r="BN1" s="61"/>
      <c r="BO1" s="61"/>
      <c r="BP1" s="61"/>
      <c r="BQ1" s="61"/>
      <c r="BR1" s="64"/>
    </row>
    <row r="2" spans="1:71" s="59" customFormat="1" ht="32.25" customHeight="1" thickBot="1" x14ac:dyDescent="0.35">
      <c r="A2" s="58"/>
      <c r="B2" s="72" t="s">
        <v>3</v>
      </c>
      <c r="C2" s="73" t="s">
        <v>4</v>
      </c>
      <c r="D2" s="73" t="s">
        <v>5</v>
      </c>
      <c r="E2" s="73" t="s">
        <v>6</v>
      </c>
      <c r="F2" s="73" t="s">
        <v>7</v>
      </c>
      <c r="G2" s="73" t="s">
        <v>8</v>
      </c>
      <c r="H2" s="73" t="s">
        <v>9</v>
      </c>
      <c r="I2" s="73" t="s">
        <v>10</v>
      </c>
      <c r="J2" s="73" t="s">
        <v>11</v>
      </c>
      <c r="K2" s="73" t="s">
        <v>12</v>
      </c>
      <c r="L2" s="73" t="s">
        <v>13</v>
      </c>
      <c r="M2" s="73" t="s">
        <v>14</v>
      </c>
      <c r="N2" s="74" t="s">
        <v>15</v>
      </c>
      <c r="P2" s="15" t="s">
        <v>16</v>
      </c>
      <c r="Q2" s="16" t="s">
        <v>17</v>
      </c>
      <c r="R2" s="16" t="s">
        <v>18</v>
      </c>
      <c r="S2" s="16" t="s">
        <v>19</v>
      </c>
      <c r="T2" s="16" t="s">
        <v>20</v>
      </c>
      <c r="U2" s="16" t="s">
        <v>21</v>
      </c>
      <c r="V2" s="16" t="s">
        <v>22</v>
      </c>
      <c r="W2" s="16" t="s">
        <v>23</v>
      </c>
      <c r="X2" s="16" t="s">
        <v>24</v>
      </c>
      <c r="Y2" s="16" t="s">
        <v>25</v>
      </c>
      <c r="Z2" s="16" t="s">
        <v>26</v>
      </c>
      <c r="AA2" s="16" t="s">
        <v>27</v>
      </c>
      <c r="AB2" s="17" t="s">
        <v>28</v>
      </c>
      <c r="AD2" s="75" t="s">
        <v>29</v>
      </c>
      <c r="AE2" s="76" t="s">
        <v>30</v>
      </c>
      <c r="AF2" s="76" t="s">
        <v>31</v>
      </c>
      <c r="AG2" s="76" t="s">
        <v>32</v>
      </c>
      <c r="AH2" s="76" t="s">
        <v>33</v>
      </c>
      <c r="AI2" s="76" t="s">
        <v>34</v>
      </c>
      <c r="AJ2" s="76" t="s">
        <v>35</v>
      </c>
      <c r="AK2" s="76" t="s">
        <v>36</v>
      </c>
      <c r="AL2" s="76" t="s">
        <v>37</v>
      </c>
      <c r="AM2" s="76" t="s">
        <v>38</v>
      </c>
      <c r="AN2" s="76" t="s">
        <v>39</v>
      </c>
      <c r="AO2" s="76" t="s">
        <v>40</v>
      </c>
      <c r="AP2" s="77"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1" customHeight="1" thickBot="1" x14ac:dyDescent="0.35">
      <c r="A5" s="10" t="s">
        <v>69</v>
      </c>
      <c r="B5" s="46">
        <v>31.3285242</v>
      </c>
      <c r="C5" s="46">
        <v>32.185983300000004</v>
      </c>
      <c r="D5" s="46">
        <v>27.499105499999999</v>
      </c>
      <c r="E5" s="46">
        <v>29.578671696000001</v>
      </c>
      <c r="F5" s="46">
        <v>27.935784299999998</v>
      </c>
      <c r="G5" s="46">
        <v>29.387847300000001</v>
      </c>
      <c r="H5" s="46">
        <v>33.496019700000005</v>
      </c>
      <c r="I5" s="46">
        <v>32.158425900000005</v>
      </c>
      <c r="J5" s="46">
        <v>31.9316073</v>
      </c>
      <c r="K5" s="46">
        <v>34.555919700000004</v>
      </c>
      <c r="L5" s="46">
        <v>26.3830308</v>
      </c>
      <c r="M5" s="46">
        <v>35.279831399999999</v>
      </c>
      <c r="N5" s="37">
        <v>371.72075109600001</v>
      </c>
      <c r="O5" s="67"/>
      <c r="P5" s="46">
        <v>38.094925799999999</v>
      </c>
      <c r="Q5" s="25">
        <v>42.343005000000005</v>
      </c>
      <c r="R5" s="25">
        <v>33.515097900000001</v>
      </c>
      <c r="S5" s="25">
        <v>37.219448399999997</v>
      </c>
      <c r="T5" s="25">
        <v>30.440327999999997</v>
      </c>
      <c r="U5" s="25">
        <v>34.043987999999999</v>
      </c>
      <c r="V5" s="25">
        <v>37.140083087999997</v>
      </c>
      <c r="W5" s="25">
        <v>34.406111844150004</v>
      </c>
      <c r="X5" s="25">
        <v>34.414942930950012</v>
      </c>
      <c r="Y5" s="25">
        <v>39.794231672999992</v>
      </c>
      <c r="Z5" s="25">
        <v>42.510914357999994</v>
      </c>
      <c r="AA5" s="30">
        <v>35.258633400000001</v>
      </c>
      <c r="AB5" s="37">
        <v>439.18171039410004</v>
      </c>
      <c r="AC5" s="67"/>
      <c r="AD5" s="46">
        <v>30.104339699999997</v>
      </c>
      <c r="AE5" s="25">
        <v>32.188913923499996</v>
      </c>
      <c r="AF5" s="25">
        <v>39.271414800000002</v>
      </c>
      <c r="AG5" s="25">
        <v>33.916799999999988</v>
      </c>
      <c r="AH5" s="25">
        <v>33.916799999999988</v>
      </c>
      <c r="AI5" s="25">
        <v>33.916799999999988</v>
      </c>
      <c r="AJ5" s="25">
        <v>33.916799999999988</v>
      </c>
      <c r="AK5" s="25">
        <v>33.916799999999988</v>
      </c>
      <c r="AL5" s="25">
        <v>33.916799999999988</v>
      </c>
      <c r="AM5" s="25">
        <v>33.916799999999988</v>
      </c>
      <c r="AN5" s="25">
        <v>33.916799999999988</v>
      </c>
      <c r="AO5" s="30">
        <v>33.916799999999988</v>
      </c>
      <c r="AP5" s="37">
        <v>406.81586842349998</v>
      </c>
      <c r="AQ5" s="55">
        <v>0</v>
      </c>
      <c r="AR5" s="46">
        <v>38.690706188999997</v>
      </c>
      <c r="AS5" s="25">
        <v>36.900291311999993</v>
      </c>
      <c r="AT5" s="25">
        <v>30.708795370500013</v>
      </c>
      <c r="AU5" s="25">
        <v>34.920525300000001</v>
      </c>
      <c r="AV5" s="25">
        <v>37.0689426</v>
      </c>
      <c r="AW5" s="25">
        <v>40.769053500000005</v>
      </c>
      <c r="AX5" s="25">
        <v>39.949750800000004</v>
      </c>
      <c r="AY5" s="25">
        <v>35.908993339500007</v>
      </c>
      <c r="AZ5" s="25">
        <v>35.953927799999995</v>
      </c>
      <c r="BA5" s="25">
        <v>42.453234600000002</v>
      </c>
      <c r="BB5" s="25">
        <v>40.698941115000011</v>
      </c>
      <c r="BC5" s="30">
        <v>43.203209240999996</v>
      </c>
      <c r="BD5" s="37">
        <v>457.22637116699997</v>
      </c>
      <c r="BE5" s="55">
        <v>0</v>
      </c>
      <c r="BF5" s="46">
        <v>48.574157100000001</v>
      </c>
      <c r="BG5" s="25">
        <v>44.721876357000006</v>
      </c>
      <c r="BH5" s="25">
        <v>42.109817990849997</v>
      </c>
      <c r="BI5" s="25">
        <v>36.283217531999995</v>
      </c>
      <c r="BJ5" s="25">
        <v>42.962278072499998</v>
      </c>
      <c r="BK5" s="25">
        <v>37.5647479215</v>
      </c>
      <c r="BL5" s="25">
        <v>26.772374466000002</v>
      </c>
      <c r="BM5" s="25">
        <v>29.020549554000009</v>
      </c>
      <c r="BN5" s="25">
        <v>28.346066290500001</v>
      </c>
      <c r="BO5" s="25">
        <v>42.598566498149978</v>
      </c>
      <c r="BP5" s="25">
        <v>31.565178672000009</v>
      </c>
      <c r="BQ5" s="30">
        <v>42.579394496999996</v>
      </c>
      <c r="BR5" s="37">
        <v>453.09822495149996</v>
      </c>
      <c r="BS5" s="1"/>
    </row>
    <row r="6" spans="1:71" ht="3.6" customHeight="1" thickTop="1" x14ac:dyDescent="0.3">
      <c r="A6" s="4"/>
      <c r="B6" s="47">
        <v>0</v>
      </c>
      <c r="C6" s="47">
        <v>0</v>
      </c>
      <c r="D6" s="47">
        <v>0</v>
      </c>
      <c r="E6" s="47">
        <v>0</v>
      </c>
      <c r="F6" s="47">
        <v>0</v>
      </c>
      <c r="G6" s="47">
        <v>0</v>
      </c>
      <c r="H6" s="47">
        <v>0</v>
      </c>
      <c r="I6" s="47">
        <v>0</v>
      </c>
      <c r="J6" s="47">
        <v>0</v>
      </c>
      <c r="K6" s="47">
        <v>0</v>
      </c>
      <c r="L6" s="47">
        <v>0</v>
      </c>
      <c r="M6" s="47">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7697.3651202524534</v>
      </c>
      <c r="C7" s="48">
        <v>7612.9219827196412</v>
      </c>
      <c r="D7" s="48">
        <v>6477.7127971683549</v>
      </c>
      <c r="E7" s="48">
        <v>7117.6152918764692</v>
      </c>
      <c r="F7" s="48">
        <v>6470.753196577125</v>
      </c>
      <c r="G7" s="48">
        <v>6690.4814523268042</v>
      </c>
      <c r="H7" s="48">
        <v>7545.7429482632242</v>
      </c>
      <c r="I7" s="48">
        <v>7224.0780495511899</v>
      </c>
      <c r="J7" s="48">
        <v>7030.2363834489524</v>
      </c>
      <c r="K7" s="48">
        <v>7784.9644233995768</v>
      </c>
      <c r="L7" s="48">
        <v>6270.3734634181001</v>
      </c>
      <c r="M7" s="48">
        <v>8378.5526423154224</v>
      </c>
      <c r="N7" s="39">
        <v>86300.797751317325</v>
      </c>
      <c r="O7" s="13"/>
      <c r="P7" s="48">
        <v>9306.9514775585085</v>
      </c>
      <c r="Q7" s="23">
        <v>9257.0117443624495</v>
      </c>
      <c r="R7" s="23">
        <v>6982.8658544311929</v>
      </c>
      <c r="S7" s="23">
        <v>8016.7580440419551</v>
      </c>
      <c r="T7" s="23">
        <v>6350.4829120904133</v>
      </c>
      <c r="U7" s="23">
        <v>7215.5821828720409</v>
      </c>
      <c r="V7" s="23">
        <v>8110.2560656951518</v>
      </c>
      <c r="W7" s="23">
        <v>7682.1505661913925</v>
      </c>
      <c r="X7" s="23">
        <v>7472.7164630451789</v>
      </c>
      <c r="Y7" s="23">
        <v>8697.8920741255279</v>
      </c>
      <c r="Z7" s="23">
        <v>9437.2166784827441</v>
      </c>
      <c r="AA7" s="31">
        <v>8556.4018575834725</v>
      </c>
      <c r="AB7" s="39">
        <v>97086.285920480019</v>
      </c>
      <c r="AC7" s="13"/>
      <c r="AD7" s="48">
        <v>8274.5296151568036</v>
      </c>
      <c r="AE7" s="23">
        <v>8980.9388791069996</v>
      </c>
      <c r="AF7" s="23">
        <v>10907.12038338638</v>
      </c>
      <c r="AG7" s="23">
        <v>8751.0650359574356</v>
      </c>
      <c r="AH7" s="23">
        <v>8751.0650359574356</v>
      </c>
      <c r="AI7" s="23">
        <v>8751.0650359574356</v>
      </c>
      <c r="AJ7" s="23">
        <v>8751.0650359574356</v>
      </c>
      <c r="AK7" s="23">
        <v>8751.0650359574356</v>
      </c>
      <c r="AL7" s="23">
        <v>8751.0650359574356</v>
      </c>
      <c r="AM7" s="23">
        <v>8751.0650359574356</v>
      </c>
      <c r="AN7" s="23">
        <v>8751.0650359574356</v>
      </c>
      <c r="AO7" s="31">
        <v>8751.0650359574356</v>
      </c>
      <c r="AP7" s="39">
        <v>106922.1742012671</v>
      </c>
      <c r="AQ7" s="56">
        <v>0</v>
      </c>
      <c r="AR7" s="48">
        <v>12991.627147452282</v>
      </c>
      <c r="AS7" s="23">
        <v>11569.374179430382</v>
      </c>
      <c r="AT7" s="23">
        <v>10379.258321096544</v>
      </c>
      <c r="AU7" s="23">
        <v>11446.50626645575</v>
      </c>
      <c r="AV7" s="23">
        <v>12295.223353831932</v>
      </c>
      <c r="AW7" s="23">
        <v>14031.214018979159</v>
      </c>
      <c r="AX7" s="23">
        <v>13902.964824618681</v>
      </c>
      <c r="AY7" s="23">
        <v>13190.226304860422</v>
      </c>
      <c r="AZ7" s="23">
        <v>13641.475362473329</v>
      </c>
      <c r="BA7" s="23">
        <v>16439.389996306305</v>
      </c>
      <c r="BB7" s="23">
        <v>15891.849621858559</v>
      </c>
      <c r="BC7" s="31">
        <v>16456.277632146397</v>
      </c>
      <c r="BD7" s="39">
        <v>162235.38702950976</v>
      </c>
      <c r="BE7" s="56">
        <v>0</v>
      </c>
      <c r="BF7" s="48">
        <v>20719.758071539803</v>
      </c>
      <c r="BG7" s="23">
        <v>18359.911022376844</v>
      </c>
      <c r="BH7" s="23">
        <v>17966.13908014377</v>
      </c>
      <c r="BI7" s="23">
        <v>15838.999243931079</v>
      </c>
      <c r="BJ7" s="23">
        <v>19659.143604778277</v>
      </c>
      <c r="BK7" s="23">
        <v>17928.922141279607</v>
      </c>
      <c r="BL7" s="23">
        <v>12916.072759787598</v>
      </c>
      <c r="BM7" s="23">
        <v>14519.641929518393</v>
      </c>
      <c r="BN7" s="23">
        <v>14778.662189513121</v>
      </c>
      <c r="BO7" s="23">
        <v>22492.670270186267</v>
      </c>
      <c r="BP7" s="23">
        <v>16510.434337406816</v>
      </c>
      <c r="BQ7" s="31">
        <v>23947.274205923728</v>
      </c>
      <c r="BR7" s="39">
        <v>215637.6288563853</v>
      </c>
      <c r="BS7" s="1"/>
    </row>
    <row r="8" spans="1:71" x14ac:dyDescent="0.3">
      <c r="A8" s="4" t="s">
        <v>120</v>
      </c>
      <c r="B8" s="48">
        <v>-5420.0954277753999</v>
      </c>
      <c r="C8" s="48">
        <v>-5311.9452244048061</v>
      </c>
      <c r="D8" s="48">
        <v>-4786.5096920535261</v>
      </c>
      <c r="E8" s="48">
        <v>-5167.2944051346349</v>
      </c>
      <c r="F8" s="48">
        <v>-3862.1921255616921</v>
      </c>
      <c r="G8" s="48">
        <v>-3952.4329119740701</v>
      </c>
      <c r="H8" s="48">
        <v>-4611.5030426847788</v>
      </c>
      <c r="I8" s="48">
        <v>-4241.7961736407187</v>
      </c>
      <c r="J8" s="48">
        <v>-4324.5718503267299</v>
      </c>
      <c r="K8" s="48">
        <v>-4663.8682951972096</v>
      </c>
      <c r="L8" s="48">
        <v>-4063.00831496314</v>
      </c>
      <c r="M8" s="48">
        <v>-3503.8787965252372</v>
      </c>
      <c r="N8" s="39">
        <v>-53909.096260241939</v>
      </c>
      <c r="O8" s="13"/>
      <c r="P8" s="48">
        <v>-5961.0292787861717</v>
      </c>
      <c r="Q8" s="23">
        <v>-6135.9745737358744</v>
      </c>
      <c r="R8" s="23">
        <v>-4715.8457492972993</v>
      </c>
      <c r="S8" s="23">
        <v>-5322.9400023742783</v>
      </c>
      <c r="T8" s="23">
        <v>-4393.1226468460845</v>
      </c>
      <c r="U8" s="23">
        <v>-4972.302799645613</v>
      </c>
      <c r="V8" s="23">
        <v>-5737.1495002998654</v>
      </c>
      <c r="W8" s="23">
        <v>-5233.1973585826163</v>
      </c>
      <c r="X8" s="23">
        <v>-5480.4220353707133</v>
      </c>
      <c r="Y8" s="23">
        <v>-6186.1237080458859</v>
      </c>
      <c r="Z8" s="23">
        <v>-6441.8420639553933</v>
      </c>
      <c r="AA8" s="31">
        <v>-4983.1263643477478</v>
      </c>
      <c r="AB8" s="39">
        <v>-65563.076081287538</v>
      </c>
      <c r="AC8" s="13"/>
      <c r="AD8" s="48">
        <v>-5728.0833910512792</v>
      </c>
      <c r="AE8" s="23">
        <v>-5785.3849783105325</v>
      </c>
      <c r="AF8" s="23">
        <v>-7147.9339641683919</v>
      </c>
      <c r="AG8" s="23">
        <v>-5614.6301035658689</v>
      </c>
      <c r="AH8" s="23">
        <v>-5662.6233045269373</v>
      </c>
      <c r="AI8" s="23">
        <v>-5724.0962523077142</v>
      </c>
      <c r="AJ8" s="23">
        <v>-5829.631039761367</v>
      </c>
      <c r="AK8" s="23">
        <v>-5884.1573466124219</v>
      </c>
      <c r="AL8" s="23">
        <v>-5949.2371322088411</v>
      </c>
      <c r="AM8" s="23">
        <v>-6051.2540934140379</v>
      </c>
      <c r="AN8" s="23">
        <v>-6061.8075721594032</v>
      </c>
      <c r="AO8" s="31">
        <v>-6061.8075721594032</v>
      </c>
      <c r="AP8" s="39">
        <v>-71500.646750246189</v>
      </c>
      <c r="AQ8" s="56">
        <v>0</v>
      </c>
      <c r="AR8" s="48">
        <v>-9332.7823141570207</v>
      </c>
      <c r="AS8" s="23">
        <v>-8320.7366172251859</v>
      </c>
      <c r="AT8" s="23">
        <v>-7805.7317383728732</v>
      </c>
      <c r="AU8" s="23">
        <v>-8907.676245336319</v>
      </c>
      <c r="AV8" s="23">
        <v>-9901.3408423667861</v>
      </c>
      <c r="AW8" s="23">
        <v>-11230.853907881958</v>
      </c>
      <c r="AX8" s="23">
        <v>-12147.711039417987</v>
      </c>
      <c r="AY8" s="23">
        <v>-10735.583787698903</v>
      </c>
      <c r="AZ8" s="23">
        <v>-11561.912987857988</v>
      </c>
      <c r="BA8" s="23">
        <v>-14023.712909739139</v>
      </c>
      <c r="BB8" s="23">
        <v>-13302.610980643005</v>
      </c>
      <c r="BC8" s="31">
        <v>-13521.324728896807</v>
      </c>
      <c r="BD8" s="39">
        <v>-130791.97809959395</v>
      </c>
      <c r="BE8" s="56">
        <v>0</v>
      </c>
      <c r="BF8" s="48">
        <v>-16867.913903829962</v>
      </c>
      <c r="BG8" s="23">
        <v>-15068.393543250297</v>
      </c>
      <c r="BH8" s="23">
        <v>-14321.433147769085</v>
      </c>
      <c r="BI8" s="23">
        <v>-12753.158915779632</v>
      </c>
      <c r="BJ8" s="23">
        <v>-14843.115128540883</v>
      </c>
      <c r="BK8" s="23">
        <v>-13110.482600123618</v>
      </c>
      <c r="BL8" s="23">
        <v>-10192.624981623549</v>
      </c>
      <c r="BM8" s="23">
        <v>-11231.12646627568</v>
      </c>
      <c r="BN8" s="23">
        <v>-13263.919941210848</v>
      </c>
      <c r="BO8" s="23">
        <v>-19733.001512051382</v>
      </c>
      <c r="BP8" s="23">
        <v>-11869.24245548571</v>
      </c>
      <c r="BQ8" s="31">
        <v>-16236.613923980916</v>
      </c>
      <c r="BR8" s="39">
        <v>-169491.02651992155</v>
      </c>
      <c r="BS8" s="1"/>
    </row>
    <row r="9" spans="1:71" x14ac:dyDescent="0.3">
      <c r="A9" s="6" t="s">
        <v>70</v>
      </c>
      <c r="B9" s="49">
        <v>-0.86063880000000004</v>
      </c>
      <c r="C9" s="49">
        <v>-2.2458751050000001</v>
      </c>
      <c r="D9" s="49">
        <v>-2.300629539</v>
      </c>
      <c r="E9" s="49">
        <v>-0.81241334999999992</v>
      </c>
      <c r="F9" s="49">
        <v>-2.05281432</v>
      </c>
      <c r="G9" s="49">
        <v>-2.4356502</v>
      </c>
      <c r="H9" s="49">
        <v>-1.9567343850000003</v>
      </c>
      <c r="I9" s="49">
        <v>-0.75268798499999989</v>
      </c>
      <c r="J9" s="49">
        <v>-2.2542483150000003</v>
      </c>
      <c r="K9" s="49">
        <v>-1.1177175449999999</v>
      </c>
      <c r="L9" s="49">
        <v>-1.9192669199999999</v>
      </c>
      <c r="M9" s="49">
        <v>-2.2134421649999996</v>
      </c>
      <c r="N9" s="40">
        <v>-20.922118629</v>
      </c>
      <c r="O9" s="13"/>
      <c r="P9" s="49">
        <v>-0.72375271500000005</v>
      </c>
      <c r="Q9" s="26">
        <v>-2.4015214199999999</v>
      </c>
      <c r="R9" s="26">
        <v>-2.7047058150000001</v>
      </c>
      <c r="S9" s="26">
        <v>-3.3120815100000001</v>
      </c>
      <c r="T9" s="26">
        <v>-0.39693255</v>
      </c>
      <c r="U9" s="26">
        <v>-2.72934849</v>
      </c>
      <c r="V9" s="26">
        <v>-0.28082050499999994</v>
      </c>
      <c r="W9" s="26">
        <v>-4.6396985915594859E-2</v>
      </c>
      <c r="X9" s="26">
        <v>-1.58985</v>
      </c>
      <c r="Y9" s="26">
        <v>-107.57984999999999</v>
      </c>
      <c r="Z9" s="26">
        <v>105.99</v>
      </c>
      <c r="AA9" s="32">
        <v>-1.58985</v>
      </c>
      <c r="AB9" s="40">
        <v>-17.365109990915595</v>
      </c>
      <c r="AC9" s="13"/>
      <c r="AD9" s="49">
        <v>-50.716214999999998</v>
      </c>
      <c r="AE9" s="26">
        <v>-50.716214999999998</v>
      </c>
      <c r="AF9" s="26">
        <v>-52.306065000000004</v>
      </c>
      <c r="AG9" s="26">
        <v>0</v>
      </c>
      <c r="AH9" s="26">
        <v>0</v>
      </c>
      <c r="AI9" s="26">
        <v>0</v>
      </c>
      <c r="AJ9" s="26">
        <v>0</v>
      </c>
      <c r="AK9" s="26">
        <v>0</v>
      </c>
      <c r="AL9" s="26">
        <v>0</v>
      </c>
      <c r="AM9" s="26">
        <v>0</v>
      </c>
      <c r="AN9" s="26">
        <v>0</v>
      </c>
      <c r="AO9" s="32">
        <v>0</v>
      </c>
      <c r="AP9" s="40">
        <v>-153.738495</v>
      </c>
      <c r="AQ9" s="56">
        <v>0</v>
      </c>
      <c r="AR9" s="49">
        <v>-62.915664</v>
      </c>
      <c r="AS9" s="26">
        <v>-52.089552327051003</v>
      </c>
      <c r="AT9" s="26">
        <v>-54.888490152000003</v>
      </c>
      <c r="AU9" s="26">
        <v>-50.716214999999998</v>
      </c>
      <c r="AV9" s="26">
        <v>-68.467224818033998</v>
      </c>
      <c r="AW9" s="26">
        <v>-52.161723218033991</v>
      </c>
      <c r="AX9" s="26">
        <v>302.77961089098301</v>
      </c>
      <c r="AY9" s="26">
        <v>0</v>
      </c>
      <c r="AZ9" s="26">
        <v>-1.58985</v>
      </c>
      <c r="BA9" s="26">
        <v>0</v>
      </c>
      <c r="BB9" s="26">
        <v>-4.0623317249999999</v>
      </c>
      <c r="BC9" s="32">
        <v>-1.58985</v>
      </c>
      <c r="BD9" s="40">
        <v>-45.701290349135959</v>
      </c>
      <c r="BE9" s="56">
        <v>0</v>
      </c>
      <c r="BF9" s="49">
        <v>-39.563549737499997</v>
      </c>
      <c r="BG9" s="26">
        <v>-1.58985</v>
      </c>
      <c r="BH9" s="26">
        <v>0</v>
      </c>
      <c r="BI9" s="26">
        <v>-1.58985</v>
      </c>
      <c r="BJ9" s="26">
        <v>0</v>
      </c>
      <c r="BK9" s="26">
        <v>-1.58985</v>
      </c>
      <c r="BL9" s="26">
        <v>0</v>
      </c>
      <c r="BM9" s="26">
        <v>-1.58985</v>
      </c>
      <c r="BN9" s="26">
        <v>-7.9692700589369991</v>
      </c>
      <c r="BO9" s="26">
        <v>-7.6734539509499999</v>
      </c>
      <c r="BP9" s="26">
        <v>0</v>
      </c>
      <c r="BQ9" s="32">
        <v>-1.58985</v>
      </c>
      <c r="BR9" s="40">
        <v>-63.155523747386994</v>
      </c>
      <c r="BS9" s="1"/>
    </row>
    <row r="10" spans="1:71" ht="15" thickBot="1" x14ac:dyDescent="0.35">
      <c r="A10" s="10" t="s">
        <v>71</v>
      </c>
      <c r="B10" s="46">
        <v>2276.4090536770536</v>
      </c>
      <c r="C10" s="46">
        <v>2298.7308832098352</v>
      </c>
      <c r="D10" s="46">
        <v>1688.9024755758294</v>
      </c>
      <c r="E10" s="46">
        <v>1949.5084733918343</v>
      </c>
      <c r="F10" s="46">
        <v>2606.5082566954329</v>
      </c>
      <c r="G10" s="46">
        <v>2735.6128901527341</v>
      </c>
      <c r="H10" s="46">
        <v>2932.283171193445</v>
      </c>
      <c r="I10" s="46">
        <v>2981.5291879254719</v>
      </c>
      <c r="J10" s="46">
        <v>2703.4102848072221</v>
      </c>
      <c r="K10" s="46">
        <v>3119.978410657367</v>
      </c>
      <c r="L10" s="46">
        <v>2205.4458815349594</v>
      </c>
      <c r="M10" s="46">
        <v>4872.4604036251858</v>
      </c>
      <c r="N10" s="37">
        <v>32370.779372446377</v>
      </c>
      <c r="O10" s="13"/>
      <c r="P10" s="46">
        <v>3345.1984460573353</v>
      </c>
      <c r="Q10" s="25">
        <v>3118.6356492065756</v>
      </c>
      <c r="R10" s="25">
        <v>2264.3153993188939</v>
      </c>
      <c r="S10" s="25">
        <v>2690.5059601576772</v>
      </c>
      <c r="T10" s="25">
        <v>1956.9633326943292</v>
      </c>
      <c r="U10" s="25">
        <v>2240.5500347364273</v>
      </c>
      <c r="V10" s="25">
        <v>2372.8257448902864</v>
      </c>
      <c r="W10" s="25">
        <v>2448.9068106228606</v>
      </c>
      <c r="X10" s="25">
        <v>1990.7045776744656</v>
      </c>
      <c r="Y10" s="25">
        <v>2404.1885160796428</v>
      </c>
      <c r="Z10" s="25">
        <v>3101.364614527351</v>
      </c>
      <c r="AA10" s="30">
        <v>3571.6856432357258</v>
      </c>
      <c r="AB10" s="37">
        <v>31505.844729201574</v>
      </c>
      <c r="AC10" s="13"/>
      <c r="AD10" s="46">
        <v>2495.730009105524</v>
      </c>
      <c r="AE10" s="25">
        <v>3144.8376857964668</v>
      </c>
      <c r="AF10" s="25">
        <v>3706.8803542179885</v>
      </c>
      <c r="AG10" s="25">
        <v>3136.4349323915671</v>
      </c>
      <c r="AH10" s="25">
        <v>3088.4417314304992</v>
      </c>
      <c r="AI10" s="25">
        <v>3026.9687836497219</v>
      </c>
      <c r="AJ10" s="25">
        <v>2921.43399619607</v>
      </c>
      <c r="AK10" s="25">
        <v>2866.9076893450147</v>
      </c>
      <c r="AL10" s="25">
        <v>2801.827903748595</v>
      </c>
      <c r="AM10" s="25">
        <v>2699.8109425433986</v>
      </c>
      <c r="AN10" s="25">
        <v>2689.2574637980329</v>
      </c>
      <c r="AO10" s="30">
        <v>2689.2574637980329</v>
      </c>
      <c r="AP10" s="37">
        <v>35267.788956020908</v>
      </c>
      <c r="AQ10" s="55">
        <v>0</v>
      </c>
      <c r="AR10" s="46">
        <v>3595.929169295262</v>
      </c>
      <c r="AS10" s="25">
        <v>3196.5480098781445</v>
      </c>
      <c r="AT10" s="25">
        <v>2518.6380925716708</v>
      </c>
      <c r="AU10" s="25">
        <v>2488.1138061194306</v>
      </c>
      <c r="AV10" s="25">
        <v>2325.4152866471122</v>
      </c>
      <c r="AW10" s="25">
        <v>2748.1983878791671</v>
      </c>
      <c r="AX10" s="25">
        <v>2058.0333960916755</v>
      </c>
      <c r="AY10" s="25">
        <v>2454.6425171615192</v>
      </c>
      <c r="AZ10" s="25">
        <v>2077.9725246153403</v>
      </c>
      <c r="BA10" s="25">
        <v>2415.6770865671647</v>
      </c>
      <c r="BB10" s="25">
        <v>2585.1763094905546</v>
      </c>
      <c r="BC10" s="30">
        <v>2933.3630532495895</v>
      </c>
      <c r="BD10" s="37">
        <v>31397.707639566634</v>
      </c>
      <c r="BE10" s="55">
        <v>0</v>
      </c>
      <c r="BF10" s="46">
        <v>3812.2806179723398</v>
      </c>
      <c r="BG10" s="25">
        <v>3289.9276291265478</v>
      </c>
      <c r="BH10" s="25">
        <v>3644.7059323746871</v>
      </c>
      <c r="BI10" s="25">
        <v>3084.2504781514481</v>
      </c>
      <c r="BJ10" s="25">
        <v>4816.028476237394</v>
      </c>
      <c r="BK10" s="25">
        <v>4816.8496911559878</v>
      </c>
      <c r="BL10" s="25">
        <v>2723.4477781640499</v>
      </c>
      <c r="BM10" s="25">
        <v>3286.9256132427122</v>
      </c>
      <c r="BN10" s="25">
        <v>1506.772978243336</v>
      </c>
      <c r="BO10" s="25">
        <v>2751.9953041839381</v>
      </c>
      <c r="BP10" s="25">
        <v>4641.1918819211069</v>
      </c>
      <c r="BQ10" s="30">
        <v>7709.0704319428096</v>
      </c>
      <c r="BR10" s="37">
        <v>46083.446812716349</v>
      </c>
      <c r="BS10" s="1"/>
    </row>
    <row r="11" spans="1:71" ht="7.2" customHeight="1" thickTop="1" x14ac:dyDescent="0.3">
      <c r="A11" s="8"/>
      <c r="B11" s="47">
        <v>0</v>
      </c>
      <c r="C11" s="47">
        <v>0</v>
      </c>
      <c r="D11" s="47">
        <v>0</v>
      </c>
      <c r="E11" s="47">
        <v>0</v>
      </c>
      <c r="F11" s="47">
        <v>0</v>
      </c>
      <c r="G11" s="47">
        <v>0</v>
      </c>
      <c r="H11" s="47">
        <v>0</v>
      </c>
      <c r="I11" s="47">
        <v>0</v>
      </c>
      <c r="J11" s="47">
        <v>0</v>
      </c>
      <c r="K11" s="47">
        <v>0</v>
      </c>
      <c r="L11" s="47">
        <v>0</v>
      </c>
      <c r="M11" s="47">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-80.858264659520998</v>
      </c>
      <c r="C12" s="48">
        <v>-82.00137723893701</v>
      </c>
      <c r="D12" s="48">
        <v>-83.421345014874007</v>
      </c>
      <c r="E12" s="48">
        <v>-91.103491004342999</v>
      </c>
      <c r="F12" s="48">
        <v>-83.76779624491202</v>
      </c>
      <c r="G12" s="48">
        <v>-99.781022460062971</v>
      </c>
      <c r="H12" s="48">
        <v>-89.360524628246992</v>
      </c>
      <c r="I12" s="48">
        <v>-95.535756351252004</v>
      </c>
      <c r="J12" s="48">
        <v>-99.692664331121946</v>
      </c>
      <c r="K12" s="48">
        <v>-92.255804755842036</v>
      </c>
      <c r="L12" s="48">
        <v>-97.765578412233026</v>
      </c>
      <c r="M12" s="48">
        <v>-93.321921514500033</v>
      </c>
      <c r="N12" s="39">
        <v>-1088.8655466158461</v>
      </c>
      <c r="O12" s="13"/>
      <c r="P12" s="48">
        <v>-90.064262000864986</v>
      </c>
      <c r="Q12" s="23">
        <v>-95.524765749998991</v>
      </c>
      <c r="R12" s="23">
        <v>-100.34577571802701</v>
      </c>
      <c r="S12" s="23">
        <v>-103.94677585658101</v>
      </c>
      <c r="T12" s="23">
        <v>-97.007901647516988</v>
      </c>
      <c r="U12" s="23">
        <v>-100.66984764711897</v>
      </c>
      <c r="V12" s="23">
        <v>-93.985779746855968</v>
      </c>
      <c r="W12" s="23">
        <v>-94.355375440847979</v>
      </c>
      <c r="X12" s="23">
        <v>-107.10302761468802</v>
      </c>
      <c r="Y12" s="23">
        <v>-101.92253419359301</v>
      </c>
      <c r="Z12" s="23">
        <v>-104.58249019327201</v>
      </c>
      <c r="AA12" s="31">
        <v>-99.638052103904954</v>
      </c>
      <c r="AB12" s="39">
        <v>-1189.1465879132697</v>
      </c>
      <c r="AC12" s="13"/>
      <c r="AD12" s="48">
        <v>-97.163285732657997</v>
      </c>
      <c r="AE12" s="23">
        <v>-107.60842620767701</v>
      </c>
      <c r="AF12" s="23">
        <v>-93.134249600268049</v>
      </c>
      <c r="AG12" s="23">
        <v>-107.91718281661213</v>
      </c>
      <c r="AH12" s="23">
        <v>-107.91718281661213</v>
      </c>
      <c r="AI12" s="23">
        <v>-107.88644171459137</v>
      </c>
      <c r="AJ12" s="23">
        <v>-105.07505266072938</v>
      </c>
      <c r="AK12" s="23">
        <v>-105.01352037820938</v>
      </c>
      <c r="AL12" s="23">
        <v>-104.37122669324268</v>
      </c>
      <c r="AM12" s="23">
        <v>-104.37122669324268</v>
      </c>
      <c r="AN12" s="23">
        <v>-104.37122669324268</v>
      </c>
      <c r="AO12" s="31">
        <v>-104.37122669324268</v>
      </c>
      <c r="AP12" s="39">
        <v>-1249.2002487003281</v>
      </c>
      <c r="AQ12" s="56">
        <v>0</v>
      </c>
      <c r="AR12" s="48">
        <v>-103.65619329101702</v>
      </c>
      <c r="AS12" s="23">
        <v>-220.522051137288</v>
      </c>
      <c r="AT12" s="23">
        <v>-78.763523525454019</v>
      </c>
      <c r="AU12" s="23">
        <v>-142.93189917036003</v>
      </c>
      <c r="AV12" s="23">
        <v>-139.72893936808799</v>
      </c>
      <c r="AW12" s="23">
        <v>-122.639557774008</v>
      </c>
      <c r="AX12" s="23">
        <v>-134.73266895722401</v>
      </c>
      <c r="AY12" s="23">
        <v>-143.44290070211997</v>
      </c>
      <c r="AZ12" s="23">
        <v>-123.77518794697801</v>
      </c>
      <c r="BA12" s="23">
        <v>-142.65817286223299</v>
      </c>
      <c r="BB12" s="23">
        <v>-168.00011768215793</v>
      </c>
      <c r="BC12" s="31">
        <v>-161.15385047615999</v>
      </c>
      <c r="BD12" s="39">
        <v>-1682.0050628930878</v>
      </c>
      <c r="BE12" s="56">
        <v>0</v>
      </c>
      <c r="BF12" s="48">
        <v>-163.847177384943</v>
      </c>
      <c r="BG12" s="23">
        <v>-166.61500979464199</v>
      </c>
      <c r="BH12" s="23">
        <v>-170.86617087647102</v>
      </c>
      <c r="BI12" s="23">
        <v>-142.04391311673299</v>
      </c>
      <c r="BJ12" s="23">
        <v>-213.83988740037</v>
      </c>
      <c r="BK12" s="23">
        <v>-146.77165024191606</v>
      </c>
      <c r="BL12" s="23">
        <v>-134.386157736846</v>
      </c>
      <c r="BM12" s="23">
        <v>-172.19918480617497</v>
      </c>
      <c r="BN12" s="23">
        <v>-203.46764466395703</v>
      </c>
      <c r="BO12" s="23">
        <v>-131.789839447443</v>
      </c>
      <c r="BP12" s="23">
        <v>-206.90161607302502</v>
      </c>
      <c r="BQ12" s="31">
        <v>-172.32407353330802</v>
      </c>
      <c r="BR12" s="39">
        <v>-2025.052325075829</v>
      </c>
      <c r="BS12" s="1"/>
    </row>
    <row r="13" spans="1:71" x14ac:dyDescent="0.3">
      <c r="A13" s="79" t="s">
        <v>72</v>
      </c>
      <c r="B13" s="48">
        <v>-366.20142903368696</v>
      </c>
      <c r="C13" s="48">
        <v>-366.23594746472406</v>
      </c>
      <c r="D13" s="48">
        <v>-255.33121218254087</v>
      </c>
      <c r="E13" s="48">
        <v>-132.19328974650296</v>
      </c>
      <c r="F13" s="48">
        <v>-267.45550417169403</v>
      </c>
      <c r="G13" s="48">
        <v>-265.73274206515504</v>
      </c>
      <c r="H13" s="48">
        <v>-293.56186011715818</v>
      </c>
      <c r="I13" s="48">
        <v>-451.78303614442194</v>
      </c>
      <c r="J13" s="48">
        <v>-195.85216013107805</v>
      </c>
      <c r="K13" s="48">
        <v>-466.65655922408092</v>
      </c>
      <c r="L13" s="48">
        <v>-297.56463883809568</v>
      </c>
      <c r="M13" s="48">
        <v>-491.89439793146437</v>
      </c>
      <c r="N13" s="39">
        <v>-3850.4627770506031</v>
      </c>
      <c r="O13" s="13"/>
      <c r="P13" s="48">
        <v>-266.86689642276593</v>
      </c>
      <c r="Q13" s="23">
        <v>-280.62624108011408</v>
      </c>
      <c r="R13" s="23">
        <v>-328.65927673872295</v>
      </c>
      <c r="S13" s="23">
        <v>-162.7069546122782</v>
      </c>
      <c r="T13" s="23">
        <v>-209.2132543693649</v>
      </c>
      <c r="U13" s="23">
        <v>-402.84764295131401</v>
      </c>
      <c r="V13" s="23">
        <v>-254.28037719987003</v>
      </c>
      <c r="W13" s="23">
        <v>-363.83761653450625</v>
      </c>
      <c r="X13" s="23">
        <v>-374.7757016927219</v>
      </c>
      <c r="Y13" s="23">
        <v>-1028.6613596019961</v>
      </c>
      <c r="Z13" s="23">
        <v>-510.7543405465259</v>
      </c>
      <c r="AA13" s="31">
        <v>-735.05624948101183</v>
      </c>
      <c r="AB13" s="39">
        <v>-4918.2859112311917</v>
      </c>
      <c r="AC13" s="13"/>
      <c r="AD13" s="48">
        <v>-141.73870138740907</v>
      </c>
      <c r="AE13" s="23">
        <v>-373.77293200916102</v>
      </c>
      <c r="AF13" s="23">
        <v>-655.9124528607631</v>
      </c>
      <c r="AG13" s="23">
        <v>-386.19537119275316</v>
      </c>
      <c r="AH13" s="23">
        <v>-413.66267969275316</v>
      </c>
      <c r="AI13" s="23">
        <v>-405.3467042927532</v>
      </c>
      <c r="AJ13" s="23">
        <v>-411.13375829275316</v>
      </c>
      <c r="AK13" s="23">
        <v>-404.56661789275313</v>
      </c>
      <c r="AL13" s="23">
        <v>-401.50350689275314</v>
      </c>
      <c r="AM13" s="23">
        <v>-410.64311937828541</v>
      </c>
      <c r="AN13" s="23">
        <v>-408.54769707828535</v>
      </c>
      <c r="AO13" s="31">
        <v>-411.63306597828534</v>
      </c>
      <c r="AP13" s="39">
        <v>-4824.6566069487089</v>
      </c>
      <c r="AQ13" s="56">
        <v>0</v>
      </c>
      <c r="AR13" s="48">
        <v>-432.68215823784897</v>
      </c>
      <c r="AS13" s="23">
        <v>-477.59860714701614</v>
      </c>
      <c r="AT13" s="23">
        <v>-411.62105998817094</v>
      </c>
      <c r="AU13" s="23">
        <v>-636.12135330978288</v>
      </c>
      <c r="AV13" s="23">
        <v>-383.35212585336603</v>
      </c>
      <c r="AW13" s="23">
        <v>-406.526299949058</v>
      </c>
      <c r="AX13" s="23">
        <v>-351.84735849244811</v>
      </c>
      <c r="AY13" s="23">
        <v>-486.50493405402301</v>
      </c>
      <c r="AZ13" s="23">
        <v>-527.58911730819614</v>
      </c>
      <c r="BA13" s="23">
        <v>-578.1295721119111</v>
      </c>
      <c r="BB13" s="23">
        <v>-558.78573800249694</v>
      </c>
      <c r="BC13" s="31">
        <v>-658.39431120309291</v>
      </c>
      <c r="BD13" s="39">
        <v>-5909.1526356574104</v>
      </c>
      <c r="BE13" s="56">
        <v>0</v>
      </c>
      <c r="BF13" s="48">
        <v>-509.94832909851601</v>
      </c>
      <c r="BG13" s="23">
        <v>-1131.2561203200091</v>
      </c>
      <c r="BH13" s="23">
        <v>-1052.685721449129</v>
      </c>
      <c r="BI13" s="23">
        <v>-1614.96634345148</v>
      </c>
      <c r="BJ13" s="23">
        <v>-1971.4443305117609</v>
      </c>
      <c r="BK13" s="23">
        <v>-1868.3336749156683</v>
      </c>
      <c r="BL13" s="23">
        <v>-796.5032791776905</v>
      </c>
      <c r="BM13" s="23">
        <v>-547.57396493633109</v>
      </c>
      <c r="BN13" s="23">
        <v>-1077.1528544120611</v>
      </c>
      <c r="BO13" s="23">
        <v>-659.19469200654612</v>
      </c>
      <c r="BP13" s="23">
        <v>-912.09483283127963</v>
      </c>
      <c r="BQ13" s="31">
        <v>-1076.4500680453173</v>
      </c>
      <c r="BR13" s="39">
        <v>-13217.604211155789</v>
      </c>
      <c r="BS13" s="1"/>
    </row>
    <row r="14" spans="1:71" x14ac:dyDescent="0.3">
      <c r="A14" s="79" t="s">
        <v>83</v>
      </c>
      <c r="B14" s="48">
        <v>-132.969106869303</v>
      </c>
      <c r="C14" s="48">
        <v>-75.93831342925499</v>
      </c>
      <c r="D14" s="48">
        <v>-93.105513443082003</v>
      </c>
      <c r="E14" s="48">
        <v>-56.953334559578991</v>
      </c>
      <c r="F14" s="48">
        <v>-48.010635816801049</v>
      </c>
      <c r="G14" s="48">
        <v>-65.268016849781958</v>
      </c>
      <c r="H14" s="48">
        <v>-69.231215279861956</v>
      </c>
      <c r="I14" s="48">
        <v>-133.997433487005</v>
      </c>
      <c r="J14" s="48">
        <v>-114.19242573744303</v>
      </c>
      <c r="K14" s="48">
        <v>-122.08645207511383</v>
      </c>
      <c r="L14" s="48">
        <v>-26.360610417329944</v>
      </c>
      <c r="M14" s="48">
        <v>-211.46568331302018</v>
      </c>
      <c r="N14" s="39">
        <v>-1149.5787412775758</v>
      </c>
      <c r="O14" s="13"/>
      <c r="P14" s="48">
        <v>-70.542394093076993</v>
      </c>
      <c r="Q14" s="23">
        <v>-65.431102168323008</v>
      </c>
      <c r="R14" s="23">
        <v>-164.34852279314399</v>
      </c>
      <c r="S14" s="23">
        <v>-31.508247213998978</v>
      </c>
      <c r="T14" s="23">
        <v>-128.14322674556698</v>
      </c>
      <c r="U14" s="23">
        <v>-73.381242855288008</v>
      </c>
      <c r="V14" s="23">
        <v>-178.56766068747893</v>
      </c>
      <c r="W14" s="23">
        <v>-174.91272162318319</v>
      </c>
      <c r="X14" s="23">
        <v>-169.135783912926</v>
      </c>
      <c r="Y14" s="23">
        <v>-136.58682269075689</v>
      </c>
      <c r="Z14" s="23">
        <v>-68.098453164495083</v>
      </c>
      <c r="AA14" s="31">
        <v>-213.34099454777396</v>
      </c>
      <c r="AB14" s="39">
        <v>-1473.9971724960121</v>
      </c>
      <c r="AC14" s="13"/>
      <c r="AD14" s="48">
        <v>-48.691844537964009</v>
      </c>
      <c r="AE14" s="23">
        <v>-43.450283812479015</v>
      </c>
      <c r="AF14" s="23">
        <v>-105.38728560741296</v>
      </c>
      <c r="AG14" s="23">
        <v>-116.64594545504941</v>
      </c>
      <c r="AH14" s="23">
        <v>-92.115619855049417</v>
      </c>
      <c r="AI14" s="23">
        <v>-115.70793395504941</v>
      </c>
      <c r="AJ14" s="23">
        <v>-109.9208799550494</v>
      </c>
      <c r="AK14" s="23">
        <v>-116.48802035504941</v>
      </c>
      <c r="AL14" s="23">
        <v>-119.55113135504941</v>
      </c>
      <c r="AM14" s="23">
        <v>-113.97499745504942</v>
      </c>
      <c r="AN14" s="23">
        <v>-116.07041975504941</v>
      </c>
      <c r="AO14" s="31">
        <v>-112.98505085504941</v>
      </c>
      <c r="AP14" s="39">
        <v>-1210.9894129533004</v>
      </c>
      <c r="AQ14" s="56">
        <v>0</v>
      </c>
      <c r="AR14" s="48">
        <v>-117.090433867455</v>
      </c>
      <c r="AS14" s="23">
        <v>-58.026908223488995</v>
      </c>
      <c r="AT14" s="23">
        <v>-135.06364129107303</v>
      </c>
      <c r="AU14" s="23">
        <v>-107.44863153946802</v>
      </c>
      <c r="AV14" s="23">
        <v>-327.73053136147797</v>
      </c>
      <c r="AW14" s="23">
        <v>-5.6779806237119708</v>
      </c>
      <c r="AX14" s="23">
        <v>-82.138339212776998</v>
      </c>
      <c r="AY14" s="23">
        <v>-99.350757740303962</v>
      </c>
      <c r="AZ14" s="23">
        <v>-72.787892477820009</v>
      </c>
      <c r="BA14" s="23">
        <v>-128.769839784552</v>
      </c>
      <c r="BB14" s="23">
        <v>-90.574922011646976</v>
      </c>
      <c r="BC14" s="31">
        <v>-600.49193927938802</v>
      </c>
      <c r="BD14" s="39">
        <v>-1825.1518174131629</v>
      </c>
      <c r="BE14" s="56">
        <v>0</v>
      </c>
      <c r="BF14" s="48">
        <v>-104.61117570843598</v>
      </c>
      <c r="BG14" s="23">
        <v>-156.06167154792297</v>
      </c>
      <c r="BH14" s="23">
        <v>-177.73560522828299</v>
      </c>
      <c r="BI14" s="23">
        <v>-148.00910378900099</v>
      </c>
      <c r="BJ14" s="23">
        <v>-103.649878353822</v>
      </c>
      <c r="BK14" s="23">
        <v>-234.58425152524501</v>
      </c>
      <c r="BL14" s="23">
        <v>-185.49134346643203</v>
      </c>
      <c r="BM14" s="23">
        <v>-301.51900841776501</v>
      </c>
      <c r="BN14" s="23">
        <v>-460.53184576915191</v>
      </c>
      <c r="BO14" s="23">
        <v>-183.75114340813792</v>
      </c>
      <c r="BP14" s="23">
        <v>-113.58720031456802</v>
      </c>
      <c r="BQ14" s="31">
        <v>-373.74487639256699</v>
      </c>
      <c r="BR14" s="39">
        <v>-2543.2771039213321</v>
      </c>
      <c r="BS14" s="1">
        <v>0</v>
      </c>
    </row>
    <row r="15" spans="1:71" x14ac:dyDescent="0.3">
      <c r="A15" s="80" t="s">
        <v>73</v>
      </c>
      <c r="B15" s="49">
        <v>-233.21026779698099</v>
      </c>
      <c r="C15" s="49">
        <v>-250.51517880537898</v>
      </c>
      <c r="D15" s="49">
        <v>-222.294731248137</v>
      </c>
      <c r="E15" s="49">
        <v>-239.06486195306695</v>
      </c>
      <c r="F15" s="49">
        <v>-221.73717377846097</v>
      </c>
      <c r="G15" s="49">
        <v>-234.10904033631897</v>
      </c>
      <c r="H15" s="49">
        <v>-232.86621954042599</v>
      </c>
      <c r="I15" s="49">
        <v>-247.082232245418</v>
      </c>
      <c r="J15" s="49">
        <v>-232.94158999393497</v>
      </c>
      <c r="K15" s="49">
        <v>-227.15119295274599</v>
      </c>
      <c r="L15" s="49">
        <v>-181.60472626662602</v>
      </c>
      <c r="M15" s="49">
        <v>-56.45569922533813</v>
      </c>
      <c r="N15" s="40">
        <v>-2579.0329141428333</v>
      </c>
      <c r="O15" s="13"/>
      <c r="P15" s="49">
        <v>-260.67383464860001</v>
      </c>
      <c r="Q15" s="26">
        <v>-275.64722605322999</v>
      </c>
      <c r="R15" s="26">
        <v>-228.93866556854397</v>
      </c>
      <c r="S15" s="26">
        <v>-274.83922437799498</v>
      </c>
      <c r="T15" s="26">
        <v>-227.157143231346</v>
      </c>
      <c r="U15" s="26">
        <v>-238.90640034228588</v>
      </c>
      <c r="V15" s="26">
        <v>-264.70800841306209</v>
      </c>
      <c r="W15" s="26">
        <v>-245.20368545393393</v>
      </c>
      <c r="X15" s="26">
        <v>-257.68474029183886</v>
      </c>
      <c r="Y15" s="26">
        <v>-285.42376388672102</v>
      </c>
      <c r="Z15" s="26">
        <v>-769.97693079829196</v>
      </c>
      <c r="AA15" s="32">
        <v>-363.97547455840504</v>
      </c>
      <c r="AB15" s="40">
        <v>-3693.1350976242534</v>
      </c>
      <c r="AC15" s="13"/>
      <c r="AD15" s="49">
        <v>-353.34597673083005</v>
      </c>
      <c r="AE15" s="26">
        <v>-342.27236633561995</v>
      </c>
      <c r="AF15" s="26">
        <v>-410.30788111185905</v>
      </c>
      <c r="AG15" s="26">
        <v>-238.13874853677549</v>
      </c>
      <c r="AH15" s="26">
        <v>-258.87640181279869</v>
      </c>
      <c r="AI15" s="26">
        <v>-258.87640181279869</v>
      </c>
      <c r="AJ15" s="26">
        <v>-279.75601397931769</v>
      </c>
      <c r="AK15" s="26">
        <v>-279.75601397931769</v>
      </c>
      <c r="AL15" s="26">
        <v>-279.75601397931769</v>
      </c>
      <c r="AM15" s="26">
        <v>-279.89797286981354</v>
      </c>
      <c r="AN15" s="26">
        <v>-259.1287731736802</v>
      </c>
      <c r="AO15" s="32">
        <v>-259.1287731736802</v>
      </c>
      <c r="AP15" s="40">
        <v>-3499.2413374958096</v>
      </c>
      <c r="AQ15" s="56">
        <v>0</v>
      </c>
      <c r="AR15" s="49">
        <v>-330.05862796520103</v>
      </c>
      <c r="AS15" s="26">
        <v>-354.89273448251998</v>
      </c>
      <c r="AT15" s="26">
        <v>-304.01561022347096</v>
      </c>
      <c r="AU15" s="26">
        <v>-297.07021469348399</v>
      </c>
      <c r="AV15" s="26">
        <v>-341.53834310482807</v>
      </c>
      <c r="AW15" s="26">
        <v>-401.1172514619962</v>
      </c>
      <c r="AX15" s="26">
        <v>-457.39730413352703</v>
      </c>
      <c r="AY15" s="26">
        <v>-599.95221695899181</v>
      </c>
      <c r="AZ15" s="26">
        <v>-380.40079774741491</v>
      </c>
      <c r="BA15" s="26">
        <v>-458.70195454568699</v>
      </c>
      <c r="BB15" s="26">
        <v>-406.7906339321371</v>
      </c>
      <c r="BC15" s="32">
        <v>-795.58957740630296</v>
      </c>
      <c r="BD15" s="40">
        <v>-5127.5252666555616</v>
      </c>
      <c r="BE15" s="56">
        <v>0</v>
      </c>
      <c r="BF15" s="49">
        <v>-509.89578617766296</v>
      </c>
      <c r="BG15" s="26">
        <v>-486.0359249865358</v>
      </c>
      <c r="BH15" s="26">
        <v>-444.60935180594691</v>
      </c>
      <c r="BI15" s="26">
        <v>-461.49062004241506</v>
      </c>
      <c r="BJ15" s="26">
        <v>-540.20627120235588</v>
      </c>
      <c r="BK15" s="26">
        <v>-495.72530027948403</v>
      </c>
      <c r="BL15" s="26">
        <v>-375.9440125255199</v>
      </c>
      <c r="BM15" s="26">
        <v>-449.37260628611989</v>
      </c>
      <c r="BN15" s="26">
        <v>-436.58016654332096</v>
      </c>
      <c r="BO15" s="26">
        <v>-546.54379285254606</v>
      </c>
      <c r="BP15" s="26">
        <v>-444.24670801725296</v>
      </c>
      <c r="BQ15" s="32">
        <v>-649.3897341098459</v>
      </c>
      <c r="BR15" s="40">
        <v>-5840.0402748290071</v>
      </c>
      <c r="BS15" s="1"/>
    </row>
    <row r="16" spans="1:71" ht="15" thickBot="1" x14ac:dyDescent="0.35">
      <c r="A16" s="105" t="s">
        <v>119</v>
      </c>
      <c r="B16" s="46">
        <v>-813.23906835949197</v>
      </c>
      <c r="C16" s="46">
        <v>-774.69081693829492</v>
      </c>
      <c r="D16" s="46">
        <v>-654.1528018886338</v>
      </c>
      <c r="E16" s="46">
        <v>-519.31497726349187</v>
      </c>
      <c r="F16" s="46">
        <v>-620.97111001186818</v>
      </c>
      <c r="G16" s="46">
        <v>-664.89082171131895</v>
      </c>
      <c r="H16" s="46">
        <v>-685.01981956569307</v>
      </c>
      <c r="I16" s="46">
        <v>-928.39845822809696</v>
      </c>
      <c r="J16" s="46">
        <v>-642.67884019357803</v>
      </c>
      <c r="K16" s="46">
        <v>-908.15000900778273</v>
      </c>
      <c r="L16" s="46">
        <v>-603.29555393428473</v>
      </c>
      <c r="M16" s="46">
        <v>-853.13770198432269</v>
      </c>
      <c r="N16" s="37">
        <v>-8667.9399790868574</v>
      </c>
      <c r="O16" s="46"/>
      <c r="P16" s="46">
        <v>-688.14738716530803</v>
      </c>
      <c r="Q16" s="46">
        <v>-717.22933505166611</v>
      </c>
      <c r="R16" s="46">
        <v>-822.2922408184379</v>
      </c>
      <c r="S16" s="46">
        <v>-573.00120206085319</v>
      </c>
      <c r="T16" s="46">
        <v>-661.52152599379485</v>
      </c>
      <c r="U16" s="46">
        <v>-815.80513379600688</v>
      </c>
      <c r="V16" s="46">
        <v>-791.54182604726702</v>
      </c>
      <c r="W16" s="46">
        <v>-878.30939905247146</v>
      </c>
      <c r="X16" s="46">
        <v>-908.69925351217478</v>
      </c>
      <c r="Y16" s="46">
        <v>-1552.5944803730672</v>
      </c>
      <c r="Z16" s="46">
        <v>-1453.4122147025851</v>
      </c>
      <c r="AA16" s="46">
        <v>-1412.0107706910958</v>
      </c>
      <c r="AB16" s="37">
        <v>-11274.564769264729</v>
      </c>
      <c r="AC16" s="81"/>
      <c r="AD16" s="46">
        <v>-640.93980838886114</v>
      </c>
      <c r="AE16" s="46">
        <v>-867.10400836493704</v>
      </c>
      <c r="AF16" s="46">
        <v>-1264.741869180303</v>
      </c>
      <c r="AG16" s="46">
        <v>-848.89724800119029</v>
      </c>
      <c r="AH16" s="46">
        <v>-872.57188417721329</v>
      </c>
      <c r="AI16" s="46">
        <v>-887.81748177519262</v>
      </c>
      <c r="AJ16" s="46">
        <v>-905.88570488784956</v>
      </c>
      <c r="AK16" s="46">
        <v>-905.82417260532952</v>
      </c>
      <c r="AL16" s="46">
        <v>-905.18187892036292</v>
      </c>
      <c r="AM16" s="46">
        <v>-908.88731639639093</v>
      </c>
      <c r="AN16" s="46">
        <v>-888.1181167002577</v>
      </c>
      <c r="AO16" s="46">
        <v>-888.1181167002577</v>
      </c>
      <c r="AP16" s="37">
        <v>-10784.087606098148</v>
      </c>
      <c r="AQ16" s="86">
        <v>0</v>
      </c>
      <c r="AR16" s="46">
        <v>-983.48741336152204</v>
      </c>
      <c r="AS16" s="46">
        <v>-1111.040300990313</v>
      </c>
      <c r="AT16" s="46">
        <v>-929.463835028169</v>
      </c>
      <c r="AU16" s="46">
        <v>-1183.5720987130949</v>
      </c>
      <c r="AV16" s="46">
        <v>-1192.3499396877601</v>
      </c>
      <c r="AW16" s="46">
        <v>-935.9610898087742</v>
      </c>
      <c r="AX16" s="46">
        <v>-1026.1156707959763</v>
      </c>
      <c r="AY16" s="46">
        <v>-1329.2508094554387</v>
      </c>
      <c r="AZ16" s="46">
        <v>-1104.552995480409</v>
      </c>
      <c r="BA16" s="46">
        <v>-1308.259539304383</v>
      </c>
      <c r="BB16" s="46">
        <v>-1224.1514116284388</v>
      </c>
      <c r="BC16" s="46">
        <v>-2215.6296783649436</v>
      </c>
      <c r="BD16" s="37">
        <v>-14543.834782619222</v>
      </c>
      <c r="BE16" s="46">
        <v>0</v>
      </c>
      <c r="BF16" s="46">
        <v>-1288.302468369558</v>
      </c>
      <c r="BG16" s="46">
        <v>-1939.9687266491098</v>
      </c>
      <c r="BH16" s="46">
        <v>-1845.8968493598302</v>
      </c>
      <c r="BI16" s="46">
        <v>-2366.5099803996291</v>
      </c>
      <c r="BJ16" s="46">
        <v>-2829.1403674683088</v>
      </c>
      <c r="BK16" s="46">
        <v>-2745.4148769623134</v>
      </c>
      <c r="BL16" s="46">
        <v>-1492.3247929064885</v>
      </c>
      <c r="BM16" s="46">
        <v>-1470.664764446391</v>
      </c>
      <c r="BN16" s="46">
        <v>-2177.7325113884908</v>
      </c>
      <c r="BO16" s="46">
        <v>-1521.279467714673</v>
      </c>
      <c r="BP16" s="46">
        <v>-1676.8303572361258</v>
      </c>
      <c r="BQ16" s="46">
        <v>-2271.9087520810381</v>
      </c>
      <c r="BR16" s="37">
        <v>-23625.973914981962</v>
      </c>
      <c r="BS16" s="1"/>
    </row>
    <row r="17" spans="1:71" ht="4.95" customHeight="1" thickTop="1" x14ac:dyDescent="0.3">
      <c r="A17" s="8"/>
      <c r="B17" s="47">
        <v>0</v>
      </c>
      <c r="C17" s="47">
        <v>0</v>
      </c>
      <c r="D17" s="47">
        <v>0</v>
      </c>
      <c r="E17" s="47">
        <v>0</v>
      </c>
      <c r="F17" s="47">
        <v>0</v>
      </c>
      <c r="G17" s="47">
        <v>0</v>
      </c>
      <c r="H17" s="47">
        <v>0</v>
      </c>
      <c r="I17" s="47">
        <v>0</v>
      </c>
      <c r="J17" s="47">
        <v>0</v>
      </c>
      <c r="K17" s="47">
        <v>0</v>
      </c>
      <c r="L17" s="47">
        <v>0</v>
      </c>
      <c r="M17" s="47">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47">
        <v>0</v>
      </c>
      <c r="D18" s="47">
        <v>0</v>
      </c>
      <c r="E18" s="47">
        <v>0</v>
      </c>
      <c r="F18" s="47">
        <v>0</v>
      </c>
      <c r="G18" s="47">
        <v>0</v>
      </c>
      <c r="H18" s="47">
        <v>0</v>
      </c>
      <c r="I18" s="47">
        <v>0</v>
      </c>
      <c r="J18" s="47">
        <v>0</v>
      </c>
      <c r="K18" s="47">
        <v>0</v>
      </c>
      <c r="L18" s="47">
        <v>0</v>
      </c>
      <c r="M18" s="47">
        <v>0</v>
      </c>
      <c r="N18" s="38">
        <v>0</v>
      </c>
      <c r="P18" s="47">
        <v>0</v>
      </c>
      <c r="Q18" s="21">
        <v>0</v>
      </c>
      <c r="R18" s="21">
        <v>0</v>
      </c>
      <c r="S18" s="21">
        <v>0</v>
      </c>
      <c r="T18" s="21">
        <v>0</v>
      </c>
      <c r="U18" s="21">
        <v>0</v>
      </c>
      <c r="V18" s="21">
        <v>0</v>
      </c>
      <c r="W18" s="21">
        <v>0</v>
      </c>
      <c r="X18" s="21">
        <v>0</v>
      </c>
      <c r="Y18" s="21">
        <v>0</v>
      </c>
      <c r="Z18" s="21">
        <v>0</v>
      </c>
      <c r="AA18" s="19">
        <v>0</v>
      </c>
      <c r="AB18" s="38">
        <v>0</v>
      </c>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x14ac:dyDescent="0.3">
      <c r="A19" s="4" t="s">
        <v>74</v>
      </c>
      <c r="B19" s="50">
        <v>1463.1699853175619</v>
      </c>
      <c r="C19" s="50">
        <v>1524.0400662715404</v>
      </c>
      <c r="D19" s="50">
        <v>1034.7496736871956</v>
      </c>
      <c r="E19" s="50">
        <v>1430.1934961283423</v>
      </c>
      <c r="F19" s="50">
        <v>1985.537146683565</v>
      </c>
      <c r="G19" s="50">
        <v>2070.7220684414151</v>
      </c>
      <c r="H19" s="50">
        <v>2247.2633516277519</v>
      </c>
      <c r="I19" s="50">
        <v>2053.130729697375</v>
      </c>
      <c r="J19" s="50">
        <v>2060.7314446136443</v>
      </c>
      <c r="K19" s="50">
        <v>2211.8284016495841</v>
      </c>
      <c r="L19" s="50">
        <v>1602.1503276006749</v>
      </c>
      <c r="M19" s="50">
        <v>4019.3227016408628</v>
      </c>
      <c r="N19" s="41">
        <v>23702.839393359511</v>
      </c>
      <c r="O19" s="13"/>
      <c r="P19" s="50">
        <v>2657.0510588920274</v>
      </c>
      <c r="Q19" s="22">
        <v>2401.4063141549095</v>
      </c>
      <c r="R19" s="22">
        <v>1442.0231585004558</v>
      </c>
      <c r="S19" s="22">
        <v>2117.5047580968239</v>
      </c>
      <c r="T19" s="22">
        <v>1295.4418067005342</v>
      </c>
      <c r="U19" s="22">
        <v>1424.7449009404204</v>
      </c>
      <c r="V19" s="22">
        <v>1581.2839188430196</v>
      </c>
      <c r="W19" s="22">
        <v>1570.5974115703891</v>
      </c>
      <c r="X19" s="22">
        <v>1082.0053241622909</v>
      </c>
      <c r="Y19" s="22">
        <v>851.59403570657571</v>
      </c>
      <c r="Z19" s="22">
        <v>1647.9523998247662</v>
      </c>
      <c r="AA19" s="33">
        <v>2159.67487254463</v>
      </c>
      <c r="AB19" s="41">
        <v>20231.279959936841</v>
      </c>
      <c r="AC19" s="13"/>
      <c r="AD19" s="50">
        <v>1854.7902007166626</v>
      </c>
      <c r="AE19" s="22">
        <v>2277.7336774315299</v>
      </c>
      <c r="AF19" s="22">
        <v>2442.1384850376853</v>
      </c>
      <c r="AG19" s="22">
        <v>2287.5376843903769</v>
      </c>
      <c r="AH19" s="22">
        <v>2215.869847253286</v>
      </c>
      <c r="AI19" s="22">
        <v>2139.1513018745291</v>
      </c>
      <c r="AJ19" s="22">
        <v>2015.5482913082203</v>
      </c>
      <c r="AK19" s="22">
        <v>1961.0835167396851</v>
      </c>
      <c r="AL19" s="22">
        <v>1896.6460248282319</v>
      </c>
      <c r="AM19" s="22">
        <v>1790.9236261470073</v>
      </c>
      <c r="AN19" s="22">
        <v>1801.139347097775</v>
      </c>
      <c r="AO19" s="33">
        <v>1801.139347097775</v>
      </c>
      <c r="AP19" s="41">
        <v>24483.701349922761</v>
      </c>
      <c r="AQ19" s="55">
        <v>0</v>
      </c>
      <c r="AR19" s="50">
        <v>2612.4417559337398</v>
      </c>
      <c r="AS19" s="22">
        <v>2085.5077088878315</v>
      </c>
      <c r="AT19" s="22">
        <v>1589.1742575435017</v>
      </c>
      <c r="AU19" s="22">
        <v>1304.5417074063359</v>
      </c>
      <c r="AV19" s="22">
        <v>1133.0653469593522</v>
      </c>
      <c r="AW19" s="22">
        <v>1812.2372980703929</v>
      </c>
      <c r="AX19" s="22">
        <v>1031.9177252956993</v>
      </c>
      <c r="AY19" s="22">
        <v>1125.3917077060805</v>
      </c>
      <c r="AZ19" s="22">
        <v>973.41952913493105</v>
      </c>
      <c r="BA19" s="22">
        <v>1107.4175472627815</v>
      </c>
      <c r="BB19" s="22">
        <v>1361.0248978621155</v>
      </c>
      <c r="BC19" s="33">
        <v>717.73337488464574</v>
      </c>
      <c r="BD19" s="41">
        <v>16853.872856947408</v>
      </c>
      <c r="BE19" s="55">
        <v>0</v>
      </c>
      <c r="BF19" s="50">
        <v>2523.9781496027813</v>
      </c>
      <c r="BG19" s="22">
        <v>1349.958902477438</v>
      </c>
      <c r="BH19" s="22">
        <v>1798.8090830148569</v>
      </c>
      <c r="BI19" s="22">
        <v>717.74049775181868</v>
      </c>
      <c r="BJ19" s="22">
        <v>1986.8881087690847</v>
      </c>
      <c r="BK19" s="22">
        <v>2071.4348141936748</v>
      </c>
      <c r="BL19" s="22">
        <v>1231.1229852575616</v>
      </c>
      <c r="BM19" s="22">
        <v>1816.2608487963212</v>
      </c>
      <c r="BN19" s="22">
        <v>-670.95953314515498</v>
      </c>
      <c r="BO19" s="22">
        <v>1230.715836469265</v>
      </c>
      <c r="BP19" s="22">
        <v>2964.3615246849808</v>
      </c>
      <c r="BQ19" s="33">
        <v>5437.1616798617715</v>
      </c>
      <c r="BR19" s="41">
        <v>22457.472897734402</v>
      </c>
      <c r="BS19" s="14"/>
    </row>
    <row r="20" spans="1:71" ht="6" customHeight="1" x14ac:dyDescent="0.3">
      <c r="A20" s="4"/>
      <c r="B20" s="48">
        <v>0</v>
      </c>
      <c r="C20" s="48">
        <v>0</v>
      </c>
      <c r="D20" s="48">
        <v>0</v>
      </c>
      <c r="E20" s="48">
        <v>0</v>
      </c>
      <c r="F20" s="48">
        <v>0</v>
      </c>
      <c r="G20" s="48">
        <v>0</v>
      </c>
      <c r="H20" s="48">
        <v>0</v>
      </c>
      <c r="I20" s="48">
        <v>0</v>
      </c>
      <c r="J20" s="48">
        <v>0</v>
      </c>
      <c r="K20" s="48">
        <v>0</v>
      </c>
      <c r="L20" s="48">
        <v>0</v>
      </c>
      <c r="M20" s="48">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48">
        <v>0</v>
      </c>
      <c r="D21" s="48">
        <v>0</v>
      </c>
      <c r="E21" s="48">
        <v>0</v>
      </c>
      <c r="F21" s="48">
        <v>0</v>
      </c>
      <c r="G21" s="48">
        <v>0</v>
      </c>
      <c r="H21" s="48">
        <v>0</v>
      </c>
      <c r="I21" s="48">
        <v>0</v>
      </c>
      <c r="J21" s="48">
        <v>0</v>
      </c>
      <c r="K21" s="48">
        <v>0</v>
      </c>
      <c r="L21" s="48">
        <v>0</v>
      </c>
      <c r="M21" s="48">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-0.28718897443456698</v>
      </c>
      <c r="C22" s="48">
        <v>-1.4458580268496943</v>
      </c>
      <c r="D22" s="48">
        <v>-0.15263335506512651</v>
      </c>
      <c r="E22" s="48">
        <v>-8.7702373943497947E-2</v>
      </c>
      <c r="F22" s="48">
        <v>-0.95560450315406487</v>
      </c>
      <c r="G22" s="48">
        <v>-0.13520426508836159</v>
      </c>
      <c r="H22" s="48">
        <v>-1.1883937948119381</v>
      </c>
      <c r="I22" s="48">
        <v>-2.2101695741598103E-2</v>
      </c>
      <c r="J22" s="48">
        <v>-5.928627462878492E-2</v>
      </c>
      <c r="K22" s="48">
        <v>2.8612012113055334</v>
      </c>
      <c r="L22" s="48">
        <v>-1.7819625331571549</v>
      </c>
      <c r="M22" s="48">
        <v>-2.3294697488147267</v>
      </c>
      <c r="N22" s="39">
        <v>-5.5842043343839824</v>
      </c>
      <c r="O22" s="13"/>
      <c r="P22" s="48">
        <v>-0.48114581401185524</v>
      </c>
      <c r="Q22" s="23">
        <v>-0.28522814031339422</v>
      </c>
      <c r="R22" s="23">
        <v>-0.28924262382214699</v>
      </c>
      <c r="S22" s="23">
        <v>-0.76854807430691685</v>
      </c>
      <c r="T22" s="23">
        <v>-0.58115481669954128</v>
      </c>
      <c r="U22" s="23">
        <v>-16.796873607069294</v>
      </c>
      <c r="V22" s="23">
        <v>-11.698581888605807</v>
      </c>
      <c r="W22" s="23">
        <v>-0.71293031449576549</v>
      </c>
      <c r="X22" s="23">
        <v>-0.81225784933861611</v>
      </c>
      <c r="Y22" s="23">
        <v>-0.56203015992493521</v>
      </c>
      <c r="Z22" s="23">
        <v>-0.6549046807527652</v>
      </c>
      <c r="AA22" s="31">
        <v>-2.0518071800711932</v>
      </c>
      <c r="AB22" s="39">
        <v>-35.694705149412229</v>
      </c>
      <c r="AC22" s="13"/>
      <c r="AD22" s="48">
        <v>0</v>
      </c>
      <c r="AE22" s="23">
        <v>0</v>
      </c>
      <c r="AF22" s="23">
        <v>0</v>
      </c>
      <c r="AG22" s="23">
        <v>-0.25308861283643891</v>
      </c>
      <c r="AH22" s="23">
        <v>-0.25308861283643891</v>
      </c>
      <c r="AI22" s="23">
        <v>-0.25308861283643891</v>
      </c>
      <c r="AJ22" s="23">
        <v>-0.25308861283643891</v>
      </c>
      <c r="AK22" s="23">
        <v>-0.25308861283643891</v>
      </c>
      <c r="AL22" s="23">
        <v>-0.25308861283643891</v>
      </c>
      <c r="AM22" s="23">
        <v>-0.25308861283643891</v>
      </c>
      <c r="AN22" s="23">
        <v>-0.25308861283643891</v>
      </c>
      <c r="AO22" s="31">
        <v>-16.466070177168106</v>
      </c>
      <c r="AP22" s="39">
        <v>-18.490779079859621</v>
      </c>
      <c r="AQ22" s="56">
        <v>0</v>
      </c>
      <c r="AR22" s="48">
        <v>0</v>
      </c>
      <c r="AS22" s="23">
        <v>0</v>
      </c>
      <c r="AT22" s="23">
        <v>0</v>
      </c>
      <c r="AU22" s="23">
        <v>0</v>
      </c>
      <c r="AV22" s="23">
        <v>-0.56724729805499996</v>
      </c>
      <c r="AW22" s="23">
        <v>0</v>
      </c>
      <c r="AX22" s="23">
        <v>0</v>
      </c>
      <c r="AY22" s="23">
        <v>0</v>
      </c>
      <c r="AZ22" s="23">
        <v>0</v>
      </c>
      <c r="BA22" s="23">
        <v>0</v>
      </c>
      <c r="BB22" s="23">
        <v>0</v>
      </c>
      <c r="BC22" s="31">
        <v>0</v>
      </c>
      <c r="BD22" s="39">
        <v>-0.56724729805499996</v>
      </c>
      <c r="BE22" s="56">
        <v>0</v>
      </c>
      <c r="BF22" s="48">
        <v>0</v>
      </c>
      <c r="BG22" s="23">
        <v>0</v>
      </c>
      <c r="BH22" s="23">
        <v>0</v>
      </c>
      <c r="BI22" s="23">
        <v>0</v>
      </c>
      <c r="BJ22" s="23">
        <v>0</v>
      </c>
      <c r="BK22" s="23">
        <v>0</v>
      </c>
      <c r="BL22" s="23">
        <v>0</v>
      </c>
      <c r="BM22" s="23">
        <v>0</v>
      </c>
      <c r="BN22" s="23">
        <v>0</v>
      </c>
      <c r="BO22" s="23">
        <v>0</v>
      </c>
      <c r="BP22" s="23">
        <v>0</v>
      </c>
      <c r="BQ22" s="31">
        <v>0</v>
      </c>
      <c r="BR22" s="39">
        <v>0</v>
      </c>
      <c r="BS22" s="1"/>
    </row>
    <row r="23" spans="1:71" x14ac:dyDescent="0.3">
      <c r="A23" s="4" t="s">
        <v>77</v>
      </c>
      <c r="B23" s="48">
        <v>-20.888970990630096</v>
      </c>
      <c r="C23" s="48">
        <v>-23.970088018642471</v>
      </c>
      <c r="D23" s="48">
        <v>-19.172659771978946</v>
      </c>
      <c r="E23" s="48">
        <v>-17.037014986313828</v>
      </c>
      <c r="F23" s="48">
        <v>-24.204831134282887</v>
      </c>
      <c r="G23" s="48">
        <v>-24.935087316940706</v>
      </c>
      <c r="H23" s="48">
        <v>-25.368623438472742</v>
      </c>
      <c r="I23" s="48">
        <v>-28.83758661908789</v>
      </c>
      <c r="J23" s="48">
        <v>-27.650373755961748</v>
      </c>
      <c r="K23" s="48">
        <v>-32.430530024713121</v>
      </c>
      <c r="L23" s="48">
        <v>-25.61751775046546</v>
      </c>
      <c r="M23" s="48">
        <v>-105.21260867247473</v>
      </c>
      <c r="N23" s="39">
        <v>-375.32589247996464</v>
      </c>
      <c r="O23" s="13"/>
      <c r="P23" s="48">
        <v>-22.879631562251419</v>
      </c>
      <c r="Q23" s="23">
        <v>-32.930081804690602</v>
      </c>
      <c r="R23" s="23">
        <v>-38.99444866675438</v>
      </c>
      <c r="S23" s="23">
        <v>-82.323971462442898</v>
      </c>
      <c r="T23" s="23">
        <v>-53.381157900856238</v>
      </c>
      <c r="U23" s="23">
        <v>22.198044493147549</v>
      </c>
      <c r="V23" s="23">
        <v>-41.763006351183535</v>
      </c>
      <c r="W23" s="23">
        <v>-47.922826516832586</v>
      </c>
      <c r="X23" s="23">
        <v>-45.521475669394405</v>
      </c>
      <c r="Y23" s="23">
        <v>-47.189616267054788</v>
      </c>
      <c r="Z23" s="23">
        <v>-33.876139555460774</v>
      </c>
      <c r="AA23" s="31">
        <v>-37.168609959518186</v>
      </c>
      <c r="AB23" s="39">
        <v>-461.75292122329228</v>
      </c>
      <c r="AC23" s="13"/>
      <c r="AD23" s="48">
        <v>-14.654884151918999</v>
      </c>
      <c r="AE23" s="23">
        <v>-13.202397340305001</v>
      </c>
      <c r="AF23" s="23">
        <v>-13.495138900971002</v>
      </c>
      <c r="AG23" s="23">
        <v>-20.770796401424775</v>
      </c>
      <c r="AH23" s="23">
        <v>-20.770796401424775</v>
      </c>
      <c r="AI23" s="23">
        <v>-20.770796401424775</v>
      </c>
      <c r="AJ23" s="23">
        <v>-20.770796401424775</v>
      </c>
      <c r="AK23" s="23">
        <v>-20.770796401424775</v>
      </c>
      <c r="AL23" s="23">
        <v>-20.770796401424775</v>
      </c>
      <c r="AM23" s="23">
        <v>-20.770796401424775</v>
      </c>
      <c r="AN23" s="23">
        <v>-20.770796401424775</v>
      </c>
      <c r="AO23" s="31">
        <v>-182.29260239330344</v>
      </c>
      <c r="AP23" s="39">
        <v>-389.81139399789663</v>
      </c>
      <c r="AQ23" s="56">
        <v>0</v>
      </c>
      <c r="AR23" s="48">
        <v>-14.6457045594</v>
      </c>
      <c r="AS23" s="23">
        <v>-49.059140672916001</v>
      </c>
      <c r="AT23" s="23">
        <v>5.0667315877560002</v>
      </c>
      <c r="AU23" s="23">
        <v>-19.691783200730999</v>
      </c>
      <c r="AV23" s="23">
        <v>-19.457916000756001</v>
      </c>
      <c r="AW23" s="23">
        <v>-24.451716982407007</v>
      </c>
      <c r="AX23" s="23">
        <v>-20.275070188065001</v>
      </c>
      <c r="AY23" s="23">
        <v>-22.752953545029001</v>
      </c>
      <c r="AZ23" s="23">
        <v>-17.089098113226001</v>
      </c>
      <c r="BA23" s="23">
        <v>-18.863642376194999</v>
      </c>
      <c r="BB23" s="23">
        <v>-23.166414143832</v>
      </c>
      <c r="BC23" s="31">
        <v>-29.360134995615002</v>
      </c>
      <c r="BD23" s="39">
        <v>-253.746843190416</v>
      </c>
      <c r="BE23" s="56">
        <v>0</v>
      </c>
      <c r="BF23" s="48">
        <v>13.255479994035001</v>
      </c>
      <c r="BG23" s="23">
        <v>-22.126866195246002</v>
      </c>
      <c r="BH23" s="23">
        <v>-52.815654766157998</v>
      </c>
      <c r="BI23" s="23">
        <v>-31.816078613361</v>
      </c>
      <c r="BJ23" s="23">
        <v>-67.081244982585005</v>
      </c>
      <c r="BK23" s="23">
        <v>-52.350774920684998</v>
      </c>
      <c r="BL23" s="23">
        <v>-53.173520917814997</v>
      </c>
      <c r="BM23" s="23">
        <v>-7.608734453739002</v>
      </c>
      <c r="BN23" s="23">
        <v>-19.280430658236</v>
      </c>
      <c r="BO23" s="23">
        <v>-92.297176956035997</v>
      </c>
      <c r="BP23" s="23">
        <v>-60.262357070990994</v>
      </c>
      <c r="BQ23" s="31">
        <v>20.230143337647</v>
      </c>
      <c r="BR23" s="39">
        <v>-425.32721620317</v>
      </c>
      <c r="BS23" s="1"/>
    </row>
    <row r="24" spans="1:71" x14ac:dyDescent="0.3">
      <c r="A24" s="4" t="s">
        <v>2</v>
      </c>
      <c r="B24" s="48">
        <v>-19.001591339514</v>
      </c>
      <c r="C24" s="48">
        <v>-23.881147597385997</v>
      </c>
      <c r="D24" s="48">
        <v>-31.392074362535993</v>
      </c>
      <c r="E24" s="48">
        <v>-31.048214397216004</v>
      </c>
      <c r="F24" s="48">
        <v>-43.498788842901014</v>
      </c>
      <c r="G24" s="48">
        <v>-29.697149840561995</v>
      </c>
      <c r="H24" s="48">
        <v>-37.250332497531005</v>
      </c>
      <c r="I24" s="48">
        <v>-34.015875106410014</v>
      </c>
      <c r="J24" s="48">
        <v>-36.788780769854995</v>
      </c>
      <c r="K24" s="48">
        <v>-34.317216250518001</v>
      </c>
      <c r="L24" s="48">
        <v>-29.156174124822005</v>
      </c>
      <c r="M24" s="48">
        <v>-11.797004355258004</v>
      </c>
      <c r="N24" s="39">
        <v>-361.844349484509</v>
      </c>
      <c r="O24" s="13"/>
      <c r="P24" s="48">
        <v>-22.209241983611999</v>
      </c>
      <c r="Q24" s="23">
        <v>-25.993798317509999</v>
      </c>
      <c r="R24" s="23">
        <v>-25.890383662530002</v>
      </c>
      <c r="S24" s="23">
        <v>-30.181225789310989</v>
      </c>
      <c r="T24" s="23">
        <v>-22.161234035690999</v>
      </c>
      <c r="U24" s="23">
        <v>-29.142698852993995</v>
      </c>
      <c r="V24" s="23">
        <v>-43.807278938315989</v>
      </c>
      <c r="W24" s="23">
        <v>-31.253119670705999</v>
      </c>
      <c r="X24" s="23">
        <v>-28.024644514169996</v>
      </c>
      <c r="Y24" s="23">
        <v>-26.064481193685001</v>
      </c>
      <c r="Z24" s="23">
        <v>-28.685795200178994</v>
      </c>
      <c r="AA24" s="31">
        <v>-29.07272093750699</v>
      </c>
      <c r="AB24" s="39">
        <v>-342.48662309621096</v>
      </c>
      <c r="AC24" s="13"/>
      <c r="AD24" s="48">
        <v>-24.875739134943</v>
      </c>
      <c r="AE24" s="23">
        <v>-24.095165763887998</v>
      </c>
      <c r="AF24" s="23">
        <v>-24.848912959953001</v>
      </c>
      <c r="AG24" s="23">
        <v>-36.137419615258558</v>
      </c>
      <c r="AH24" s="23">
        <v>-36.137419615258558</v>
      </c>
      <c r="AI24" s="23">
        <v>-36.137419615258558</v>
      </c>
      <c r="AJ24" s="23">
        <v>-36.137419615258558</v>
      </c>
      <c r="AK24" s="23">
        <v>-36.137419615258558</v>
      </c>
      <c r="AL24" s="23">
        <v>-36.137419615258558</v>
      </c>
      <c r="AM24" s="23">
        <v>-36.137419615258558</v>
      </c>
      <c r="AN24" s="23">
        <v>-36.137419615258558</v>
      </c>
      <c r="AO24" s="31">
        <v>-36.137419615258558</v>
      </c>
      <c r="AP24" s="39">
        <v>-399.05659439611088</v>
      </c>
      <c r="AQ24" s="56">
        <v>0</v>
      </c>
      <c r="AR24" s="48">
        <v>-34.582777279826992</v>
      </c>
      <c r="AS24" s="23">
        <v>-57.247692149775006</v>
      </c>
      <c r="AT24" s="23">
        <v>-34.041677979747</v>
      </c>
      <c r="AU24" s="23">
        <v>-41.381186513753995</v>
      </c>
      <c r="AV24" s="23">
        <v>-44.398744559207998</v>
      </c>
      <c r="AW24" s="23">
        <v>-28.584707640441</v>
      </c>
      <c r="AX24" s="23">
        <v>-43.627183146888008</v>
      </c>
      <c r="AY24" s="23">
        <v>-41.388219268224006</v>
      </c>
      <c r="AZ24" s="23">
        <v>-29.248673664626999</v>
      </c>
      <c r="BA24" s="23">
        <v>-48.909923372148</v>
      </c>
      <c r="BB24" s="23">
        <v>-44.423611297068007</v>
      </c>
      <c r="BC24" s="31">
        <v>-46.746765735477005</v>
      </c>
      <c r="BD24" s="39">
        <v>-494.58116260718401</v>
      </c>
      <c r="BE24" s="56">
        <v>0</v>
      </c>
      <c r="BF24" s="48">
        <v>-46.497429125417995</v>
      </c>
      <c r="BG24" s="23">
        <v>-45.645391880274012</v>
      </c>
      <c r="BH24" s="23">
        <v>-53.424960242286005</v>
      </c>
      <c r="BI24" s="23">
        <v>-45.498179634732004</v>
      </c>
      <c r="BJ24" s="23">
        <v>-59.422366214688005</v>
      </c>
      <c r="BK24" s="23">
        <v>-52.395518885358008</v>
      </c>
      <c r="BL24" s="23">
        <v>-25.052702826480004</v>
      </c>
      <c r="BM24" s="23">
        <v>-48.653617347242999</v>
      </c>
      <c r="BN24" s="23">
        <v>-55.233387876009004</v>
      </c>
      <c r="BO24" s="23">
        <v>-37.550610763319995</v>
      </c>
      <c r="BP24" s="23">
        <v>-45.692134339391998</v>
      </c>
      <c r="BQ24" s="31">
        <v>-35.608660573652998</v>
      </c>
      <c r="BR24" s="39">
        <v>-550.67495970885307</v>
      </c>
      <c r="BS24" s="1"/>
    </row>
    <row r="25" spans="1:71" x14ac:dyDescent="0.3">
      <c r="A25" s="6" t="s">
        <v>78</v>
      </c>
      <c r="B25" s="49">
        <v>-9.1355722116510005</v>
      </c>
      <c r="C25" s="49">
        <v>-12.661031273994002</v>
      </c>
      <c r="D25" s="49">
        <v>-15.231057493215003</v>
      </c>
      <c r="E25" s="49">
        <v>-22.206552529758</v>
      </c>
      <c r="F25" s="49">
        <v>-9.6235120682459971</v>
      </c>
      <c r="G25" s="49">
        <v>-12.402989949012007</v>
      </c>
      <c r="H25" s="49">
        <v>-23.720178220809007</v>
      </c>
      <c r="I25" s="49">
        <v>-13.503644545475998</v>
      </c>
      <c r="J25" s="49">
        <v>-16.058299872317999</v>
      </c>
      <c r="K25" s="49">
        <v>-30.758961613988998</v>
      </c>
      <c r="L25" s="49">
        <v>-18.315512271861</v>
      </c>
      <c r="M25" s="49">
        <v>-233.83416921960301</v>
      </c>
      <c r="N25" s="40">
        <v>-417.451481269932</v>
      </c>
      <c r="O25" s="13"/>
      <c r="P25" s="49">
        <v>-16.042129921329</v>
      </c>
      <c r="Q25" s="26">
        <v>-16.657624015770001</v>
      </c>
      <c r="R25" s="26">
        <v>-16.004173079301001</v>
      </c>
      <c r="S25" s="26">
        <v>-27.517140440429998</v>
      </c>
      <c r="T25" s="26">
        <v>-26.161269555246005</v>
      </c>
      <c r="U25" s="26">
        <v>-23.930604184829996</v>
      </c>
      <c r="V25" s="26">
        <v>-27.729981089829</v>
      </c>
      <c r="W25" s="26">
        <v>-48.700973944218006</v>
      </c>
      <c r="X25" s="26">
        <v>-38.799811690856991</v>
      </c>
      <c r="Y25" s="26">
        <v>-32.872645704816009</v>
      </c>
      <c r="Z25" s="26">
        <v>-14.110807094586006</v>
      </c>
      <c r="AA25" s="32">
        <v>-64.862946260393983</v>
      </c>
      <c r="AB25" s="40">
        <v>-353.39010698160598</v>
      </c>
      <c r="AC25" s="13"/>
      <c r="AD25" s="49">
        <v>-20.955544652903999</v>
      </c>
      <c r="AE25" s="26">
        <v>-20.035649885817005</v>
      </c>
      <c r="AF25" s="26">
        <v>-30.878802387189005</v>
      </c>
      <c r="AG25" s="26">
        <v>-27.883696149304271</v>
      </c>
      <c r="AH25" s="26">
        <v>-27.883696149304271</v>
      </c>
      <c r="AI25" s="26">
        <v>-27.883696149304271</v>
      </c>
      <c r="AJ25" s="26">
        <v>-27.883696149304271</v>
      </c>
      <c r="AK25" s="26">
        <v>-27.883696149304271</v>
      </c>
      <c r="AL25" s="26">
        <v>-27.883696149304271</v>
      </c>
      <c r="AM25" s="26">
        <v>-27.883696149304271</v>
      </c>
      <c r="AN25" s="26">
        <v>-27.883696149304271</v>
      </c>
      <c r="AO25" s="32">
        <v>-27.883696149304271</v>
      </c>
      <c r="AP25" s="40">
        <v>-322.82326226964841</v>
      </c>
      <c r="AQ25" s="56">
        <v>0</v>
      </c>
      <c r="AR25" s="49">
        <v>-23.745458531649</v>
      </c>
      <c r="AS25" s="26">
        <v>-24.412947440856005</v>
      </c>
      <c r="AT25" s="26">
        <v>-26.006648121150008</v>
      </c>
      <c r="AU25" s="26">
        <v>-57.544113153290994</v>
      </c>
      <c r="AV25" s="26">
        <v>-43.375539855261003</v>
      </c>
      <c r="AW25" s="26">
        <v>-47.135935874649</v>
      </c>
      <c r="AX25" s="26">
        <v>-57.037103406312013</v>
      </c>
      <c r="AY25" s="26">
        <v>-38.653180652078994</v>
      </c>
      <c r="AZ25" s="26">
        <v>-33.736862154870003</v>
      </c>
      <c r="BA25" s="26">
        <v>-27.514238264646</v>
      </c>
      <c r="BB25" s="26">
        <v>-34.672181212097996</v>
      </c>
      <c r="BC25" s="32">
        <v>-33.553645371303006</v>
      </c>
      <c r="BD25" s="40">
        <v>-447.38785403816405</v>
      </c>
      <c r="BE25" s="56">
        <v>0</v>
      </c>
      <c r="BF25" s="49">
        <v>-31.218092816237998</v>
      </c>
      <c r="BG25" s="26">
        <v>-48.925861915169996</v>
      </c>
      <c r="BH25" s="26">
        <v>-33.335912255300997</v>
      </c>
      <c r="BI25" s="26">
        <v>24.823507527917997</v>
      </c>
      <c r="BJ25" s="26">
        <v>-36.847355941974001</v>
      </c>
      <c r="BK25" s="26">
        <v>-29.704900232123997</v>
      </c>
      <c r="BL25" s="26">
        <v>-25.521948421251</v>
      </c>
      <c r="BM25" s="26">
        <v>-50.209570515759005</v>
      </c>
      <c r="BN25" s="26">
        <v>-36.677821672482011</v>
      </c>
      <c r="BO25" s="26">
        <v>-28.532282039918996</v>
      </c>
      <c r="BP25" s="26">
        <v>-32.385967341200995</v>
      </c>
      <c r="BQ25" s="32">
        <v>-46.425029984969996</v>
      </c>
      <c r="BR25" s="40">
        <v>-374.96123560847104</v>
      </c>
      <c r="BS25" s="1"/>
    </row>
    <row r="26" spans="1:71" ht="15" thickBot="1" x14ac:dyDescent="0.35">
      <c r="A26" s="10" t="s">
        <v>79</v>
      </c>
      <c r="B26" s="51">
        <v>-49.313323516229659</v>
      </c>
      <c r="C26" s="51">
        <v>-61.958124916872165</v>
      </c>
      <c r="D26" s="51">
        <v>-65.948424982795075</v>
      </c>
      <c r="E26" s="51">
        <v>-70.379484287231335</v>
      </c>
      <c r="F26" s="51">
        <v>-78.282736548583969</v>
      </c>
      <c r="G26" s="51">
        <v>-67.170431371603058</v>
      </c>
      <c r="H26" s="51">
        <v>-87.527527951624705</v>
      </c>
      <c r="I26" s="51">
        <v>-76.379207966715498</v>
      </c>
      <c r="J26" s="51">
        <v>-80.556740672763524</v>
      </c>
      <c r="K26" s="51">
        <v>-94.645506677914597</v>
      </c>
      <c r="L26" s="51">
        <v>-74.87116668030562</v>
      </c>
      <c r="M26" s="51">
        <v>-353.1732519961505</v>
      </c>
      <c r="N26" s="42">
        <v>-1160.2059275687895</v>
      </c>
      <c r="O26" s="7"/>
      <c r="P26" s="51">
        <v>-61.612149281204267</v>
      </c>
      <c r="Q26" s="27">
        <v>-75.86673227828399</v>
      </c>
      <c r="R26" s="27">
        <v>-81.178248032407524</v>
      </c>
      <c r="S26" s="27">
        <v>-140.79088576649082</v>
      </c>
      <c r="T26" s="27">
        <v>-102.28481630849278</v>
      </c>
      <c r="U26" s="27">
        <v>-47.672132151745728</v>
      </c>
      <c r="V26" s="27">
        <v>-124.99884826793433</v>
      </c>
      <c r="W26" s="27">
        <v>-128.58985044625234</v>
      </c>
      <c r="X26" s="27">
        <v>-113.15818972376002</v>
      </c>
      <c r="Y26" s="27">
        <v>-106.68877332548074</v>
      </c>
      <c r="Z26" s="27">
        <v>-77.327646530978541</v>
      </c>
      <c r="AA26" s="34">
        <v>-133.15608433749034</v>
      </c>
      <c r="AB26" s="42">
        <v>-1193.3243564505212</v>
      </c>
      <c r="AC26" s="7"/>
      <c r="AD26" s="51">
        <v>-60.486167939765998</v>
      </c>
      <c r="AE26" s="27">
        <v>-57.333212990010011</v>
      </c>
      <c r="AF26" s="27">
        <v>-69.222854248113009</v>
      </c>
      <c r="AG26" s="27">
        <v>-85.045000778824047</v>
      </c>
      <c r="AH26" s="27">
        <v>-85.045000778824047</v>
      </c>
      <c r="AI26" s="27">
        <v>-85.045000778824047</v>
      </c>
      <c r="AJ26" s="27">
        <v>-85.045000778824047</v>
      </c>
      <c r="AK26" s="27">
        <v>-85.045000778824047</v>
      </c>
      <c r="AL26" s="27">
        <v>-85.045000778824047</v>
      </c>
      <c r="AM26" s="27">
        <v>-85.045000778824047</v>
      </c>
      <c r="AN26" s="27">
        <v>-85.045000778824047</v>
      </c>
      <c r="AO26" s="34">
        <v>-262.77978833503437</v>
      </c>
      <c r="AP26" s="42">
        <v>-1130.1820297435156</v>
      </c>
      <c r="AQ26" s="56">
        <v>0</v>
      </c>
      <c r="AR26" s="51">
        <v>-72.973940370875994</v>
      </c>
      <c r="AS26" s="27">
        <v>-130.71978026354702</v>
      </c>
      <c r="AT26" s="27">
        <v>-54.981594513141005</v>
      </c>
      <c r="AU26" s="27">
        <v>-118.61708286777599</v>
      </c>
      <c r="AV26" s="27">
        <v>-107.79944771327999</v>
      </c>
      <c r="AW26" s="27">
        <v>-100.172360497497</v>
      </c>
      <c r="AX26" s="27">
        <v>-120.93935674126503</v>
      </c>
      <c r="AY26" s="27">
        <v>-102.79435346533199</v>
      </c>
      <c r="AZ26" s="27">
        <v>-80.074633932723003</v>
      </c>
      <c r="BA26" s="27">
        <v>-95.287804012989</v>
      </c>
      <c r="BB26" s="27">
        <v>-102.262206652998</v>
      </c>
      <c r="BC26" s="34">
        <v>-109.660546102395</v>
      </c>
      <c r="BD26" s="42">
        <v>-1196.2831071338192</v>
      </c>
      <c r="BE26" s="56">
        <v>0</v>
      </c>
      <c r="BF26" s="51">
        <v>-64.460041947620994</v>
      </c>
      <c r="BG26" s="27">
        <v>-116.69811999069</v>
      </c>
      <c r="BH26" s="27">
        <v>-139.57652726374499</v>
      </c>
      <c r="BI26" s="27">
        <v>-52.490750720175008</v>
      </c>
      <c r="BJ26" s="27">
        <v>-163.35096713924699</v>
      </c>
      <c r="BK26" s="27">
        <v>-134.45119403816699</v>
      </c>
      <c r="BL26" s="27">
        <v>-103.74817216554599</v>
      </c>
      <c r="BM26" s="27">
        <v>-106.47192231674101</v>
      </c>
      <c r="BN26" s="27">
        <v>-111.191640206727</v>
      </c>
      <c r="BO26" s="27">
        <v>-158.38006975927502</v>
      </c>
      <c r="BP26" s="27">
        <v>-138.34045875158401</v>
      </c>
      <c r="BQ26" s="34">
        <v>-61.803547220975993</v>
      </c>
      <c r="BR26" s="42">
        <v>-1350.9634115204944</v>
      </c>
      <c r="BS26" s="1"/>
    </row>
    <row r="27" spans="1:71" ht="17.7" customHeight="1" thickTop="1" x14ac:dyDescent="0.3">
      <c r="A27" s="8" t="s">
        <v>80</v>
      </c>
      <c r="B27" s="52">
        <v>0.75762655091656816</v>
      </c>
      <c r="C27" s="52">
        <v>-0.36330730660625099</v>
      </c>
      <c r="D27" s="52">
        <v>3.367390852580102</v>
      </c>
      <c r="E27" s="52">
        <v>25.889124402034973</v>
      </c>
      <c r="F27" s="52">
        <v>-8.0591520948920525</v>
      </c>
      <c r="G27" s="52">
        <v>-0.43711979766220166</v>
      </c>
      <c r="H27" s="52">
        <v>-13.304319041343001</v>
      </c>
      <c r="I27" s="52">
        <v>-7.1872861781501998</v>
      </c>
      <c r="J27" s="52">
        <v>18.079967873178322</v>
      </c>
      <c r="K27" s="52">
        <v>-17.756996203788091</v>
      </c>
      <c r="L27" s="52">
        <v>17.466193076672997</v>
      </c>
      <c r="M27" s="52">
        <v>-29.571169148490767</v>
      </c>
      <c r="N27" s="43">
        <v>-11.119047015549601</v>
      </c>
      <c r="O27" s="13"/>
      <c r="P27" s="52">
        <v>-4.7775003099000006</v>
      </c>
      <c r="Q27" s="20">
        <v>-5.6769976512540001</v>
      </c>
      <c r="R27" s="20">
        <v>-6.0650800730258698</v>
      </c>
      <c r="S27" s="20">
        <v>1.5492989255339973</v>
      </c>
      <c r="T27" s="20">
        <v>-18.952612012486632</v>
      </c>
      <c r="U27" s="20">
        <v>-9.0577263722909986</v>
      </c>
      <c r="V27" s="20">
        <v>0.80076651166199997</v>
      </c>
      <c r="W27" s="20">
        <v>104.17114373460299</v>
      </c>
      <c r="X27" s="20">
        <v>5.8294865983469988</v>
      </c>
      <c r="Y27" s="20">
        <v>0.89343829581600254</v>
      </c>
      <c r="Z27" s="20">
        <v>-208.42504118145209</v>
      </c>
      <c r="AA27" s="18">
        <v>-93.291022504175999</v>
      </c>
      <c r="AB27" s="43">
        <v>-233.0018460386236</v>
      </c>
      <c r="AC27" s="13"/>
      <c r="AD27" s="52">
        <v>-5.5500744566700009</v>
      </c>
      <c r="AE27" s="20">
        <v>14.323401741195001</v>
      </c>
      <c r="AF27" s="20">
        <v>15.587555812125</v>
      </c>
      <c r="AG27" s="20">
        <v>-1.23655</v>
      </c>
      <c r="AH27" s="20">
        <v>-1.23655</v>
      </c>
      <c r="AI27" s="20">
        <v>-1.23655</v>
      </c>
      <c r="AJ27" s="20">
        <v>-1.23655</v>
      </c>
      <c r="AK27" s="20">
        <v>-1.23655</v>
      </c>
      <c r="AL27" s="20">
        <v>-1.23655</v>
      </c>
      <c r="AM27" s="20">
        <v>-1.23655</v>
      </c>
      <c r="AN27" s="20">
        <v>-1.23655</v>
      </c>
      <c r="AO27" s="18">
        <v>-1.23655</v>
      </c>
      <c r="AP27" s="43">
        <v>13.231933096649994</v>
      </c>
      <c r="AQ27" s="56">
        <v>0</v>
      </c>
      <c r="AR27" s="52">
        <v>-11.014454164713001</v>
      </c>
      <c r="AS27" s="20">
        <v>3.9954716325509998</v>
      </c>
      <c r="AT27" s="20">
        <v>-6.4298027764020009</v>
      </c>
      <c r="AU27" s="20">
        <v>19.025653846451998</v>
      </c>
      <c r="AV27" s="20">
        <v>-22.73768588691</v>
      </c>
      <c r="AW27" s="20">
        <v>203.60261889073803</v>
      </c>
      <c r="AX27" s="20">
        <v>873.27909741480289</v>
      </c>
      <c r="AY27" s="20">
        <v>4.8800487510059947</v>
      </c>
      <c r="AZ27" s="20">
        <v>159.466269556128</v>
      </c>
      <c r="BA27" s="20">
        <v>-1.8197940649170168</v>
      </c>
      <c r="BB27" s="20">
        <v>100.892098523277</v>
      </c>
      <c r="BC27" s="18">
        <v>5368.3831069385697</v>
      </c>
      <c r="BD27" s="43">
        <v>6691.5226286605821</v>
      </c>
      <c r="BE27" s="56">
        <v>0</v>
      </c>
      <c r="BF27" s="52">
        <v>-42.220258002198001</v>
      </c>
      <c r="BG27" s="20">
        <v>32.208187367678995</v>
      </c>
      <c r="BH27" s="20">
        <v>-15.970760685710999</v>
      </c>
      <c r="BI27" s="20">
        <v>5.7910875660390033</v>
      </c>
      <c r="BJ27" s="20">
        <v>-29.887282757802005</v>
      </c>
      <c r="BK27" s="20">
        <v>43.760955415271994</v>
      </c>
      <c r="BL27" s="20">
        <v>-1.2030104007450004</v>
      </c>
      <c r="BM27" s="20">
        <v>46.890188160183001</v>
      </c>
      <c r="BN27" s="20">
        <v>-2.1296645846909996</v>
      </c>
      <c r="BO27" s="20">
        <v>95.056939234140017</v>
      </c>
      <c r="BP27" s="20">
        <v>-0.92475271274699988</v>
      </c>
      <c r="BQ27" s="18">
        <v>66.587222455281832</v>
      </c>
      <c r="BR27" s="43">
        <v>197.95885105470086</v>
      </c>
      <c r="BS27" s="1"/>
    </row>
    <row r="28" spans="1:71" ht="15" thickBot="1" x14ac:dyDescent="0.35">
      <c r="A28" s="12" t="s">
        <v>81</v>
      </c>
      <c r="B28" s="46">
        <v>1414.6142883522491</v>
      </c>
      <c r="C28" s="46">
        <v>1461.7186340480619</v>
      </c>
      <c r="D28" s="46">
        <v>972.16863955698068</v>
      </c>
      <c r="E28" s="46">
        <v>1385.703136243146</v>
      </c>
      <c r="F28" s="46">
        <v>1899.1952580400889</v>
      </c>
      <c r="G28" s="46">
        <v>2003.1145172721499</v>
      </c>
      <c r="H28" s="46">
        <v>2146.4315046347842</v>
      </c>
      <c r="I28" s="46">
        <v>1969.5642355525097</v>
      </c>
      <c r="J28" s="46">
        <v>1998.2546718140591</v>
      </c>
      <c r="K28" s="46">
        <v>2099.4258987678818</v>
      </c>
      <c r="L28" s="46">
        <v>1544.7453539970422</v>
      </c>
      <c r="M28" s="46">
        <v>3636.5782804962214</v>
      </c>
      <c r="N28" s="37">
        <v>22531.514418775176</v>
      </c>
      <c r="O28" s="13"/>
      <c r="P28" s="46">
        <v>2590.661409300923</v>
      </c>
      <c r="Q28" s="25">
        <v>2319.8625842253718</v>
      </c>
      <c r="R28" s="25">
        <v>1354.7798303950221</v>
      </c>
      <c r="S28" s="25">
        <v>1978.2631712558673</v>
      </c>
      <c r="T28" s="25">
        <v>1174.2043783795546</v>
      </c>
      <c r="U28" s="25">
        <v>1368.0150424163835</v>
      </c>
      <c r="V28" s="25">
        <v>1457.0858370867472</v>
      </c>
      <c r="W28" s="25">
        <v>1546.1787048587396</v>
      </c>
      <c r="X28" s="25">
        <v>974.6766210368778</v>
      </c>
      <c r="Y28" s="25">
        <v>745.79870067691093</v>
      </c>
      <c r="Z28" s="25">
        <v>1362.1997121123356</v>
      </c>
      <c r="AA28" s="30">
        <v>1933.2277657029638</v>
      </c>
      <c r="AB28" s="37">
        <v>18804.953757447696</v>
      </c>
      <c r="AC28" s="13"/>
      <c r="AD28" s="46">
        <v>1788.7539583202265</v>
      </c>
      <c r="AE28" s="25">
        <v>2234.723866182715</v>
      </c>
      <c r="AF28" s="25">
        <v>2388.503186601698</v>
      </c>
      <c r="AG28" s="25">
        <v>2201.2561336115532</v>
      </c>
      <c r="AH28" s="25">
        <v>2129.5882964744619</v>
      </c>
      <c r="AI28" s="25">
        <v>2052.8697510957049</v>
      </c>
      <c r="AJ28" s="25">
        <v>1929.266740529396</v>
      </c>
      <c r="AK28" s="25">
        <v>1874.8019659608608</v>
      </c>
      <c r="AL28" s="25">
        <v>1810.3644740494078</v>
      </c>
      <c r="AM28" s="25">
        <v>1704.6420753681832</v>
      </c>
      <c r="AN28" s="25">
        <v>1714.8577963189509</v>
      </c>
      <c r="AO28" s="30">
        <v>1537.1230087627405</v>
      </c>
      <c r="AP28" s="37">
        <v>23366.751253275892</v>
      </c>
      <c r="AQ28" s="55">
        <v>0</v>
      </c>
      <c r="AR28" s="46">
        <v>2528.4533613981507</v>
      </c>
      <c r="AS28" s="25">
        <v>1958.7834002568356</v>
      </c>
      <c r="AT28" s="25">
        <v>1527.7628602539585</v>
      </c>
      <c r="AU28" s="25">
        <v>1204.9502783850119</v>
      </c>
      <c r="AV28" s="25">
        <v>1002.5282133591621</v>
      </c>
      <c r="AW28" s="25">
        <v>1915.6675564636339</v>
      </c>
      <c r="AX28" s="25">
        <v>1784.2574659692373</v>
      </c>
      <c r="AY28" s="25">
        <v>1027.4774029917546</v>
      </c>
      <c r="AZ28" s="25">
        <v>1052.8111647583362</v>
      </c>
      <c r="BA28" s="25">
        <v>1010.3099491848754</v>
      </c>
      <c r="BB28" s="25">
        <v>1359.6547897323944</v>
      </c>
      <c r="BC28" s="30">
        <v>5976.4559357208209</v>
      </c>
      <c r="BD28" s="37">
        <v>22349.112378474172</v>
      </c>
      <c r="BE28" s="55">
        <v>0</v>
      </c>
      <c r="BF28" s="46">
        <v>2417.2978496529627</v>
      </c>
      <c r="BG28" s="25">
        <v>1265.4689698544271</v>
      </c>
      <c r="BH28" s="25">
        <v>1643.261795065401</v>
      </c>
      <c r="BI28" s="25">
        <v>671.04083459768265</v>
      </c>
      <c r="BJ28" s="25">
        <v>1793.6498588720358</v>
      </c>
      <c r="BK28" s="25">
        <v>1980.7445755707797</v>
      </c>
      <c r="BL28" s="25">
        <v>1126.1718026912704</v>
      </c>
      <c r="BM28" s="25">
        <v>1756.6791146397632</v>
      </c>
      <c r="BN28" s="25">
        <v>-784.28083793657311</v>
      </c>
      <c r="BO28" s="25">
        <v>1167.3927059441303</v>
      </c>
      <c r="BP28" s="25">
        <v>2825.0963132206498</v>
      </c>
      <c r="BQ28" s="30">
        <v>5441.9453550960779</v>
      </c>
      <c r="BR28" s="37">
        <v>21304.468337268609</v>
      </c>
      <c r="BS28" s="1"/>
    </row>
    <row r="29" spans="1:71" ht="8.6999999999999993" customHeight="1" thickTop="1" x14ac:dyDescent="0.3">
      <c r="A29" s="8"/>
      <c r="B29" s="47">
        <v>0</v>
      </c>
      <c r="C29" s="47">
        <v>0</v>
      </c>
      <c r="D29" s="47">
        <v>0</v>
      </c>
      <c r="E29" s="47">
        <v>0</v>
      </c>
      <c r="F29" s="47">
        <v>0</v>
      </c>
      <c r="G29" s="47">
        <v>0</v>
      </c>
      <c r="H29" s="47">
        <v>0</v>
      </c>
      <c r="I29" s="47">
        <v>0</v>
      </c>
      <c r="J29" s="47">
        <v>0</v>
      </c>
      <c r="K29" s="47">
        <v>0</v>
      </c>
      <c r="L29" s="47">
        <v>0</v>
      </c>
      <c r="M29" s="47">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-208.47096527334037</v>
      </c>
      <c r="C30" s="48">
        <v>-310.48629672889138</v>
      </c>
      <c r="D30" s="48">
        <v>-280.44598699009032</v>
      </c>
      <c r="E30" s="48">
        <v>-260.79397751897596</v>
      </c>
      <c r="F30" s="48">
        <v>-240.00187262137729</v>
      </c>
      <c r="G30" s="48">
        <v>-262.29006812001552</v>
      </c>
      <c r="H30" s="48">
        <v>-428.54359143452416</v>
      </c>
      <c r="I30" s="48">
        <v>-251.27355226259093</v>
      </c>
      <c r="J30" s="48">
        <v>-254.80028464518566</v>
      </c>
      <c r="K30" s="48">
        <v>-252.73437847611413</v>
      </c>
      <c r="L30" s="48">
        <v>-314.43037971550166</v>
      </c>
      <c r="M30" s="48">
        <v>-283.36952126825622</v>
      </c>
      <c r="N30" s="39">
        <v>-3347.6408750548635</v>
      </c>
      <c r="O30" s="13"/>
      <c r="P30" s="48">
        <v>-242.04951911103561</v>
      </c>
      <c r="Q30" s="23">
        <v>-242.05587301702766</v>
      </c>
      <c r="R30" s="23">
        <v>-248.43963048618389</v>
      </c>
      <c r="S30" s="23">
        <v>-244.12521273280868</v>
      </c>
      <c r="T30" s="23">
        <v>-242.65150231260876</v>
      </c>
      <c r="U30" s="23">
        <v>-243.93862709571104</v>
      </c>
      <c r="V30" s="23">
        <v>-246.20651298983694</v>
      </c>
      <c r="W30" s="23">
        <v>-245.17017128574051</v>
      </c>
      <c r="X30" s="23">
        <v>-245.21229918083989</v>
      </c>
      <c r="Y30" s="23">
        <v>-245.33642168949524</v>
      </c>
      <c r="Z30" s="23">
        <v>-245.62968809266715</v>
      </c>
      <c r="AA30" s="31">
        <v>-283.64073091936126</v>
      </c>
      <c r="AB30" s="39">
        <v>-2974.4561889133165</v>
      </c>
      <c r="AC30" s="13"/>
      <c r="AD30" s="48">
        <v>-246.91562508055799</v>
      </c>
      <c r="AE30" s="23">
        <v>-246.96449042398501</v>
      </c>
      <c r="AF30" s="23">
        <v>-247.32607133435988</v>
      </c>
      <c r="AG30" s="23">
        <v>-241.38237876203377</v>
      </c>
      <c r="AH30" s="23">
        <v>-241.38237876203374</v>
      </c>
      <c r="AI30" s="23">
        <v>-241.38237876203374</v>
      </c>
      <c r="AJ30" s="23">
        <v>-241.38237876203377</v>
      </c>
      <c r="AK30" s="23">
        <v>-241.38237876203371</v>
      </c>
      <c r="AL30" s="23">
        <v>-241.38237876203377</v>
      </c>
      <c r="AM30" s="23">
        <v>-241.38237876203374</v>
      </c>
      <c r="AN30" s="23">
        <v>-241.38237876203374</v>
      </c>
      <c r="AO30" s="31">
        <v>-241.38237876203374</v>
      </c>
      <c r="AP30" s="39">
        <v>-2913.6475956972067</v>
      </c>
      <c r="AQ30" s="56">
        <v>0</v>
      </c>
      <c r="AR30" s="48">
        <v>-271.39408040404203</v>
      </c>
      <c r="AS30" s="23">
        <v>-248.752054710534</v>
      </c>
      <c r="AT30" s="23">
        <v>-248.836240150962</v>
      </c>
      <c r="AU30" s="23">
        <v>-249.22204475786694</v>
      </c>
      <c r="AV30" s="23">
        <v>-267.56944293414006</v>
      </c>
      <c r="AW30" s="23">
        <v>-256.57963392459305</v>
      </c>
      <c r="AX30" s="23">
        <v>-261.44382058316404</v>
      </c>
      <c r="AY30" s="23">
        <v>-250.521739374399</v>
      </c>
      <c r="AZ30" s="23">
        <v>-261.93801110461806</v>
      </c>
      <c r="BA30" s="23">
        <v>-249.94436534658598</v>
      </c>
      <c r="BB30" s="23">
        <v>-257.38353521769301</v>
      </c>
      <c r="BC30" s="31">
        <v>-271.64675289036597</v>
      </c>
      <c r="BD30" s="39">
        <v>-3095.2317213989641</v>
      </c>
      <c r="BE30" s="56">
        <v>0</v>
      </c>
      <c r="BF30" s="48">
        <v>-257.83367249010598</v>
      </c>
      <c r="BG30" s="23">
        <v>-257.81769527133298</v>
      </c>
      <c r="BH30" s="23">
        <v>-259.58362208094604</v>
      </c>
      <c r="BI30" s="23">
        <v>-258.37202251557602</v>
      </c>
      <c r="BJ30" s="23">
        <v>-260.80814436047706</v>
      </c>
      <c r="BK30" s="23">
        <v>-262.762504410492</v>
      </c>
      <c r="BL30" s="23">
        <v>-268.98095967161998</v>
      </c>
      <c r="BM30" s="23">
        <v>-329.28859675170906</v>
      </c>
      <c r="BN30" s="23">
        <v>-299.03054504361</v>
      </c>
      <c r="BO30" s="23">
        <v>-290.27254237623015</v>
      </c>
      <c r="BP30" s="23">
        <v>-290.23577932077023</v>
      </c>
      <c r="BQ30" s="31">
        <v>-215.47611768105898</v>
      </c>
      <c r="BR30" s="39">
        <v>-3250.4622019739286</v>
      </c>
      <c r="BS30" s="1"/>
    </row>
    <row r="31" spans="1:71" ht="6" customHeight="1" x14ac:dyDescent="0.3">
      <c r="A31" s="11"/>
      <c r="B31" s="49">
        <v>0</v>
      </c>
      <c r="C31" s="49">
        <v>0</v>
      </c>
      <c r="D31" s="49">
        <v>0</v>
      </c>
      <c r="E31" s="49">
        <v>0</v>
      </c>
      <c r="F31" s="49">
        <v>0</v>
      </c>
      <c r="G31" s="49">
        <v>0</v>
      </c>
      <c r="H31" s="49">
        <v>0</v>
      </c>
      <c r="I31" s="49">
        <v>0</v>
      </c>
      <c r="J31" s="49">
        <v>0</v>
      </c>
      <c r="K31" s="49">
        <v>0</v>
      </c>
      <c r="L31" s="49">
        <v>0</v>
      </c>
      <c r="M31" s="49">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1206.1433230789089</v>
      </c>
      <c r="C32" s="84">
        <v>1151.2323373191707</v>
      </c>
      <c r="D32" s="84">
        <v>691.72265256689036</v>
      </c>
      <c r="E32" s="84">
        <v>1124.9091587241699</v>
      </c>
      <c r="F32" s="84">
        <v>1659.1933854187116</v>
      </c>
      <c r="G32" s="84">
        <v>1740.8244491521343</v>
      </c>
      <c r="H32" s="84">
        <v>1717.8879132002603</v>
      </c>
      <c r="I32" s="84">
        <v>1718.2906832899187</v>
      </c>
      <c r="J32" s="84">
        <v>1743.4543871688734</v>
      </c>
      <c r="K32" s="84">
        <v>1846.6915202917676</v>
      </c>
      <c r="L32" s="84">
        <v>1230.3149742815406</v>
      </c>
      <c r="M32" s="84">
        <v>3353.2087592279649</v>
      </c>
      <c r="N32" s="85">
        <v>19183.87354372031</v>
      </c>
      <c r="O32" s="68"/>
      <c r="P32" s="84">
        <v>2348.6118901898872</v>
      </c>
      <c r="Q32" s="82">
        <v>2077.806711208344</v>
      </c>
      <c r="R32" s="82">
        <v>1106.3401999088385</v>
      </c>
      <c r="S32" s="82">
        <v>1734.1379585230584</v>
      </c>
      <c r="T32" s="82">
        <v>931.55287606694594</v>
      </c>
      <c r="U32" s="82">
        <v>1124.0764153206726</v>
      </c>
      <c r="V32" s="82">
        <v>1210.8793240969101</v>
      </c>
      <c r="W32" s="82">
        <v>1301.0085335729993</v>
      </c>
      <c r="X32" s="82">
        <v>729.46432185603794</v>
      </c>
      <c r="Y32" s="82">
        <v>500.46227898741574</v>
      </c>
      <c r="Z32" s="82">
        <v>1116.5700240196684</v>
      </c>
      <c r="AA32" s="83">
        <v>1649.5870347836026</v>
      </c>
      <c r="AB32" s="85">
        <v>15830.497568534378</v>
      </c>
      <c r="AC32" s="68"/>
      <c r="AD32" s="53">
        <v>1541.8383332396686</v>
      </c>
      <c r="AE32" s="28">
        <v>1987.7593757587297</v>
      </c>
      <c r="AF32" s="28">
        <v>2141.1771152673377</v>
      </c>
      <c r="AG32" s="28">
        <v>1959.8737548495192</v>
      </c>
      <c r="AH32" s="28">
        <v>1888.2059177124279</v>
      </c>
      <c r="AI32" s="28">
        <v>1811.4873723336711</v>
      </c>
      <c r="AJ32" s="28">
        <v>1687.8843617673622</v>
      </c>
      <c r="AK32" s="28">
        <v>1633.4195871988272</v>
      </c>
      <c r="AL32" s="28">
        <v>1568.9820952873738</v>
      </c>
      <c r="AM32" s="28">
        <v>1463.2596966061492</v>
      </c>
      <c r="AN32" s="28">
        <v>1473.4754175569169</v>
      </c>
      <c r="AO32" s="35">
        <v>1295.7406300007069</v>
      </c>
      <c r="AP32" s="44">
        <v>20453.103657578693</v>
      </c>
      <c r="AQ32" s="55">
        <v>0</v>
      </c>
      <c r="AR32" s="84">
        <v>2257.0592809941086</v>
      </c>
      <c r="AS32" s="82">
        <v>1710.0313455463015</v>
      </c>
      <c r="AT32" s="82">
        <v>1278.9266201029964</v>
      </c>
      <c r="AU32" s="82">
        <v>955.72823362714485</v>
      </c>
      <c r="AV32" s="82">
        <v>734.95877042502207</v>
      </c>
      <c r="AW32" s="82">
        <v>1659.0879225390408</v>
      </c>
      <c r="AX32" s="82">
        <v>1522.8136453860732</v>
      </c>
      <c r="AY32" s="82">
        <v>776.95566361735553</v>
      </c>
      <c r="AZ32" s="82">
        <v>790.87315365371808</v>
      </c>
      <c r="BA32" s="82">
        <v>760.36558383828947</v>
      </c>
      <c r="BB32" s="82">
        <v>1102.2712545147015</v>
      </c>
      <c r="BC32" s="83">
        <v>5704.809182830455</v>
      </c>
      <c r="BD32" s="85">
        <v>19253.880657075206</v>
      </c>
      <c r="BE32" s="55">
        <v>0</v>
      </c>
      <c r="BF32" s="84">
        <v>2159.4641771628567</v>
      </c>
      <c r="BG32" s="82">
        <v>1007.6512745830941</v>
      </c>
      <c r="BH32" s="82">
        <v>1383.6781729844549</v>
      </c>
      <c r="BI32" s="82">
        <v>412.66881208210663</v>
      </c>
      <c r="BJ32" s="82">
        <v>1532.8417145115586</v>
      </c>
      <c r="BK32" s="82">
        <v>1717.9820711602877</v>
      </c>
      <c r="BL32" s="82">
        <v>857.1908430196504</v>
      </c>
      <c r="BM32" s="82">
        <v>1427.3905178880541</v>
      </c>
      <c r="BN32" s="82">
        <v>-1083.311382980183</v>
      </c>
      <c r="BO32" s="82">
        <v>877.12016356790014</v>
      </c>
      <c r="BP32" s="82">
        <v>2534.8605338998796</v>
      </c>
      <c r="BQ32" s="83">
        <v>5226.4692374150181</v>
      </c>
      <c r="BR32" s="85">
        <v>18054.00613529468</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sheetData>
  <pageMargins left="0.7" right="0.7" top="0.75" bottom="0.75" header="0.3" footer="0.3"/>
  <pageSetup scale="1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57F8-3EB1-41C8-8F77-37DA0D50DC23}">
  <sheetPr codeName="Sheet15"/>
  <dimension ref="D1:O52"/>
  <sheetViews>
    <sheetView workbookViewId="0">
      <selection activeCell="Q25" sqref="Q25"/>
    </sheetView>
  </sheetViews>
  <sheetFormatPr defaultRowHeight="14.4" x14ac:dyDescent="0.3"/>
  <cols>
    <col min="4" max="4" width="11.44140625" bestFit="1" customWidth="1"/>
    <col min="8" max="8" width="16.44140625" customWidth="1"/>
    <col min="11" max="11" width="11.6640625" bestFit="1" customWidth="1"/>
    <col min="15" max="15" width="40.33203125" bestFit="1" customWidth="1"/>
  </cols>
  <sheetData>
    <row r="1" spans="4:15" x14ac:dyDescent="0.3">
      <c r="D1" t="s">
        <v>113</v>
      </c>
      <c r="G1" t="s">
        <v>109</v>
      </c>
      <c r="H1" t="s">
        <v>110</v>
      </c>
      <c r="I1" t="s">
        <v>111</v>
      </c>
      <c r="J1" t="s">
        <v>112</v>
      </c>
      <c r="K1" t="s">
        <v>96</v>
      </c>
      <c r="O1" t="s">
        <v>137</v>
      </c>
    </row>
    <row r="2" spans="4:15" x14ac:dyDescent="0.3">
      <c r="D2" t="s">
        <v>84</v>
      </c>
      <c r="G2" t="s">
        <v>97</v>
      </c>
      <c r="H2">
        <v>4</v>
      </c>
      <c r="I2">
        <v>2019</v>
      </c>
      <c r="J2" t="str">
        <f>CONCATENATE(G2,I2)</f>
        <v>APR2019</v>
      </c>
      <c r="K2" t="str">
        <f>"FY"&amp;IF(H2&gt;3, I2, I2-1)&amp;"-"&amp;IF(H2&gt;3, I2+1, I2)</f>
        <v>FY2019-2020</v>
      </c>
      <c r="O2" t="s">
        <v>0</v>
      </c>
    </row>
    <row r="3" spans="4:15" x14ac:dyDescent="0.3">
      <c r="D3" t="s">
        <v>85</v>
      </c>
      <c r="G3" t="s">
        <v>97</v>
      </c>
      <c r="H3">
        <v>4</v>
      </c>
      <c r="I3">
        <v>2020</v>
      </c>
      <c r="J3" t="str">
        <f t="shared" ref="J3:J37" si="0">CONCATENATE(G3,I3)</f>
        <v>APR2020</v>
      </c>
      <c r="K3" t="str">
        <f t="shared" ref="K3:K37" si="1">"FY"&amp;IF(H3&gt;3, I3, I3-1)&amp;"-"&amp;IF(H3&gt;3, I3+1, I3)</f>
        <v>FY2020-2021</v>
      </c>
      <c r="O3" t="s">
        <v>120</v>
      </c>
    </row>
    <row r="4" spans="4:15" x14ac:dyDescent="0.3">
      <c r="D4" t="s">
        <v>86</v>
      </c>
      <c r="G4" t="s">
        <v>97</v>
      </c>
      <c r="H4">
        <v>4</v>
      </c>
      <c r="I4">
        <v>2021</v>
      </c>
      <c r="J4" t="str">
        <f t="shared" si="0"/>
        <v>APR2021</v>
      </c>
      <c r="K4" t="str">
        <f t="shared" si="1"/>
        <v>FY2021-2022</v>
      </c>
      <c r="O4" t="s">
        <v>70</v>
      </c>
    </row>
    <row r="5" spans="4:15" x14ac:dyDescent="0.3">
      <c r="D5" t="s">
        <v>87</v>
      </c>
      <c r="G5" t="s">
        <v>97</v>
      </c>
      <c r="H5">
        <v>4</v>
      </c>
      <c r="I5">
        <v>2022</v>
      </c>
      <c r="J5" t="str">
        <f t="shared" si="0"/>
        <v>APR2022</v>
      </c>
      <c r="K5" t="str">
        <f t="shared" si="1"/>
        <v>FY2022-2023</v>
      </c>
      <c r="O5" t="s">
        <v>71</v>
      </c>
    </row>
    <row r="6" spans="4:15" x14ac:dyDescent="0.3">
      <c r="D6" t="s">
        <v>88</v>
      </c>
      <c r="G6" t="s">
        <v>98</v>
      </c>
      <c r="H6">
        <v>5</v>
      </c>
      <c r="I6">
        <v>2019</v>
      </c>
      <c r="J6" t="str">
        <f t="shared" ref="J6:J17" si="2">CONCATENATE(G6,I6)</f>
        <v>MAY2019</v>
      </c>
      <c r="K6" t="str">
        <f t="shared" ref="K6:K17" si="3">"FY"&amp;IF(H6&gt;3, I6, I6-1)&amp;"-"&amp;IF(H6&gt;3, I6+1, I6)</f>
        <v>FY2019-2020</v>
      </c>
      <c r="O6" t="s">
        <v>121</v>
      </c>
    </row>
    <row r="7" spans="4:15" x14ac:dyDescent="0.3">
      <c r="D7" t="s">
        <v>89</v>
      </c>
      <c r="G7" t="s">
        <v>98</v>
      </c>
      <c r="H7">
        <v>5</v>
      </c>
      <c r="I7">
        <v>2020</v>
      </c>
      <c r="J7" t="str">
        <f t="shared" si="2"/>
        <v>MAY2020</v>
      </c>
      <c r="K7" t="str">
        <f t="shared" si="3"/>
        <v>FY2020-2021</v>
      </c>
      <c r="O7" t="s">
        <v>72</v>
      </c>
    </row>
    <row r="8" spans="4:15" x14ac:dyDescent="0.3">
      <c r="G8" t="s">
        <v>98</v>
      </c>
      <c r="H8">
        <v>5</v>
      </c>
      <c r="I8">
        <v>2021</v>
      </c>
      <c r="J8" t="str">
        <f t="shared" si="2"/>
        <v>MAY2021</v>
      </c>
      <c r="K8" t="str">
        <f t="shared" si="3"/>
        <v>FY2021-2022</v>
      </c>
      <c r="O8" t="s">
        <v>83</v>
      </c>
    </row>
    <row r="9" spans="4:15" x14ac:dyDescent="0.3">
      <c r="G9" t="s">
        <v>98</v>
      </c>
      <c r="H9">
        <v>5</v>
      </c>
      <c r="I9">
        <v>2022</v>
      </c>
      <c r="J9" t="str">
        <f t="shared" si="2"/>
        <v>MAY2022</v>
      </c>
      <c r="K9" t="str">
        <f t="shared" si="3"/>
        <v>FY2022-2023</v>
      </c>
      <c r="O9" t="s">
        <v>73</v>
      </c>
    </row>
    <row r="10" spans="4:15" x14ac:dyDescent="0.3">
      <c r="G10" t="s">
        <v>99</v>
      </c>
      <c r="H10">
        <v>6</v>
      </c>
      <c r="I10">
        <v>2019</v>
      </c>
      <c r="J10" t="str">
        <f t="shared" si="2"/>
        <v>JUN2019</v>
      </c>
      <c r="K10" t="str">
        <f t="shared" si="3"/>
        <v>FY2019-2020</v>
      </c>
      <c r="O10" t="s">
        <v>119</v>
      </c>
    </row>
    <row r="11" spans="4:15" x14ac:dyDescent="0.3">
      <c r="G11" t="s">
        <v>99</v>
      </c>
      <c r="H11">
        <v>6</v>
      </c>
      <c r="I11">
        <v>2020</v>
      </c>
      <c r="J11" t="str">
        <f t="shared" si="2"/>
        <v>JUN2020</v>
      </c>
      <c r="K11" t="str">
        <f t="shared" si="3"/>
        <v>FY2020-2021</v>
      </c>
      <c r="O11" t="s">
        <v>74</v>
      </c>
    </row>
    <row r="12" spans="4:15" x14ac:dyDescent="0.3">
      <c r="G12" t="s">
        <v>99</v>
      </c>
      <c r="H12">
        <v>6</v>
      </c>
      <c r="I12">
        <v>2021</v>
      </c>
      <c r="J12" t="str">
        <f t="shared" si="2"/>
        <v>JUN2021</v>
      </c>
      <c r="K12" t="str">
        <f t="shared" si="3"/>
        <v>FY2021-2022</v>
      </c>
      <c r="O12" t="s">
        <v>75</v>
      </c>
    </row>
    <row r="13" spans="4:15" x14ac:dyDescent="0.3">
      <c r="G13" s="107" t="s">
        <v>99</v>
      </c>
      <c r="H13">
        <v>6</v>
      </c>
      <c r="I13">
        <v>2022</v>
      </c>
      <c r="J13" t="str">
        <f t="shared" si="2"/>
        <v>JUN2022</v>
      </c>
      <c r="K13" t="str">
        <f t="shared" si="3"/>
        <v>FY2022-2023</v>
      </c>
      <c r="O13" t="s">
        <v>76</v>
      </c>
    </row>
    <row r="14" spans="4:15" x14ac:dyDescent="0.3">
      <c r="G14" t="s">
        <v>100</v>
      </c>
      <c r="H14">
        <v>7</v>
      </c>
      <c r="I14">
        <v>2019</v>
      </c>
      <c r="J14" t="str">
        <f t="shared" si="2"/>
        <v>JUL2019</v>
      </c>
      <c r="K14" t="str">
        <f t="shared" si="3"/>
        <v>FY2019-2020</v>
      </c>
      <c r="O14" t="s">
        <v>77</v>
      </c>
    </row>
    <row r="15" spans="4:15" x14ac:dyDescent="0.3">
      <c r="G15" t="s">
        <v>100</v>
      </c>
      <c r="H15">
        <v>7</v>
      </c>
      <c r="I15">
        <v>2020</v>
      </c>
      <c r="J15" t="str">
        <f t="shared" si="2"/>
        <v>JUL2020</v>
      </c>
      <c r="K15" t="str">
        <f t="shared" si="3"/>
        <v>FY2020-2021</v>
      </c>
      <c r="O15" t="s">
        <v>2</v>
      </c>
    </row>
    <row r="16" spans="4:15" x14ac:dyDescent="0.3">
      <c r="G16" t="s">
        <v>100</v>
      </c>
      <c r="H16">
        <v>7</v>
      </c>
      <c r="I16">
        <v>2021</v>
      </c>
      <c r="J16" t="str">
        <f t="shared" si="2"/>
        <v>JUL2021</v>
      </c>
      <c r="K16" t="str">
        <f t="shared" si="3"/>
        <v>FY2021-2022</v>
      </c>
      <c r="O16" t="s">
        <v>78</v>
      </c>
    </row>
    <row r="17" spans="7:15" x14ac:dyDescent="0.3">
      <c r="G17" t="s">
        <v>100</v>
      </c>
      <c r="H17">
        <v>7</v>
      </c>
      <c r="I17">
        <v>2022</v>
      </c>
      <c r="J17" t="str">
        <f t="shared" si="2"/>
        <v>JUL2022</v>
      </c>
      <c r="K17" t="str">
        <f t="shared" si="3"/>
        <v>FY2022-2023</v>
      </c>
      <c r="O17" t="s">
        <v>79</v>
      </c>
    </row>
    <row r="18" spans="7:15" x14ac:dyDescent="0.3">
      <c r="G18" t="s">
        <v>101</v>
      </c>
      <c r="H18">
        <v>8</v>
      </c>
      <c r="I18">
        <v>2019</v>
      </c>
      <c r="J18" t="str">
        <f t="shared" si="0"/>
        <v>AUG2019</v>
      </c>
      <c r="K18" t="str">
        <f t="shared" si="1"/>
        <v>FY2019-2020</v>
      </c>
      <c r="O18" t="s">
        <v>80</v>
      </c>
    </row>
    <row r="19" spans="7:15" x14ac:dyDescent="0.3">
      <c r="G19" t="s">
        <v>101</v>
      </c>
      <c r="H19">
        <v>8</v>
      </c>
      <c r="I19">
        <v>2020</v>
      </c>
      <c r="J19" t="str">
        <f t="shared" si="0"/>
        <v>AUG2020</v>
      </c>
      <c r="K19" t="str">
        <f t="shared" si="1"/>
        <v>FY2020-2021</v>
      </c>
      <c r="O19" t="s">
        <v>81</v>
      </c>
    </row>
    <row r="20" spans="7:15" x14ac:dyDescent="0.3">
      <c r="G20" t="s">
        <v>101</v>
      </c>
      <c r="H20">
        <v>8</v>
      </c>
      <c r="I20">
        <v>2021</v>
      </c>
      <c r="J20" t="str">
        <f t="shared" si="0"/>
        <v>AUG2021</v>
      </c>
      <c r="K20" t="str">
        <f t="shared" si="1"/>
        <v>FY2021-2022</v>
      </c>
      <c r="O20" t="s">
        <v>1</v>
      </c>
    </row>
    <row r="21" spans="7:15" x14ac:dyDescent="0.3">
      <c r="G21" t="s">
        <v>101</v>
      </c>
      <c r="H21">
        <v>8</v>
      </c>
      <c r="I21">
        <v>2022</v>
      </c>
      <c r="J21" t="str">
        <f t="shared" si="0"/>
        <v>AUG2022</v>
      </c>
      <c r="K21" t="str">
        <f t="shared" si="1"/>
        <v>FY2022-2023</v>
      </c>
      <c r="O21" t="s">
        <v>82</v>
      </c>
    </row>
    <row r="22" spans="7:15" x14ac:dyDescent="0.3">
      <c r="G22" t="s">
        <v>102</v>
      </c>
      <c r="H22">
        <v>9</v>
      </c>
      <c r="I22">
        <v>2019</v>
      </c>
      <c r="J22" t="str">
        <f t="shared" ref="J22:J33" si="4">CONCATENATE(G22,I22)</f>
        <v>SEP2019</v>
      </c>
      <c r="K22" t="str">
        <f t="shared" ref="K22:K33" si="5">"FY"&amp;IF(H22&gt;3, I22, I22-1)&amp;"-"&amp;IF(H22&gt;3, I22+1, I22)</f>
        <v>FY2019-2020</v>
      </c>
    </row>
    <row r="23" spans="7:15" x14ac:dyDescent="0.3">
      <c r="G23" t="s">
        <v>102</v>
      </c>
      <c r="H23">
        <v>9</v>
      </c>
      <c r="I23">
        <v>2020</v>
      </c>
      <c r="J23" t="str">
        <f t="shared" si="4"/>
        <v>SEP2020</v>
      </c>
      <c r="K23" t="str">
        <f t="shared" si="5"/>
        <v>FY2020-2021</v>
      </c>
    </row>
    <row r="24" spans="7:15" x14ac:dyDescent="0.3">
      <c r="G24" t="s">
        <v>102</v>
      </c>
      <c r="H24">
        <v>9</v>
      </c>
      <c r="I24">
        <v>2021</v>
      </c>
      <c r="J24" t="str">
        <f t="shared" si="4"/>
        <v>SEP2021</v>
      </c>
      <c r="K24" t="str">
        <f t="shared" si="5"/>
        <v>FY2021-2022</v>
      </c>
    </row>
    <row r="25" spans="7:15" x14ac:dyDescent="0.3">
      <c r="G25" t="s">
        <v>102</v>
      </c>
      <c r="H25">
        <v>9</v>
      </c>
      <c r="I25">
        <v>2022</v>
      </c>
      <c r="J25" t="str">
        <f t="shared" si="4"/>
        <v>SEP2022</v>
      </c>
      <c r="K25" t="str">
        <f t="shared" si="5"/>
        <v>FY2022-2023</v>
      </c>
    </row>
    <row r="26" spans="7:15" x14ac:dyDescent="0.3">
      <c r="G26" t="s">
        <v>103</v>
      </c>
      <c r="H26">
        <v>10</v>
      </c>
      <c r="I26">
        <v>2019</v>
      </c>
      <c r="J26" t="str">
        <f t="shared" si="4"/>
        <v>OCT2019</v>
      </c>
      <c r="K26" t="str">
        <f t="shared" si="5"/>
        <v>FY2019-2020</v>
      </c>
    </row>
    <row r="27" spans="7:15" x14ac:dyDescent="0.3">
      <c r="G27" t="s">
        <v>103</v>
      </c>
      <c r="H27">
        <v>10</v>
      </c>
      <c r="I27">
        <v>2020</v>
      </c>
      <c r="J27" t="str">
        <f t="shared" si="4"/>
        <v>OCT2020</v>
      </c>
      <c r="K27" t="str">
        <f t="shared" si="5"/>
        <v>FY2020-2021</v>
      </c>
    </row>
    <row r="28" spans="7:15" x14ac:dyDescent="0.3">
      <c r="G28" t="s">
        <v>103</v>
      </c>
      <c r="H28">
        <v>10</v>
      </c>
      <c r="I28">
        <v>2021</v>
      </c>
      <c r="J28" t="str">
        <f t="shared" si="4"/>
        <v>OCT2021</v>
      </c>
      <c r="K28" t="str">
        <f t="shared" si="5"/>
        <v>FY2021-2022</v>
      </c>
    </row>
    <row r="29" spans="7:15" x14ac:dyDescent="0.3">
      <c r="G29" t="s">
        <v>103</v>
      </c>
      <c r="H29">
        <v>10</v>
      </c>
      <c r="I29">
        <v>2022</v>
      </c>
      <c r="J29" t="str">
        <f t="shared" si="4"/>
        <v>OCT2022</v>
      </c>
      <c r="K29" t="str">
        <f t="shared" si="5"/>
        <v>FY2022-2023</v>
      </c>
    </row>
    <row r="30" spans="7:15" x14ac:dyDescent="0.3">
      <c r="G30" t="s">
        <v>104</v>
      </c>
      <c r="H30">
        <v>11</v>
      </c>
      <c r="I30">
        <v>2019</v>
      </c>
      <c r="J30" t="str">
        <f t="shared" si="4"/>
        <v>NOV2019</v>
      </c>
      <c r="K30" t="str">
        <f t="shared" si="5"/>
        <v>FY2019-2020</v>
      </c>
    </row>
    <row r="31" spans="7:15" x14ac:dyDescent="0.3">
      <c r="G31" t="s">
        <v>104</v>
      </c>
      <c r="H31">
        <v>11</v>
      </c>
      <c r="I31">
        <v>2020</v>
      </c>
      <c r="J31" t="str">
        <f t="shared" si="4"/>
        <v>NOV2020</v>
      </c>
      <c r="K31" t="str">
        <f t="shared" si="5"/>
        <v>FY2020-2021</v>
      </c>
    </row>
    <row r="32" spans="7:15" x14ac:dyDescent="0.3">
      <c r="G32" t="s">
        <v>104</v>
      </c>
      <c r="H32">
        <v>11</v>
      </c>
      <c r="I32">
        <v>2021</v>
      </c>
      <c r="J32" t="str">
        <f t="shared" si="4"/>
        <v>NOV2021</v>
      </c>
      <c r="K32" t="str">
        <f t="shared" si="5"/>
        <v>FY2021-2022</v>
      </c>
    </row>
    <row r="33" spans="7:11" x14ac:dyDescent="0.3">
      <c r="G33" t="s">
        <v>104</v>
      </c>
      <c r="H33">
        <v>11</v>
      </c>
      <c r="I33">
        <v>2022</v>
      </c>
      <c r="J33" t="str">
        <f t="shared" si="4"/>
        <v>NOV2022</v>
      </c>
      <c r="K33" t="str">
        <f t="shared" si="5"/>
        <v>FY2022-2023</v>
      </c>
    </row>
    <row r="34" spans="7:11" x14ac:dyDescent="0.3">
      <c r="G34" t="s">
        <v>105</v>
      </c>
      <c r="H34">
        <v>12</v>
      </c>
      <c r="I34">
        <v>2019</v>
      </c>
      <c r="J34" t="str">
        <f t="shared" si="0"/>
        <v>DEC2019</v>
      </c>
      <c r="K34" t="str">
        <f t="shared" si="1"/>
        <v>FY2019-2020</v>
      </c>
    </row>
    <row r="35" spans="7:11" x14ac:dyDescent="0.3">
      <c r="G35" t="s">
        <v>105</v>
      </c>
      <c r="H35">
        <v>12</v>
      </c>
      <c r="I35">
        <v>2020</v>
      </c>
      <c r="J35" t="str">
        <f t="shared" si="0"/>
        <v>DEC2020</v>
      </c>
      <c r="K35" t="str">
        <f t="shared" si="1"/>
        <v>FY2020-2021</v>
      </c>
    </row>
    <row r="36" spans="7:11" x14ac:dyDescent="0.3">
      <c r="G36" t="s">
        <v>105</v>
      </c>
      <c r="H36">
        <v>12</v>
      </c>
      <c r="I36">
        <v>2021</v>
      </c>
      <c r="J36" t="str">
        <f t="shared" si="0"/>
        <v>DEC2021</v>
      </c>
      <c r="K36" t="str">
        <f t="shared" si="1"/>
        <v>FY2021-2022</v>
      </c>
    </row>
    <row r="37" spans="7:11" x14ac:dyDescent="0.3">
      <c r="G37" t="s">
        <v>105</v>
      </c>
      <c r="H37">
        <v>12</v>
      </c>
      <c r="I37">
        <v>2022</v>
      </c>
      <c r="J37" t="str">
        <f t="shared" si="0"/>
        <v>DEC2022</v>
      </c>
      <c r="K37" t="str">
        <f t="shared" si="1"/>
        <v>FY2022-2023</v>
      </c>
    </row>
    <row r="38" spans="7:11" x14ac:dyDescent="0.3">
      <c r="G38" t="s">
        <v>106</v>
      </c>
      <c r="H38">
        <v>1</v>
      </c>
      <c r="I38">
        <v>2019</v>
      </c>
      <c r="J38" t="str">
        <f t="shared" ref="J38:J52" si="6">CONCATENATE(G38,I38)</f>
        <v>JAN2019</v>
      </c>
      <c r="K38" t="str">
        <f t="shared" ref="K38:K52" si="7">"FY"&amp;IF(H38&gt;3, I38, I38-1)&amp;"-"&amp;IF(H38&gt;3, I38+1, I38)</f>
        <v>FY2018-2019</v>
      </c>
    </row>
    <row r="39" spans="7:11" x14ac:dyDescent="0.3">
      <c r="G39" t="s">
        <v>106</v>
      </c>
      <c r="H39">
        <v>1</v>
      </c>
      <c r="I39">
        <v>2020</v>
      </c>
      <c r="J39" t="str">
        <f t="shared" si="6"/>
        <v>JAN2020</v>
      </c>
      <c r="K39" t="str">
        <f t="shared" si="7"/>
        <v>FY2019-2020</v>
      </c>
    </row>
    <row r="40" spans="7:11" x14ac:dyDescent="0.3">
      <c r="G40" t="s">
        <v>106</v>
      </c>
      <c r="H40">
        <v>1</v>
      </c>
      <c r="I40">
        <v>2021</v>
      </c>
      <c r="J40" t="str">
        <f t="shared" si="6"/>
        <v>JAN2021</v>
      </c>
      <c r="K40" t="str">
        <f t="shared" si="7"/>
        <v>FY2020-2021</v>
      </c>
    </row>
    <row r="41" spans="7:11" x14ac:dyDescent="0.3">
      <c r="G41" t="s">
        <v>106</v>
      </c>
      <c r="H41">
        <v>1</v>
      </c>
      <c r="I41">
        <v>2022</v>
      </c>
      <c r="J41" t="str">
        <f t="shared" si="6"/>
        <v>JAN2022</v>
      </c>
      <c r="K41" t="str">
        <f t="shared" si="7"/>
        <v>FY2021-2022</v>
      </c>
    </row>
    <row r="42" spans="7:11" x14ac:dyDescent="0.3">
      <c r="G42" t="s">
        <v>106</v>
      </c>
      <c r="H42">
        <v>1</v>
      </c>
      <c r="I42">
        <v>2023</v>
      </c>
      <c r="J42" t="str">
        <f t="shared" si="6"/>
        <v>JAN2023</v>
      </c>
      <c r="K42" t="str">
        <f t="shared" si="7"/>
        <v>FY2022-2023</v>
      </c>
    </row>
    <row r="43" spans="7:11" x14ac:dyDescent="0.3">
      <c r="G43" t="s">
        <v>107</v>
      </c>
      <c r="H43">
        <v>2</v>
      </c>
      <c r="I43">
        <v>2019</v>
      </c>
      <c r="J43" t="str">
        <f t="shared" si="6"/>
        <v>FEB2019</v>
      </c>
      <c r="K43" t="str">
        <f t="shared" si="7"/>
        <v>FY2018-2019</v>
      </c>
    </row>
    <row r="44" spans="7:11" x14ac:dyDescent="0.3">
      <c r="G44" t="s">
        <v>107</v>
      </c>
      <c r="H44">
        <v>2</v>
      </c>
      <c r="I44">
        <v>2020</v>
      </c>
      <c r="J44" t="str">
        <f t="shared" si="6"/>
        <v>FEB2020</v>
      </c>
      <c r="K44" t="str">
        <f t="shared" si="7"/>
        <v>FY2019-2020</v>
      </c>
    </row>
    <row r="45" spans="7:11" x14ac:dyDescent="0.3">
      <c r="G45" t="s">
        <v>107</v>
      </c>
      <c r="H45">
        <v>2</v>
      </c>
      <c r="I45">
        <v>2021</v>
      </c>
      <c r="J45" t="str">
        <f t="shared" si="6"/>
        <v>FEB2021</v>
      </c>
      <c r="K45" t="str">
        <f t="shared" si="7"/>
        <v>FY2020-2021</v>
      </c>
    </row>
    <row r="46" spans="7:11" x14ac:dyDescent="0.3">
      <c r="G46" t="s">
        <v>107</v>
      </c>
      <c r="H46">
        <v>2</v>
      </c>
      <c r="I46">
        <v>2022</v>
      </c>
      <c r="J46" t="str">
        <f t="shared" si="6"/>
        <v>FEB2022</v>
      </c>
      <c r="K46" t="str">
        <f t="shared" si="7"/>
        <v>FY2021-2022</v>
      </c>
    </row>
    <row r="47" spans="7:11" x14ac:dyDescent="0.3">
      <c r="G47" t="s">
        <v>107</v>
      </c>
      <c r="H47">
        <v>2</v>
      </c>
      <c r="I47">
        <v>2023</v>
      </c>
      <c r="J47" t="str">
        <f t="shared" si="6"/>
        <v>FEB2023</v>
      </c>
      <c r="K47" t="str">
        <f t="shared" si="7"/>
        <v>FY2022-2023</v>
      </c>
    </row>
    <row r="48" spans="7:11" x14ac:dyDescent="0.3">
      <c r="G48" t="s">
        <v>108</v>
      </c>
      <c r="H48">
        <v>3</v>
      </c>
      <c r="I48">
        <v>2019</v>
      </c>
      <c r="J48" t="str">
        <f t="shared" si="6"/>
        <v>MAR2019</v>
      </c>
      <c r="K48" t="str">
        <f t="shared" si="7"/>
        <v>FY2018-2019</v>
      </c>
    </row>
    <row r="49" spans="7:11" x14ac:dyDescent="0.3">
      <c r="G49" t="s">
        <v>108</v>
      </c>
      <c r="H49">
        <v>3</v>
      </c>
      <c r="I49">
        <v>2020</v>
      </c>
      <c r="J49" t="str">
        <f t="shared" si="6"/>
        <v>MAR2020</v>
      </c>
      <c r="K49" t="str">
        <f t="shared" si="7"/>
        <v>FY2019-2020</v>
      </c>
    </row>
    <row r="50" spans="7:11" x14ac:dyDescent="0.3">
      <c r="G50" t="s">
        <v>108</v>
      </c>
      <c r="H50">
        <v>3</v>
      </c>
      <c r="I50">
        <v>2021</v>
      </c>
      <c r="J50" t="str">
        <f t="shared" si="6"/>
        <v>MAR2021</v>
      </c>
      <c r="K50" t="str">
        <f t="shared" si="7"/>
        <v>FY2020-2021</v>
      </c>
    </row>
    <row r="51" spans="7:11" x14ac:dyDescent="0.3">
      <c r="G51" t="s">
        <v>108</v>
      </c>
      <c r="H51">
        <v>3</v>
      </c>
      <c r="I51">
        <v>2022</v>
      </c>
      <c r="J51" t="str">
        <f t="shared" si="6"/>
        <v>MAR2022</v>
      </c>
      <c r="K51" t="str">
        <f t="shared" si="7"/>
        <v>FY2021-2022</v>
      </c>
    </row>
    <row r="52" spans="7:11" x14ac:dyDescent="0.3">
      <c r="G52" t="s">
        <v>108</v>
      </c>
      <c r="H52">
        <v>3</v>
      </c>
      <c r="I52">
        <v>2023</v>
      </c>
      <c r="J52" t="str">
        <f t="shared" si="6"/>
        <v>MAR2023</v>
      </c>
      <c r="K52" t="str">
        <f t="shared" si="7"/>
        <v>FY2022-2023</v>
      </c>
    </row>
  </sheetData>
  <phoneticPr fontId="10" type="noConversion"/>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BCBB-CD1A-4741-868E-3B0DD0A83884}">
  <sheetPr codeName="Sheet2"/>
  <dimension ref="A1"/>
  <sheetViews>
    <sheetView showGridLines="0" showRowColHeaders="0" zoomScale="130" zoomScaleNormal="130" workbookViewId="0">
      <selection activeCell="D25" sqref="D25:E25"/>
    </sheetView>
  </sheetViews>
  <sheetFormatPr defaultColWidth="9.109375" defaultRowHeight="14.4" x14ac:dyDescent="0.3"/>
  <cols>
    <col min="1" max="16384" width="9.109375" style="119"/>
  </cols>
  <sheetData/>
  <sheetProtection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0B57-9A03-4D97-B4F2-3A383F6811DC}">
  <sheetPr codeName="Sheet3"/>
  <dimension ref="D3:Q64"/>
  <sheetViews>
    <sheetView showGridLines="0" showRowColHeaders="0" zoomScale="90" zoomScaleNormal="90" workbookViewId="0"/>
  </sheetViews>
  <sheetFormatPr defaultRowHeight="14.4" x14ac:dyDescent="0.3"/>
  <cols>
    <col min="1" max="3" width="9.109375" style="119"/>
    <col min="4" max="4" width="35.77734375" style="119" bestFit="1" customWidth="1"/>
    <col min="5" max="5" width="9.33203125" style="119" bestFit="1" customWidth="1"/>
    <col min="6" max="16" width="8.5546875" style="119" bestFit="1" customWidth="1"/>
    <col min="17" max="17" width="10" style="119" bestFit="1" customWidth="1"/>
    <col min="18" max="24" width="8" style="119" bestFit="1" customWidth="1"/>
    <col min="25" max="25" width="7" style="119" bestFit="1" customWidth="1"/>
    <col min="26" max="43" width="8" style="119" bestFit="1" customWidth="1"/>
    <col min="44" max="44" width="7" style="119" bestFit="1" customWidth="1"/>
    <col min="45" max="57" width="8" style="119" bestFit="1" customWidth="1"/>
    <col min="58" max="77" width="9" style="119" bestFit="1" customWidth="1"/>
    <col min="78" max="78" width="7" style="119" bestFit="1" customWidth="1"/>
    <col min="79" max="105" width="9" style="119" bestFit="1" customWidth="1"/>
    <col min="106" max="106" width="7" style="119" bestFit="1" customWidth="1"/>
    <col min="107" max="107" width="9" style="119" bestFit="1" customWidth="1"/>
    <col min="108" max="108" width="8" style="119" bestFit="1" customWidth="1"/>
    <col min="109" max="138" width="9" style="119" bestFit="1" customWidth="1"/>
    <col min="139" max="139" width="8" style="119" bestFit="1" customWidth="1"/>
    <col min="140" max="143" width="9" style="119" bestFit="1" customWidth="1"/>
    <col min="144" max="144" width="8" style="119" bestFit="1" customWidth="1"/>
    <col min="145" max="152" width="9" style="119" bestFit="1" customWidth="1"/>
    <col min="153" max="153" width="8" style="119" bestFit="1" customWidth="1"/>
    <col min="154" max="160" width="9" style="119" bestFit="1" customWidth="1"/>
    <col min="161" max="161" width="8" style="119" bestFit="1" customWidth="1"/>
    <col min="162" max="169" width="9" style="119" bestFit="1" customWidth="1"/>
    <col min="170" max="170" width="8" style="119" bestFit="1" customWidth="1"/>
    <col min="171" max="172" width="9" style="119" bestFit="1" customWidth="1"/>
    <col min="173" max="173" width="8" style="119" bestFit="1" customWidth="1"/>
    <col min="174" max="174" width="7" style="119" bestFit="1" customWidth="1"/>
    <col min="175" max="175" width="8" style="119" bestFit="1" customWidth="1"/>
    <col min="176" max="194" width="9" style="119" bestFit="1" customWidth="1"/>
    <col min="195" max="195" width="8" style="119" bestFit="1" customWidth="1"/>
    <col min="196" max="226" width="9" style="119" bestFit="1" customWidth="1"/>
    <col min="227" max="227" width="8" style="119" bestFit="1" customWidth="1"/>
    <col min="228" max="231" width="9" style="119" bestFit="1" customWidth="1"/>
    <col min="232" max="232" width="8" style="119" bestFit="1" customWidth="1"/>
    <col min="233" max="236" width="9" style="119" bestFit="1" customWidth="1"/>
    <col min="237" max="258" width="10" style="119" bestFit="1" customWidth="1"/>
    <col min="259" max="259" width="9" style="119" bestFit="1" customWidth="1"/>
    <col min="260" max="260" width="10" style="119" bestFit="1" customWidth="1"/>
    <col min="261" max="261" width="9" style="119" bestFit="1" customWidth="1"/>
    <col min="262" max="262" width="10" style="119" bestFit="1" customWidth="1"/>
    <col min="263" max="263" width="8" style="119" bestFit="1" customWidth="1"/>
    <col min="264" max="274" width="10" style="119" bestFit="1" customWidth="1"/>
    <col min="275" max="275" width="9" style="119" bestFit="1" customWidth="1"/>
    <col min="276" max="293" width="10" style="119" bestFit="1" customWidth="1"/>
    <col min="294" max="294" width="9" style="119" bestFit="1" customWidth="1"/>
    <col min="295" max="302" width="10" style="119" bestFit="1" customWidth="1"/>
    <col min="303" max="303" width="9" style="119" bestFit="1" customWidth="1"/>
    <col min="304" max="311" width="10" style="119" bestFit="1" customWidth="1"/>
    <col min="312" max="312" width="9" style="119" bestFit="1" customWidth="1"/>
    <col min="313" max="315" width="10" style="119" bestFit="1" customWidth="1"/>
    <col min="316" max="316" width="9" style="119" bestFit="1" customWidth="1"/>
    <col min="317" max="318" width="10" style="119" bestFit="1" customWidth="1"/>
    <col min="319" max="319" width="9" style="119" bestFit="1" customWidth="1"/>
    <col min="320" max="324" width="10" style="119" bestFit="1" customWidth="1"/>
    <col min="325" max="325" width="9" style="119" bestFit="1" customWidth="1"/>
    <col min="326" max="334" width="10" style="119" bestFit="1" customWidth="1"/>
    <col min="335" max="335" width="9" style="119" bestFit="1" customWidth="1"/>
    <col min="336" max="336" width="10" style="119" bestFit="1" customWidth="1"/>
    <col min="337" max="337" width="9" style="119" bestFit="1" customWidth="1"/>
    <col min="338" max="353" width="10" style="119" bestFit="1" customWidth="1"/>
    <col min="354" max="354" width="8" style="119" bestFit="1" customWidth="1"/>
    <col min="355" max="360" width="10" style="119" bestFit="1" customWidth="1"/>
    <col min="361" max="361" width="9" style="119" bestFit="1" customWidth="1"/>
    <col min="362" max="389" width="10" style="119" bestFit="1" customWidth="1"/>
    <col min="390" max="390" width="9" style="119" bestFit="1" customWidth="1"/>
    <col min="391" max="405" width="10" style="119" bestFit="1" customWidth="1"/>
    <col min="406" max="407" width="9" style="119" bestFit="1" customWidth="1"/>
    <col min="408" max="410" width="10" style="119" bestFit="1" customWidth="1"/>
    <col min="411" max="411" width="9" style="119" bestFit="1" customWidth="1"/>
    <col min="412" max="420" width="10" style="119" bestFit="1" customWidth="1"/>
    <col min="421" max="421" width="9" style="119" bestFit="1" customWidth="1"/>
    <col min="422" max="431" width="10" style="119" bestFit="1" customWidth="1"/>
    <col min="432" max="432" width="9" style="119" bestFit="1" customWidth="1"/>
    <col min="433" max="434" width="10" style="119" bestFit="1" customWidth="1"/>
    <col min="435" max="435" width="9" style="119" bestFit="1" customWidth="1"/>
    <col min="436" max="461" width="10" style="119" bestFit="1" customWidth="1"/>
    <col min="462" max="462" width="9" style="119" bestFit="1" customWidth="1"/>
    <col min="463" max="468" width="10" style="119" bestFit="1" customWidth="1"/>
    <col min="469" max="469" width="9" style="119" bestFit="1" customWidth="1"/>
    <col min="470" max="484" width="10" style="119" bestFit="1" customWidth="1"/>
    <col min="485" max="485" width="9" style="119" bestFit="1" customWidth="1"/>
    <col min="486" max="495" width="10" style="119" bestFit="1" customWidth="1"/>
    <col min="496" max="496" width="9" style="119" bestFit="1" customWidth="1"/>
    <col min="497" max="497" width="10" style="119" bestFit="1" customWidth="1"/>
    <col min="498" max="498" width="9" style="119" bestFit="1" customWidth="1"/>
    <col min="499" max="513" width="10" style="119" bestFit="1" customWidth="1"/>
    <col min="514" max="514" width="9" style="119" bestFit="1" customWidth="1"/>
    <col min="515" max="515" width="10" style="119" bestFit="1" customWidth="1"/>
    <col min="516" max="516" width="9" style="119" bestFit="1" customWidth="1"/>
    <col min="517" max="517" width="10" style="119" bestFit="1" customWidth="1"/>
    <col min="518" max="531" width="11" style="119" bestFit="1" customWidth="1"/>
    <col min="532" max="532" width="10" style="119" bestFit="1" customWidth="1"/>
    <col min="533" max="533" width="11" style="119" bestFit="1" customWidth="1"/>
    <col min="534" max="534" width="10" style="119" bestFit="1" customWidth="1"/>
    <col min="535" max="535" width="9" style="119" bestFit="1" customWidth="1"/>
    <col min="536" max="558" width="11" style="119" bestFit="1" customWidth="1"/>
    <col min="559" max="559" width="10" style="119" bestFit="1" customWidth="1"/>
    <col min="560" max="560" width="11" style="119" bestFit="1" customWidth="1"/>
    <col min="561" max="561" width="10" style="119" bestFit="1" customWidth="1"/>
    <col min="562" max="569" width="11" style="119" bestFit="1" customWidth="1"/>
    <col min="570" max="570" width="10" style="119" bestFit="1" customWidth="1"/>
    <col min="571" max="571" width="11" style="119" bestFit="1" customWidth="1"/>
    <col min="572" max="572" width="10" style="119" bestFit="1" customWidth="1"/>
    <col min="573" max="575" width="11" style="119" bestFit="1" customWidth="1"/>
    <col min="576" max="576" width="6.33203125" style="119" bestFit="1" customWidth="1"/>
    <col min="577" max="577" width="7" style="119" bestFit="1" customWidth="1"/>
    <col min="578" max="578" width="6" style="119" bestFit="1" customWidth="1"/>
    <col min="579" max="579" width="7" style="119" bestFit="1" customWidth="1"/>
    <col min="580" max="580" width="6" style="119" bestFit="1" customWidth="1"/>
    <col min="581" max="581" width="7" style="119" bestFit="1" customWidth="1"/>
    <col min="582" max="582" width="8" style="119" bestFit="1" customWidth="1"/>
    <col min="583" max="583" width="7" style="119" bestFit="1" customWidth="1"/>
    <col min="584" max="595" width="8" style="119" bestFit="1" customWidth="1"/>
    <col min="596" max="596" width="7" style="119" bestFit="1" customWidth="1"/>
    <col min="597" max="614" width="8" style="119" bestFit="1" customWidth="1"/>
    <col min="615" max="615" width="7" style="119" bestFit="1" customWidth="1"/>
    <col min="616" max="628" width="8" style="119" bestFit="1" customWidth="1"/>
    <col min="629" max="648" width="9" style="119" bestFit="1" customWidth="1"/>
    <col min="649" max="649" width="7" style="119" bestFit="1" customWidth="1"/>
    <col min="650" max="676" width="9" style="119" bestFit="1" customWidth="1"/>
    <col min="677" max="677" width="7" style="119" bestFit="1" customWidth="1"/>
    <col min="678" max="678" width="9" style="119" bestFit="1" customWidth="1"/>
    <col min="679" max="679" width="8" style="119" bestFit="1" customWidth="1"/>
    <col min="680" max="709" width="9" style="119" bestFit="1" customWidth="1"/>
    <col min="710" max="710" width="8" style="119" bestFit="1" customWidth="1"/>
    <col min="711" max="714" width="9" style="119" bestFit="1" customWidth="1"/>
    <col min="715" max="715" width="8" style="119" bestFit="1" customWidth="1"/>
    <col min="716" max="723" width="9" style="119" bestFit="1" customWidth="1"/>
    <col min="724" max="724" width="8" style="119" bestFit="1" customWidth="1"/>
    <col min="725" max="731" width="9" style="119" bestFit="1" customWidth="1"/>
    <col min="732" max="732" width="8" style="119" bestFit="1" customWidth="1"/>
    <col min="733" max="740" width="9" style="119" bestFit="1" customWidth="1"/>
    <col min="741" max="741" width="8" style="119" bestFit="1" customWidth="1"/>
    <col min="742" max="743" width="9" style="119" bestFit="1" customWidth="1"/>
    <col min="744" max="744" width="8" style="119" bestFit="1" customWidth="1"/>
    <col min="745" max="745" width="7" style="119" bestFit="1" customWidth="1"/>
    <col min="746" max="746" width="8" style="119" bestFit="1" customWidth="1"/>
    <col min="747" max="765" width="9" style="119" bestFit="1" customWidth="1"/>
    <col min="766" max="766" width="8" style="119" bestFit="1" customWidth="1"/>
    <col min="767" max="797" width="9" style="119" bestFit="1" customWidth="1"/>
    <col min="798" max="798" width="8" style="119" bestFit="1" customWidth="1"/>
    <col min="799" max="802" width="9" style="119" bestFit="1" customWidth="1"/>
    <col min="803" max="803" width="8" style="119" bestFit="1" customWidth="1"/>
    <col min="804" max="807" width="9" style="119" bestFit="1" customWidth="1"/>
    <col min="808" max="829" width="10" style="119" bestFit="1" customWidth="1"/>
    <col min="830" max="830" width="9" style="119" bestFit="1" customWidth="1"/>
    <col min="831" max="831" width="10" style="119" bestFit="1" customWidth="1"/>
    <col min="832" max="832" width="9" style="119" bestFit="1" customWidth="1"/>
    <col min="833" max="833" width="10" style="119" bestFit="1" customWidth="1"/>
    <col min="834" max="834" width="8" style="119" bestFit="1" customWidth="1"/>
    <col min="835" max="845" width="10" style="119" bestFit="1" customWidth="1"/>
    <col min="846" max="846" width="9" style="119" bestFit="1" customWidth="1"/>
    <col min="847" max="864" width="10" style="119" bestFit="1" customWidth="1"/>
    <col min="865" max="865" width="9" style="119" bestFit="1" customWidth="1"/>
    <col min="866" max="873" width="10" style="119" bestFit="1" customWidth="1"/>
    <col min="874" max="874" width="9" style="119" bestFit="1" customWidth="1"/>
    <col min="875" max="882" width="10" style="119" bestFit="1" customWidth="1"/>
    <col min="883" max="883" width="9" style="119" bestFit="1" customWidth="1"/>
    <col min="884" max="886" width="10" style="119" bestFit="1" customWidth="1"/>
    <col min="887" max="887" width="9" style="119" bestFit="1" customWidth="1"/>
    <col min="888" max="889" width="10" style="119" bestFit="1" customWidth="1"/>
    <col min="890" max="890" width="9" style="119" bestFit="1" customWidth="1"/>
    <col min="891" max="895" width="10" style="119" bestFit="1" customWidth="1"/>
    <col min="896" max="896" width="9" style="119" bestFit="1" customWidth="1"/>
    <col min="897" max="905" width="10" style="119" bestFit="1" customWidth="1"/>
    <col min="906" max="906" width="9" style="119" bestFit="1" customWidth="1"/>
    <col min="907" max="907" width="10" style="119" bestFit="1" customWidth="1"/>
    <col min="908" max="908" width="9" style="119" bestFit="1" customWidth="1"/>
    <col min="909" max="924" width="10" style="119" bestFit="1" customWidth="1"/>
    <col min="925" max="925" width="8" style="119" bestFit="1" customWidth="1"/>
    <col min="926" max="931" width="10" style="119" bestFit="1" customWidth="1"/>
    <col min="932" max="932" width="9" style="119" bestFit="1" customWidth="1"/>
    <col min="933" max="960" width="10" style="119" bestFit="1" customWidth="1"/>
    <col min="961" max="961" width="9" style="119" bestFit="1" customWidth="1"/>
    <col min="962" max="976" width="10" style="119" bestFit="1" customWidth="1"/>
    <col min="977" max="978" width="9" style="119" bestFit="1" customWidth="1"/>
    <col min="979" max="981" width="10" style="119" bestFit="1" customWidth="1"/>
    <col min="982" max="982" width="9" style="119" bestFit="1" customWidth="1"/>
    <col min="983" max="991" width="10" style="119" bestFit="1" customWidth="1"/>
    <col min="992" max="992" width="9" style="119" bestFit="1" customWidth="1"/>
    <col min="993" max="1002" width="10" style="119" bestFit="1" customWidth="1"/>
    <col min="1003" max="1003" width="9" style="119" bestFit="1" customWidth="1"/>
    <col min="1004" max="1005" width="10" style="119" bestFit="1" customWidth="1"/>
    <col min="1006" max="1006" width="9" style="119" bestFit="1" customWidth="1"/>
    <col min="1007" max="1032" width="10" style="119" bestFit="1" customWidth="1"/>
    <col min="1033" max="1033" width="9" style="119" bestFit="1" customWidth="1"/>
    <col min="1034" max="1039" width="10" style="119" bestFit="1" customWidth="1"/>
    <col min="1040" max="1040" width="9" style="119" bestFit="1" customWidth="1"/>
    <col min="1041" max="1055" width="10" style="119" bestFit="1" customWidth="1"/>
    <col min="1056" max="1056" width="9" style="119" bestFit="1" customWidth="1"/>
    <col min="1057" max="1066" width="10" style="119" bestFit="1" customWidth="1"/>
    <col min="1067" max="1067" width="9" style="119" bestFit="1" customWidth="1"/>
    <col min="1068" max="1068" width="10" style="119" bestFit="1" customWidth="1"/>
    <col min="1069" max="1069" width="9" style="119" bestFit="1" customWidth="1"/>
    <col min="1070" max="1084" width="10" style="119" bestFit="1" customWidth="1"/>
    <col min="1085" max="1085" width="9" style="119" bestFit="1" customWidth="1"/>
    <col min="1086" max="1086" width="10" style="119" bestFit="1" customWidth="1"/>
    <col min="1087" max="1087" width="9" style="119" bestFit="1" customWidth="1"/>
    <col min="1088" max="1088" width="10" style="119" bestFit="1" customWidth="1"/>
    <col min="1089" max="1102" width="11" style="119" bestFit="1" customWidth="1"/>
    <col min="1103" max="1103" width="10" style="119" bestFit="1" customWidth="1"/>
    <col min="1104" max="1104" width="11" style="119" bestFit="1" customWidth="1"/>
    <col min="1105" max="1105" width="10" style="119" bestFit="1" customWidth="1"/>
    <col min="1106" max="1106" width="9" style="119" bestFit="1" customWidth="1"/>
    <col min="1107" max="1129" width="11" style="119" bestFit="1" customWidth="1"/>
    <col min="1130" max="1130" width="10" style="119" bestFit="1" customWidth="1"/>
    <col min="1131" max="1131" width="11" style="119" bestFit="1" customWidth="1"/>
    <col min="1132" max="1132" width="10" style="119" bestFit="1" customWidth="1"/>
    <col min="1133" max="1140" width="11" style="119" bestFit="1" customWidth="1"/>
    <col min="1141" max="1141" width="10" style="119" bestFit="1" customWidth="1"/>
    <col min="1142" max="1142" width="11" style="119" bestFit="1" customWidth="1"/>
    <col min="1143" max="1143" width="10" style="119" bestFit="1" customWidth="1"/>
    <col min="1144" max="1146" width="11" style="119" bestFit="1" customWidth="1"/>
    <col min="1147" max="1147" width="5.88671875" style="119" bestFit="1" customWidth="1"/>
    <col min="1148" max="1148" width="7" style="119" bestFit="1" customWidth="1"/>
    <col min="1149" max="1149" width="6" style="119" bestFit="1" customWidth="1"/>
    <col min="1150" max="1150" width="7" style="119" bestFit="1" customWidth="1"/>
    <col min="1151" max="1151" width="6" style="119" bestFit="1" customWidth="1"/>
    <col min="1152" max="1152" width="7" style="119" bestFit="1" customWidth="1"/>
    <col min="1153" max="1153" width="8" style="119" bestFit="1" customWidth="1"/>
    <col min="1154" max="1154" width="7" style="119" bestFit="1" customWidth="1"/>
    <col min="1155" max="1166" width="8" style="119" bestFit="1" customWidth="1"/>
    <col min="1167" max="1167" width="7" style="119" bestFit="1" customWidth="1"/>
    <col min="1168" max="1185" width="8" style="119" bestFit="1" customWidth="1"/>
    <col min="1186" max="1186" width="7" style="119" bestFit="1" customWidth="1"/>
    <col min="1187" max="1199" width="8" style="119" bestFit="1" customWidth="1"/>
    <col min="1200" max="1219" width="9" style="119" bestFit="1" customWidth="1"/>
    <col min="1220" max="1220" width="7" style="119" bestFit="1" customWidth="1"/>
    <col min="1221" max="1247" width="9" style="119" bestFit="1" customWidth="1"/>
    <col min="1248" max="1248" width="7" style="119" bestFit="1" customWidth="1"/>
    <col min="1249" max="1249" width="9" style="119" bestFit="1" customWidth="1"/>
    <col min="1250" max="1250" width="8" style="119" bestFit="1" customWidth="1"/>
    <col min="1251" max="1280" width="9" style="119" bestFit="1" customWidth="1"/>
    <col min="1281" max="1281" width="8" style="119" bestFit="1" customWidth="1"/>
    <col min="1282" max="1285" width="9" style="119" bestFit="1" customWidth="1"/>
    <col min="1286" max="1286" width="8" style="119" bestFit="1" customWidth="1"/>
    <col min="1287" max="1294" width="9" style="119" bestFit="1" customWidth="1"/>
    <col min="1295" max="1295" width="8" style="119" bestFit="1" customWidth="1"/>
    <col min="1296" max="1302" width="9" style="119" bestFit="1" customWidth="1"/>
    <col min="1303" max="1303" width="8" style="119" bestFit="1" customWidth="1"/>
    <col min="1304" max="1311" width="9" style="119" bestFit="1" customWidth="1"/>
    <col min="1312" max="1312" width="8" style="119" bestFit="1" customWidth="1"/>
    <col min="1313" max="1314" width="9" style="119" bestFit="1" customWidth="1"/>
    <col min="1315" max="1315" width="8" style="119" bestFit="1" customWidth="1"/>
    <col min="1316" max="1316" width="7" style="119" bestFit="1" customWidth="1"/>
    <col min="1317" max="1317" width="8" style="119" bestFit="1" customWidth="1"/>
    <col min="1318" max="1336" width="9" style="119" bestFit="1" customWidth="1"/>
    <col min="1337" max="1337" width="8" style="119" bestFit="1" customWidth="1"/>
    <col min="1338" max="1368" width="9" style="119" bestFit="1" customWidth="1"/>
    <col min="1369" max="1369" width="8" style="119" bestFit="1" customWidth="1"/>
    <col min="1370" max="1373" width="9" style="119" bestFit="1" customWidth="1"/>
    <col min="1374" max="1374" width="8" style="119" bestFit="1" customWidth="1"/>
    <col min="1375" max="1378" width="9" style="119" bestFit="1" customWidth="1"/>
    <col min="1379" max="1400" width="10" style="119" bestFit="1" customWidth="1"/>
    <col min="1401" max="1401" width="9" style="119" bestFit="1" customWidth="1"/>
    <col min="1402" max="1402" width="10" style="119" bestFit="1" customWidth="1"/>
    <col min="1403" max="1403" width="9" style="119" bestFit="1" customWidth="1"/>
    <col min="1404" max="1404" width="10" style="119" bestFit="1" customWidth="1"/>
    <col min="1405" max="1405" width="8" style="119" bestFit="1" customWidth="1"/>
    <col min="1406" max="1416" width="10" style="119" bestFit="1" customWidth="1"/>
    <col min="1417" max="1417" width="9" style="119" bestFit="1" customWidth="1"/>
    <col min="1418" max="1435" width="10" style="119" bestFit="1" customWidth="1"/>
    <col min="1436" max="1436" width="9" style="119" bestFit="1" customWidth="1"/>
    <col min="1437" max="1444" width="10" style="119" bestFit="1" customWidth="1"/>
    <col min="1445" max="1445" width="9" style="119" bestFit="1" customWidth="1"/>
    <col min="1446" max="1453" width="10" style="119" bestFit="1" customWidth="1"/>
    <col min="1454" max="1454" width="9" style="119" bestFit="1" customWidth="1"/>
    <col min="1455" max="1457" width="10" style="119" bestFit="1" customWidth="1"/>
    <col min="1458" max="1458" width="9" style="119" bestFit="1" customWidth="1"/>
    <col min="1459" max="1460" width="10" style="119" bestFit="1" customWidth="1"/>
    <col min="1461" max="1461" width="9" style="119" bestFit="1" customWidth="1"/>
    <col min="1462" max="1466" width="10" style="119" bestFit="1" customWidth="1"/>
    <col min="1467" max="1467" width="9" style="119" bestFit="1" customWidth="1"/>
    <col min="1468" max="1476" width="10" style="119" bestFit="1" customWidth="1"/>
    <col min="1477" max="1477" width="9" style="119" bestFit="1" customWidth="1"/>
    <col min="1478" max="1478" width="10" style="119" bestFit="1" customWidth="1"/>
    <col min="1479" max="1479" width="9" style="119" bestFit="1" customWidth="1"/>
    <col min="1480" max="1495" width="10" style="119" bestFit="1" customWidth="1"/>
    <col min="1496" max="1496" width="8" style="119" bestFit="1" customWidth="1"/>
    <col min="1497" max="1502" width="10" style="119" bestFit="1" customWidth="1"/>
    <col min="1503" max="1503" width="9" style="119" bestFit="1" customWidth="1"/>
    <col min="1504" max="1531" width="10" style="119" bestFit="1" customWidth="1"/>
    <col min="1532" max="1532" width="9" style="119" bestFit="1" customWidth="1"/>
    <col min="1533" max="1547" width="10" style="119" bestFit="1" customWidth="1"/>
    <col min="1548" max="1549" width="9" style="119" bestFit="1" customWidth="1"/>
    <col min="1550" max="1552" width="10" style="119" bestFit="1" customWidth="1"/>
    <col min="1553" max="1553" width="9" style="119" bestFit="1" customWidth="1"/>
    <col min="1554" max="1562" width="10" style="119" bestFit="1" customWidth="1"/>
    <col min="1563" max="1563" width="9" style="119" bestFit="1" customWidth="1"/>
    <col min="1564" max="1573" width="10" style="119" bestFit="1" customWidth="1"/>
    <col min="1574" max="1574" width="9" style="119" bestFit="1" customWidth="1"/>
    <col min="1575" max="1576" width="10" style="119" bestFit="1" customWidth="1"/>
    <col min="1577" max="1577" width="9" style="119" bestFit="1" customWidth="1"/>
    <col min="1578" max="1603" width="10" style="119" bestFit="1" customWidth="1"/>
    <col min="1604" max="1604" width="9" style="119" bestFit="1" customWidth="1"/>
    <col min="1605" max="1610" width="10" style="119" bestFit="1" customWidth="1"/>
    <col min="1611" max="1611" width="9" style="119" bestFit="1" customWidth="1"/>
    <col min="1612" max="1626" width="10" style="119" bestFit="1" customWidth="1"/>
    <col min="1627" max="1627" width="9" style="119" bestFit="1" customWidth="1"/>
    <col min="1628" max="1637" width="10" style="119" bestFit="1" customWidth="1"/>
    <col min="1638" max="1638" width="9" style="119" bestFit="1" customWidth="1"/>
    <col min="1639" max="1639" width="10" style="119" bestFit="1" customWidth="1"/>
    <col min="1640" max="1640" width="9" style="119" bestFit="1" customWidth="1"/>
    <col min="1641" max="1655" width="10" style="119" bestFit="1" customWidth="1"/>
    <col min="1656" max="1656" width="9" style="119" bestFit="1" customWidth="1"/>
    <col min="1657" max="1657" width="10" style="119" bestFit="1" customWidth="1"/>
    <col min="1658" max="1658" width="9" style="119" bestFit="1" customWidth="1"/>
    <col min="1659" max="1659" width="10" style="119" bestFit="1" customWidth="1"/>
    <col min="1660" max="1673" width="11" style="119" bestFit="1" customWidth="1"/>
    <col min="1674" max="1674" width="10" style="119" bestFit="1" customWidth="1"/>
    <col min="1675" max="1675" width="11" style="119" bestFit="1" customWidth="1"/>
    <col min="1676" max="1676" width="10" style="119" bestFit="1" customWidth="1"/>
    <col min="1677" max="1677" width="9" style="119" bestFit="1" customWidth="1"/>
    <col min="1678" max="1700" width="11" style="119" bestFit="1" customWidth="1"/>
    <col min="1701" max="1701" width="10" style="119" bestFit="1" customWidth="1"/>
    <col min="1702" max="1702" width="11" style="119" bestFit="1" customWidth="1"/>
    <col min="1703" max="1703" width="10" style="119" bestFit="1" customWidth="1"/>
    <col min="1704" max="1711" width="11" style="119" bestFit="1" customWidth="1"/>
    <col min="1712" max="1712" width="10" style="119" bestFit="1" customWidth="1"/>
    <col min="1713" max="1713" width="11" style="119" bestFit="1" customWidth="1"/>
    <col min="1714" max="1714" width="10" style="119" bestFit="1" customWidth="1"/>
    <col min="1715" max="1717" width="11" style="119" bestFit="1" customWidth="1"/>
    <col min="1718" max="1718" width="5.5546875" style="119" bestFit="1" customWidth="1"/>
    <col min="1719" max="1719" width="7" style="119" bestFit="1" customWidth="1"/>
    <col min="1720" max="1720" width="6" style="119" bestFit="1" customWidth="1"/>
    <col min="1721" max="1721" width="7" style="119" bestFit="1" customWidth="1"/>
    <col min="1722" max="1722" width="6" style="119" bestFit="1" customWidth="1"/>
    <col min="1723" max="1723" width="7" style="119" bestFit="1" customWidth="1"/>
    <col min="1724" max="1724" width="8" style="119" bestFit="1" customWidth="1"/>
    <col min="1725" max="1725" width="7" style="119" bestFit="1" customWidth="1"/>
    <col min="1726" max="1737" width="8" style="119" bestFit="1" customWidth="1"/>
    <col min="1738" max="1738" width="7" style="119" bestFit="1" customWidth="1"/>
    <col min="1739" max="1756" width="8" style="119" bestFit="1" customWidth="1"/>
    <col min="1757" max="1757" width="7" style="119" bestFit="1" customWidth="1"/>
    <col min="1758" max="1770" width="8" style="119" bestFit="1" customWidth="1"/>
    <col min="1771" max="1790" width="9" style="119" bestFit="1" customWidth="1"/>
    <col min="1791" max="1791" width="7" style="119" bestFit="1" customWidth="1"/>
    <col min="1792" max="1818" width="9" style="119" bestFit="1" customWidth="1"/>
    <col min="1819" max="1819" width="7" style="119" bestFit="1" customWidth="1"/>
    <col min="1820" max="1820" width="9" style="119" bestFit="1" customWidth="1"/>
    <col min="1821" max="1821" width="8" style="119" bestFit="1" customWidth="1"/>
    <col min="1822" max="1851" width="9" style="119" bestFit="1" customWidth="1"/>
    <col min="1852" max="1852" width="8" style="119" bestFit="1" customWidth="1"/>
    <col min="1853" max="1856" width="9" style="119" bestFit="1" customWidth="1"/>
    <col min="1857" max="1857" width="8" style="119" bestFit="1" customWidth="1"/>
    <col min="1858" max="1865" width="9" style="119" bestFit="1" customWidth="1"/>
    <col min="1866" max="1866" width="8" style="119" bestFit="1" customWidth="1"/>
    <col min="1867" max="1873" width="9" style="119" bestFit="1" customWidth="1"/>
    <col min="1874" max="1874" width="8" style="119" bestFit="1" customWidth="1"/>
    <col min="1875" max="1882" width="9" style="119" bestFit="1" customWidth="1"/>
    <col min="1883" max="1883" width="8" style="119" bestFit="1" customWidth="1"/>
    <col min="1884" max="1885" width="9" style="119" bestFit="1" customWidth="1"/>
    <col min="1886" max="1886" width="8" style="119" bestFit="1" customWidth="1"/>
    <col min="1887" max="1887" width="7" style="119" bestFit="1" customWidth="1"/>
    <col min="1888" max="1888" width="8" style="119" bestFit="1" customWidth="1"/>
    <col min="1889" max="1907" width="9" style="119" bestFit="1" customWidth="1"/>
    <col min="1908" max="1908" width="8" style="119" bestFit="1" customWidth="1"/>
    <col min="1909" max="1939" width="9" style="119" bestFit="1" customWidth="1"/>
    <col min="1940" max="1940" width="8" style="119" bestFit="1" customWidth="1"/>
    <col min="1941" max="1944" width="9" style="119" bestFit="1" customWidth="1"/>
    <col min="1945" max="1945" width="8" style="119" bestFit="1" customWidth="1"/>
    <col min="1946" max="1949" width="9" style="119" bestFit="1" customWidth="1"/>
    <col min="1950" max="1971" width="10" style="119" bestFit="1" customWidth="1"/>
    <col min="1972" max="1972" width="9" style="119" bestFit="1" customWidth="1"/>
    <col min="1973" max="1973" width="10" style="119" bestFit="1" customWidth="1"/>
    <col min="1974" max="1974" width="9" style="119" bestFit="1" customWidth="1"/>
    <col min="1975" max="1975" width="10" style="119" bestFit="1" customWidth="1"/>
    <col min="1976" max="1976" width="8" style="119" bestFit="1" customWidth="1"/>
    <col min="1977" max="1987" width="10" style="119" bestFit="1" customWidth="1"/>
    <col min="1988" max="1988" width="9" style="119" bestFit="1" customWidth="1"/>
    <col min="1989" max="2006" width="10" style="119" bestFit="1" customWidth="1"/>
    <col min="2007" max="2007" width="9" style="119" bestFit="1" customWidth="1"/>
    <col min="2008" max="2015" width="10" style="119" bestFit="1" customWidth="1"/>
    <col min="2016" max="2016" width="9" style="119" bestFit="1" customWidth="1"/>
    <col min="2017" max="2024" width="10" style="119" bestFit="1" customWidth="1"/>
    <col min="2025" max="2025" width="9" style="119" bestFit="1" customWidth="1"/>
    <col min="2026" max="2028" width="10" style="119" bestFit="1" customWidth="1"/>
    <col min="2029" max="2029" width="9" style="119" bestFit="1" customWidth="1"/>
    <col min="2030" max="2031" width="10" style="119" bestFit="1" customWidth="1"/>
    <col min="2032" max="2032" width="9" style="119" bestFit="1" customWidth="1"/>
    <col min="2033" max="2037" width="10" style="119" bestFit="1" customWidth="1"/>
    <col min="2038" max="2038" width="9" style="119" bestFit="1" customWidth="1"/>
    <col min="2039" max="2047" width="10" style="119" bestFit="1" customWidth="1"/>
    <col min="2048" max="2048" width="9" style="119" bestFit="1" customWidth="1"/>
    <col min="2049" max="2049" width="10" style="119" bestFit="1" customWidth="1"/>
    <col min="2050" max="2050" width="9" style="119" bestFit="1" customWidth="1"/>
    <col min="2051" max="2066" width="10" style="119" bestFit="1" customWidth="1"/>
    <col min="2067" max="2067" width="8" style="119" bestFit="1" customWidth="1"/>
    <col min="2068" max="2073" width="10" style="119" bestFit="1" customWidth="1"/>
    <col min="2074" max="2074" width="9" style="119" bestFit="1" customWidth="1"/>
    <col min="2075" max="2102" width="10" style="119" bestFit="1" customWidth="1"/>
    <col min="2103" max="2103" width="9" style="119" bestFit="1" customWidth="1"/>
    <col min="2104" max="2118" width="10" style="119" bestFit="1" customWidth="1"/>
    <col min="2119" max="2120" width="9" style="119" bestFit="1" customWidth="1"/>
    <col min="2121" max="2123" width="10" style="119" bestFit="1" customWidth="1"/>
    <col min="2124" max="2124" width="9" style="119" bestFit="1" customWidth="1"/>
    <col min="2125" max="2133" width="10" style="119" bestFit="1" customWidth="1"/>
    <col min="2134" max="2134" width="9" style="119" bestFit="1" customWidth="1"/>
    <col min="2135" max="2144" width="10" style="119" bestFit="1" customWidth="1"/>
    <col min="2145" max="2145" width="9" style="119" bestFit="1" customWidth="1"/>
    <col min="2146" max="2147" width="10" style="119" bestFit="1" customWidth="1"/>
    <col min="2148" max="2148" width="9" style="119" bestFit="1" customWidth="1"/>
    <col min="2149" max="2174" width="10" style="119" bestFit="1" customWidth="1"/>
    <col min="2175" max="2175" width="9" style="119" bestFit="1" customWidth="1"/>
    <col min="2176" max="2181" width="10" style="119" bestFit="1" customWidth="1"/>
    <col min="2182" max="2182" width="9" style="119" bestFit="1" customWidth="1"/>
    <col min="2183" max="2197" width="10" style="119" bestFit="1" customWidth="1"/>
    <col min="2198" max="2198" width="9" style="119" bestFit="1" customWidth="1"/>
    <col min="2199" max="2208" width="10" style="119" bestFit="1" customWidth="1"/>
    <col min="2209" max="2209" width="9" style="119" bestFit="1" customWidth="1"/>
    <col min="2210" max="2210" width="10" style="119" bestFit="1" customWidth="1"/>
    <col min="2211" max="2211" width="9" style="119" bestFit="1" customWidth="1"/>
    <col min="2212" max="2226" width="10" style="119" bestFit="1" customWidth="1"/>
    <col min="2227" max="2227" width="9" style="119" bestFit="1" customWidth="1"/>
    <col min="2228" max="2228" width="10" style="119" bestFit="1" customWidth="1"/>
    <col min="2229" max="2229" width="9" style="119" bestFit="1" customWidth="1"/>
    <col min="2230" max="2230" width="10" style="119" bestFit="1" customWidth="1"/>
    <col min="2231" max="2244" width="11" style="119" bestFit="1" customWidth="1"/>
    <col min="2245" max="2245" width="10" style="119" bestFit="1" customWidth="1"/>
    <col min="2246" max="2246" width="11" style="119" bestFit="1" customWidth="1"/>
    <col min="2247" max="2247" width="10" style="119" bestFit="1" customWidth="1"/>
    <col min="2248" max="2248" width="9" style="119" bestFit="1" customWidth="1"/>
    <col min="2249" max="2271" width="11" style="119" bestFit="1" customWidth="1"/>
    <col min="2272" max="2272" width="10" style="119" bestFit="1" customWidth="1"/>
    <col min="2273" max="2273" width="11" style="119" bestFit="1" customWidth="1"/>
    <col min="2274" max="2274" width="10" style="119" bestFit="1" customWidth="1"/>
    <col min="2275" max="2282" width="11" style="119" bestFit="1" customWidth="1"/>
    <col min="2283" max="2283" width="10" style="119" bestFit="1" customWidth="1"/>
    <col min="2284" max="2284" width="11" style="119" bestFit="1" customWidth="1"/>
    <col min="2285" max="2285" width="10" style="119" bestFit="1" customWidth="1"/>
    <col min="2286" max="2288" width="11" style="119" bestFit="1" customWidth="1"/>
    <col min="2289" max="2289" width="5.88671875" style="119" bestFit="1" customWidth="1"/>
    <col min="2290" max="2290" width="7" style="119" bestFit="1" customWidth="1"/>
    <col min="2291" max="2291" width="6" style="119" bestFit="1" customWidth="1"/>
    <col min="2292" max="2292" width="7" style="119" bestFit="1" customWidth="1"/>
    <col min="2293" max="2293" width="6" style="119" bestFit="1" customWidth="1"/>
    <col min="2294" max="2294" width="7" style="119" bestFit="1" customWidth="1"/>
    <col min="2295" max="2295" width="8" style="119" bestFit="1" customWidth="1"/>
    <col min="2296" max="2296" width="7" style="119" bestFit="1" customWidth="1"/>
    <col min="2297" max="2308" width="8" style="119" bestFit="1" customWidth="1"/>
    <col min="2309" max="2309" width="7" style="119" bestFit="1" customWidth="1"/>
    <col min="2310" max="2327" width="8" style="119" bestFit="1" customWidth="1"/>
    <col min="2328" max="2328" width="7" style="119" bestFit="1" customWidth="1"/>
    <col min="2329" max="2341" width="8" style="119" bestFit="1" customWidth="1"/>
    <col min="2342" max="2361" width="9" style="119" bestFit="1" customWidth="1"/>
    <col min="2362" max="2362" width="7" style="119" bestFit="1" customWidth="1"/>
    <col min="2363" max="2389" width="9" style="119" bestFit="1" customWidth="1"/>
    <col min="2390" max="2390" width="7" style="119" bestFit="1" customWidth="1"/>
    <col min="2391" max="2391" width="9" style="119" bestFit="1" customWidth="1"/>
    <col min="2392" max="2392" width="8" style="119" bestFit="1" customWidth="1"/>
    <col min="2393" max="2422" width="9" style="119" bestFit="1" customWidth="1"/>
    <col min="2423" max="2423" width="8" style="119" bestFit="1" customWidth="1"/>
    <col min="2424" max="2427" width="9" style="119" bestFit="1" customWidth="1"/>
    <col min="2428" max="2428" width="8" style="119" bestFit="1" customWidth="1"/>
    <col min="2429" max="2436" width="9" style="119" bestFit="1" customWidth="1"/>
    <col min="2437" max="2437" width="8" style="119" bestFit="1" customWidth="1"/>
    <col min="2438" max="2444" width="9" style="119" bestFit="1" customWidth="1"/>
    <col min="2445" max="2445" width="8" style="119" bestFit="1" customWidth="1"/>
    <col min="2446" max="2453" width="9" style="119" bestFit="1" customWidth="1"/>
    <col min="2454" max="2454" width="8" style="119" bestFit="1" customWidth="1"/>
    <col min="2455" max="2456" width="9" style="119" bestFit="1" customWidth="1"/>
    <col min="2457" max="2457" width="8" style="119" bestFit="1" customWidth="1"/>
    <col min="2458" max="2458" width="7" style="119" bestFit="1" customWidth="1"/>
    <col min="2459" max="2459" width="8" style="119" bestFit="1" customWidth="1"/>
    <col min="2460" max="2478" width="9" style="119" bestFit="1" customWidth="1"/>
    <col min="2479" max="2479" width="8" style="119" bestFit="1" customWidth="1"/>
    <col min="2480" max="2510" width="9" style="119" bestFit="1" customWidth="1"/>
    <col min="2511" max="2511" width="8" style="119" bestFit="1" customWidth="1"/>
    <col min="2512" max="2515" width="9" style="119" bestFit="1" customWidth="1"/>
    <col min="2516" max="2516" width="8" style="119" bestFit="1" customWidth="1"/>
    <col min="2517" max="2520" width="9" style="119" bestFit="1" customWidth="1"/>
    <col min="2521" max="2542" width="10" style="119" bestFit="1" customWidth="1"/>
    <col min="2543" max="2543" width="9" style="119" bestFit="1" customWidth="1"/>
    <col min="2544" max="2544" width="10" style="119" bestFit="1" customWidth="1"/>
    <col min="2545" max="2545" width="9" style="119" bestFit="1" customWidth="1"/>
    <col min="2546" max="2546" width="10" style="119" bestFit="1" customWidth="1"/>
    <col min="2547" max="2547" width="8" style="119" bestFit="1" customWidth="1"/>
    <col min="2548" max="2558" width="10" style="119" bestFit="1" customWidth="1"/>
    <col min="2559" max="2559" width="9" style="119" bestFit="1" customWidth="1"/>
    <col min="2560" max="2577" width="10" style="119" bestFit="1" customWidth="1"/>
    <col min="2578" max="2578" width="9" style="119" bestFit="1" customWidth="1"/>
    <col min="2579" max="2586" width="10" style="119" bestFit="1" customWidth="1"/>
    <col min="2587" max="2587" width="9" style="119" bestFit="1" customWidth="1"/>
    <col min="2588" max="2595" width="10" style="119" bestFit="1" customWidth="1"/>
    <col min="2596" max="2596" width="9" style="119" bestFit="1" customWidth="1"/>
    <col min="2597" max="2599" width="10" style="119" bestFit="1" customWidth="1"/>
    <col min="2600" max="2600" width="9" style="119" bestFit="1" customWidth="1"/>
    <col min="2601" max="2602" width="10" style="119" bestFit="1" customWidth="1"/>
    <col min="2603" max="2603" width="9" style="119" bestFit="1" customWidth="1"/>
    <col min="2604" max="2608" width="10" style="119" bestFit="1" customWidth="1"/>
    <col min="2609" max="2609" width="9" style="119" bestFit="1" customWidth="1"/>
    <col min="2610" max="2618" width="10" style="119" bestFit="1" customWidth="1"/>
    <col min="2619" max="2619" width="9" style="119" bestFit="1" customWidth="1"/>
    <col min="2620" max="2620" width="10" style="119" bestFit="1" customWidth="1"/>
    <col min="2621" max="2621" width="9" style="119" bestFit="1" customWidth="1"/>
    <col min="2622" max="2637" width="10" style="119" bestFit="1" customWidth="1"/>
    <col min="2638" max="2638" width="8" style="119" bestFit="1" customWidth="1"/>
    <col min="2639" max="2644" width="10" style="119" bestFit="1" customWidth="1"/>
    <col min="2645" max="2645" width="9" style="119" bestFit="1" customWidth="1"/>
    <col min="2646" max="2673" width="10" style="119" bestFit="1" customWidth="1"/>
    <col min="2674" max="2674" width="9" style="119" bestFit="1" customWidth="1"/>
    <col min="2675" max="2689" width="10" style="119" bestFit="1" customWidth="1"/>
    <col min="2690" max="2691" width="9" style="119" bestFit="1" customWidth="1"/>
    <col min="2692" max="2694" width="10" style="119" bestFit="1" customWidth="1"/>
    <col min="2695" max="2695" width="9" style="119" bestFit="1" customWidth="1"/>
    <col min="2696" max="2704" width="10" style="119" bestFit="1" customWidth="1"/>
    <col min="2705" max="2705" width="9" style="119" bestFit="1" customWidth="1"/>
    <col min="2706" max="2715" width="10" style="119" bestFit="1" customWidth="1"/>
    <col min="2716" max="2716" width="9" style="119" bestFit="1" customWidth="1"/>
    <col min="2717" max="2718" width="10" style="119" bestFit="1" customWidth="1"/>
    <col min="2719" max="2719" width="9" style="119" bestFit="1" customWidth="1"/>
    <col min="2720" max="2745" width="10" style="119" bestFit="1" customWidth="1"/>
    <col min="2746" max="2746" width="9" style="119" bestFit="1" customWidth="1"/>
    <col min="2747" max="2752" width="10" style="119" bestFit="1" customWidth="1"/>
    <col min="2753" max="2753" width="9" style="119" bestFit="1" customWidth="1"/>
    <col min="2754" max="2768" width="10" style="119" bestFit="1" customWidth="1"/>
    <col min="2769" max="2769" width="9" style="119" bestFit="1" customWidth="1"/>
    <col min="2770" max="2779" width="10" style="119" bestFit="1" customWidth="1"/>
    <col min="2780" max="2780" width="9" style="119" bestFit="1" customWidth="1"/>
    <col min="2781" max="2781" width="10" style="119" bestFit="1" customWidth="1"/>
    <col min="2782" max="2782" width="9" style="119" bestFit="1" customWidth="1"/>
    <col min="2783" max="2797" width="10" style="119" bestFit="1" customWidth="1"/>
    <col min="2798" max="2798" width="9" style="119" bestFit="1" customWidth="1"/>
    <col min="2799" max="2799" width="10" style="119" bestFit="1" customWidth="1"/>
    <col min="2800" max="2800" width="9" style="119" bestFit="1" customWidth="1"/>
    <col min="2801" max="2801" width="10" style="119" bestFit="1" customWidth="1"/>
    <col min="2802" max="2815" width="11" style="119" bestFit="1" customWidth="1"/>
    <col min="2816" max="2816" width="10" style="119" bestFit="1" customWidth="1"/>
    <col min="2817" max="2817" width="11" style="119" bestFit="1" customWidth="1"/>
    <col min="2818" max="2818" width="10" style="119" bestFit="1" customWidth="1"/>
    <col min="2819" max="2819" width="9" style="119" bestFit="1" customWidth="1"/>
    <col min="2820" max="2842" width="11" style="119" bestFit="1" customWidth="1"/>
    <col min="2843" max="2843" width="10" style="119" bestFit="1" customWidth="1"/>
    <col min="2844" max="2844" width="11" style="119" bestFit="1" customWidth="1"/>
    <col min="2845" max="2845" width="10" style="119" bestFit="1" customWidth="1"/>
    <col min="2846" max="2853" width="11" style="119" bestFit="1" customWidth="1"/>
    <col min="2854" max="2854" width="10" style="119" bestFit="1" customWidth="1"/>
    <col min="2855" max="2855" width="11" style="119" bestFit="1" customWidth="1"/>
    <col min="2856" max="2856" width="10" style="119" bestFit="1" customWidth="1"/>
    <col min="2857" max="2859" width="11" style="119" bestFit="1" customWidth="1"/>
    <col min="2860" max="2860" width="5.44140625" style="119" bestFit="1" customWidth="1"/>
    <col min="2861" max="2861" width="7" style="119" bestFit="1" customWidth="1"/>
    <col min="2862" max="2862" width="6" style="119" bestFit="1" customWidth="1"/>
    <col min="2863" max="2863" width="7" style="119" bestFit="1" customWidth="1"/>
    <col min="2864" max="2864" width="6" style="119" bestFit="1" customWidth="1"/>
    <col min="2865" max="2865" width="7" style="119" bestFit="1" customWidth="1"/>
    <col min="2866" max="2866" width="8" style="119" bestFit="1" customWidth="1"/>
    <col min="2867" max="2867" width="7" style="119" bestFit="1" customWidth="1"/>
    <col min="2868" max="2879" width="8" style="119" bestFit="1" customWidth="1"/>
    <col min="2880" max="2880" width="7" style="119" bestFit="1" customWidth="1"/>
    <col min="2881" max="2898" width="8" style="119" bestFit="1" customWidth="1"/>
    <col min="2899" max="2899" width="7" style="119" bestFit="1" customWidth="1"/>
    <col min="2900" max="2912" width="8" style="119" bestFit="1" customWidth="1"/>
    <col min="2913" max="2932" width="9" style="119" bestFit="1" customWidth="1"/>
    <col min="2933" max="2933" width="7" style="119" bestFit="1" customWidth="1"/>
    <col min="2934" max="2960" width="9" style="119" bestFit="1" customWidth="1"/>
    <col min="2961" max="2961" width="7" style="119" bestFit="1" customWidth="1"/>
    <col min="2962" max="2962" width="9" style="119" bestFit="1" customWidth="1"/>
    <col min="2963" max="2963" width="8" style="119" bestFit="1" customWidth="1"/>
    <col min="2964" max="2993" width="9" style="119" bestFit="1" customWidth="1"/>
    <col min="2994" max="2994" width="8" style="119" bestFit="1" customWidth="1"/>
    <col min="2995" max="2998" width="9" style="119" bestFit="1" customWidth="1"/>
    <col min="2999" max="2999" width="8" style="119" bestFit="1" customWidth="1"/>
    <col min="3000" max="3007" width="9" style="119" bestFit="1" customWidth="1"/>
    <col min="3008" max="3008" width="8" style="119" bestFit="1" customWidth="1"/>
    <col min="3009" max="3015" width="9" style="119" bestFit="1" customWidth="1"/>
    <col min="3016" max="3016" width="8" style="119" bestFit="1" customWidth="1"/>
    <col min="3017" max="3024" width="9" style="119" bestFit="1" customWidth="1"/>
    <col min="3025" max="3025" width="8" style="119" bestFit="1" customWidth="1"/>
    <col min="3026" max="3027" width="9" style="119" bestFit="1" customWidth="1"/>
    <col min="3028" max="3028" width="8" style="119" bestFit="1" customWidth="1"/>
    <col min="3029" max="3029" width="7" style="119" bestFit="1" customWidth="1"/>
    <col min="3030" max="3030" width="8" style="119" bestFit="1" customWidth="1"/>
    <col min="3031" max="3049" width="9" style="119" bestFit="1" customWidth="1"/>
    <col min="3050" max="3050" width="8" style="119" bestFit="1" customWidth="1"/>
    <col min="3051" max="3081" width="9" style="119" bestFit="1" customWidth="1"/>
    <col min="3082" max="3082" width="8" style="119" bestFit="1" customWidth="1"/>
    <col min="3083" max="3086" width="9" style="119" bestFit="1" customWidth="1"/>
    <col min="3087" max="3087" width="8" style="119" bestFit="1" customWidth="1"/>
    <col min="3088" max="3091" width="9" style="119" bestFit="1" customWidth="1"/>
    <col min="3092" max="3113" width="10" style="119" bestFit="1" customWidth="1"/>
    <col min="3114" max="3114" width="9" style="119" bestFit="1" customWidth="1"/>
    <col min="3115" max="3115" width="10" style="119" bestFit="1" customWidth="1"/>
    <col min="3116" max="3116" width="9" style="119" bestFit="1" customWidth="1"/>
    <col min="3117" max="3117" width="10" style="119" bestFit="1" customWidth="1"/>
    <col min="3118" max="3118" width="8" style="119" bestFit="1" customWidth="1"/>
    <col min="3119" max="3129" width="10" style="119" bestFit="1" customWidth="1"/>
    <col min="3130" max="3130" width="9" style="119" bestFit="1" customWidth="1"/>
    <col min="3131" max="3148" width="10" style="119" bestFit="1" customWidth="1"/>
    <col min="3149" max="3149" width="9" style="119" bestFit="1" customWidth="1"/>
    <col min="3150" max="3157" width="10" style="119" bestFit="1" customWidth="1"/>
    <col min="3158" max="3158" width="9" style="119" bestFit="1" customWidth="1"/>
    <col min="3159" max="3166" width="10" style="119" bestFit="1" customWidth="1"/>
    <col min="3167" max="3167" width="9" style="119" bestFit="1" customWidth="1"/>
    <col min="3168" max="3170" width="10" style="119" bestFit="1" customWidth="1"/>
    <col min="3171" max="3171" width="9" style="119" bestFit="1" customWidth="1"/>
    <col min="3172" max="3173" width="10" style="119" bestFit="1" customWidth="1"/>
    <col min="3174" max="3174" width="9" style="119" bestFit="1" customWidth="1"/>
    <col min="3175" max="3179" width="10" style="119" bestFit="1" customWidth="1"/>
    <col min="3180" max="3180" width="9" style="119" bestFit="1" customWidth="1"/>
    <col min="3181" max="3189" width="10" style="119" bestFit="1" customWidth="1"/>
    <col min="3190" max="3190" width="9" style="119" bestFit="1" customWidth="1"/>
    <col min="3191" max="3191" width="10" style="119" bestFit="1" customWidth="1"/>
    <col min="3192" max="3192" width="9" style="119" bestFit="1" customWidth="1"/>
    <col min="3193" max="3208" width="10" style="119" bestFit="1" customWidth="1"/>
    <col min="3209" max="3209" width="8" style="119" bestFit="1" customWidth="1"/>
    <col min="3210" max="3215" width="10" style="119" bestFit="1" customWidth="1"/>
    <col min="3216" max="3216" width="9" style="119" bestFit="1" customWidth="1"/>
    <col min="3217" max="3244" width="10" style="119" bestFit="1" customWidth="1"/>
    <col min="3245" max="3245" width="9" style="119" bestFit="1" customWidth="1"/>
    <col min="3246" max="3260" width="10" style="119" bestFit="1" customWidth="1"/>
    <col min="3261" max="3262" width="9" style="119" bestFit="1" customWidth="1"/>
    <col min="3263" max="3265" width="10" style="119" bestFit="1" customWidth="1"/>
    <col min="3266" max="3266" width="9" style="119" bestFit="1" customWidth="1"/>
    <col min="3267" max="3275" width="10" style="119" bestFit="1" customWidth="1"/>
    <col min="3276" max="3276" width="9" style="119" bestFit="1" customWidth="1"/>
    <col min="3277" max="3286" width="10" style="119" bestFit="1" customWidth="1"/>
    <col min="3287" max="3287" width="9" style="119" bestFit="1" customWidth="1"/>
    <col min="3288" max="3289" width="10" style="119" bestFit="1" customWidth="1"/>
    <col min="3290" max="3290" width="9" style="119" bestFit="1" customWidth="1"/>
    <col min="3291" max="3316" width="10" style="119" bestFit="1" customWidth="1"/>
    <col min="3317" max="3317" width="9" style="119" bestFit="1" customWidth="1"/>
    <col min="3318" max="3323" width="10" style="119" bestFit="1" customWidth="1"/>
    <col min="3324" max="3324" width="9" style="119" bestFit="1" customWidth="1"/>
    <col min="3325" max="3339" width="10" style="119" bestFit="1" customWidth="1"/>
    <col min="3340" max="3340" width="9" style="119" bestFit="1" customWidth="1"/>
    <col min="3341" max="3350" width="10" style="119" bestFit="1" customWidth="1"/>
    <col min="3351" max="3351" width="9" style="119" bestFit="1" customWidth="1"/>
    <col min="3352" max="3352" width="10" style="119" bestFit="1" customWidth="1"/>
    <col min="3353" max="3353" width="9" style="119" bestFit="1" customWidth="1"/>
    <col min="3354" max="3368" width="10" style="119" bestFit="1" customWidth="1"/>
    <col min="3369" max="3369" width="9" style="119" bestFit="1" customWidth="1"/>
    <col min="3370" max="3370" width="10" style="119" bestFit="1" customWidth="1"/>
    <col min="3371" max="3371" width="9" style="119" bestFit="1" customWidth="1"/>
    <col min="3372" max="3372" width="10" style="119" bestFit="1" customWidth="1"/>
    <col min="3373" max="3386" width="11" style="119" bestFit="1" customWidth="1"/>
    <col min="3387" max="3387" width="10" style="119" bestFit="1" customWidth="1"/>
    <col min="3388" max="3388" width="11" style="119" bestFit="1" customWidth="1"/>
    <col min="3389" max="3389" width="10" style="119" bestFit="1" customWidth="1"/>
    <col min="3390" max="3390" width="9" style="119" bestFit="1" customWidth="1"/>
    <col min="3391" max="3413" width="11" style="119" bestFit="1" customWidth="1"/>
    <col min="3414" max="3414" width="10" style="119" bestFit="1" customWidth="1"/>
    <col min="3415" max="3415" width="11" style="119" bestFit="1" customWidth="1"/>
    <col min="3416" max="3416" width="10" style="119" bestFit="1" customWidth="1"/>
    <col min="3417" max="3424" width="11" style="119" bestFit="1" customWidth="1"/>
    <col min="3425" max="3425" width="10" style="119" bestFit="1" customWidth="1"/>
    <col min="3426" max="3426" width="11" style="119" bestFit="1" customWidth="1"/>
    <col min="3427" max="3427" width="10" style="119" bestFit="1" customWidth="1"/>
    <col min="3428" max="3430" width="11" style="119" bestFit="1" customWidth="1"/>
    <col min="3431" max="3431" width="5.88671875" style="119" bestFit="1" customWidth="1"/>
    <col min="3432" max="3432" width="7" style="119" bestFit="1" customWidth="1"/>
    <col min="3433" max="3433" width="6" style="119" bestFit="1" customWidth="1"/>
    <col min="3434" max="3434" width="7" style="119" bestFit="1" customWidth="1"/>
    <col min="3435" max="3435" width="6" style="119" bestFit="1" customWidth="1"/>
    <col min="3436" max="3436" width="7" style="119" bestFit="1" customWidth="1"/>
    <col min="3437" max="3437" width="8" style="119" bestFit="1" customWidth="1"/>
    <col min="3438" max="3438" width="7" style="119" bestFit="1" customWidth="1"/>
    <col min="3439" max="3450" width="8" style="119" bestFit="1" customWidth="1"/>
    <col min="3451" max="3451" width="7" style="119" bestFit="1" customWidth="1"/>
    <col min="3452" max="3469" width="8" style="119" bestFit="1" customWidth="1"/>
    <col min="3470" max="3470" width="7" style="119" bestFit="1" customWidth="1"/>
    <col min="3471" max="3483" width="8" style="119" bestFit="1" customWidth="1"/>
    <col min="3484" max="3503" width="9" style="119" bestFit="1" customWidth="1"/>
    <col min="3504" max="3504" width="7" style="119" bestFit="1" customWidth="1"/>
    <col min="3505" max="3531" width="9" style="119" bestFit="1" customWidth="1"/>
    <col min="3532" max="3532" width="7" style="119" bestFit="1" customWidth="1"/>
    <col min="3533" max="3533" width="9" style="119" bestFit="1" customWidth="1"/>
    <col min="3534" max="3534" width="8" style="119" bestFit="1" customWidth="1"/>
    <col min="3535" max="3564" width="9" style="119" bestFit="1" customWidth="1"/>
    <col min="3565" max="3565" width="8" style="119" bestFit="1" customWidth="1"/>
    <col min="3566" max="3569" width="9" style="119" bestFit="1" customWidth="1"/>
    <col min="3570" max="3570" width="8" style="119" bestFit="1" customWidth="1"/>
    <col min="3571" max="3578" width="9" style="119" bestFit="1" customWidth="1"/>
    <col min="3579" max="3579" width="8" style="119" bestFit="1" customWidth="1"/>
    <col min="3580" max="3586" width="9" style="119" bestFit="1" customWidth="1"/>
    <col min="3587" max="3587" width="8" style="119" bestFit="1" customWidth="1"/>
    <col min="3588" max="3595" width="9" style="119" bestFit="1" customWidth="1"/>
    <col min="3596" max="3596" width="8" style="119" bestFit="1" customWidth="1"/>
    <col min="3597" max="3598" width="9" style="119" bestFit="1" customWidth="1"/>
    <col min="3599" max="3599" width="8" style="119" bestFit="1" customWidth="1"/>
    <col min="3600" max="3600" width="7" style="119" bestFit="1" customWidth="1"/>
    <col min="3601" max="3601" width="8" style="119" bestFit="1" customWidth="1"/>
    <col min="3602" max="3620" width="9" style="119" bestFit="1" customWidth="1"/>
    <col min="3621" max="3621" width="8" style="119" bestFit="1" customWidth="1"/>
    <col min="3622" max="3652" width="9" style="119" bestFit="1" customWidth="1"/>
    <col min="3653" max="3653" width="8" style="119" bestFit="1" customWidth="1"/>
    <col min="3654" max="3657" width="9" style="119" bestFit="1" customWidth="1"/>
    <col min="3658" max="3658" width="8" style="119" bestFit="1" customWidth="1"/>
    <col min="3659" max="3662" width="9" style="119" bestFit="1" customWidth="1"/>
    <col min="3663" max="3684" width="10" style="119" bestFit="1" customWidth="1"/>
    <col min="3685" max="3685" width="9" style="119" bestFit="1" customWidth="1"/>
    <col min="3686" max="3686" width="10" style="119" bestFit="1" customWidth="1"/>
    <col min="3687" max="3687" width="9" style="119" bestFit="1" customWidth="1"/>
    <col min="3688" max="3688" width="10" style="119" bestFit="1" customWidth="1"/>
    <col min="3689" max="3689" width="8" style="119" bestFit="1" customWidth="1"/>
    <col min="3690" max="3700" width="10" style="119" bestFit="1" customWidth="1"/>
    <col min="3701" max="3701" width="9" style="119" bestFit="1" customWidth="1"/>
    <col min="3702" max="3719" width="10" style="119" bestFit="1" customWidth="1"/>
    <col min="3720" max="3720" width="9" style="119" bestFit="1" customWidth="1"/>
    <col min="3721" max="3728" width="10" style="119" bestFit="1" customWidth="1"/>
    <col min="3729" max="3729" width="9" style="119" bestFit="1" customWidth="1"/>
    <col min="3730" max="3737" width="10" style="119" bestFit="1" customWidth="1"/>
    <col min="3738" max="3738" width="9" style="119" bestFit="1" customWidth="1"/>
    <col min="3739" max="3741" width="10" style="119" bestFit="1" customWidth="1"/>
    <col min="3742" max="3742" width="9" style="119" bestFit="1" customWidth="1"/>
    <col min="3743" max="3744" width="10" style="119" bestFit="1" customWidth="1"/>
    <col min="3745" max="3745" width="9" style="119" bestFit="1" customWidth="1"/>
    <col min="3746" max="3750" width="10" style="119" bestFit="1" customWidth="1"/>
    <col min="3751" max="3751" width="9" style="119" bestFit="1" customWidth="1"/>
    <col min="3752" max="3760" width="10" style="119" bestFit="1" customWidth="1"/>
    <col min="3761" max="3761" width="9" style="119" bestFit="1" customWidth="1"/>
    <col min="3762" max="3762" width="10" style="119" bestFit="1" customWidth="1"/>
    <col min="3763" max="3763" width="9" style="119" bestFit="1" customWidth="1"/>
    <col min="3764" max="3779" width="10" style="119" bestFit="1" customWidth="1"/>
    <col min="3780" max="3780" width="8" style="119" bestFit="1" customWidth="1"/>
    <col min="3781" max="3786" width="10" style="119" bestFit="1" customWidth="1"/>
    <col min="3787" max="3787" width="9" style="119" bestFit="1" customWidth="1"/>
    <col min="3788" max="3815" width="10" style="119" bestFit="1" customWidth="1"/>
    <col min="3816" max="3816" width="9" style="119" bestFit="1" customWidth="1"/>
    <col min="3817" max="3831" width="10" style="119" bestFit="1" customWidth="1"/>
    <col min="3832" max="3833" width="9" style="119" bestFit="1" customWidth="1"/>
    <col min="3834" max="3836" width="10" style="119" bestFit="1" customWidth="1"/>
    <col min="3837" max="3837" width="9" style="119" bestFit="1" customWidth="1"/>
    <col min="3838" max="3846" width="10" style="119" bestFit="1" customWidth="1"/>
    <col min="3847" max="3847" width="9" style="119" bestFit="1" customWidth="1"/>
    <col min="3848" max="3857" width="10" style="119" bestFit="1" customWidth="1"/>
    <col min="3858" max="3858" width="9" style="119" bestFit="1" customWidth="1"/>
    <col min="3859" max="3860" width="10" style="119" bestFit="1" customWidth="1"/>
    <col min="3861" max="3861" width="9" style="119" bestFit="1" customWidth="1"/>
    <col min="3862" max="3887" width="10" style="119" bestFit="1" customWidth="1"/>
    <col min="3888" max="3888" width="9" style="119" bestFit="1" customWidth="1"/>
    <col min="3889" max="3894" width="10" style="119" bestFit="1" customWidth="1"/>
    <col min="3895" max="3895" width="9" style="119" bestFit="1" customWidth="1"/>
    <col min="3896" max="3910" width="10" style="119" bestFit="1" customWidth="1"/>
    <col min="3911" max="3911" width="9" style="119" bestFit="1" customWidth="1"/>
    <col min="3912" max="3921" width="10" style="119" bestFit="1" customWidth="1"/>
    <col min="3922" max="3922" width="9" style="119" bestFit="1" customWidth="1"/>
    <col min="3923" max="3923" width="10" style="119" bestFit="1" customWidth="1"/>
    <col min="3924" max="3924" width="9" style="119" bestFit="1" customWidth="1"/>
    <col min="3925" max="3939" width="10" style="119" bestFit="1" customWidth="1"/>
    <col min="3940" max="3940" width="9" style="119" bestFit="1" customWidth="1"/>
    <col min="3941" max="3941" width="10" style="119" bestFit="1" customWidth="1"/>
    <col min="3942" max="3942" width="9" style="119" bestFit="1" customWidth="1"/>
    <col min="3943" max="3943" width="10" style="119" bestFit="1" customWidth="1"/>
    <col min="3944" max="3957" width="11" style="119" bestFit="1" customWidth="1"/>
    <col min="3958" max="3958" width="10" style="119" bestFit="1" customWidth="1"/>
    <col min="3959" max="3959" width="11" style="119" bestFit="1" customWidth="1"/>
    <col min="3960" max="3960" width="10" style="119" bestFit="1" customWidth="1"/>
    <col min="3961" max="3961" width="9" style="119" bestFit="1" customWidth="1"/>
    <col min="3962" max="3984" width="11" style="119" bestFit="1" customWidth="1"/>
    <col min="3985" max="3985" width="10" style="119" bestFit="1" customWidth="1"/>
    <col min="3986" max="3986" width="11" style="119" bestFit="1" customWidth="1"/>
    <col min="3987" max="3987" width="10" style="119" bestFit="1" customWidth="1"/>
    <col min="3988" max="3995" width="11" style="119" bestFit="1" customWidth="1"/>
    <col min="3996" max="3996" width="10" style="119" bestFit="1" customWidth="1"/>
    <col min="3997" max="3997" width="11" style="119" bestFit="1" customWidth="1"/>
    <col min="3998" max="3998" width="10" style="119" bestFit="1" customWidth="1"/>
    <col min="3999" max="4001" width="11" style="119" bestFit="1" customWidth="1"/>
    <col min="4002" max="4002" width="6.5546875" style="119" bestFit="1" customWidth="1"/>
    <col min="4003" max="4003" width="7" style="119" bestFit="1" customWidth="1"/>
    <col min="4004" max="4004" width="6" style="119" bestFit="1" customWidth="1"/>
    <col min="4005" max="4005" width="7" style="119" bestFit="1" customWidth="1"/>
    <col min="4006" max="4006" width="6" style="119" bestFit="1" customWidth="1"/>
    <col min="4007" max="4007" width="7" style="119" bestFit="1" customWidth="1"/>
    <col min="4008" max="4008" width="8" style="119" bestFit="1" customWidth="1"/>
    <col min="4009" max="4009" width="7" style="119" bestFit="1" customWidth="1"/>
    <col min="4010" max="4021" width="8" style="119" bestFit="1" customWidth="1"/>
    <col min="4022" max="4022" width="7" style="119" bestFit="1" customWidth="1"/>
    <col min="4023" max="4040" width="8" style="119" bestFit="1" customWidth="1"/>
    <col min="4041" max="4041" width="7" style="119" bestFit="1" customWidth="1"/>
    <col min="4042" max="4054" width="8" style="119" bestFit="1" customWidth="1"/>
    <col min="4055" max="4074" width="9" style="119" bestFit="1" customWidth="1"/>
    <col min="4075" max="4075" width="7" style="119" bestFit="1" customWidth="1"/>
    <col min="4076" max="4102" width="9" style="119" bestFit="1" customWidth="1"/>
    <col min="4103" max="4103" width="7" style="119" bestFit="1" customWidth="1"/>
    <col min="4104" max="4104" width="9" style="119" bestFit="1" customWidth="1"/>
    <col min="4105" max="4105" width="8" style="119" bestFit="1" customWidth="1"/>
    <col min="4106" max="4135" width="9" style="119" bestFit="1" customWidth="1"/>
    <col min="4136" max="4136" width="8" style="119" bestFit="1" customWidth="1"/>
    <col min="4137" max="4140" width="9" style="119" bestFit="1" customWidth="1"/>
    <col min="4141" max="4141" width="8" style="119" bestFit="1" customWidth="1"/>
    <col min="4142" max="4149" width="9" style="119" bestFit="1" customWidth="1"/>
    <col min="4150" max="4150" width="8" style="119" bestFit="1" customWidth="1"/>
    <col min="4151" max="4157" width="9" style="119" bestFit="1" customWidth="1"/>
    <col min="4158" max="4158" width="8" style="119" bestFit="1" customWidth="1"/>
    <col min="4159" max="4166" width="9" style="119" bestFit="1" customWidth="1"/>
    <col min="4167" max="4167" width="8" style="119" bestFit="1" customWidth="1"/>
    <col min="4168" max="4169" width="9" style="119" bestFit="1" customWidth="1"/>
    <col min="4170" max="4170" width="8" style="119" bestFit="1" customWidth="1"/>
    <col min="4171" max="4171" width="7" style="119" bestFit="1" customWidth="1"/>
    <col min="4172" max="4172" width="8" style="119" bestFit="1" customWidth="1"/>
    <col min="4173" max="4191" width="9" style="119" bestFit="1" customWidth="1"/>
    <col min="4192" max="4192" width="8" style="119" bestFit="1" customWidth="1"/>
    <col min="4193" max="4223" width="9" style="119" bestFit="1" customWidth="1"/>
    <col min="4224" max="4224" width="8" style="119" bestFit="1" customWidth="1"/>
    <col min="4225" max="4228" width="9" style="119" bestFit="1" customWidth="1"/>
    <col min="4229" max="4229" width="8" style="119" bestFit="1" customWidth="1"/>
    <col min="4230" max="4233" width="9" style="119" bestFit="1" customWidth="1"/>
    <col min="4234" max="4255" width="10" style="119" bestFit="1" customWidth="1"/>
    <col min="4256" max="4256" width="9" style="119" bestFit="1" customWidth="1"/>
    <col min="4257" max="4257" width="10" style="119" bestFit="1" customWidth="1"/>
    <col min="4258" max="4258" width="9" style="119" bestFit="1" customWidth="1"/>
    <col min="4259" max="4259" width="10" style="119" bestFit="1" customWidth="1"/>
    <col min="4260" max="4260" width="8" style="119" bestFit="1" customWidth="1"/>
    <col min="4261" max="4271" width="10" style="119" bestFit="1" customWidth="1"/>
    <col min="4272" max="4272" width="9" style="119" bestFit="1" customWidth="1"/>
    <col min="4273" max="4290" width="10" style="119" bestFit="1" customWidth="1"/>
    <col min="4291" max="4291" width="9" style="119" bestFit="1" customWidth="1"/>
    <col min="4292" max="4299" width="10" style="119" bestFit="1" customWidth="1"/>
    <col min="4300" max="4300" width="9" style="119" bestFit="1" customWidth="1"/>
    <col min="4301" max="4308" width="10" style="119" bestFit="1" customWidth="1"/>
    <col min="4309" max="4309" width="9" style="119" bestFit="1" customWidth="1"/>
    <col min="4310" max="4312" width="10" style="119" bestFit="1" customWidth="1"/>
    <col min="4313" max="4313" width="9" style="119" bestFit="1" customWidth="1"/>
    <col min="4314" max="4315" width="10" style="119" bestFit="1" customWidth="1"/>
    <col min="4316" max="4316" width="9" style="119" bestFit="1" customWidth="1"/>
    <col min="4317" max="4321" width="10" style="119" bestFit="1" customWidth="1"/>
    <col min="4322" max="4322" width="9" style="119" bestFit="1" customWidth="1"/>
    <col min="4323" max="4331" width="10" style="119" bestFit="1" customWidth="1"/>
    <col min="4332" max="4332" width="9" style="119" bestFit="1" customWidth="1"/>
    <col min="4333" max="4333" width="10" style="119" bestFit="1" customWidth="1"/>
    <col min="4334" max="4334" width="9" style="119" bestFit="1" customWidth="1"/>
    <col min="4335" max="4350" width="10" style="119" bestFit="1" customWidth="1"/>
    <col min="4351" max="4351" width="8" style="119" bestFit="1" customWidth="1"/>
    <col min="4352" max="4357" width="10" style="119" bestFit="1" customWidth="1"/>
    <col min="4358" max="4358" width="9" style="119" bestFit="1" customWidth="1"/>
    <col min="4359" max="4386" width="10" style="119" bestFit="1" customWidth="1"/>
    <col min="4387" max="4387" width="9" style="119" bestFit="1" customWidth="1"/>
    <col min="4388" max="4402" width="10" style="119" bestFit="1" customWidth="1"/>
    <col min="4403" max="4404" width="9" style="119" bestFit="1" customWidth="1"/>
    <col min="4405" max="4407" width="10" style="119" bestFit="1" customWidth="1"/>
    <col min="4408" max="4408" width="9" style="119" bestFit="1" customWidth="1"/>
    <col min="4409" max="4417" width="10" style="119" bestFit="1" customWidth="1"/>
    <col min="4418" max="4418" width="9" style="119" bestFit="1" customWidth="1"/>
    <col min="4419" max="4428" width="10" style="119" bestFit="1" customWidth="1"/>
    <col min="4429" max="4429" width="9" style="119" bestFit="1" customWidth="1"/>
    <col min="4430" max="4431" width="10" style="119" bestFit="1" customWidth="1"/>
    <col min="4432" max="4432" width="9" style="119" bestFit="1" customWidth="1"/>
    <col min="4433" max="4458" width="10" style="119" bestFit="1" customWidth="1"/>
    <col min="4459" max="4459" width="9" style="119" bestFit="1" customWidth="1"/>
    <col min="4460" max="4465" width="10" style="119" bestFit="1" customWidth="1"/>
    <col min="4466" max="4466" width="9" style="119" bestFit="1" customWidth="1"/>
    <col min="4467" max="4481" width="10" style="119" bestFit="1" customWidth="1"/>
    <col min="4482" max="4482" width="9" style="119" bestFit="1" customWidth="1"/>
    <col min="4483" max="4492" width="10" style="119" bestFit="1" customWidth="1"/>
    <col min="4493" max="4493" width="9" style="119" bestFit="1" customWidth="1"/>
    <col min="4494" max="4494" width="10" style="119" bestFit="1" customWidth="1"/>
    <col min="4495" max="4495" width="9" style="119" bestFit="1" customWidth="1"/>
    <col min="4496" max="4510" width="10" style="119" bestFit="1" customWidth="1"/>
    <col min="4511" max="4511" width="9" style="119" bestFit="1" customWidth="1"/>
    <col min="4512" max="4512" width="10" style="119" bestFit="1" customWidth="1"/>
    <col min="4513" max="4513" width="9" style="119" bestFit="1" customWidth="1"/>
    <col min="4514" max="4514" width="10" style="119" bestFit="1" customWidth="1"/>
    <col min="4515" max="4528" width="11" style="119" bestFit="1" customWidth="1"/>
    <col min="4529" max="4529" width="10" style="119" bestFit="1" customWidth="1"/>
    <col min="4530" max="4530" width="11" style="119" bestFit="1" customWidth="1"/>
    <col min="4531" max="4531" width="10" style="119" bestFit="1" customWidth="1"/>
    <col min="4532" max="4532" width="9" style="119" bestFit="1" customWidth="1"/>
    <col min="4533" max="4555" width="11" style="119" bestFit="1" customWidth="1"/>
    <col min="4556" max="4556" width="10" style="119" bestFit="1" customWidth="1"/>
    <col min="4557" max="4557" width="11" style="119" bestFit="1" customWidth="1"/>
    <col min="4558" max="4558" width="10" style="119" bestFit="1" customWidth="1"/>
    <col min="4559" max="4566" width="11" style="119" bestFit="1" customWidth="1"/>
    <col min="4567" max="4567" width="10" style="119" bestFit="1" customWidth="1"/>
    <col min="4568" max="4568" width="11" style="119" bestFit="1" customWidth="1"/>
    <col min="4569" max="4569" width="10" style="119" bestFit="1" customWidth="1"/>
    <col min="4570" max="4572" width="11" style="119" bestFit="1" customWidth="1"/>
    <col min="4573" max="4573" width="6.5546875" style="119" bestFit="1" customWidth="1"/>
    <col min="4574" max="4574" width="7" style="119" bestFit="1" customWidth="1"/>
    <col min="4575" max="4575" width="6" style="119" bestFit="1" customWidth="1"/>
    <col min="4576" max="4576" width="7" style="119" bestFit="1" customWidth="1"/>
    <col min="4577" max="4577" width="6" style="119" bestFit="1" customWidth="1"/>
    <col min="4578" max="4578" width="7" style="119" bestFit="1" customWidth="1"/>
    <col min="4579" max="4579" width="8" style="119" bestFit="1" customWidth="1"/>
    <col min="4580" max="4580" width="7" style="119" bestFit="1" customWidth="1"/>
    <col min="4581" max="4592" width="8" style="119" bestFit="1" customWidth="1"/>
    <col min="4593" max="4593" width="7" style="119" bestFit="1" customWidth="1"/>
    <col min="4594" max="4611" width="8" style="119" bestFit="1" customWidth="1"/>
    <col min="4612" max="4612" width="7" style="119" bestFit="1" customWidth="1"/>
    <col min="4613" max="4625" width="8" style="119" bestFit="1" customWidth="1"/>
    <col min="4626" max="4645" width="9" style="119" bestFit="1" customWidth="1"/>
    <col min="4646" max="4646" width="7" style="119" bestFit="1" customWidth="1"/>
    <col min="4647" max="4673" width="9" style="119" bestFit="1" customWidth="1"/>
    <col min="4674" max="4674" width="7" style="119" bestFit="1" customWidth="1"/>
    <col min="4675" max="4675" width="9" style="119" bestFit="1" customWidth="1"/>
    <col min="4676" max="4676" width="8" style="119" bestFit="1" customWidth="1"/>
    <col min="4677" max="4706" width="9" style="119" bestFit="1" customWidth="1"/>
    <col min="4707" max="4707" width="8" style="119" bestFit="1" customWidth="1"/>
    <col min="4708" max="4711" width="9" style="119" bestFit="1" customWidth="1"/>
    <col min="4712" max="4712" width="8" style="119" bestFit="1" customWidth="1"/>
    <col min="4713" max="4720" width="9" style="119" bestFit="1" customWidth="1"/>
    <col min="4721" max="4721" width="8" style="119" bestFit="1" customWidth="1"/>
    <col min="4722" max="4728" width="9" style="119" bestFit="1" customWidth="1"/>
    <col min="4729" max="4729" width="8" style="119" bestFit="1" customWidth="1"/>
    <col min="4730" max="4737" width="9" style="119" bestFit="1" customWidth="1"/>
    <col min="4738" max="4738" width="8" style="119" bestFit="1" customWidth="1"/>
    <col min="4739" max="4740" width="9" style="119" bestFit="1" customWidth="1"/>
    <col min="4741" max="4741" width="8" style="119" bestFit="1" customWidth="1"/>
    <col min="4742" max="4742" width="7" style="119" bestFit="1" customWidth="1"/>
    <col min="4743" max="4743" width="8" style="119" bestFit="1" customWidth="1"/>
    <col min="4744" max="4762" width="9" style="119" bestFit="1" customWidth="1"/>
    <col min="4763" max="4763" width="8" style="119" bestFit="1" customWidth="1"/>
    <col min="4764" max="4794" width="9" style="119" bestFit="1" customWidth="1"/>
    <col min="4795" max="4795" width="8" style="119" bestFit="1" customWidth="1"/>
    <col min="4796" max="4799" width="9" style="119" bestFit="1" customWidth="1"/>
    <col min="4800" max="4800" width="8" style="119" bestFit="1" customWidth="1"/>
    <col min="4801" max="4804" width="9" style="119" bestFit="1" customWidth="1"/>
    <col min="4805" max="4826" width="10" style="119" bestFit="1" customWidth="1"/>
    <col min="4827" max="4827" width="9" style="119" bestFit="1" customWidth="1"/>
    <col min="4828" max="4828" width="10" style="119" bestFit="1" customWidth="1"/>
    <col min="4829" max="4829" width="9" style="119" bestFit="1" customWidth="1"/>
    <col min="4830" max="4830" width="10" style="119" bestFit="1" customWidth="1"/>
    <col min="4831" max="4831" width="8" style="119" bestFit="1" customWidth="1"/>
    <col min="4832" max="4842" width="10" style="119" bestFit="1" customWidth="1"/>
    <col min="4843" max="4843" width="9" style="119" bestFit="1" customWidth="1"/>
    <col min="4844" max="4861" width="10" style="119" bestFit="1" customWidth="1"/>
    <col min="4862" max="4862" width="9" style="119" bestFit="1" customWidth="1"/>
    <col min="4863" max="4870" width="10" style="119" bestFit="1" customWidth="1"/>
    <col min="4871" max="4871" width="9" style="119" bestFit="1" customWidth="1"/>
    <col min="4872" max="4879" width="10" style="119" bestFit="1" customWidth="1"/>
    <col min="4880" max="4880" width="9" style="119" bestFit="1" customWidth="1"/>
    <col min="4881" max="4883" width="10" style="119" bestFit="1" customWidth="1"/>
    <col min="4884" max="4884" width="9" style="119" bestFit="1" customWidth="1"/>
    <col min="4885" max="4886" width="10" style="119" bestFit="1" customWidth="1"/>
    <col min="4887" max="4887" width="9" style="119" bestFit="1" customWidth="1"/>
    <col min="4888" max="4892" width="10" style="119" bestFit="1" customWidth="1"/>
    <col min="4893" max="4893" width="9" style="119" bestFit="1" customWidth="1"/>
    <col min="4894" max="4902" width="10" style="119" bestFit="1" customWidth="1"/>
    <col min="4903" max="4903" width="9" style="119" bestFit="1" customWidth="1"/>
    <col min="4904" max="4904" width="10" style="119" bestFit="1" customWidth="1"/>
    <col min="4905" max="4905" width="9" style="119" bestFit="1" customWidth="1"/>
    <col min="4906" max="4921" width="10" style="119" bestFit="1" customWidth="1"/>
    <col min="4922" max="4922" width="8" style="119" bestFit="1" customWidth="1"/>
    <col min="4923" max="4928" width="10" style="119" bestFit="1" customWidth="1"/>
    <col min="4929" max="4929" width="9" style="119" bestFit="1" customWidth="1"/>
    <col min="4930" max="4957" width="10" style="119" bestFit="1" customWidth="1"/>
    <col min="4958" max="4958" width="9" style="119" bestFit="1" customWidth="1"/>
    <col min="4959" max="4973" width="10" style="119" bestFit="1" customWidth="1"/>
    <col min="4974" max="4975" width="9" style="119" bestFit="1" customWidth="1"/>
    <col min="4976" max="4978" width="10" style="119" bestFit="1" customWidth="1"/>
    <col min="4979" max="4979" width="9" style="119" bestFit="1" customWidth="1"/>
    <col min="4980" max="4988" width="10" style="119" bestFit="1" customWidth="1"/>
    <col min="4989" max="4989" width="9" style="119" bestFit="1" customWidth="1"/>
    <col min="4990" max="4999" width="10" style="119" bestFit="1" customWidth="1"/>
    <col min="5000" max="5000" width="9" style="119" bestFit="1" customWidth="1"/>
    <col min="5001" max="5002" width="10" style="119" bestFit="1" customWidth="1"/>
    <col min="5003" max="5003" width="9" style="119" bestFit="1" customWidth="1"/>
    <col min="5004" max="5029" width="10" style="119" bestFit="1" customWidth="1"/>
    <col min="5030" max="5030" width="9" style="119" bestFit="1" customWidth="1"/>
    <col min="5031" max="5036" width="10" style="119" bestFit="1" customWidth="1"/>
    <col min="5037" max="5037" width="9" style="119" bestFit="1" customWidth="1"/>
    <col min="5038" max="5052" width="10" style="119" bestFit="1" customWidth="1"/>
    <col min="5053" max="5053" width="9" style="119" bestFit="1" customWidth="1"/>
    <col min="5054" max="5063" width="10" style="119" bestFit="1" customWidth="1"/>
    <col min="5064" max="5064" width="9" style="119" bestFit="1" customWidth="1"/>
    <col min="5065" max="5065" width="10" style="119" bestFit="1" customWidth="1"/>
    <col min="5066" max="5066" width="9" style="119" bestFit="1" customWidth="1"/>
    <col min="5067" max="5081" width="10" style="119" bestFit="1" customWidth="1"/>
    <col min="5082" max="5082" width="9" style="119" bestFit="1" customWidth="1"/>
    <col min="5083" max="5083" width="10" style="119" bestFit="1" customWidth="1"/>
    <col min="5084" max="5084" width="9" style="119" bestFit="1" customWidth="1"/>
    <col min="5085" max="5085" width="10" style="119" bestFit="1" customWidth="1"/>
    <col min="5086" max="5099" width="11" style="119" bestFit="1" customWidth="1"/>
    <col min="5100" max="5100" width="10" style="119" bestFit="1" customWidth="1"/>
    <col min="5101" max="5101" width="11" style="119" bestFit="1" customWidth="1"/>
    <col min="5102" max="5102" width="10" style="119" bestFit="1" customWidth="1"/>
    <col min="5103" max="5103" width="9" style="119" bestFit="1" customWidth="1"/>
    <col min="5104" max="5126" width="11" style="119" bestFit="1" customWidth="1"/>
    <col min="5127" max="5127" width="10" style="119" bestFit="1" customWidth="1"/>
    <col min="5128" max="5128" width="11" style="119" bestFit="1" customWidth="1"/>
    <col min="5129" max="5129" width="10" style="119" bestFit="1" customWidth="1"/>
    <col min="5130" max="5137" width="11" style="119" bestFit="1" customWidth="1"/>
    <col min="5138" max="5138" width="10" style="119" bestFit="1" customWidth="1"/>
    <col min="5139" max="5139" width="11" style="119" bestFit="1" customWidth="1"/>
    <col min="5140" max="5140" width="10" style="119" bestFit="1" customWidth="1"/>
    <col min="5141" max="5143" width="11" style="119" bestFit="1" customWidth="1"/>
    <col min="5144" max="5144" width="6.5546875" style="119" bestFit="1" customWidth="1"/>
    <col min="5145" max="5145" width="7" style="119" bestFit="1" customWidth="1"/>
    <col min="5146" max="5146" width="6" style="119" bestFit="1" customWidth="1"/>
    <col min="5147" max="5147" width="7" style="119" bestFit="1" customWidth="1"/>
    <col min="5148" max="5148" width="6" style="119" bestFit="1" customWidth="1"/>
    <col min="5149" max="5149" width="7" style="119" bestFit="1" customWidth="1"/>
    <col min="5150" max="5150" width="8" style="119" bestFit="1" customWidth="1"/>
    <col min="5151" max="5151" width="7" style="119" bestFit="1" customWidth="1"/>
    <col min="5152" max="5163" width="8" style="119" bestFit="1" customWidth="1"/>
    <col min="5164" max="5164" width="7" style="119" bestFit="1" customWidth="1"/>
    <col min="5165" max="5182" width="8" style="119" bestFit="1" customWidth="1"/>
    <col min="5183" max="5183" width="7" style="119" bestFit="1" customWidth="1"/>
    <col min="5184" max="5196" width="8" style="119" bestFit="1" customWidth="1"/>
    <col min="5197" max="5216" width="9" style="119" bestFit="1" customWidth="1"/>
    <col min="5217" max="5217" width="7" style="119" bestFit="1" customWidth="1"/>
    <col min="5218" max="5244" width="9" style="119" bestFit="1" customWidth="1"/>
    <col min="5245" max="5245" width="7" style="119" bestFit="1" customWidth="1"/>
    <col min="5246" max="5246" width="9" style="119" bestFit="1" customWidth="1"/>
    <col min="5247" max="5247" width="8" style="119" bestFit="1" customWidth="1"/>
    <col min="5248" max="5277" width="9" style="119" bestFit="1" customWidth="1"/>
    <col min="5278" max="5278" width="8" style="119" bestFit="1" customWidth="1"/>
    <col min="5279" max="5282" width="9" style="119" bestFit="1" customWidth="1"/>
    <col min="5283" max="5283" width="8" style="119" bestFit="1" customWidth="1"/>
    <col min="5284" max="5291" width="9" style="119" bestFit="1" customWidth="1"/>
    <col min="5292" max="5292" width="8" style="119" bestFit="1" customWidth="1"/>
    <col min="5293" max="5299" width="9" style="119" bestFit="1" customWidth="1"/>
    <col min="5300" max="5300" width="8" style="119" bestFit="1" customWidth="1"/>
    <col min="5301" max="5308" width="9" style="119" bestFit="1" customWidth="1"/>
    <col min="5309" max="5309" width="8" style="119" bestFit="1" customWidth="1"/>
    <col min="5310" max="5311" width="9" style="119" bestFit="1" customWidth="1"/>
    <col min="5312" max="5312" width="8" style="119" bestFit="1" customWidth="1"/>
    <col min="5313" max="5313" width="7" style="119" bestFit="1" customWidth="1"/>
    <col min="5314" max="5314" width="8" style="119" bestFit="1" customWidth="1"/>
    <col min="5315" max="5333" width="9" style="119" bestFit="1" customWidth="1"/>
    <col min="5334" max="5334" width="8" style="119" bestFit="1" customWidth="1"/>
    <col min="5335" max="5365" width="9" style="119" bestFit="1" customWidth="1"/>
    <col min="5366" max="5366" width="8" style="119" bestFit="1" customWidth="1"/>
    <col min="5367" max="5370" width="9" style="119" bestFit="1" customWidth="1"/>
    <col min="5371" max="5371" width="8" style="119" bestFit="1" customWidth="1"/>
    <col min="5372" max="5375" width="9" style="119" bestFit="1" customWidth="1"/>
    <col min="5376" max="5397" width="10" style="119" bestFit="1" customWidth="1"/>
    <col min="5398" max="5398" width="9" style="119" bestFit="1" customWidth="1"/>
    <col min="5399" max="5399" width="10" style="119" bestFit="1" customWidth="1"/>
    <col min="5400" max="5400" width="9" style="119" bestFit="1" customWidth="1"/>
    <col min="5401" max="5401" width="10" style="119" bestFit="1" customWidth="1"/>
    <col min="5402" max="5402" width="8" style="119" bestFit="1" customWidth="1"/>
    <col min="5403" max="5413" width="10" style="119" bestFit="1" customWidth="1"/>
    <col min="5414" max="5414" width="9" style="119" bestFit="1" customWidth="1"/>
    <col min="5415" max="5432" width="10" style="119" bestFit="1" customWidth="1"/>
    <col min="5433" max="5433" width="9" style="119" bestFit="1" customWidth="1"/>
    <col min="5434" max="5441" width="10" style="119" bestFit="1" customWidth="1"/>
    <col min="5442" max="5442" width="9" style="119" bestFit="1" customWidth="1"/>
    <col min="5443" max="5450" width="10" style="119" bestFit="1" customWidth="1"/>
    <col min="5451" max="5451" width="9" style="119" bestFit="1" customWidth="1"/>
    <col min="5452" max="5454" width="10" style="119" bestFit="1" customWidth="1"/>
    <col min="5455" max="5455" width="9" style="119" bestFit="1" customWidth="1"/>
    <col min="5456" max="5457" width="10" style="119" bestFit="1" customWidth="1"/>
    <col min="5458" max="5458" width="9" style="119" bestFit="1" customWidth="1"/>
    <col min="5459" max="5463" width="10" style="119" bestFit="1" customWidth="1"/>
    <col min="5464" max="5464" width="9" style="119" bestFit="1" customWidth="1"/>
    <col min="5465" max="5473" width="10" style="119" bestFit="1" customWidth="1"/>
    <col min="5474" max="5474" width="9" style="119" bestFit="1" customWidth="1"/>
    <col min="5475" max="5475" width="10" style="119" bestFit="1" customWidth="1"/>
    <col min="5476" max="5476" width="9" style="119" bestFit="1" customWidth="1"/>
    <col min="5477" max="5492" width="10" style="119" bestFit="1" customWidth="1"/>
    <col min="5493" max="5493" width="8" style="119" bestFit="1" customWidth="1"/>
    <col min="5494" max="5499" width="10" style="119" bestFit="1" customWidth="1"/>
    <col min="5500" max="5500" width="9" style="119" bestFit="1" customWidth="1"/>
    <col min="5501" max="5528" width="10" style="119" bestFit="1" customWidth="1"/>
    <col min="5529" max="5529" width="9" style="119" bestFit="1" customWidth="1"/>
    <col min="5530" max="5544" width="10" style="119" bestFit="1" customWidth="1"/>
    <col min="5545" max="5546" width="9" style="119" bestFit="1" customWidth="1"/>
    <col min="5547" max="5549" width="10" style="119" bestFit="1" customWidth="1"/>
    <col min="5550" max="5550" width="9" style="119" bestFit="1" customWidth="1"/>
    <col min="5551" max="5559" width="10" style="119" bestFit="1" customWidth="1"/>
    <col min="5560" max="5560" width="9" style="119" bestFit="1" customWidth="1"/>
    <col min="5561" max="5570" width="10" style="119" bestFit="1" customWidth="1"/>
    <col min="5571" max="5571" width="9" style="119" bestFit="1" customWidth="1"/>
    <col min="5572" max="5573" width="10" style="119" bestFit="1" customWidth="1"/>
    <col min="5574" max="5574" width="9" style="119" bestFit="1" customWidth="1"/>
    <col min="5575" max="5600" width="10" style="119" bestFit="1" customWidth="1"/>
    <col min="5601" max="5601" width="9" style="119" bestFit="1" customWidth="1"/>
    <col min="5602" max="5607" width="10" style="119" bestFit="1" customWidth="1"/>
    <col min="5608" max="5608" width="9" style="119" bestFit="1" customWidth="1"/>
    <col min="5609" max="5623" width="10" style="119" bestFit="1" customWidth="1"/>
    <col min="5624" max="5624" width="9" style="119" bestFit="1" customWidth="1"/>
    <col min="5625" max="5634" width="10" style="119" bestFit="1" customWidth="1"/>
    <col min="5635" max="5635" width="9" style="119" bestFit="1" customWidth="1"/>
    <col min="5636" max="5636" width="10" style="119" bestFit="1" customWidth="1"/>
    <col min="5637" max="5637" width="9" style="119" bestFit="1" customWidth="1"/>
    <col min="5638" max="5652" width="10" style="119" bestFit="1" customWidth="1"/>
    <col min="5653" max="5653" width="9" style="119" bestFit="1" customWidth="1"/>
    <col min="5654" max="5654" width="10" style="119" bestFit="1" customWidth="1"/>
    <col min="5655" max="5655" width="9" style="119" bestFit="1" customWidth="1"/>
    <col min="5656" max="5656" width="10" style="119" bestFit="1" customWidth="1"/>
    <col min="5657" max="5670" width="11" style="119" bestFit="1" customWidth="1"/>
    <col min="5671" max="5671" width="10" style="119" bestFit="1" customWidth="1"/>
    <col min="5672" max="5672" width="11" style="119" bestFit="1" customWidth="1"/>
    <col min="5673" max="5673" width="10" style="119" bestFit="1" customWidth="1"/>
    <col min="5674" max="5674" width="9" style="119" bestFit="1" customWidth="1"/>
    <col min="5675" max="5697" width="11" style="119" bestFit="1" customWidth="1"/>
    <col min="5698" max="5698" width="10" style="119" bestFit="1" customWidth="1"/>
    <col min="5699" max="5699" width="11" style="119" bestFit="1" customWidth="1"/>
    <col min="5700" max="5700" width="10" style="119" bestFit="1" customWidth="1"/>
    <col min="5701" max="5708" width="11" style="119" bestFit="1" customWidth="1"/>
    <col min="5709" max="5709" width="10" style="119" bestFit="1" customWidth="1"/>
    <col min="5710" max="5710" width="11" style="119" bestFit="1" customWidth="1"/>
    <col min="5711" max="5711" width="10" style="119" bestFit="1" customWidth="1"/>
    <col min="5712" max="5714" width="11" style="119" bestFit="1" customWidth="1"/>
    <col min="5715" max="5715" width="6" style="119" bestFit="1" customWidth="1"/>
    <col min="5716" max="5716" width="7" style="119" bestFit="1" customWidth="1"/>
    <col min="5717" max="5717" width="6" style="119" bestFit="1" customWidth="1"/>
    <col min="5718" max="5718" width="7" style="119" bestFit="1" customWidth="1"/>
    <col min="5719" max="5719" width="6" style="119" bestFit="1" customWidth="1"/>
    <col min="5720" max="5720" width="7" style="119" bestFit="1" customWidth="1"/>
    <col min="5721" max="5721" width="8" style="119" bestFit="1" customWidth="1"/>
    <col min="5722" max="5722" width="7" style="119" bestFit="1" customWidth="1"/>
    <col min="5723" max="5734" width="8" style="119" bestFit="1" customWidth="1"/>
    <col min="5735" max="5735" width="7" style="119" bestFit="1" customWidth="1"/>
    <col min="5736" max="5753" width="8" style="119" bestFit="1" customWidth="1"/>
    <col min="5754" max="5754" width="7" style="119" bestFit="1" customWidth="1"/>
    <col min="5755" max="5767" width="8" style="119" bestFit="1" customWidth="1"/>
    <col min="5768" max="5787" width="9" style="119" bestFit="1" customWidth="1"/>
    <col min="5788" max="5788" width="7" style="119" bestFit="1" customWidth="1"/>
    <col min="5789" max="5815" width="9" style="119" bestFit="1" customWidth="1"/>
    <col min="5816" max="5816" width="7" style="119" bestFit="1" customWidth="1"/>
    <col min="5817" max="5817" width="9" style="119" bestFit="1" customWidth="1"/>
    <col min="5818" max="5818" width="8" style="119" bestFit="1" customWidth="1"/>
    <col min="5819" max="5848" width="9" style="119" bestFit="1" customWidth="1"/>
    <col min="5849" max="5849" width="8" style="119" bestFit="1" customWidth="1"/>
    <col min="5850" max="5853" width="9" style="119" bestFit="1" customWidth="1"/>
    <col min="5854" max="5854" width="8" style="119" bestFit="1" customWidth="1"/>
    <col min="5855" max="5862" width="9" style="119" bestFit="1" customWidth="1"/>
    <col min="5863" max="5863" width="8" style="119" bestFit="1" customWidth="1"/>
    <col min="5864" max="5870" width="9" style="119" bestFit="1" customWidth="1"/>
    <col min="5871" max="5871" width="8" style="119" bestFit="1" customWidth="1"/>
    <col min="5872" max="5879" width="9" style="119" bestFit="1" customWidth="1"/>
    <col min="5880" max="5880" width="8" style="119" bestFit="1" customWidth="1"/>
    <col min="5881" max="5882" width="9" style="119" bestFit="1" customWidth="1"/>
    <col min="5883" max="5883" width="8" style="119" bestFit="1" customWidth="1"/>
    <col min="5884" max="5884" width="7" style="119" bestFit="1" customWidth="1"/>
    <col min="5885" max="5885" width="8" style="119" bestFit="1" customWidth="1"/>
    <col min="5886" max="5904" width="9" style="119" bestFit="1" customWidth="1"/>
    <col min="5905" max="5905" width="8" style="119" bestFit="1" customWidth="1"/>
    <col min="5906" max="5936" width="9" style="119" bestFit="1" customWidth="1"/>
    <col min="5937" max="5937" width="8" style="119" bestFit="1" customWidth="1"/>
    <col min="5938" max="5941" width="9" style="119" bestFit="1" customWidth="1"/>
    <col min="5942" max="5942" width="8" style="119" bestFit="1" customWidth="1"/>
    <col min="5943" max="5946" width="9" style="119" bestFit="1" customWidth="1"/>
    <col min="5947" max="5968" width="10" style="119" bestFit="1" customWidth="1"/>
    <col min="5969" max="5969" width="9" style="119" bestFit="1" customWidth="1"/>
    <col min="5970" max="5970" width="10" style="119" bestFit="1" customWidth="1"/>
    <col min="5971" max="5971" width="9" style="119" bestFit="1" customWidth="1"/>
    <col min="5972" max="5972" width="10" style="119" bestFit="1" customWidth="1"/>
    <col min="5973" max="5973" width="8" style="119" bestFit="1" customWidth="1"/>
    <col min="5974" max="5984" width="10" style="119" bestFit="1" customWidth="1"/>
    <col min="5985" max="5985" width="9" style="119" bestFit="1" customWidth="1"/>
    <col min="5986" max="6003" width="10" style="119" bestFit="1" customWidth="1"/>
    <col min="6004" max="6004" width="9" style="119" bestFit="1" customWidth="1"/>
    <col min="6005" max="6012" width="10" style="119" bestFit="1" customWidth="1"/>
    <col min="6013" max="6013" width="9" style="119" bestFit="1" customWidth="1"/>
    <col min="6014" max="6021" width="10" style="119" bestFit="1" customWidth="1"/>
    <col min="6022" max="6022" width="9" style="119" bestFit="1" customWidth="1"/>
    <col min="6023" max="6025" width="10" style="119" bestFit="1" customWidth="1"/>
    <col min="6026" max="6026" width="9" style="119" bestFit="1" customWidth="1"/>
    <col min="6027" max="6028" width="10" style="119" bestFit="1" customWidth="1"/>
    <col min="6029" max="6029" width="9" style="119" bestFit="1" customWidth="1"/>
    <col min="6030" max="6034" width="10" style="119" bestFit="1" customWidth="1"/>
    <col min="6035" max="6035" width="9" style="119" bestFit="1" customWidth="1"/>
    <col min="6036" max="6044" width="10" style="119" bestFit="1" customWidth="1"/>
    <col min="6045" max="6045" width="9" style="119" bestFit="1" customWidth="1"/>
    <col min="6046" max="6046" width="10" style="119" bestFit="1" customWidth="1"/>
    <col min="6047" max="6047" width="9" style="119" bestFit="1" customWidth="1"/>
    <col min="6048" max="6063" width="10" style="119" bestFit="1" customWidth="1"/>
    <col min="6064" max="6064" width="8" style="119" bestFit="1" customWidth="1"/>
    <col min="6065" max="6070" width="10" style="119" bestFit="1" customWidth="1"/>
    <col min="6071" max="6071" width="9" style="119" bestFit="1" customWidth="1"/>
    <col min="6072" max="6099" width="10" style="119" bestFit="1" customWidth="1"/>
    <col min="6100" max="6100" width="9" style="119" bestFit="1" customWidth="1"/>
    <col min="6101" max="6115" width="10" style="119" bestFit="1" customWidth="1"/>
    <col min="6116" max="6117" width="9" style="119" bestFit="1" customWidth="1"/>
    <col min="6118" max="6120" width="10" style="119" bestFit="1" customWidth="1"/>
    <col min="6121" max="6121" width="9" style="119" bestFit="1" customWidth="1"/>
    <col min="6122" max="6130" width="10" style="119" bestFit="1" customWidth="1"/>
    <col min="6131" max="6131" width="9" style="119" bestFit="1" customWidth="1"/>
    <col min="6132" max="6141" width="10" style="119" bestFit="1" customWidth="1"/>
    <col min="6142" max="6142" width="9" style="119" bestFit="1" customWidth="1"/>
    <col min="6143" max="6144" width="10" style="119" bestFit="1" customWidth="1"/>
    <col min="6145" max="6145" width="9" style="119" bestFit="1" customWidth="1"/>
    <col min="6146" max="6171" width="10" style="119" bestFit="1" customWidth="1"/>
    <col min="6172" max="6172" width="9" style="119" bestFit="1" customWidth="1"/>
    <col min="6173" max="6178" width="10" style="119" bestFit="1" customWidth="1"/>
    <col min="6179" max="6179" width="9" style="119" bestFit="1" customWidth="1"/>
    <col min="6180" max="6194" width="10" style="119" bestFit="1" customWidth="1"/>
    <col min="6195" max="6195" width="9" style="119" bestFit="1" customWidth="1"/>
    <col min="6196" max="6205" width="10" style="119" bestFit="1" customWidth="1"/>
    <col min="6206" max="6206" width="9" style="119" bestFit="1" customWidth="1"/>
    <col min="6207" max="6207" width="10" style="119" bestFit="1" customWidth="1"/>
    <col min="6208" max="6208" width="9" style="119" bestFit="1" customWidth="1"/>
    <col min="6209" max="6223" width="10" style="119" bestFit="1" customWidth="1"/>
    <col min="6224" max="6224" width="9" style="119" bestFit="1" customWidth="1"/>
    <col min="6225" max="6225" width="10" style="119" bestFit="1" customWidth="1"/>
    <col min="6226" max="6226" width="9" style="119" bestFit="1" customWidth="1"/>
    <col min="6227" max="6227" width="10" style="119" bestFit="1" customWidth="1"/>
    <col min="6228" max="6241" width="11" style="119" bestFit="1" customWidth="1"/>
    <col min="6242" max="6242" width="10" style="119" bestFit="1" customWidth="1"/>
    <col min="6243" max="6243" width="11" style="119" bestFit="1" customWidth="1"/>
    <col min="6244" max="6244" width="10" style="119" bestFit="1" customWidth="1"/>
    <col min="6245" max="6245" width="9" style="119" bestFit="1" customWidth="1"/>
    <col min="6246" max="6268" width="11" style="119" bestFit="1" customWidth="1"/>
    <col min="6269" max="6269" width="10" style="119" bestFit="1" customWidth="1"/>
    <col min="6270" max="6270" width="11" style="119" bestFit="1" customWidth="1"/>
    <col min="6271" max="6271" width="10" style="119" bestFit="1" customWidth="1"/>
    <col min="6272" max="6279" width="11" style="119" bestFit="1" customWidth="1"/>
    <col min="6280" max="6280" width="10" style="119" bestFit="1" customWidth="1"/>
    <col min="6281" max="6281" width="11" style="119" bestFit="1" customWidth="1"/>
    <col min="6282" max="6282" width="10" style="119" bestFit="1" customWidth="1"/>
    <col min="6283" max="6285" width="11" style="119" bestFit="1" customWidth="1"/>
    <col min="6286" max="6286" width="5.5546875" style="119" bestFit="1" customWidth="1"/>
    <col min="6287" max="6287" width="7" style="119" bestFit="1" customWidth="1"/>
    <col min="6288" max="6288" width="6" style="119" bestFit="1" customWidth="1"/>
    <col min="6289" max="6289" width="7" style="119" bestFit="1" customWidth="1"/>
    <col min="6290" max="6290" width="6" style="119" bestFit="1" customWidth="1"/>
    <col min="6291" max="6291" width="7" style="119" bestFit="1" customWidth="1"/>
    <col min="6292" max="6292" width="8" style="119" bestFit="1" customWidth="1"/>
    <col min="6293" max="6293" width="7" style="119" bestFit="1" customWidth="1"/>
    <col min="6294" max="6305" width="8" style="119" bestFit="1" customWidth="1"/>
    <col min="6306" max="6306" width="7" style="119" bestFit="1" customWidth="1"/>
    <col min="6307" max="6324" width="8" style="119" bestFit="1" customWidth="1"/>
    <col min="6325" max="6325" width="7" style="119" bestFit="1" customWidth="1"/>
    <col min="6326" max="6338" width="8" style="119" bestFit="1" customWidth="1"/>
    <col min="6339" max="6358" width="9" style="119" bestFit="1" customWidth="1"/>
    <col min="6359" max="6359" width="7" style="119" bestFit="1" customWidth="1"/>
    <col min="6360" max="6386" width="9" style="119" bestFit="1" customWidth="1"/>
    <col min="6387" max="6387" width="7" style="119" bestFit="1" customWidth="1"/>
    <col min="6388" max="6388" width="9" style="119" bestFit="1" customWidth="1"/>
    <col min="6389" max="6389" width="8" style="119" bestFit="1" customWidth="1"/>
    <col min="6390" max="6419" width="9" style="119" bestFit="1" customWidth="1"/>
    <col min="6420" max="6420" width="8" style="119" bestFit="1" customWidth="1"/>
    <col min="6421" max="6424" width="9" style="119" bestFit="1" customWidth="1"/>
    <col min="6425" max="6425" width="8" style="119" bestFit="1" customWidth="1"/>
    <col min="6426" max="6433" width="9" style="119" bestFit="1" customWidth="1"/>
    <col min="6434" max="6434" width="8" style="119" bestFit="1" customWidth="1"/>
    <col min="6435" max="6441" width="9" style="119" bestFit="1" customWidth="1"/>
    <col min="6442" max="6442" width="8" style="119" bestFit="1" customWidth="1"/>
    <col min="6443" max="6450" width="9" style="119" bestFit="1" customWidth="1"/>
    <col min="6451" max="6451" width="8" style="119" bestFit="1" customWidth="1"/>
    <col min="6452" max="6453" width="9" style="119" bestFit="1" customWidth="1"/>
    <col min="6454" max="6454" width="8" style="119" bestFit="1" customWidth="1"/>
    <col min="6455" max="6455" width="7" style="119" bestFit="1" customWidth="1"/>
    <col min="6456" max="6456" width="8" style="119" bestFit="1" customWidth="1"/>
    <col min="6457" max="6475" width="9" style="119" bestFit="1" customWidth="1"/>
    <col min="6476" max="6476" width="8" style="119" bestFit="1" customWidth="1"/>
    <col min="6477" max="6507" width="9" style="119" bestFit="1" customWidth="1"/>
    <col min="6508" max="6508" width="8" style="119" bestFit="1" customWidth="1"/>
    <col min="6509" max="6512" width="9" style="119" bestFit="1" customWidth="1"/>
    <col min="6513" max="6513" width="8" style="119" bestFit="1" customWidth="1"/>
    <col min="6514" max="6517" width="9" style="119" bestFit="1" customWidth="1"/>
    <col min="6518" max="6539" width="10" style="119" bestFit="1" customWidth="1"/>
    <col min="6540" max="6540" width="9" style="119" bestFit="1" customWidth="1"/>
    <col min="6541" max="6541" width="10" style="119" bestFit="1" customWidth="1"/>
    <col min="6542" max="6542" width="9" style="119" bestFit="1" customWidth="1"/>
    <col min="6543" max="6543" width="10" style="119" bestFit="1" customWidth="1"/>
    <col min="6544" max="6544" width="8" style="119" bestFit="1" customWidth="1"/>
    <col min="6545" max="6555" width="10" style="119" bestFit="1" customWidth="1"/>
    <col min="6556" max="6556" width="9" style="119" bestFit="1" customWidth="1"/>
    <col min="6557" max="6574" width="10" style="119" bestFit="1" customWidth="1"/>
    <col min="6575" max="6575" width="9" style="119" bestFit="1" customWidth="1"/>
    <col min="6576" max="6583" width="10" style="119" bestFit="1" customWidth="1"/>
    <col min="6584" max="6584" width="9" style="119" bestFit="1" customWidth="1"/>
    <col min="6585" max="6592" width="10" style="119" bestFit="1" customWidth="1"/>
    <col min="6593" max="6593" width="9" style="119" bestFit="1" customWidth="1"/>
    <col min="6594" max="6596" width="10" style="119" bestFit="1" customWidth="1"/>
    <col min="6597" max="6597" width="9" style="119" bestFit="1" customWidth="1"/>
    <col min="6598" max="6599" width="10" style="119" bestFit="1" customWidth="1"/>
    <col min="6600" max="6600" width="9" style="119" bestFit="1" customWidth="1"/>
    <col min="6601" max="6605" width="10" style="119" bestFit="1" customWidth="1"/>
    <col min="6606" max="6606" width="9" style="119" bestFit="1" customWidth="1"/>
    <col min="6607" max="6615" width="10" style="119" bestFit="1" customWidth="1"/>
    <col min="6616" max="6616" width="9" style="119" bestFit="1" customWidth="1"/>
    <col min="6617" max="6617" width="10" style="119" bestFit="1" customWidth="1"/>
    <col min="6618" max="6618" width="9" style="119" bestFit="1" customWidth="1"/>
    <col min="6619" max="6634" width="10" style="119" bestFit="1" customWidth="1"/>
    <col min="6635" max="6635" width="8" style="119" bestFit="1" customWidth="1"/>
    <col min="6636" max="6641" width="10" style="119" bestFit="1" customWidth="1"/>
    <col min="6642" max="6642" width="9" style="119" bestFit="1" customWidth="1"/>
    <col min="6643" max="6670" width="10" style="119" bestFit="1" customWidth="1"/>
    <col min="6671" max="6671" width="9" style="119" bestFit="1" customWidth="1"/>
    <col min="6672" max="6686" width="10" style="119" bestFit="1" customWidth="1"/>
    <col min="6687" max="6688" width="9" style="119" bestFit="1" customWidth="1"/>
    <col min="6689" max="6691" width="10" style="119" bestFit="1" customWidth="1"/>
    <col min="6692" max="6692" width="9" style="119" bestFit="1" customWidth="1"/>
    <col min="6693" max="6701" width="10" style="119" bestFit="1" customWidth="1"/>
    <col min="6702" max="6702" width="9" style="119" bestFit="1" customWidth="1"/>
    <col min="6703" max="6712" width="10" style="119" bestFit="1" customWidth="1"/>
    <col min="6713" max="6713" width="9" style="119" bestFit="1" customWidth="1"/>
    <col min="6714" max="6715" width="10" style="119" bestFit="1" customWidth="1"/>
    <col min="6716" max="6716" width="9" style="119" bestFit="1" customWidth="1"/>
    <col min="6717" max="6742" width="10" style="119" bestFit="1" customWidth="1"/>
    <col min="6743" max="6743" width="9" style="119" bestFit="1" customWidth="1"/>
    <col min="6744" max="6749" width="10" style="119" bestFit="1" customWidth="1"/>
    <col min="6750" max="6750" width="9" style="119" bestFit="1" customWidth="1"/>
    <col min="6751" max="6765" width="10" style="119" bestFit="1" customWidth="1"/>
    <col min="6766" max="6766" width="9" style="119" bestFit="1" customWidth="1"/>
    <col min="6767" max="6776" width="10" style="119" bestFit="1" customWidth="1"/>
    <col min="6777" max="6777" width="9" style="119" bestFit="1" customWidth="1"/>
    <col min="6778" max="6778" width="10" style="119" bestFit="1" customWidth="1"/>
    <col min="6779" max="6779" width="9" style="119" bestFit="1" customWidth="1"/>
    <col min="6780" max="6794" width="10" style="119" bestFit="1" customWidth="1"/>
    <col min="6795" max="6795" width="9" style="119" bestFit="1" customWidth="1"/>
    <col min="6796" max="6796" width="10" style="119" bestFit="1" customWidth="1"/>
    <col min="6797" max="6797" width="9" style="119" bestFit="1" customWidth="1"/>
    <col min="6798" max="6798" width="10" style="119" bestFit="1" customWidth="1"/>
    <col min="6799" max="6812" width="11" style="119" bestFit="1" customWidth="1"/>
    <col min="6813" max="6813" width="10" style="119" bestFit="1" customWidth="1"/>
    <col min="6814" max="6814" width="11" style="119" bestFit="1" customWidth="1"/>
    <col min="6815" max="6815" width="10" style="119" bestFit="1" customWidth="1"/>
    <col min="6816" max="6816" width="9" style="119" bestFit="1" customWidth="1"/>
    <col min="6817" max="6839" width="11" style="119" bestFit="1" customWidth="1"/>
    <col min="6840" max="6840" width="10" style="119" bestFit="1" customWidth="1"/>
    <col min="6841" max="6841" width="11" style="119" bestFit="1" customWidth="1"/>
    <col min="6842" max="6842" width="10" style="119" bestFit="1" customWidth="1"/>
    <col min="6843" max="6850" width="11" style="119" bestFit="1" customWidth="1"/>
    <col min="6851" max="6851" width="10" style="119" bestFit="1" customWidth="1"/>
    <col min="6852" max="6852" width="11" style="119" bestFit="1" customWidth="1"/>
    <col min="6853" max="6853" width="10" style="119" bestFit="1" customWidth="1"/>
    <col min="6854" max="6856" width="11" style="119" bestFit="1" customWidth="1"/>
    <col min="6857" max="6857" width="4.88671875" style="119" bestFit="1" customWidth="1"/>
    <col min="6858" max="9020" width="10.88671875" style="119" bestFit="1" customWidth="1"/>
    <col min="9021" max="9024" width="11" style="119" bestFit="1" customWidth="1"/>
    <col min="9025" max="9025" width="10.88671875" style="119" bestFit="1" customWidth="1"/>
    <col min="9026" max="9027" width="11" style="119" bestFit="1" customWidth="1"/>
    <col min="9028" max="9028" width="10.88671875" style="119" bestFit="1" customWidth="1"/>
    <col min="9029" max="9032" width="11" style="119" bestFit="1" customWidth="1"/>
    <col min="9033" max="9033" width="10.88671875" style="119" bestFit="1" customWidth="1"/>
    <col min="9034" max="9034" width="11" style="119" bestFit="1" customWidth="1"/>
    <col min="9035" max="9035" width="10.88671875" style="119" bestFit="1" customWidth="1"/>
    <col min="9036" max="9054" width="11" style="119" bestFit="1" customWidth="1"/>
    <col min="9055" max="9056" width="10.88671875" style="119" bestFit="1" customWidth="1"/>
    <col min="9057" max="9066" width="11" style="119" bestFit="1" customWidth="1"/>
    <col min="9067" max="9067" width="10.88671875" style="119" bestFit="1" customWidth="1"/>
    <col min="9068" max="9072" width="11" style="119" bestFit="1" customWidth="1"/>
    <col min="9073" max="9073" width="10.88671875" style="119" bestFit="1" customWidth="1"/>
    <col min="9074" max="9074" width="11" style="119" bestFit="1" customWidth="1"/>
    <col min="9075" max="9075" width="10.88671875" style="119" bestFit="1" customWidth="1"/>
    <col min="9076" max="9083" width="11" style="119" bestFit="1" customWidth="1"/>
    <col min="9084" max="9084" width="10.88671875" style="119" bestFit="1" customWidth="1"/>
    <col min="9085" max="9092" width="11" style="119" bestFit="1" customWidth="1"/>
    <col min="9093" max="9093" width="10.88671875" style="119" bestFit="1" customWidth="1"/>
    <col min="9094" max="9096" width="11" style="119" bestFit="1" customWidth="1"/>
    <col min="9097" max="9097" width="10.88671875" style="119" bestFit="1" customWidth="1"/>
    <col min="9098" max="9105" width="11" style="119" bestFit="1" customWidth="1"/>
    <col min="9106" max="9107" width="10.88671875" style="119" bestFit="1" customWidth="1"/>
    <col min="9108" max="9122" width="11" style="119" bestFit="1" customWidth="1"/>
    <col min="9123" max="9123" width="10.88671875" style="119" bestFit="1" customWidth="1"/>
    <col min="9124" max="9135" width="11" style="119" bestFit="1" customWidth="1"/>
    <col min="9136" max="9136" width="10.88671875" style="119" bestFit="1" customWidth="1"/>
    <col min="9137" max="9138" width="11" style="119" bestFit="1" customWidth="1"/>
    <col min="9139" max="9139" width="10.88671875" style="119" bestFit="1" customWidth="1"/>
    <col min="9140" max="9140" width="11" style="119" bestFit="1" customWidth="1"/>
    <col min="9141" max="9141" width="10.88671875" style="119" bestFit="1" customWidth="1"/>
    <col min="9142" max="9143" width="11" style="119" bestFit="1" customWidth="1"/>
    <col min="9144" max="9144" width="10.88671875" style="119" bestFit="1" customWidth="1"/>
    <col min="9145" max="9164" width="11" style="119" bestFit="1" customWidth="1"/>
    <col min="9165" max="9165" width="10.88671875" style="119" bestFit="1" customWidth="1"/>
    <col min="9166" max="9170" width="11" style="119" bestFit="1" customWidth="1"/>
    <col min="9171" max="9171" width="10.88671875" style="119" bestFit="1" customWidth="1"/>
    <col min="9172" max="9181" width="11" style="119" bestFit="1" customWidth="1"/>
    <col min="9182" max="9182" width="10.88671875" style="119" bestFit="1" customWidth="1"/>
    <col min="9183" max="9183" width="11" style="119" bestFit="1" customWidth="1"/>
    <col min="9184" max="9184" width="10.88671875" style="119" bestFit="1" customWidth="1"/>
    <col min="9185" max="9189" width="11" style="119" bestFit="1" customWidth="1"/>
    <col min="9190" max="9190" width="10.88671875" style="119" bestFit="1" customWidth="1"/>
    <col min="9191" max="9196" width="11" style="119" bestFit="1" customWidth="1"/>
    <col min="9197" max="13616" width="10.88671875" style="119" bestFit="1" customWidth="1"/>
    <col min="13617" max="13620" width="11" style="119" bestFit="1" customWidth="1"/>
    <col min="13621" max="13621" width="10.88671875" style="119" bestFit="1" customWidth="1"/>
    <col min="13622" max="13623" width="11" style="119" bestFit="1" customWidth="1"/>
    <col min="13624" max="13624" width="10.88671875" style="119" bestFit="1" customWidth="1"/>
    <col min="13625" max="13628" width="11" style="119" bestFit="1" customWidth="1"/>
    <col min="13629" max="13629" width="10.88671875" style="119" bestFit="1" customWidth="1"/>
    <col min="13630" max="13630" width="11" style="119" bestFit="1" customWidth="1"/>
    <col min="13631" max="13631" width="10.88671875" style="119" bestFit="1" customWidth="1"/>
    <col min="13632" max="13650" width="11" style="119" bestFit="1" customWidth="1"/>
    <col min="13651" max="13652" width="10.88671875" style="119" bestFit="1" customWidth="1"/>
    <col min="13653" max="13662" width="11" style="119" bestFit="1" customWidth="1"/>
    <col min="13663" max="13663" width="10.88671875" style="119" bestFit="1" customWidth="1"/>
    <col min="13664" max="13668" width="11" style="119" bestFit="1" customWidth="1"/>
    <col min="13669" max="13669" width="10.88671875" style="119" bestFit="1" customWidth="1"/>
    <col min="13670" max="13670" width="11" style="119" bestFit="1" customWidth="1"/>
    <col min="13671" max="13671" width="10.88671875" style="119" bestFit="1" customWidth="1"/>
    <col min="13672" max="13679" width="11" style="119" bestFit="1" customWidth="1"/>
    <col min="13680" max="13680" width="10.88671875" style="119" bestFit="1" customWidth="1"/>
    <col min="13681" max="13688" width="11" style="119" bestFit="1" customWidth="1"/>
    <col min="13689" max="13689" width="10.88671875" style="119" bestFit="1" customWidth="1"/>
    <col min="13690" max="13692" width="11" style="119" bestFit="1" customWidth="1"/>
    <col min="13693" max="13693" width="10.88671875" style="119" bestFit="1" customWidth="1"/>
    <col min="13694" max="13701" width="11" style="119" bestFit="1" customWidth="1"/>
    <col min="13702" max="13703" width="10.88671875" style="119" bestFit="1" customWidth="1"/>
    <col min="13704" max="13718" width="11" style="119" bestFit="1" customWidth="1"/>
    <col min="13719" max="13719" width="10.88671875" style="119" bestFit="1" customWidth="1"/>
    <col min="13720" max="13731" width="11" style="119" bestFit="1" customWidth="1"/>
    <col min="13732" max="13732" width="10.88671875" style="119" bestFit="1" customWidth="1"/>
    <col min="13733" max="13734" width="11" style="119" bestFit="1" customWidth="1"/>
    <col min="13735" max="13735" width="10.88671875" style="119" bestFit="1" customWidth="1"/>
    <col min="13736" max="13736" width="11" style="119" bestFit="1" customWidth="1"/>
    <col min="13737" max="13737" width="10.88671875" style="119" bestFit="1" customWidth="1"/>
    <col min="13738" max="13739" width="11" style="119" bestFit="1" customWidth="1"/>
    <col min="13740" max="13740" width="10.88671875" style="119" bestFit="1" customWidth="1"/>
    <col min="13741" max="13760" width="11" style="119" bestFit="1" customWidth="1"/>
    <col min="13761" max="13761" width="10.88671875" style="119" bestFit="1" customWidth="1"/>
    <col min="13762" max="13766" width="11" style="119" bestFit="1" customWidth="1"/>
    <col min="13767" max="13767" width="10.88671875" style="119" bestFit="1" customWidth="1"/>
    <col min="13768" max="13777" width="11" style="119" bestFit="1" customWidth="1"/>
    <col min="13778" max="13778" width="10.88671875" style="119" bestFit="1" customWidth="1"/>
    <col min="13779" max="13779" width="11" style="119" bestFit="1" customWidth="1"/>
    <col min="13780" max="13780" width="10.88671875" style="119" bestFit="1" customWidth="1"/>
    <col min="13781" max="13785" width="11" style="119" bestFit="1" customWidth="1"/>
    <col min="13786" max="13786" width="10.88671875" style="119" bestFit="1" customWidth="1"/>
    <col min="13787" max="13792" width="11" style="119" bestFit="1" customWidth="1"/>
    <col min="13793" max="16384" width="10.88671875" style="119" bestFit="1" customWidth="1"/>
  </cols>
  <sheetData>
    <row r="3" spans="4:17" x14ac:dyDescent="0.3">
      <c r="D3" s="122"/>
      <c r="E3" s="122" t="s">
        <v>133</v>
      </c>
      <c r="F3" s="122"/>
      <c r="G3" s="122"/>
      <c r="H3" s="122"/>
      <c r="I3" s="122"/>
      <c r="J3" s="122"/>
      <c r="K3" s="122"/>
      <c r="L3" s="122"/>
      <c r="M3" s="122"/>
      <c r="N3" s="122"/>
      <c r="O3" s="122"/>
      <c r="P3" s="122"/>
      <c r="Q3" s="122"/>
    </row>
    <row r="4" spans="4:17" ht="15.6" x14ac:dyDescent="0.3">
      <c r="D4" s="127" t="s">
        <v>147</v>
      </c>
      <c r="E4" s="125" t="s">
        <v>97</v>
      </c>
      <c r="F4" s="125" t="s">
        <v>101</v>
      </c>
      <c r="G4" s="125" t="s">
        <v>105</v>
      </c>
      <c r="H4" s="125" t="s">
        <v>107</v>
      </c>
      <c r="I4" s="125" t="s">
        <v>106</v>
      </c>
      <c r="J4" s="125" t="s">
        <v>100</v>
      </c>
      <c r="K4" s="125" t="s">
        <v>99</v>
      </c>
      <c r="L4" s="125" t="s">
        <v>108</v>
      </c>
      <c r="M4" s="125" t="s">
        <v>98</v>
      </c>
      <c r="N4" s="125" t="s">
        <v>104</v>
      </c>
      <c r="O4" s="125" t="s">
        <v>103</v>
      </c>
      <c r="P4" s="125" t="s">
        <v>102</v>
      </c>
      <c r="Q4" s="125" t="s">
        <v>132</v>
      </c>
    </row>
    <row r="5" spans="4:17" x14ac:dyDescent="0.3">
      <c r="D5" s="121" t="s">
        <v>0</v>
      </c>
      <c r="E5" s="149"/>
      <c r="F5" s="149"/>
      <c r="G5" s="149"/>
      <c r="H5" s="149"/>
      <c r="I5" s="149"/>
      <c r="J5" s="149"/>
      <c r="K5" s="149"/>
      <c r="L5" s="149"/>
      <c r="M5" s="149"/>
      <c r="N5" s="149"/>
      <c r="O5" s="149"/>
      <c r="P5" s="149"/>
      <c r="Q5" s="149"/>
    </row>
    <row r="6" spans="4:17" x14ac:dyDescent="0.3">
      <c r="D6" s="123" t="s">
        <v>114</v>
      </c>
      <c r="E6" s="126">
        <v>193014.04120000001</v>
      </c>
      <c r="F6" s="126">
        <v>254123.94870000001</v>
      </c>
      <c r="G6" s="126">
        <v>286024.3898</v>
      </c>
      <c r="H6" s="126">
        <v>237553.18549999999</v>
      </c>
      <c r="I6" s="126">
        <v>291847.93180000002</v>
      </c>
      <c r="J6" s="126">
        <v>233403.21</v>
      </c>
      <c r="K6" s="126">
        <v>250170.8046</v>
      </c>
      <c r="L6" s="126">
        <v>356284.1018</v>
      </c>
      <c r="M6" s="126">
        <v>224925.99489999999</v>
      </c>
      <c r="N6" s="126">
        <v>240754.39509999999</v>
      </c>
      <c r="O6" s="126">
        <v>246556.91940000001</v>
      </c>
      <c r="P6" s="126">
        <v>247950.40460000001</v>
      </c>
      <c r="Q6" s="126">
        <v>3062609.3273999998</v>
      </c>
    </row>
    <row r="7" spans="4:17" x14ac:dyDescent="0.3">
      <c r="D7" s="123" t="s">
        <v>115</v>
      </c>
      <c r="E7" s="126">
        <v>401923.19959999999</v>
      </c>
      <c r="F7" s="126">
        <v>439221.04800000001</v>
      </c>
      <c r="G7" s="126">
        <v>452813.41440000001</v>
      </c>
      <c r="H7" s="126">
        <v>452121.902</v>
      </c>
      <c r="I7" s="126">
        <v>466997.386</v>
      </c>
      <c r="J7" s="126">
        <v>439063.00959999999</v>
      </c>
      <c r="K7" s="126">
        <v>429793.82319999998</v>
      </c>
      <c r="L7" s="126">
        <v>489042.21279999998</v>
      </c>
      <c r="M7" s="126">
        <v>416507.00799999997</v>
      </c>
      <c r="N7" s="126">
        <v>440507.35239999997</v>
      </c>
      <c r="O7" s="126">
        <v>441837.4804</v>
      </c>
      <c r="P7" s="126">
        <v>433475.26919999998</v>
      </c>
      <c r="Q7" s="126">
        <v>5303303.1056000004</v>
      </c>
    </row>
    <row r="8" spans="4:17" x14ac:dyDescent="0.3">
      <c r="D8" s="124" t="s">
        <v>120</v>
      </c>
      <c r="E8" s="149"/>
      <c r="F8" s="149"/>
      <c r="G8" s="149"/>
      <c r="H8" s="149"/>
      <c r="I8" s="149"/>
      <c r="J8" s="149"/>
      <c r="K8" s="149"/>
      <c r="L8" s="149"/>
      <c r="M8" s="149"/>
      <c r="N8" s="149"/>
      <c r="O8" s="149"/>
      <c r="P8" s="149"/>
      <c r="Q8" s="149"/>
    </row>
    <row r="9" spans="4:17" x14ac:dyDescent="0.3">
      <c r="D9" s="123" t="s">
        <v>114</v>
      </c>
      <c r="E9" s="126">
        <v>154464.1447</v>
      </c>
      <c r="F9" s="126">
        <v>208760.07440000001</v>
      </c>
      <c r="G9" s="126">
        <v>240744.33900000001</v>
      </c>
      <c r="H9" s="126">
        <v>191520.91440000001</v>
      </c>
      <c r="I9" s="126">
        <v>246158.6801</v>
      </c>
      <c r="J9" s="126">
        <v>191725.85649999999</v>
      </c>
      <c r="K9" s="126">
        <v>205125.51879999999</v>
      </c>
      <c r="L9" s="126">
        <v>305558.7317</v>
      </c>
      <c r="M9" s="126">
        <v>182448.97820000001</v>
      </c>
      <c r="N9" s="126">
        <v>195999.47649999999</v>
      </c>
      <c r="O9" s="126">
        <v>201652.15669999999</v>
      </c>
      <c r="P9" s="126">
        <v>201500.92559999999</v>
      </c>
      <c r="Q9" s="126">
        <v>2525659.7966</v>
      </c>
    </row>
    <row r="10" spans="4:17" x14ac:dyDescent="0.3">
      <c r="D10" s="123" t="s">
        <v>115</v>
      </c>
      <c r="E10" s="126">
        <v>336567.83279999997</v>
      </c>
      <c r="F10" s="126">
        <v>365633.94520000002</v>
      </c>
      <c r="G10" s="126">
        <v>377138.39600000001</v>
      </c>
      <c r="H10" s="126">
        <v>377539.3064</v>
      </c>
      <c r="I10" s="126">
        <v>389860.46600000001</v>
      </c>
      <c r="J10" s="126">
        <v>364866.62680000003</v>
      </c>
      <c r="K10" s="126">
        <v>357338.82559999998</v>
      </c>
      <c r="L10" s="126">
        <v>408359.51319999999</v>
      </c>
      <c r="M10" s="126">
        <v>346083.18560000003</v>
      </c>
      <c r="N10" s="126">
        <v>366962.39360000001</v>
      </c>
      <c r="O10" s="126">
        <v>367857.12800000003</v>
      </c>
      <c r="P10" s="126">
        <v>360395.36080000002</v>
      </c>
      <c r="Q10" s="126">
        <v>4418602.9800000004</v>
      </c>
    </row>
    <row r="11" spans="4:17" x14ac:dyDescent="0.3">
      <c r="D11" s="124" t="s">
        <v>70</v>
      </c>
      <c r="E11" s="149"/>
      <c r="F11" s="149"/>
      <c r="G11" s="149"/>
      <c r="H11" s="149"/>
      <c r="I11" s="149"/>
      <c r="J11" s="149"/>
      <c r="K11" s="149"/>
      <c r="L11" s="149"/>
      <c r="M11" s="149"/>
      <c r="N11" s="149"/>
      <c r="O11" s="149"/>
      <c r="P11" s="149"/>
      <c r="Q11" s="149"/>
    </row>
    <row r="12" spans="4:17" x14ac:dyDescent="0.3">
      <c r="D12" s="123" t="s">
        <v>114</v>
      </c>
      <c r="E12" s="126">
        <v>408.87119999999999</v>
      </c>
      <c r="F12" s="126">
        <v>590.46669999999995</v>
      </c>
      <c r="G12" s="126">
        <v>273.81659999999999</v>
      </c>
      <c r="H12" s="126">
        <v>670.18510000000003</v>
      </c>
      <c r="I12" s="126">
        <v>535.90700000000004</v>
      </c>
      <c r="J12" s="126">
        <v>370.49720000000002</v>
      </c>
      <c r="K12" s="126">
        <v>380.90660000000003</v>
      </c>
      <c r="L12" s="126">
        <v>380.93509999999998</v>
      </c>
      <c r="M12" s="126">
        <v>477.11099999999999</v>
      </c>
      <c r="N12" s="126">
        <v>544.57910000000004</v>
      </c>
      <c r="O12" s="126">
        <v>119.7306</v>
      </c>
      <c r="P12" s="126">
        <v>421.38670000000002</v>
      </c>
      <c r="Q12" s="126">
        <v>5174.3928999999998</v>
      </c>
    </row>
    <row r="13" spans="4:17" x14ac:dyDescent="0.3">
      <c r="D13" s="123" t="s">
        <v>115</v>
      </c>
      <c r="E13" s="126">
        <v>0</v>
      </c>
      <c r="F13" s="126">
        <v>0</v>
      </c>
      <c r="G13" s="126">
        <v>0</v>
      </c>
      <c r="H13" s="126">
        <v>0</v>
      </c>
      <c r="I13" s="126">
        <v>0</v>
      </c>
      <c r="J13" s="126">
        <v>0</v>
      </c>
      <c r="K13" s="126">
        <v>0</v>
      </c>
      <c r="L13" s="126">
        <v>0</v>
      </c>
      <c r="M13" s="126">
        <v>0</v>
      </c>
      <c r="N13" s="126">
        <v>0</v>
      </c>
      <c r="O13" s="126">
        <v>0</v>
      </c>
      <c r="P13" s="126">
        <v>0</v>
      </c>
      <c r="Q13" s="126">
        <v>0</v>
      </c>
    </row>
    <row r="14" spans="4:17" x14ac:dyDescent="0.3">
      <c r="D14" s="121" t="s">
        <v>71</v>
      </c>
      <c r="E14" s="149"/>
      <c r="F14" s="149"/>
      <c r="G14" s="149"/>
      <c r="H14" s="149"/>
      <c r="I14" s="149"/>
      <c r="J14" s="149"/>
      <c r="K14" s="149"/>
      <c r="L14" s="149"/>
      <c r="M14" s="149"/>
      <c r="N14" s="149"/>
      <c r="O14" s="149"/>
      <c r="P14" s="149"/>
      <c r="Q14" s="149"/>
    </row>
    <row r="15" spans="4:17" x14ac:dyDescent="0.3">
      <c r="D15" s="123" t="s">
        <v>114</v>
      </c>
      <c r="E15" s="126">
        <v>38141.025300000001</v>
      </c>
      <c r="F15" s="126">
        <v>44773.407099999997</v>
      </c>
      <c r="G15" s="126">
        <v>45006.233399999997</v>
      </c>
      <c r="H15" s="126">
        <v>45362.086300000003</v>
      </c>
      <c r="I15" s="126">
        <v>45153.344299999997</v>
      </c>
      <c r="J15" s="126">
        <v>41306.856200000002</v>
      </c>
      <c r="K15" s="126">
        <v>44664.379200000003</v>
      </c>
      <c r="L15" s="126">
        <v>50344.434999999998</v>
      </c>
      <c r="M15" s="126">
        <v>41999.905299999999</v>
      </c>
      <c r="N15" s="126">
        <v>44210.339599999999</v>
      </c>
      <c r="O15" s="126">
        <v>44785.031999999999</v>
      </c>
      <c r="P15" s="126">
        <v>46028.092199999999</v>
      </c>
      <c r="Q15" s="126">
        <v>531775.13589999999</v>
      </c>
    </row>
    <row r="16" spans="4:17" x14ac:dyDescent="0.3">
      <c r="D16" s="123" t="s">
        <v>115</v>
      </c>
      <c r="E16" s="126">
        <v>65355.366399999999</v>
      </c>
      <c r="F16" s="126">
        <v>73587.102799999993</v>
      </c>
      <c r="G16" s="126">
        <v>75675.017999999996</v>
      </c>
      <c r="H16" s="126">
        <v>74582.596000000005</v>
      </c>
      <c r="I16" s="126">
        <v>77136.920400000003</v>
      </c>
      <c r="J16" s="126">
        <v>74196.383199999997</v>
      </c>
      <c r="K16" s="126">
        <v>72454.997199999998</v>
      </c>
      <c r="L16" s="126">
        <v>80682.699200000003</v>
      </c>
      <c r="M16" s="126">
        <v>70423.822400000005</v>
      </c>
      <c r="N16" s="126">
        <v>73544.958799999993</v>
      </c>
      <c r="O16" s="126">
        <v>73980.351999999999</v>
      </c>
      <c r="P16" s="126">
        <v>73079.9084</v>
      </c>
      <c r="Q16" s="126">
        <v>884700.12479999999</v>
      </c>
    </row>
    <row r="17" spans="4:17" x14ac:dyDescent="0.3">
      <c r="D17" s="124" t="s">
        <v>83</v>
      </c>
      <c r="E17" s="149"/>
      <c r="F17" s="149"/>
      <c r="G17" s="149"/>
      <c r="H17" s="149"/>
      <c r="I17" s="149"/>
      <c r="J17" s="149"/>
      <c r="K17" s="149"/>
      <c r="L17" s="149"/>
      <c r="M17" s="149"/>
      <c r="N17" s="149"/>
      <c r="O17" s="149"/>
      <c r="P17" s="149"/>
      <c r="Q17" s="149"/>
    </row>
    <row r="18" spans="4:17" x14ac:dyDescent="0.3">
      <c r="D18" s="123" t="s">
        <v>114</v>
      </c>
      <c r="E18" s="126">
        <v>1541.2574</v>
      </c>
      <c r="F18" s="126">
        <v>2162.6116999999999</v>
      </c>
      <c r="G18" s="126">
        <v>1833.4064000000001</v>
      </c>
      <c r="H18" s="126">
        <v>1563.8729000000001</v>
      </c>
      <c r="I18" s="126">
        <v>1817.6522</v>
      </c>
      <c r="J18" s="126">
        <v>1603.7298000000001</v>
      </c>
      <c r="K18" s="126">
        <v>1564.0087000000001</v>
      </c>
      <c r="L18" s="126">
        <v>2962.9697000000001</v>
      </c>
      <c r="M18" s="126">
        <v>1802.9688000000001</v>
      </c>
      <c r="N18" s="126">
        <v>2007.4463000000001</v>
      </c>
      <c r="O18" s="126">
        <v>1813.1618000000001</v>
      </c>
      <c r="P18" s="126">
        <v>1762.4740999999999</v>
      </c>
      <c r="Q18" s="126">
        <v>22435.559799999999</v>
      </c>
    </row>
    <row r="19" spans="4:17" x14ac:dyDescent="0.3">
      <c r="D19" s="123" t="s">
        <v>115</v>
      </c>
      <c r="E19" s="126">
        <v>2508.6224000000002</v>
      </c>
      <c r="F19" s="126">
        <v>2579.8760000000002</v>
      </c>
      <c r="G19" s="126">
        <v>2437.0039999999999</v>
      </c>
      <c r="H19" s="126">
        <v>1908.3571999999999</v>
      </c>
      <c r="I19" s="126">
        <v>2541.9348</v>
      </c>
      <c r="J19" s="126">
        <v>2215.2096000000001</v>
      </c>
      <c r="K19" s="126">
        <v>2191.4715999999999</v>
      </c>
      <c r="L19" s="126">
        <v>2376.3915999999999</v>
      </c>
      <c r="M19" s="126">
        <v>1963.4108000000001</v>
      </c>
      <c r="N19" s="126">
        <v>1990.0172</v>
      </c>
      <c r="O19" s="126">
        <v>2184.8172</v>
      </c>
      <c r="P19" s="126">
        <v>1876.6188</v>
      </c>
      <c r="Q19" s="126">
        <v>26773.731199999998</v>
      </c>
    </row>
    <row r="20" spans="4:17" x14ac:dyDescent="0.3">
      <c r="D20" s="124" t="s">
        <v>121</v>
      </c>
      <c r="E20" s="149"/>
      <c r="F20" s="149"/>
      <c r="G20" s="149"/>
      <c r="H20" s="149"/>
      <c r="I20" s="149"/>
      <c r="J20" s="149"/>
      <c r="K20" s="149"/>
      <c r="L20" s="149"/>
      <c r="M20" s="149"/>
      <c r="N20" s="149"/>
      <c r="O20" s="149"/>
      <c r="P20" s="149"/>
      <c r="Q20" s="149"/>
    </row>
    <row r="21" spans="4:17" x14ac:dyDescent="0.3">
      <c r="D21" s="123" t="s">
        <v>114</v>
      </c>
      <c r="E21" s="126">
        <v>3113.1496999999999</v>
      </c>
      <c r="F21" s="126">
        <v>3388.3928000000001</v>
      </c>
      <c r="G21" s="126">
        <v>3580.7415000000001</v>
      </c>
      <c r="H21" s="126">
        <v>3728.8081000000002</v>
      </c>
      <c r="I21" s="126">
        <v>3483.9632999999999</v>
      </c>
      <c r="J21" s="126">
        <v>3369.8948999999998</v>
      </c>
      <c r="K21" s="126">
        <v>3349.4758999999999</v>
      </c>
      <c r="L21" s="126">
        <v>3461.0635000000002</v>
      </c>
      <c r="M21" s="126">
        <v>3345.9771000000001</v>
      </c>
      <c r="N21" s="126">
        <v>3609.5488999999998</v>
      </c>
      <c r="O21" s="126">
        <v>3250.7141999999999</v>
      </c>
      <c r="P21" s="126">
        <v>3298.2424999999998</v>
      </c>
      <c r="Q21" s="126">
        <v>40979.972399999999</v>
      </c>
    </row>
    <row r="22" spans="4:17" x14ac:dyDescent="0.3">
      <c r="D22" s="123" t="s">
        <v>115</v>
      </c>
      <c r="E22" s="126">
        <v>4777.9111999999996</v>
      </c>
      <c r="F22" s="126">
        <v>4859.4408000000003</v>
      </c>
      <c r="G22" s="126">
        <v>4900.1296000000002</v>
      </c>
      <c r="H22" s="126">
        <v>4861.3123999999998</v>
      </c>
      <c r="I22" s="126">
        <v>4904.0972000000002</v>
      </c>
      <c r="J22" s="126">
        <v>4871.5047999999997</v>
      </c>
      <c r="K22" s="126">
        <v>4892.9012000000002</v>
      </c>
      <c r="L22" s="126">
        <v>4940.2623999999996</v>
      </c>
      <c r="M22" s="126">
        <v>4859.8792000000003</v>
      </c>
      <c r="N22" s="126">
        <v>4896.2295999999997</v>
      </c>
      <c r="O22" s="126">
        <v>4869.1184000000003</v>
      </c>
      <c r="P22" s="126">
        <v>4885.1664000000001</v>
      </c>
      <c r="Q22" s="126">
        <v>58517.953200000004</v>
      </c>
    </row>
    <row r="23" spans="4:17" x14ac:dyDescent="0.3">
      <c r="D23" s="124" t="s">
        <v>73</v>
      </c>
      <c r="E23" s="149"/>
      <c r="F23" s="149"/>
      <c r="G23" s="149"/>
      <c r="H23" s="149"/>
      <c r="I23" s="149"/>
      <c r="J23" s="149"/>
      <c r="K23" s="149"/>
      <c r="L23" s="149"/>
      <c r="M23" s="149"/>
      <c r="N23" s="149"/>
      <c r="O23" s="149"/>
      <c r="P23" s="149"/>
      <c r="Q23" s="149"/>
    </row>
    <row r="24" spans="4:17" x14ac:dyDescent="0.3">
      <c r="D24" s="123" t="s">
        <v>114</v>
      </c>
      <c r="E24" s="126">
        <v>2090.4254000000001</v>
      </c>
      <c r="F24" s="126">
        <v>2443.2383</v>
      </c>
      <c r="G24" s="126">
        <v>2376.1468</v>
      </c>
      <c r="H24" s="126">
        <v>2219.0938000000001</v>
      </c>
      <c r="I24" s="126">
        <v>4128.6352999999999</v>
      </c>
      <c r="J24" s="126">
        <v>2315.7042000000001</v>
      </c>
      <c r="K24" s="126">
        <v>2165.5371</v>
      </c>
      <c r="L24" s="126">
        <v>3172.5319</v>
      </c>
      <c r="M24" s="126">
        <v>2491.6230999999998</v>
      </c>
      <c r="N24" s="126">
        <v>3235.6333</v>
      </c>
      <c r="O24" s="126">
        <v>2542.3739999999998</v>
      </c>
      <c r="P24" s="126">
        <v>2475.3980999999999</v>
      </c>
      <c r="Q24" s="126">
        <v>31656.3413</v>
      </c>
    </row>
    <row r="25" spans="4:17" x14ac:dyDescent="0.3">
      <c r="D25" s="123" t="s">
        <v>115</v>
      </c>
      <c r="E25" s="126">
        <v>4399.6616000000004</v>
      </c>
      <c r="F25" s="126">
        <v>4462.4988000000003</v>
      </c>
      <c r="G25" s="126">
        <v>4518.4971999999998</v>
      </c>
      <c r="H25" s="126">
        <v>4569.1408000000001</v>
      </c>
      <c r="I25" s="126">
        <v>4580.2043999999996</v>
      </c>
      <c r="J25" s="126">
        <v>4471.6512000000002</v>
      </c>
      <c r="K25" s="126">
        <v>4437.2295999999997</v>
      </c>
      <c r="L25" s="126">
        <v>4667.3639999999996</v>
      </c>
      <c r="M25" s="126">
        <v>4425.0587999999998</v>
      </c>
      <c r="N25" s="126">
        <v>4524.1184000000003</v>
      </c>
      <c r="O25" s="126">
        <v>4514.1260000000002</v>
      </c>
      <c r="P25" s="126">
        <v>4471.9804000000004</v>
      </c>
      <c r="Q25" s="126">
        <v>54041.531199999998</v>
      </c>
    </row>
    <row r="26" spans="4:17" x14ac:dyDescent="0.3">
      <c r="D26" s="124" t="s">
        <v>72</v>
      </c>
      <c r="E26" s="149"/>
      <c r="F26" s="149"/>
      <c r="G26" s="149"/>
      <c r="H26" s="149"/>
      <c r="I26" s="149"/>
      <c r="J26" s="149"/>
      <c r="K26" s="149"/>
      <c r="L26" s="149"/>
      <c r="M26" s="149"/>
      <c r="N26" s="149"/>
      <c r="O26" s="149"/>
      <c r="P26" s="149"/>
      <c r="Q26" s="149"/>
    </row>
    <row r="27" spans="4:17" x14ac:dyDescent="0.3">
      <c r="D27" s="123" t="s">
        <v>114</v>
      </c>
      <c r="E27" s="126">
        <v>5606.7597999999998</v>
      </c>
      <c r="F27" s="126">
        <v>9074.1484</v>
      </c>
      <c r="G27" s="126">
        <v>7725.73</v>
      </c>
      <c r="H27" s="126">
        <v>7196.2713999999996</v>
      </c>
      <c r="I27" s="126">
        <v>7253.1773000000003</v>
      </c>
      <c r="J27" s="126">
        <v>8113.9269000000004</v>
      </c>
      <c r="K27" s="126">
        <v>7517.7722999999996</v>
      </c>
      <c r="L27" s="126">
        <v>8131.9714000000004</v>
      </c>
      <c r="M27" s="126">
        <v>7182.3729000000003</v>
      </c>
      <c r="N27" s="126">
        <v>6102.9283999999998</v>
      </c>
      <c r="O27" s="126">
        <v>6207.2705999999998</v>
      </c>
      <c r="P27" s="126">
        <v>8162.2780000000002</v>
      </c>
      <c r="Q27" s="126">
        <v>88274.607399999994</v>
      </c>
    </row>
    <row r="28" spans="4:17" x14ac:dyDescent="0.3">
      <c r="D28" s="123" t="s">
        <v>115</v>
      </c>
      <c r="E28" s="126">
        <v>11973.702799999999</v>
      </c>
      <c r="F28" s="126">
        <v>12317.985199999999</v>
      </c>
      <c r="G28" s="126">
        <v>12500.778</v>
      </c>
      <c r="H28" s="126">
        <v>12570.5568</v>
      </c>
      <c r="I28" s="126">
        <v>12666.430399999999</v>
      </c>
      <c r="J28" s="126">
        <v>12354.672399999999</v>
      </c>
      <c r="K28" s="126">
        <v>12263.2916</v>
      </c>
      <c r="L28" s="126">
        <v>12849.008</v>
      </c>
      <c r="M28" s="126">
        <v>12166.8392</v>
      </c>
      <c r="N28" s="126">
        <v>12521.527599999999</v>
      </c>
      <c r="O28" s="126">
        <v>12458.3308</v>
      </c>
      <c r="P28" s="126">
        <v>12362.5496</v>
      </c>
      <c r="Q28" s="126">
        <v>149005.67240000001</v>
      </c>
    </row>
    <row r="29" spans="4:17" x14ac:dyDescent="0.3">
      <c r="D29" s="121" t="s">
        <v>119</v>
      </c>
      <c r="E29" s="149"/>
      <c r="F29" s="149"/>
      <c r="G29" s="149"/>
      <c r="H29" s="149"/>
      <c r="I29" s="149"/>
      <c r="J29" s="149"/>
      <c r="K29" s="149"/>
      <c r="L29" s="149"/>
      <c r="M29" s="149"/>
      <c r="N29" s="149"/>
      <c r="O29" s="149"/>
      <c r="P29" s="149"/>
      <c r="Q29" s="149"/>
    </row>
    <row r="30" spans="4:17" x14ac:dyDescent="0.3">
      <c r="D30" s="123" t="s">
        <v>114</v>
      </c>
      <c r="E30" s="126">
        <v>12351.5923</v>
      </c>
      <c r="F30" s="126">
        <v>17068.3914</v>
      </c>
      <c r="G30" s="126">
        <v>15516.024799999999</v>
      </c>
      <c r="H30" s="126">
        <v>14708.0466</v>
      </c>
      <c r="I30" s="126">
        <v>16683.427899999999</v>
      </c>
      <c r="J30" s="126">
        <v>15403.2559</v>
      </c>
      <c r="K30" s="126">
        <v>14596.7937</v>
      </c>
      <c r="L30" s="126">
        <v>17728.536400000001</v>
      </c>
      <c r="M30" s="126">
        <v>14822.9424</v>
      </c>
      <c r="N30" s="126">
        <v>14955.5569</v>
      </c>
      <c r="O30" s="126">
        <v>13813.5208</v>
      </c>
      <c r="P30" s="126">
        <v>15698.3932</v>
      </c>
      <c r="Q30" s="126">
        <v>183346.4823</v>
      </c>
    </row>
    <row r="31" spans="4:17" x14ac:dyDescent="0.3">
      <c r="D31" s="123" t="s">
        <v>115</v>
      </c>
      <c r="E31" s="126">
        <v>23659.898799999999</v>
      </c>
      <c r="F31" s="126">
        <v>24219.801200000002</v>
      </c>
      <c r="G31" s="126">
        <v>24356.4084</v>
      </c>
      <c r="H31" s="126">
        <v>23909.367600000001</v>
      </c>
      <c r="I31" s="126">
        <v>24692.6672</v>
      </c>
      <c r="J31" s="126">
        <v>23913.038</v>
      </c>
      <c r="K31" s="126">
        <v>23784.894799999998</v>
      </c>
      <c r="L31" s="126">
        <v>24833.026000000002</v>
      </c>
      <c r="M31" s="126">
        <v>23415.187999999998</v>
      </c>
      <c r="N31" s="126">
        <v>23931.893199999999</v>
      </c>
      <c r="O31" s="126">
        <v>24026.392800000001</v>
      </c>
      <c r="P31" s="126">
        <v>23596.315600000002</v>
      </c>
      <c r="Q31" s="126">
        <v>288338.89159999997</v>
      </c>
    </row>
    <row r="32" spans="4:17" x14ac:dyDescent="0.3">
      <c r="D32" s="121" t="s">
        <v>74</v>
      </c>
      <c r="E32" s="149"/>
      <c r="F32" s="149"/>
      <c r="G32" s="149"/>
      <c r="H32" s="149"/>
      <c r="I32" s="149"/>
      <c r="J32" s="149"/>
      <c r="K32" s="149"/>
      <c r="L32" s="149"/>
      <c r="M32" s="149"/>
      <c r="N32" s="149"/>
      <c r="O32" s="149"/>
      <c r="P32" s="149"/>
      <c r="Q32" s="149"/>
    </row>
    <row r="33" spans="4:17" x14ac:dyDescent="0.3">
      <c r="D33" s="123" t="s">
        <v>114</v>
      </c>
      <c r="E33" s="126">
        <v>25789.433300000001</v>
      </c>
      <c r="F33" s="126">
        <v>27705.0157</v>
      </c>
      <c r="G33" s="126">
        <v>29490.208600000002</v>
      </c>
      <c r="H33" s="126">
        <v>30654.039499999999</v>
      </c>
      <c r="I33" s="126">
        <v>28469.9169</v>
      </c>
      <c r="J33" s="126">
        <v>25903.6005</v>
      </c>
      <c r="K33" s="126">
        <v>30067.5854</v>
      </c>
      <c r="L33" s="126">
        <v>32615.898799999999</v>
      </c>
      <c r="M33" s="126">
        <v>27176.962899999999</v>
      </c>
      <c r="N33" s="126">
        <v>29254.782800000001</v>
      </c>
      <c r="O33" s="126">
        <v>30971.511399999999</v>
      </c>
      <c r="P33" s="126">
        <v>30329.699000000001</v>
      </c>
      <c r="Q33" s="126">
        <v>348428.65480000002</v>
      </c>
    </row>
    <row r="34" spans="4:17" x14ac:dyDescent="0.3">
      <c r="D34" s="123" t="s">
        <v>115</v>
      </c>
      <c r="E34" s="126">
        <v>41695.467199999999</v>
      </c>
      <c r="F34" s="126">
        <v>49367.301200000002</v>
      </c>
      <c r="G34" s="126">
        <v>51318.609199999999</v>
      </c>
      <c r="H34" s="126">
        <v>50673.2284</v>
      </c>
      <c r="I34" s="126">
        <v>52444.253199999999</v>
      </c>
      <c r="J34" s="126">
        <v>50283.345200000003</v>
      </c>
      <c r="K34" s="126">
        <v>48670.102800000001</v>
      </c>
      <c r="L34" s="126">
        <v>55849.673600000002</v>
      </c>
      <c r="M34" s="126">
        <v>47008.634400000003</v>
      </c>
      <c r="N34" s="126">
        <v>49613.065600000002</v>
      </c>
      <c r="O34" s="126">
        <v>49953.959600000002</v>
      </c>
      <c r="P34" s="126">
        <v>49483.592400000001</v>
      </c>
      <c r="Q34" s="126">
        <v>596361.2328</v>
      </c>
    </row>
    <row r="35" spans="4:17" x14ac:dyDescent="0.3">
      <c r="D35" s="124" t="s">
        <v>2</v>
      </c>
      <c r="E35" s="149"/>
      <c r="F35" s="149"/>
      <c r="G35" s="149"/>
      <c r="H35" s="149"/>
      <c r="I35" s="149"/>
      <c r="J35" s="149"/>
      <c r="K35" s="149"/>
      <c r="L35" s="149"/>
      <c r="M35" s="149"/>
      <c r="N35" s="149"/>
      <c r="O35" s="149"/>
      <c r="P35" s="149"/>
      <c r="Q35" s="149"/>
    </row>
    <row r="36" spans="4:17" x14ac:dyDescent="0.3">
      <c r="D36" s="123" t="s">
        <v>114</v>
      </c>
      <c r="E36" s="126">
        <v>288.2285</v>
      </c>
      <c r="F36" s="126">
        <v>341.09320000000002</v>
      </c>
      <c r="G36" s="126">
        <v>13.126099999999999</v>
      </c>
      <c r="H36" s="126">
        <v>323.43400000000003</v>
      </c>
      <c r="I36" s="126">
        <v>312.75619999999998</v>
      </c>
      <c r="J36" s="126">
        <v>336.20260000000002</v>
      </c>
      <c r="K36" s="126">
        <v>340.63589999999999</v>
      </c>
      <c r="L36" s="126">
        <v>358.68630000000002</v>
      </c>
      <c r="M36" s="126">
        <v>289.94659999999999</v>
      </c>
      <c r="N36" s="126">
        <v>650.76070000000004</v>
      </c>
      <c r="O36" s="126">
        <v>313.30279999999999</v>
      </c>
      <c r="P36" s="126">
        <v>323.23039999999997</v>
      </c>
      <c r="Q36" s="126">
        <v>3891.4032999999999</v>
      </c>
    </row>
    <row r="37" spans="4:17" x14ac:dyDescent="0.3">
      <c r="D37" s="123" t="s">
        <v>115</v>
      </c>
      <c r="E37" s="126">
        <v>584.25599999999997</v>
      </c>
      <c r="F37" s="126">
        <v>584.25599999999997</v>
      </c>
      <c r="G37" s="126">
        <v>584.25599999999997</v>
      </c>
      <c r="H37" s="126">
        <v>584.25599999999997</v>
      </c>
      <c r="I37" s="126">
        <v>584.25599999999997</v>
      </c>
      <c r="J37" s="126">
        <v>584.25599999999997</v>
      </c>
      <c r="K37" s="126">
        <v>584.25599999999997</v>
      </c>
      <c r="L37" s="126">
        <v>584.25599999999997</v>
      </c>
      <c r="M37" s="126">
        <v>584.25599999999997</v>
      </c>
      <c r="N37" s="126">
        <v>584.25599999999997</v>
      </c>
      <c r="O37" s="126">
        <v>584.25599999999997</v>
      </c>
      <c r="P37" s="126">
        <v>584.25599999999997</v>
      </c>
      <c r="Q37" s="126">
        <v>7011.0720000000001</v>
      </c>
    </row>
    <row r="38" spans="4:17" x14ac:dyDescent="0.3">
      <c r="D38" s="124" t="s">
        <v>76</v>
      </c>
      <c r="E38" s="149"/>
      <c r="F38" s="149"/>
      <c r="G38" s="149"/>
      <c r="H38" s="149"/>
      <c r="I38" s="149"/>
      <c r="J38" s="149"/>
      <c r="K38" s="149"/>
      <c r="L38" s="149"/>
      <c r="M38" s="149"/>
      <c r="N38" s="149"/>
      <c r="O38" s="149"/>
      <c r="P38" s="149"/>
      <c r="Q38" s="149"/>
    </row>
    <row r="39" spans="4:17" x14ac:dyDescent="0.3">
      <c r="D39" s="123" t="s">
        <v>114</v>
      </c>
      <c r="E39" s="126">
        <v>17.693200000000001</v>
      </c>
      <c r="F39" s="126">
        <v>-5.2164999999999999</v>
      </c>
      <c r="G39" s="126">
        <v>26.532399999999999</v>
      </c>
      <c r="H39" s="126">
        <v>-387.24180000000001</v>
      </c>
      <c r="I39" s="126">
        <v>16.685700000000001</v>
      </c>
      <c r="J39" s="126">
        <v>-20.519300000000001</v>
      </c>
      <c r="K39" s="126">
        <v>33.8611</v>
      </c>
      <c r="L39" s="126">
        <v>471.6223</v>
      </c>
      <c r="M39" s="126">
        <v>14.4613</v>
      </c>
      <c r="N39" s="126">
        <v>16.059699999999999</v>
      </c>
      <c r="O39" s="126">
        <v>194.60650000000001</v>
      </c>
      <c r="P39" s="126">
        <v>71.944699999999997</v>
      </c>
      <c r="Q39" s="126">
        <v>450.48930000000001</v>
      </c>
    </row>
    <row r="40" spans="4:17" x14ac:dyDescent="0.3">
      <c r="D40" s="123" t="s">
        <v>115</v>
      </c>
      <c r="E40" s="126">
        <v>987.51400000000001</v>
      </c>
      <c r="F40" s="126">
        <v>987.51400000000001</v>
      </c>
      <c r="G40" s="126">
        <v>987.51400000000001</v>
      </c>
      <c r="H40" s="126">
        <v>987.51400000000001</v>
      </c>
      <c r="I40" s="126">
        <v>987.51400000000001</v>
      </c>
      <c r="J40" s="126">
        <v>987.51400000000001</v>
      </c>
      <c r="K40" s="126">
        <v>987.51400000000001</v>
      </c>
      <c r="L40" s="126">
        <v>987.51400000000001</v>
      </c>
      <c r="M40" s="126">
        <v>987.51400000000001</v>
      </c>
      <c r="N40" s="126">
        <v>987.51400000000001</v>
      </c>
      <c r="O40" s="126">
        <v>987.51400000000001</v>
      </c>
      <c r="P40" s="126">
        <v>987.51400000000001</v>
      </c>
      <c r="Q40" s="126">
        <v>11850.168</v>
      </c>
    </row>
    <row r="41" spans="4:17" x14ac:dyDescent="0.3">
      <c r="D41" s="124" t="s">
        <v>77</v>
      </c>
      <c r="E41" s="149"/>
      <c r="F41" s="149"/>
      <c r="G41" s="149"/>
      <c r="H41" s="149"/>
      <c r="I41" s="149"/>
      <c r="J41" s="149"/>
      <c r="K41" s="149"/>
      <c r="L41" s="149"/>
      <c r="M41" s="149"/>
      <c r="N41" s="149"/>
      <c r="O41" s="149"/>
      <c r="P41" s="149"/>
      <c r="Q41" s="149"/>
    </row>
    <row r="42" spans="4:17" x14ac:dyDescent="0.3">
      <c r="D42" s="123" t="s">
        <v>114</v>
      </c>
      <c r="E42" s="126">
        <v>2311.2393000000002</v>
      </c>
      <c r="F42" s="126">
        <v>2908.7728999999999</v>
      </c>
      <c r="G42" s="126">
        <v>2274.6035000000002</v>
      </c>
      <c r="H42" s="126">
        <v>1421.4167</v>
      </c>
      <c r="I42" s="126">
        <v>2536.4398999999999</v>
      </c>
      <c r="J42" s="126">
        <v>1943.9858999999999</v>
      </c>
      <c r="K42" s="126">
        <v>2088.3535000000002</v>
      </c>
      <c r="L42" s="126">
        <v>2028.0014000000001</v>
      </c>
      <c r="M42" s="126">
        <v>2350.3701000000001</v>
      </c>
      <c r="N42" s="126">
        <v>1579.4854</v>
      </c>
      <c r="O42" s="126">
        <v>2607.6127000000001</v>
      </c>
      <c r="P42" s="126">
        <v>1919.7370000000001</v>
      </c>
      <c r="Q42" s="126">
        <v>25970.0183</v>
      </c>
    </row>
    <row r="43" spans="4:17" x14ac:dyDescent="0.3">
      <c r="D43" s="123" t="s">
        <v>115</v>
      </c>
      <c r="E43" s="126">
        <v>3131.2136</v>
      </c>
      <c r="F43" s="126">
        <v>3131.2136</v>
      </c>
      <c r="G43" s="126">
        <v>3131.2136</v>
      </c>
      <c r="H43" s="126">
        <v>3131.2136</v>
      </c>
      <c r="I43" s="126">
        <v>3131.2136</v>
      </c>
      <c r="J43" s="126">
        <v>3131.2136</v>
      </c>
      <c r="K43" s="126">
        <v>3131.2136</v>
      </c>
      <c r="L43" s="126">
        <v>3131.2136</v>
      </c>
      <c r="M43" s="126">
        <v>3131.2136</v>
      </c>
      <c r="N43" s="126">
        <v>3131.2136</v>
      </c>
      <c r="O43" s="126">
        <v>3131.2136</v>
      </c>
      <c r="P43" s="126">
        <v>3131.2136</v>
      </c>
      <c r="Q43" s="126">
        <v>37574.563199999997</v>
      </c>
    </row>
    <row r="44" spans="4:17" x14ac:dyDescent="0.3">
      <c r="D44" s="124" t="s">
        <v>78</v>
      </c>
      <c r="E44" s="149"/>
      <c r="F44" s="149"/>
      <c r="G44" s="149"/>
      <c r="H44" s="149"/>
      <c r="I44" s="149"/>
      <c r="J44" s="149"/>
      <c r="K44" s="149"/>
      <c r="L44" s="149"/>
      <c r="M44" s="149"/>
      <c r="N44" s="149"/>
      <c r="O44" s="149"/>
      <c r="P44" s="149"/>
      <c r="Q44" s="149"/>
    </row>
    <row r="45" spans="4:17" x14ac:dyDescent="0.3">
      <c r="D45" s="123" t="s">
        <v>114</v>
      </c>
      <c r="E45" s="126">
        <v>191.3357</v>
      </c>
      <c r="F45" s="126">
        <v>301.82240000000002</v>
      </c>
      <c r="G45" s="126">
        <v>299.11930000000001</v>
      </c>
      <c r="H45" s="126">
        <v>247.11609999999999</v>
      </c>
      <c r="I45" s="126">
        <v>254.62729999999999</v>
      </c>
      <c r="J45" s="126">
        <v>249.02709999999999</v>
      </c>
      <c r="K45" s="126">
        <v>254.73500000000001</v>
      </c>
      <c r="L45" s="126">
        <v>375.35649999999998</v>
      </c>
      <c r="M45" s="126">
        <v>236.4717</v>
      </c>
      <c r="N45" s="126">
        <v>319.01010000000002</v>
      </c>
      <c r="O45" s="126">
        <v>286.39089999999999</v>
      </c>
      <c r="P45" s="126">
        <v>281.3467</v>
      </c>
      <c r="Q45" s="126">
        <v>3296.3588</v>
      </c>
    </row>
    <row r="46" spans="4:17" x14ac:dyDescent="0.3">
      <c r="D46" s="123" t="s">
        <v>115</v>
      </c>
      <c r="E46" s="126">
        <v>377.49239999999998</v>
      </c>
      <c r="F46" s="126">
        <v>377.49239999999998</v>
      </c>
      <c r="G46" s="126">
        <v>377.49239999999998</v>
      </c>
      <c r="H46" s="126">
        <v>377.49239999999998</v>
      </c>
      <c r="I46" s="126">
        <v>377.49239999999998</v>
      </c>
      <c r="J46" s="126">
        <v>377.49239999999998</v>
      </c>
      <c r="K46" s="126">
        <v>377.49239999999998</v>
      </c>
      <c r="L46" s="126">
        <v>377.49239999999998</v>
      </c>
      <c r="M46" s="126">
        <v>377.49239999999998</v>
      </c>
      <c r="N46" s="126">
        <v>377.49239999999998</v>
      </c>
      <c r="O46" s="126">
        <v>377.49239999999998</v>
      </c>
      <c r="P46" s="126">
        <v>377.49239999999998</v>
      </c>
      <c r="Q46" s="126">
        <v>4529.9088000000002</v>
      </c>
    </row>
    <row r="47" spans="4:17" x14ac:dyDescent="0.3">
      <c r="D47" s="121" t="s">
        <v>79</v>
      </c>
      <c r="E47" s="149"/>
      <c r="F47" s="149"/>
      <c r="G47" s="149"/>
      <c r="H47" s="149"/>
      <c r="I47" s="149"/>
      <c r="J47" s="149"/>
      <c r="K47" s="149"/>
      <c r="L47" s="149"/>
      <c r="M47" s="149"/>
      <c r="N47" s="149"/>
      <c r="O47" s="149"/>
      <c r="P47" s="149"/>
      <c r="Q47" s="149"/>
    </row>
    <row r="48" spans="4:17" x14ac:dyDescent="0.3">
      <c r="D48" s="123" t="s">
        <v>114</v>
      </c>
      <c r="E48" s="126">
        <v>2808.4962999999998</v>
      </c>
      <c r="F48" s="126">
        <v>3546.4715000000001</v>
      </c>
      <c r="G48" s="126">
        <v>2613.3811999999998</v>
      </c>
      <c r="H48" s="126">
        <v>1604.7247</v>
      </c>
      <c r="I48" s="126">
        <v>3120.5093000000002</v>
      </c>
      <c r="J48" s="126">
        <v>2508.6961999999999</v>
      </c>
      <c r="K48" s="126">
        <v>2717.5855000000001</v>
      </c>
      <c r="L48" s="126">
        <v>3233.6662000000001</v>
      </c>
      <c r="M48" s="126">
        <v>2891.2496000000001</v>
      </c>
      <c r="N48" s="126">
        <v>2565.3157999999999</v>
      </c>
      <c r="O48" s="126">
        <v>3401.9126999999999</v>
      </c>
      <c r="P48" s="126">
        <v>2596.2586999999999</v>
      </c>
      <c r="Q48" s="126">
        <v>33608.267699999997</v>
      </c>
    </row>
    <row r="49" spans="4:17" x14ac:dyDescent="0.3">
      <c r="D49" s="123" t="s">
        <v>115</v>
      </c>
      <c r="E49" s="126">
        <v>5080.4763999999996</v>
      </c>
      <c r="F49" s="126">
        <v>5080.4763999999996</v>
      </c>
      <c r="G49" s="126">
        <v>5080.4763999999996</v>
      </c>
      <c r="H49" s="126">
        <v>5080.4763999999996</v>
      </c>
      <c r="I49" s="126">
        <v>5080.4763999999996</v>
      </c>
      <c r="J49" s="126">
        <v>5080.4763999999996</v>
      </c>
      <c r="K49" s="126">
        <v>5080.4763999999996</v>
      </c>
      <c r="L49" s="126">
        <v>5080.4763999999996</v>
      </c>
      <c r="M49" s="126">
        <v>5080.4763999999996</v>
      </c>
      <c r="N49" s="126">
        <v>5080.4763999999996</v>
      </c>
      <c r="O49" s="126">
        <v>5080.4763999999996</v>
      </c>
      <c r="P49" s="126">
        <v>5080.4763999999996</v>
      </c>
      <c r="Q49" s="126">
        <v>60965.716800000002</v>
      </c>
    </row>
    <row r="50" spans="4:17" x14ac:dyDescent="0.3">
      <c r="D50" s="124" t="s">
        <v>80</v>
      </c>
      <c r="E50" s="149"/>
      <c r="F50" s="149"/>
      <c r="G50" s="149"/>
      <c r="H50" s="149"/>
      <c r="I50" s="149"/>
      <c r="J50" s="149"/>
      <c r="K50" s="149"/>
      <c r="L50" s="149"/>
      <c r="M50" s="149"/>
      <c r="N50" s="149"/>
      <c r="O50" s="149"/>
      <c r="P50" s="149"/>
      <c r="Q50" s="149"/>
    </row>
    <row r="51" spans="4:17" x14ac:dyDescent="0.3">
      <c r="D51" s="123" t="s">
        <v>114</v>
      </c>
      <c r="E51" s="126">
        <v>512.56640000000004</v>
      </c>
      <c r="F51" s="126">
        <v>-81.774600000000007</v>
      </c>
      <c r="G51" s="126">
        <v>-502.62299999999999</v>
      </c>
      <c r="H51" s="126">
        <v>563.34</v>
      </c>
      <c r="I51" s="126">
        <v>618.20339999999999</v>
      </c>
      <c r="J51" s="126">
        <v>159.12309999999999</v>
      </c>
      <c r="K51" s="126">
        <v>319.8417</v>
      </c>
      <c r="L51" s="126">
        <v>-4098.3153000000002</v>
      </c>
      <c r="M51" s="126">
        <v>-190.88480000000001</v>
      </c>
      <c r="N51" s="126">
        <v>-101.4156</v>
      </c>
      <c r="O51" s="126">
        <v>435.9425</v>
      </c>
      <c r="P51" s="126">
        <v>-545.36720000000003</v>
      </c>
      <c r="Q51" s="126">
        <v>-2911.3634000000002</v>
      </c>
    </row>
    <row r="52" spans="4:17" x14ac:dyDescent="0.3">
      <c r="D52" s="123" t="s">
        <v>115</v>
      </c>
      <c r="E52" s="126">
        <v>0</v>
      </c>
      <c r="F52" s="126">
        <v>0</v>
      </c>
      <c r="G52" s="126">
        <v>0</v>
      </c>
      <c r="H52" s="126">
        <v>0</v>
      </c>
      <c r="I52" s="126">
        <v>0</v>
      </c>
      <c r="J52" s="126">
        <v>0</v>
      </c>
      <c r="K52" s="126">
        <v>0</v>
      </c>
      <c r="L52" s="126">
        <v>0</v>
      </c>
      <c r="M52" s="126">
        <v>0</v>
      </c>
      <c r="N52" s="126">
        <v>0</v>
      </c>
      <c r="O52" s="126">
        <v>0</v>
      </c>
      <c r="P52" s="126">
        <v>0</v>
      </c>
      <c r="Q52" s="126">
        <v>0</v>
      </c>
    </row>
    <row r="53" spans="4:17" x14ac:dyDescent="0.3">
      <c r="D53" s="121" t="s">
        <v>81</v>
      </c>
      <c r="E53" s="149"/>
      <c r="F53" s="149"/>
      <c r="G53" s="149"/>
      <c r="H53" s="149"/>
      <c r="I53" s="149"/>
      <c r="J53" s="149"/>
      <c r="K53" s="149"/>
      <c r="L53" s="149"/>
      <c r="M53" s="149"/>
      <c r="N53" s="149"/>
      <c r="O53" s="149"/>
      <c r="P53" s="149"/>
      <c r="Q53" s="149"/>
    </row>
    <row r="54" spans="4:17" x14ac:dyDescent="0.3">
      <c r="D54" s="123" t="s">
        <v>114</v>
      </c>
      <c r="E54" s="126">
        <v>22468.370299999999</v>
      </c>
      <c r="F54" s="126">
        <v>24240.318899999998</v>
      </c>
      <c r="G54" s="126">
        <v>27379.4512</v>
      </c>
      <c r="H54" s="126">
        <v>28485.974699999999</v>
      </c>
      <c r="I54" s="126">
        <v>24731.204600000001</v>
      </c>
      <c r="J54" s="126">
        <v>23235.781200000001</v>
      </c>
      <c r="K54" s="126">
        <v>27030.157999999999</v>
      </c>
      <c r="L54" s="126">
        <v>33480.547599999998</v>
      </c>
      <c r="M54" s="126">
        <v>24476.5985</v>
      </c>
      <c r="N54" s="126">
        <v>26790.882900000001</v>
      </c>
      <c r="O54" s="126">
        <v>27133.6561</v>
      </c>
      <c r="P54" s="126">
        <v>28278.808099999998</v>
      </c>
      <c r="Q54" s="126">
        <v>317731.75209999998</v>
      </c>
    </row>
    <row r="55" spans="4:17" x14ac:dyDescent="0.3">
      <c r="D55" s="123" t="s">
        <v>115</v>
      </c>
      <c r="E55" s="126">
        <v>36614.9908</v>
      </c>
      <c r="F55" s="126">
        <v>44286.825199999999</v>
      </c>
      <c r="G55" s="126">
        <v>46238.133600000001</v>
      </c>
      <c r="H55" s="126">
        <v>45592.752800000002</v>
      </c>
      <c r="I55" s="126">
        <v>47363.777199999997</v>
      </c>
      <c r="J55" s="126">
        <v>45202.869200000001</v>
      </c>
      <c r="K55" s="126">
        <v>43589.627200000003</v>
      </c>
      <c r="L55" s="126">
        <v>50769.1976</v>
      </c>
      <c r="M55" s="126">
        <v>41928.158000000003</v>
      </c>
      <c r="N55" s="126">
        <v>44532.589599999999</v>
      </c>
      <c r="O55" s="126">
        <v>44873.4836</v>
      </c>
      <c r="P55" s="126">
        <v>44403.116399999999</v>
      </c>
      <c r="Q55" s="126">
        <v>535395.52119999996</v>
      </c>
    </row>
    <row r="56" spans="4:17" x14ac:dyDescent="0.3">
      <c r="D56" s="124" t="s">
        <v>1</v>
      </c>
      <c r="E56" s="149"/>
      <c r="F56" s="149"/>
      <c r="G56" s="149"/>
      <c r="H56" s="149"/>
      <c r="I56" s="149"/>
      <c r="J56" s="149"/>
      <c r="K56" s="149"/>
      <c r="L56" s="149"/>
      <c r="M56" s="149"/>
      <c r="N56" s="149"/>
      <c r="O56" s="149"/>
      <c r="P56" s="149"/>
      <c r="Q56" s="149"/>
    </row>
    <row r="57" spans="4:17" x14ac:dyDescent="0.3">
      <c r="D57" s="123" t="s">
        <v>114</v>
      </c>
      <c r="E57" s="126">
        <v>3544.8229000000001</v>
      </c>
      <c r="F57" s="126">
        <v>3413.0513999999998</v>
      </c>
      <c r="G57" s="126">
        <v>3515.0925000000002</v>
      </c>
      <c r="H57" s="126">
        <v>3500.2891</v>
      </c>
      <c r="I57" s="126">
        <v>3525.364</v>
      </c>
      <c r="J57" s="126">
        <v>3286.5068999999999</v>
      </c>
      <c r="K57" s="126">
        <v>3402.6774</v>
      </c>
      <c r="L57" s="126">
        <v>4200.4686000000002</v>
      </c>
      <c r="M57" s="126">
        <v>3293.7393999999999</v>
      </c>
      <c r="N57" s="126">
        <v>3580.6999000000001</v>
      </c>
      <c r="O57" s="126">
        <v>3330.7310000000002</v>
      </c>
      <c r="P57" s="126">
        <v>3364.2953000000002</v>
      </c>
      <c r="Q57" s="126">
        <v>41957.738400000002</v>
      </c>
    </row>
    <row r="58" spans="4:17" x14ac:dyDescent="0.3">
      <c r="D58" s="123" t="s">
        <v>115</v>
      </c>
      <c r="E58" s="126">
        <v>3890.4807999999998</v>
      </c>
      <c r="F58" s="126">
        <v>3890.4807999999998</v>
      </c>
      <c r="G58" s="126">
        <v>3890.4807999999998</v>
      </c>
      <c r="H58" s="126">
        <v>3890.4807999999998</v>
      </c>
      <c r="I58" s="126">
        <v>3890.4807999999998</v>
      </c>
      <c r="J58" s="126">
        <v>3890.4807999999998</v>
      </c>
      <c r="K58" s="126">
        <v>3890.4807999999998</v>
      </c>
      <c r="L58" s="126">
        <v>3890.4807999999998</v>
      </c>
      <c r="M58" s="126">
        <v>3890.4807999999998</v>
      </c>
      <c r="N58" s="126">
        <v>3890.4807999999998</v>
      </c>
      <c r="O58" s="126">
        <v>3890.4807999999998</v>
      </c>
      <c r="P58" s="126">
        <v>3890.4807999999998</v>
      </c>
      <c r="Q58" s="126">
        <v>46685.7696</v>
      </c>
    </row>
    <row r="59" spans="4:17" x14ac:dyDescent="0.3">
      <c r="D59" s="121" t="s">
        <v>138</v>
      </c>
      <c r="E59" s="149"/>
      <c r="F59" s="149"/>
      <c r="G59" s="149"/>
      <c r="H59" s="149"/>
      <c r="I59" s="149"/>
      <c r="J59" s="149"/>
      <c r="K59" s="149"/>
      <c r="L59" s="149"/>
      <c r="M59" s="149"/>
      <c r="N59" s="149"/>
      <c r="O59" s="149"/>
      <c r="P59" s="149"/>
      <c r="Q59" s="149"/>
    </row>
    <row r="60" spans="4:17" x14ac:dyDescent="0.3">
      <c r="D60" s="123" t="s">
        <v>114</v>
      </c>
      <c r="E60" s="126">
        <v>18923.547299999998</v>
      </c>
      <c r="F60" s="126">
        <v>20827.267599999999</v>
      </c>
      <c r="G60" s="126">
        <v>23864.358400000001</v>
      </c>
      <c r="H60" s="126">
        <v>24985.6855</v>
      </c>
      <c r="I60" s="126">
        <v>21205.840400000001</v>
      </c>
      <c r="J60" s="126">
        <v>19949.274799999999</v>
      </c>
      <c r="K60" s="126">
        <v>23627.480599999999</v>
      </c>
      <c r="L60" s="126">
        <v>29280.078799999999</v>
      </c>
      <c r="M60" s="126">
        <v>21182.859100000001</v>
      </c>
      <c r="N60" s="126">
        <v>23210.1829</v>
      </c>
      <c r="O60" s="126">
        <v>23802.9251</v>
      </c>
      <c r="P60" s="126">
        <v>24914.512599999998</v>
      </c>
      <c r="Q60" s="126">
        <v>275774.01309999998</v>
      </c>
    </row>
    <row r="61" spans="4:17" x14ac:dyDescent="0.3">
      <c r="D61" s="123" t="s">
        <v>115</v>
      </c>
      <c r="E61" s="126">
        <v>32724.510399999999</v>
      </c>
      <c r="F61" s="126">
        <v>40396.344799999999</v>
      </c>
      <c r="G61" s="126">
        <v>42347.652800000003</v>
      </c>
      <c r="H61" s="126">
        <v>41702.272400000002</v>
      </c>
      <c r="I61" s="126">
        <v>43473.296399999999</v>
      </c>
      <c r="J61" s="126">
        <v>41312.388800000001</v>
      </c>
      <c r="K61" s="126">
        <v>39699.146000000001</v>
      </c>
      <c r="L61" s="126">
        <v>46878.716800000002</v>
      </c>
      <c r="M61" s="126">
        <v>38037.677199999998</v>
      </c>
      <c r="N61" s="126">
        <v>40642.108800000002</v>
      </c>
      <c r="O61" s="126">
        <v>40983.002800000002</v>
      </c>
      <c r="P61" s="126">
        <v>40512.635600000001</v>
      </c>
      <c r="Q61" s="126">
        <v>488709.75280000002</v>
      </c>
    </row>
    <row r="62" spans="4:17" x14ac:dyDescent="0.3">
      <c r="D62" s="124" t="s">
        <v>75</v>
      </c>
      <c r="E62" s="149"/>
      <c r="F62" s="149"/>
      <c r="G62" s="149"/>
      <c r="H62" s="149"/>
      <c r="I62" s="149"/>
      <c r="J62" s="149"/>
      <c r="K62" s="149"/>
      <c r="L62" s="149"/>
      <c r="M62" s="149"/>
      <c r="N62" s="149"/>
      <c r="O62" s="149"/>
      <c r="P62" s="149"/>
      <c r="Q62" s="149"/>
    </row>
    <row r="63" spans="4:17" x14ac:dyDescent="0.3">
      <c r="D63" s="123" t="s">
        <v>114</v>
      </c>
      <c r="E63" s="139">
        <v>0</v>
      </c>
      <c r="F63" s="139">
        <v>0</v>
      </c>
      <c r="G63" s="139">
        <v>0</v>
      </c>
      <c r="H63" s="139">
        <v>0</v>
      </c>
      <c r="I63" s="139">
        <v>0</v>
      </c>
      <c r="J63" s="139">
        <v>0</v>
      </c>
      <c r="K63" s="139">
        <v>0</v>
      </c>
      <c r="L63" s="139">
        <v>0</v>
      </c>
      <c r="M63" s="139">
        <v>0</v>
      </c>
      <c r="N63" s="139">
        <v>0</v>
      </c>
      <c r="O63" s="139">
        <v>0</v>
      </c>
      <c r="P63" s="139">
        <v>0</v>
      </c>
      <c r="Q63" s="139">
        <v>0</v>
      </c>
    </row>
    <row r="64" spans="4:17" x14ac:dyDescent="0.3">
      <c r="D64" s="123" t="s">
        <v>115</v>
      </c>
      <c r="E64" s="149"/>
      <c r="F64" s="149"/>
      <c r="G64" s="149"/>
      <c r="H64" s="149"/>
      <c r="I64" s="149"/>
      <c r="J64" s="149"/>
      <c r="K64" s="149"/>
      <c r="L64" s="149"/>
      <c r="M64" s="149"/>
      <c r="N64" s="149"/>
      <c r="O64" s="149"/>
      <c r="P64" s="149"/>
      <c r="Q64" s="149"/>
    </row>
  </sheetData>
  <conditionalFormatting pivot="1" sqref="E9:Q9 E12:Q12 E18:Q18 E21:Q21 E24:Q24 E27:Q27 E30:Q30 E36:Q36 E39:Q39 E42:Q42 E45:Q45 E48:Q48 E51:Q51 E57:Q57">
    <cfRule type="expression" dxfId="122" priority="4">
      <formula>E9&gt;E10</formula>
    </cfRule>
  </conditionalFormatting>
  <conditionalFormatting pivot="1" sqref="E9:Q9 E12:Q12 E18:Q18 E21:Q21 E24:Q24 E27:Q27 E30:Q30 E36:Q36 E39:Q39 E42:Q42 E45:Q45 E48:Q48 E51:Q51 E57:Q57">
    <cfRule type="expression" dxfId="121" priority="3">
      <formula>E9&lt;E10</formula>
    </cfRule>
  </conditionalFormatting>
  <conditionalFormatting pivot="1" sqref="E33:Q33 E60:Q60 E54:Q54 E15:Q15 E6:Q6">
    <cfRule type="expression" dxfId="120" priority="2">
      <formula>E6&gt;E7</formula>
    </cfRule>
  </conditionalFormatting>
  <conditionalFormatting pivot="1" sqref="E33:Q33 E60:Q60 E54:Q54 E15:Q15 E6:Q6">
    <cfRule type="expression" dxfId="119" priority="1">
      <formula>E6&lt;E7</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47162-E8EB-44CE-A572-517310776EA1}">
  <sheetPr codeName="Sheet7"/>
  <dimension ref="A2:U56"/>
  <sheetViews>
    <sheetView zoomScaleNormal="100" workbookViewId="0">
      <selection activeCell="Q25" sqref="Q25"/>
    </sheetView>
  </sheetViews>
  <sheetFormatPr defaultRowHeight="14.4" x14ac:dyDescent="0.3"/>
  <cols>
    <col min="1" max="1" width="11.33203125" bestFit="1" customWidth="1"/>
    <col min="2" max="2" width="21.6640625" bestFit="1" customWidth="1"/>
    <col min="3" max="3" width="11.5546875" bestFit="1" customWidth="1"/>
    <col min="4" max="4" width="12.6640625" bestFit="1" customWidth="1"/>
    <col min="5" max="5" width="7" bestFit="1" customWidth="1"/>
    <col min="6" max="6" width="11.33203125" bestFit="1" customWidth="1"/>
    <col min="7" max="7" width="5.5546875" bestFit="1" customWidth="1"/>
    <col min="8" max="8" width="5.33203125" bestFit="1" customWidth="1"/>
    <col min="9" max="9" width="4.109375" customWidth="1"/>
    <col min="10" max="10" width="7.77734375" bestFit="1" customWidth="1"/>
    <col min="11" max="11" width="7.44140625" bestFit="1" customWidth="1"/>
    <col min="12" max="12" width="9.88671875" bestFit="1" customWidth="1"/>
    <col min="13" max="16" width="8.44140625" bestFit="1" customWidth="1"/>
    <col min="17" max="17" width="19.109375" bestFit="1" customWidth="1"/>
    <col min="18" max="18" width="10.88671875" bestFit="1" customWidth="1"/>
    <col min="19" max="19" width="13.5546875" bestFit="1" customWidth="1"/>
    <col min="20" max="20" width="12.88671875" bestFit="1" customWidth="1"/>
    <col min="21" max="21" width="18.21875" bestFit="1" customWidth="1"/>
    <col min="22" max="22" width="10.88671875" bestFit="1" customWidth="1"/>
    <col min="23" max="23" width="12" bestFit="1" customWidth="1"/>
    <col min="24" max="33" width="16.6640625" bestFit="1" customWidth="1"/>
    <col min="34" max="34" width="12" bestFit="1" customWidth="1"/>
    <col min="35" max="35" width="12.44140625" bestFit="1" customWidth="1"/>
  </cols>
  <sheetData>
    <row r="2" spans="1:21" x14ac:dyDescent="0.3">
      <c r="A2" s="133" t="s">
        <v>156</v>
      </c>
    </row>
    <row r="3" spans="1:21" x14ac:dyDescent="0.3">
      <c r="J3" t="s">
        <v>128</v>
      </c>
      <c r="M3" t="s">
        <v>149</v>
      </c>
      <c r="S3" s="129" t="s">
        <v>109</v>
      </c>
      <c r="T3" t="s">
        <v>69</v>
      </c>
      <c r="U3" s="132" t="s">
        <v>149</v>
      </c>
    </row>
    <row r="4" spans="1:21" x14ac:dyDescent="0.3">
      <c r="J4" t="s">
        <v>114</v>
      </c>
      <c r="K4" t="s">
        <v>115</v>
      </c>
      <c r="M4" t="s">
        <v>122</v>
      </c>
      <c r="N4" t="s">
        <v>123</v>
      </c>
      <c r="O4" t="s">
        <v>124</v>
      </c>
      <c r="P4" t="s">
        <v>117</v>
      </c>
      <c r="S4" s="130" t="s">
        <v>173</v>
      </c>
      <c r="T4" s="108"/>
      <c r="U4" s="132"/>
    </row>
    <row r="5" spans="1:21" x14ac:dyDescent="0.3">
      <c r="J5" s="64">
        <v>8188.2078000000001</v>
      </c>
      <c r="K5" s="64">
        <v>8892.2709901958642</v>
      </c>
      <c r="M5" s="106">
        <v>88274.607399999994</v>
      </c>
      <c r="N5" s="106">
        <v>22435.559799999999</v>
      </c>
      <c r="O5" s="106">
        <v>31656.3413</v>
      </c>
      <c r="P5" s="106">
        <v>40979.972399999999</v>
      </c>
      <c r="S5" s="131" t="s">
        <v>97</v>
      </c>
      <c r="T5" s="65">
        <v>174.26320000000001</v>
      </c>
      <c r="U5" s="132">
        <v>2441.7628</v>
      </c>
    </row>
    <row r="6" spans="1:21" x14ac:dyDescent="0.3">
      <c r="C6" t="s">
        <v>148</v>
      </c>
      <c r="E6" t="s">
        <v>142</v>
      </c>
      <c r="F6" t="s">
        <v>144</v>
      </c>
      <c r="G6" t="s">
        <v>145</v>
      </c>
      <c r="H6" t="s">
        <v>143</v>
      </c>
      <c r="M6" s="109">
        <f>GETPIVOTDATA("[Measures].[Sum of Direct Power Costs]",$M$5)/(SUM($M$5:$P$5))</f>
        <v>0.4814633308841435</v>
      </c>
      <c r="N6" s="109">
        <f>GETPIVOTDATA("[Measures].[Sum of Direct Maintenance Costs]",$N$5)/(SUM($M$5:$P$5))</f>
        <v>0.12236700529985466</v>
      </c>
      <c r="O6" s="109">
        <f>GETPIVOTDATA("[Measures].[Sum of Other Direct Costs]",$O$5)/(SUM($M$5:$P$5))</f>
        <v>0.1726585705087291</v>
      </c>
      <c r="P6" s="109">
        <f>GETPIVOTDATA("[Measures].[Sum of Direct Payroll Costs]",$M$4)/SUM(M5:P5)</f>
        <v>0.22351109330727276</v>
      </c>
      <c r="S6" s="131" t="s">
        <v>98</v>
      </c>
      <c r="T6" s="65">
        <v>196.1122</v>
      </c>
      <c r="U6" s="132">
        <v>2830.8285999999998</v>
      </c>
    </row>
    <row r="7" spans="1:21" ht="23.25" customHeight="1" x14ac:dyDescent="0.3">
      <c r="A7" t="s">
        <v>139</v>
      </c>
      <c r="C7" s="132">
        <f>GETPIVOTDATA("[Measures].[Sum of Net Sales]",$J$8)</f>
        <v>3062609.3273999998</v>
      </c>
      <c r="D7" s="132"/>
      <c r="E7" s="109">
        <f>C7/GETPIVOTDATA("[Measures].[Sum of Net Sales 2]",$J$8)</f>
        <v>0.57749090837908368</v>
      </c>
      <c r="F7" s="109" t="str">
        <f>IF(E7&gt;=1,E7,"")</f>
        <v/>
      </c>
      <c r="G7" s="109">
        <f>IF(E7&lt;1,E7,"")</f>
        <v>0.57749090837908368</v>
      </c>
      <c r="H7" s="128">
        <f>1-E7</f>
        <v>0.42250909162091632</v>
      </c>
      <c r="I7" s="128"/>
      <c r="J7" t="s">
        <v>150</v>
      </c>
      <c r="S7" s="131" t="s">
        <v>99</v>
      </c>
      <c r="T7" s="65">
        <v>175.6499</v>
      </c>
      <c r="U7" s="132">
        <v>2465.1750000000002</v>
      </c>
    </row>
    <row r="8" spans="1:21" ht="23.25" customHeight="1" x14ac:dyDescent="0.3">
      <c r="A8" t="s">
        <v>126</v>
      </c>
      <c r="B8" t="s">
        <v>165</v>
      </c>
      <c r="C8" s="132">
        <f>L14+GETPIVOTDATA("[Measures].[Sum of Total Direct Cost]",$J$17)</f>
        <v>2714180.6717999997</v>
      </c>
      <c r="D8" s="134">
        <f>C8/$C$7</f>
        <v>0.88623143915786395</v>
      </c>
      <c r="E8" s="109">
        <f>C8/(GETPIVOTDATA("[Measures].[Sum of Total Direct Cost 2]",$J$17)+J14)</f>
        <v>0.57663356516204745</v>
      </c>
      <c r="F8" s="109">
        <f>IF(E8&lt;=1,E8,"")</f>
        <v>0.57663356516204745</v>
      </c>
      <c r="G8" s="109" t="str">
        <f>IF(E8&gt;1,E8,"")</f>
        <v/>
      </c>
      <c r="H8" s="128">
        <f>1-E8</f>
        <v>0.42336643483795255</v>
      </c>
      <c r="I8" s="128"/>
      <c r="J8" t="s">
        <v>114</v>
      </c>
      <c r="K8" t="s">
        <v>115</v>
      </c>
      <c r="M8" s="117" t="s">
        <v>127</v>
      </c>
      <c r="S8" s="131" t="s">
        <v>100</v>
      </c>
      <c r="T8" s="65">
        <v>201.2176</v>
      </c>
      <c r="U8" s="132">
        <v>2532.5416</v>
      </c>
    </row>
    <row r="9" spans="1:21" x14ac:dyDescent="0.3">
      <c r="A9" t="s">
        <v>166</v>
      </c>
      <c r="C9" s="132">
        <f>GETPIVOTDATA("[Measures].[Sum of Total Direct Cost]",$J$17)</f>
        <v>183346.4823</v>
      </c>
      <c r="D9" s="134">
        <f t="shared" ref="D9:D10" si="0">C9/$C$7</f>
        <v>5.9866101973787132E-2</v>
      </c>
      <c r="I9" s="128"/>
      <c r="J9" s="106">
        <v>3062609.3273999998</v>
      </c>
      <c r="K9" s="106">
        <v>5303303.1047990182</v>
      </c>
      <c r="M9" s="108">
        <f>(GETPIVOTDATA("[Measures].[Sum of Direct Power Costs]",$M$4)/GETPIVOTDATA("[Measures].[Sum of Volume ( MT)]",$J$4))</f>
        <v>10.780699459044015</v>
      </c>
      <c r="N9" s="108">
        <f>(GETPIVOTDATA("[Measures].[Sum of Direct Maintenance Costs]",$M$4)/GETPIVOTDATA("[Measures].[Sum of Volume ( MT)]",$J$4))</f>
        <v>2.7399841757801995</v>
      </c>
      <c r="O9" s="108">
        <f>(GETPIVOTDATA("[Measures].[Sum of Other Direct Costs]",$M$4)/GETPIVOTDATA("[Measures].[Sum of Volume ( MT)]",$J$4))</f>
        <v>3.8660891459056521</v>
      </c>
      <c r="P9" s="108">
        <f>(GETPIVOTDATA("[Measures].[Sum of Direct Payroll Costs]",$M$4)/GETPIVOTDATA("[Measures].[Sum of Volume ( MT)]",$J$4))</f>
        <v>5.0047548133793081</v>
      </c>
      <c r="S9" s="131" t="s">
        <v>101</v>
      </c>
      <c r="T9" s="65">
        <v>189.08680000000001</v>
      </c>
      <c r="U9" s="132">
        <v>2748.9223000000002</v>
      </c>
    </row>
    <row r="10" spans="1:21" x14ac:dyDescent="0.3">
      <c r="A10" t="s">
        <v>167</v>
      </c>
      <c r="C10" s="108">
        <f>L14</f>
        <v>2530834.1894999999</v>
      </c>
      <c r="D10" s="134">
        <f t="shared" si="0"/>
        <v>0.8263653371840769</v>
      </c>
      <c r="I10" s="128"/>
      <c r="R10" s="3"/>
      <c r="S10" s="131" t="s">
        <v>102</v>
      </c>
      <c r="T10" s="65">
        <v>189.7073</v>
      </c>
      <c r="U10" s="132">
        <v>2787.482</v>
      </c>
    </row>
    <row r="11" spans="1:21" x14ac:dyDescent="0.3">
      <c r="A11" t="s">
        <v>74</v>
      </c>
      <c r="C11" s="132">
        <f>GETPIVOTDATA("[Measures].[Sum of Gross Margin]",$M$21)</f>
        <v>348428.65480000002</v>
      </c>
      <c r="D11" s="109">
        <f t="shared" ref="D11:D13" si="1">C11/$C$7</f>
        <v>0.11376856058092082</v>
      </c>
      <c r="E11" s="109">
        <f>C11/GETPIVOTDATA("[Measures].[Sum of Gross Margin 2]",$M$21)</f>
        <v>0.5842577195894777</v>
      </c>
      <c r="F11" s="109" t="str">
        <f>IF(E11&gt;=1,E11,"")</f>
        <v/>
      </c>
      <c r="G11" s="109">
        <f>IF(E11&lt;1,E11,"")</f>
        <v>0.5842577195894777</v>
      </c>
      <c r="H11" s="128">
        <f>1-E11</f>
        <v>0.4157422804105223</v>
      </c>
      <c r="I11" s="128"/>
      <c r="J11" t="s">
        <v>151</v>
      </c>
      <c r="R11" s="110"/>
      <c r="S11" s="131" t="s">
        <v>103</v>
      </c>
      <c r="T11" s="65">
        <v>196.3734</v>
      </c>
      <c r="U11" s="132">
        <v>2613.6723000000002</v>
      </c>
    </row>
    <row r="12" spans="1:21" x14ac:dyDescent="0.3">
      <c r="A12" t="s">
        <v>163</v>
      </c>
      <c r="B12" t="s">
        <v>164</v>
      </c>
      <c r="C12" s="132">
        <f>GETPIVOTDATA("[Measures].[Sum of Total Indirect Cost]",$J$21)+GETPIVOTDATA("[Measures].[Sum of Depreciation]",$J$25)+GETPIVOTDATA("[Measures].[Sum of Income (expenses) on non operating assets]",$J$29)</f>
        <v>72654.642699999997</v>
      </c>
      <c r="D12" s="134">
        <f t="shared" si="1"/>
        <v>2.3723118077773279E-2</v>
      </c>
      <c r="E12" s="109">
        <f>GETPIVOTDATA("[Measures].[Sum of Total Indirect Cost]",$J$21)/GETPIVOTDATA("[Measures].[Sum of Total Indirect Cost 2]",$J$21)</f>
        <v>0.55126507323786922</v>
      </c>
      <c r="F12" s="109">
        <f>IF(E12&lt;=1,E12,"")</f>
        <v>0.55126507323786922</v>
      </c>
      <c r="G12" s="109" t="str">
        <f>IF(E12&gt;1,E12,"")</f>
        <v/>
      </c>
      <c r="H12" s="128">
        <f>1-E12</f>
        <v>0.44873492676213078</v>
      </c>
      <c r="J12" t="s">
        <v>125</v>
      </c>
      <c r="K12" t="s">
        <v>130</v>
      </c>
      <c r="L12" t="s">
        <v>129</v>
      </c>
      <c r="M12" t="s">
        <v>131</v>
      </c>
      <c r="S12" s="131" t="s">
        <v>104</v>
      </c>
      <c r="T12" s="65">
        <v>195.1448</v>
      </c>
      <c r="U12" s="132">
        <v>3600.1705999999999</v>
      </c>
    </row>
    <row r="13" spans="1:21" x14ac:dyDescent="0.3">
      <c r="A13" t="s">
        <v>138</v>
      </c>
      <c r="C13" s="132">
        <f>GETPIVOTDATA("[Measures].[Sum of EBIT(Earning before Int &amp; Tax)]",$O$21)</f>
        <v>275774.01309999998</v>
      </c>
      <c r="D13" s="134">
        <f t="shared" si="1"/>
        <v>9.0045442829666478E-2</v>
      </c>
      <c r="E13" s="109">
        <f>GETPIVOTDATA("[Measures].[Sum of EBIT(Earning before Int &amp; Tax)]",$O$21)/GETPIVOTDATA("[Measures].[Sum of EBIT(Earning before Int &amp; Tax) 2]",$O$21)</f>
        <v>0.56428997170168949</v>
      </c>
      <c r="F13" s="109" t="str">
        <f>IF(E13&gt;=1,E13,"")</f>
        <v/>
      </c>
      <c r="G13" s="109">
        <f>IF(E13&lt;1,E13,"")</f>
        <v>0.56428997170168949</v>
      </c>
      <c r="H13" s="128">
        <f>1-E13</f>
        <v>0.43571002829831051</v>
      </c>
      <c r="J13" s="116">
        <v>0</v>
      </c>
      <c r="K13" s="116">
        <v>4418602.9791194089</v>
      </c>
      <c r="L13" s="116">
        <v>2525659.7966</v>
      </c>
      <c r="M13" s="116">
        <v>5174.3928999999998</v>
      </c>
      <c r="S13" s="131" t="s">
        <v>105</v>
      </c>
      <c r="T13" s="65">
        <v>201.98</v>
      </c>
      <c r="U13" s="132">
        <v>2821.8775999999998</v>
      </c>
    </row>
    <row r="14" spans="1:21" x14ac:dyDescent="0.3">
      <c r="J14" s="108">
        <f>GETPIVOTDATA("[Measures].[Sum of Raw Materials Transportation 2]",$J$12)+GETPIVOTDATA("[Measures].[Sum of Material Cost 2]",$J$12)</f>
        <v>4418602.9791194089</v>
      </c>
      <c r="L14" s="108">
        <f>SUM(L13:M13)</f>
        <v>2530834.1894999999</v>
      </c>
      <c r="S14" s="131" t="s">
        <v>106</v>
      </c>
      <c r="T14" s="65">
        <v>209.89429999999999</v>
      </c>
      <c r="U14" s="132">
        <v>3291.0095000000001</v>
      </c>
    </row>
    <row r="15" spans="1:21" x14ac:dyDescent="0.3">
      <c r="C15" t="s">
        <v>148</v>
      </c>
      <c r="D15" t="s">
        <v>132</v>
      </c>
      <c r="E15" t="s">
        <v>118</v>
      </c>
      <c r="S15" s="131" t="s">
        <v>107</v>
      </c>
      <c r="T15" s="65">
        <v>205.6696</v>
      </c>
      <c r="U15" s="132">
        <v>2631.8595999999998</v>
      </c>
    </row>
    <row r="16" spans="1:21" x14ac:dyDescent="0.3">
      <c r="A16" t="s">
        <v>140</v>
      </c>
      <c r="B16" t="s">
        <v>122</v>
      </c>
      <c r="C16" s="132">
        <f>GETPIVOTDATA("[Measures].[Sum of Direct Power Costs]",$M$4)</f>
        <v>88274.607399999994</v>
      </c>
      <c r="D16" s="132">
        <f>GETPIVOTDATA("[Measures].[Sum of Total Direct Cost]",$J$17)</f>
        <v>183346.4823</v>
      </c>
      <c r="E16" s="128">
        <f>M6</f>
        <v>0.4814633308841435</v>
      </c>
      <c r="F16" s="128">
        <f>1-E16</f>
        <v>0.5185366691158565</v>
      </c>
      <c r="J16" t="s">
        <v>149</v>
      </c>
      <c r="N16" s="3" t="str">
        <f>J11</f>
        <v>Raw Material Cost (£'000)</v>
      </c>
      <c r="O16" s="3" t="str">
        <f>J16</f>
        <v>Direct Cost (£'000)</v>
      </c>
      <c r="P16" s="3" t="str">
        <f>J20</f>
        <v>Indirect Cost (£'000)</v>
      </c>
      <c r="Q16" s="3" t="str">
        <f>J24</f>
        <v>Depreciation (£'000)</v>
      </c>
      <c r="S16" s="131" t="s">
        <v>108</v>
      </c>
      <c r="T16" s="65">
        <v>190.2628</v>
      </c>
      <c r="U16" s="132">
        <v>3032.6732999999999</v>
      </c>
    </row>
    <row r="17" spans="1:21" x14ac:dyDescent="0.3">
      <c r="B17" t="s">
        <v>117</v>
      </c>
      <c r="C17" s="132">
        <f>GETPIVOTDATA("[Measures].[Sum of Direct Payroll Costs]",$M$4)</f>
        <v>40979.972399999999</v>
      </c>
      <c r="D17" s="132">
        <f>GETPIVOTDATA("[Measures].[Sum of Total Direct Cost]",$J$17)</f>
        <v>183346.4823</v>
      </c>
      <c r="E17" s="128">
        <f>P6</f>
        <v>0.22351109330727276</v>
      </c>
      <c r="F17" s="128">
        <f t="shared" ref="F17:F19" si="2">1-E17</f>
        <v>0.77648890669272719</v>
      </c>
      <c r="J17" t="s">
        <v>114</v>
      </c>
      <c r="K17" t="s">
        <v>115</v>
      </c>
      <c r="N17" s="110">
        <f>SUM(L13:M13)/GETPIVOTDATA("[Measures].[Sum of Net Sales]",$J$8)</f>
        <v>0.8263653371840769</v>
      </c>
      <c r="O17" s="110">
        <f>GETPIVOTDATA("[Measures].[Sum of Total Direct Cost]",$J$17)/GETPIVOTDATA("[Measures].[Sum of Net Sales]",$J$8)</f>
        <v>5.9866101973787132E-2</v>
      </c>
      <c r="P17" s="110">
        <f>GETPIVOTDATA("[Measures].[Sum of Total Indirect Cost]",$J$21)/GETPIVOTDATA("[Measures].[Sum of Net Sales]",$J$8)</f>
        <v>1.0973736479974648E-2</v>
      </c>
      <c r="Q17" s="110">
        <f>GETPIVOTDATA("[Measures].[Sum of Depreciation]",$J$25)/GETPIVOTDATA("[Measures].[Sum of Net Sales]",$J$8)</f>
        <v>1.3699996935495522E-2</v>
      </c>
      <c r="S17" s="130" t="s">
        <v>174</v>
      </c>
      <c r="T17" s="108"/>
      <c r="U17" s="132"/>
    </row>
    <row r="18" spans="1:21" x14ac:dyDescent="0.3">
      <c r="B18" t="s">
        <v>141</v>
      </c>
      <c r="C18" s="132">
        <f>GETPIVOTDATA("[Measures].[Sum of Direct Maintenance Costs]",$M$4)</f>
        <v>22435.559799999999</v>
      </c>
      <c r="D18" s="132">
        <f>GETPIVOTDATA("[Measures].[Sum of Total Direct Cost]",$J$17)</f>
        <v>183346.4823</v>
      </c>
      <c r="E18" s="128">
        <f>N6</f>
        <v>0.12236700529985466</v>
      </c>
      <c r="F18" s="128">
        <f t="shared" si="2"/>
        <v>0.87763299470014533</v>
      </c>
      <c r="J18" s="108">
        <v>183346.4823</v>
      </c>
      <c r="K18" s="108">
        <v>288338.89138591173</v>
      </c>
      <c r="M18" s="118" t="s">
        <v>126</v>
      </c>
      <c r="N18" s="120"/>
      <c r="O18" s="120"/>
      <c r="P18" s="117"/>
      <c r="S18" s="131" t="s">
        <v>97</v>
      </c>
      <c r="T18" s="65">
        <v>174.63839999999999</v>
      </c>
      <c r="U18" s="132">
        <v>2356.2251000000001</v>
      </c>
    </row>
    <row r="19" spans="1:21" x14ac:dyDescent="0.3">
      <c r="B19" t="s">
        <v>124</v>
      </c>
      <c r="C19" s="132">
        <f>GETPIVOTDATA("[Measures].[Sum of Other Direct Costs]",$M$4)</f>
        <v>31656.3413</v>
      </c>
      <c r="D19" s="132">
        <f>GETPIVOTDATA("[Measures].[Sum of Total Direct Cost]",$J$17)</f>
        <v>183346.4823</v>
      </c>
      <c r="E19" s="128">
        <f>O6</f>
        <v>0.1726585705087291</v>
      </c>
      <c r="F19" s="128">
        <f t="shared" si="2"/>
        <v>0.82734142949127087</v>
      </c>
      <c r="S19" s="131" t="s">
        <v>98</v>
      </c>
      <c r="T19" s="65">
        <v>152.0111</v>
      </c>
      <c r="U19" s="132">
        <v>2820.4194000000002</v>
      </c>
    </row>
    <row r="20" spans="1:21" x14ac:dyDescent="0.3">
      <c r="J20" t="s">
        <v>152</v>
      </c>
      <c r="M20" s="117" t="s">
        <v>154</v>
      </c>
      <c r="O20" s="117" t="s">
        <v>155</v>
      </c>
      <c r="S20" s="131" t="s">
        <v>99</v>
      </c>
      <c r="T20" s="65">
        <v>195.82560000000001</v>
      </c>
      <c r="U20" s="132">
        <v>3249.3499000000002</v>
      </c>
    </row>
    <row r="21" spans="1:21" x14ac:dyDescent="0.3">
      <c r="C21" t="s">
        <v>146</v>
      </c>
      <c r="J21" t="s">
        <v>114</v>
      </c>
      <c r="K21" t="s">
        <v>115</v>
      </c>
      <c r="M21" t="s">
        <v>114</v>
      </c>
      <c r="N21" t="s">
        <v>115</v>
      </c>
      <c r="O21" t="s">
        <v>114</v>
      </c>
      <c r="P21" t="s">
        <v>115</v>
      </c>
      <c r="S21" s="131" t="s">
        <v>100</v>
      </c>
      <c r="T21" s="65">
        <v>164.05260000000001</v>
      </c>
      <c r="U21" s="132">
        <v>2921.4218999999998</v>
      </c>
    </row>
    <row r="22" spans="1:21" x14ac:dyDescent="0.3">
      <c r="A22" t="s">
        <v>127</v>
      </c>
      <c r="B22" t="s">
        <v>159</v>
      </c>
      <c r="C22" s="132">
        <f>M9</f>
        <v>10.780699459044015</v>
      </c>
      <c r="D22" s="109">
        <f>E16</f>
        <v>0.4814633308841435</v>
      </c>
      <c r="J22" s="108">
        <v>33608.267699999997</v>
      </c>
      <c r="K22" s="108">
        <v>60965.712016908663</v>
      </c>
      <c r="M22" s="108">
        <v>348428.65480000002</v>
      </c>
      <c r="N22" s="108">
        <v>596361.23429369426</v>
      </c>
      <c r="O22" s="108">
        <v>275774.01309999998</v>
      </c>
      <c r="P22" s="108">
        <v>488709.75372531917</v>
      </c>
      <c r="S22" s="131" t="s">
        <v>101</v>
      </c>
      <c r="T22" s="65">
        <v>159.79150000000001</v>
      </c>
      <c r="U22" s="132">
        <v>2947.8148999999999</v>
      </c>
    </row>
    <row r="23" spans="1:21" x14ac:dyDescent="0.3">
      <c r="B23" t="s">
        <v>160</v>
      </c>
      <c r="C23" s="132">
        <f>P9</f>
        <v>5.0047548133793081</v>
      </c>
      <c r="D23" s="109">
        <f t="shared" ref="D23:D25" si="3">E17</f>
        <v>0.22351109330727276</v>
      </c>
      <c r="M23" s="109">
        <f>GETPIVOTDATA("[Measures].[Sum of Gross Margin]",$M$21)/GETPIVOTDATA("[Measures].[Sum of Net Sales]",$J$8)</f>
        <v>0.11376856058092082</v>
      </c>
      <c r="O23" s="109">
        <f>GETPIVOTDATA("[Measures].[Sum of EBIT(Earning before Int &amp; Tax)]",$O$21)/GETPIVOTDATA("[Measures].[Sum of Net Sales]",$J$8)</f>
        <v>9.0045442829666478E-2</v>
      </c>
      <c r="S23" s="131" t="s">
        <v>102</v>
      </c>
      <c r="T23" s="65">
        <v>158.80930000000001</v>
      </c>
      <c r="U23" s="132">
        <v>2970.6264999999999</v>
      </c>
    </row>
    <row r="24" spans="1:21" x14ac:dyDescent="0.3">
      <c r="B24" t="s">
        <v>161</v>
      </c>
      <c r="C24" s="132">
        <f>N9</f>
        <v>2.7399841757801995</v>
      </c>
      <c r="D24" s="109">
        <f t="shared" si="3"/>
        <v>0.12236700529985466</v>
      </c>
      <c r="J24" t="s">
        <v>153</v>
      </c>
      <c r="S24" s="131" t="s">
        <v>103</v>
      </c>
      <c r="T24" s="65">
        <v>163.7927</v>
      </c>
      <c r="U24" s="132">
        <v>2994.4726999999998</v>
      </c>
    </row>
    <row r="25" spans="1:21" x14ac:dyDescent="0.3">
      <c r="B25" t="s">
        <v>162</v>
      </c>
      <c r="C25" s="132">
        <f>O9</f>
        <v>3.8660891459056521</v>
      </c>
      <c r="D25" s="109">
        <f t="shared" si="3"/>
        <v>0.1726585705087291</v>
      </c>
      <c r="J25" t="s">
        <v>114</v>
      </c>
      <c r="K25" t="s">
        <v>115</v>
      </c>
      <c r="S25" s="131" t="s">
        <v>104</v>
      </c>
      <c r="T25" s="65">
        <v>164.53809999999999</v>
      </c>
      <c r="U25" s="132">
        <v>2976.3685</v>
      </c>
    </row>
    <row r="26" spans="1:21" x14ac:dyDescent="0.3">
      <c r="J26" s="108">
        <v>41957.738400000002</v>
      </c>
      <c r="K26" s="108">
        <v>46685.768551466186</v>
      </c>
      <c r="S26" s="131" t="s">
        <v>105</v>
      </c>
      <c r="T26" s="65">
        <v>163.37520000000001</v>
      </c>
      <c r="U26" s="132">
        <v>2994.1208999999999</v>
      </c>
    </row>
    <row r="27" spans="1:21" x14ac:dyDescent="0.3">
      <c r="S27" s="131" t="s">
        <v>106</v>
      </c>
      <c r="T27" s="65">
        <v>158.50190000000001</v>
      </c>
      <c r="U27" s="132">
        <v>2961.5360000000001</v>
      </c>
    </row>
    <row r="28" spans="1:21" x14ac:dyDescent="0.3">
      <c r="S28" s="131" t="s">
        <v>107</v>
      </c>
      <c r="T28" s="65">
        <v>153.03380000000001</v>
      </c>
      <c r="U28" s="132">
        <v>2954.0052999999998</v>
      </c>
    </row>
    <row r="29" spans="1:21" ht="100.8" x14ac:dyDescent="0.3">
      <c r="J29" s="59" t="s">
        <v>80</v>
      </c>
      <c r="S29" s="131" t="s">
        <v>108</v>
      </c>
      <c r="T29" s="65">
        <v>166.4855</v>
      </c>
      <c r="U29" s="132">
        <v>3355.4470999999999</v>
      </c>
    </row>
    <row r="30" spans="1:21" x14ac:dyDescent="0.3">
      <c r="J30" s="108">
        <v>-2911.3634000000002</v>
      </c>
      <c r="S30" s="130" t="s">
        <v>175</v>
      </c>
      <c r="T30" s="108"/>
      <c r="U30" s="132"/>
    </row>
    <row r="31" spans="1:21" x14ac:dyDescent="0.3">
      <c r="S31" s="131" t="s">
        <v>97</v>
      </c>
      <c r="T31" s="65">
        <v>173.17150000000001</v>
      </c>
      <c r="U31" s="132">
        <v>3295.5275999999999</v>
      </c>
    </row>
    <row r="32" spans="1:21" x14ac:dyDescent="0.3">
      <c r="S32" s="131" t="s">
        <v>98</v>
      </c>
      <c r="T32" s="65">
        <v>168.4496</v>
      </c>
      <c r="U32" s="132">
        <v>3705.5477999999998</v>
      </c>
    </row>
    <row r="33" spans="19:21" x14ac:dyDescent="0.3">
      <c r="S33" s="131" t="s">
        <v>99</v>
      </c>
      <c r="T33" s="65">
        <v>174.25640000000001</v>
      </c>
      <c r="U33" s="132">
        <v>3370.2685999999999</v>
      </c>
    </row>
    <row r="34" spans="19:21" x14ac:dyDescent="0.3">
      <c r="S34" s="131" t="s">
        <v>100</v>
      </c>
      <c r="T34" s="65">
        <v>186.69929999999999</v>
      </c>
      <c r="U34" s="132">
        <v>4069.8425000000002</v>
      </c>
    </row>
    <row r="35" spans="19:21" x14ac:dyDescent="0.3">
      <c r="S35" s="131" t="s">
        <v>101</v>
      </c>
      <c r="T35" s="65">
        <v>219.20419999999999</v>
      </c>
      <c r="U35" s="132">
        <v>4386.2608</v>
      </c>
    </row>
    <row r="36" spans="19:21" x14ac:dyDescent="0.3">
      <c r="S36" s="131" t="s">
        <v>102</v>
      </c>
      <c r="T36" s="65">
        <v>193.22880000000001</v>
      </c>
      <c r="U36" s="132">
        <v>3605.9335000000001</v>
      </c>
    </row>
    <row r="37" spans="19:21" x14ac:dyDescent="0.3">
      <c r="S37" s="131" t="s">
        <v>103</v>
      </c>
      <c r="T37" s="65">
        <v>196.04089999999999</v>
      </c>
      <c r="U37" s="132">
        <v>3690.3175999999999</v>
      </c>
    </row>
    <row r="38" spans="19:21" x14ac:dyDescent="0.3">
      <c r="S38" s="131" t="s">
        <v>104</v>
      </c>
      <c r="T38" s="65">
        <v>160.63079999999999</v>
      </c>
      <c r="U38" s="132">
        <v>3845.6372999999999</v>
      </c>
    </row>
    <row r="39" spans="19:21" x14ac:dyDescent="0.3">
      <c r="S39" s="131" t="s">
        <v>105</v>
      </c>
      <c r="T39" s="65">
        <v>167.18129999999999</v>
      </c>
      <c r="U39" s="132">
        <v>4378.1666999999998</v>
      </c>
    </row>
    <row r="40" spans="19:21" x14ac:dyDescent="0.3">
      <c r="S40" s="131" t="s">
        <v>106</v>
      </c>
      <c r="T40" s="65">
        <v>171.3776</v>
      </c>
      <c r="U40" s="132">
        <v>4136.2466000000004</v>
      </c>
    </row>
    <row r="41" spans="19:21" x14ac:dyDescent="0.3">
      <c r="S41" s="131" t="s">
        <v>107</v>
      </c>
      <c r="T41" s="65">
        <v>157.1414</v>
      </c>
      <c r="U41" s="132">
        <v>3982.7876000000001</v>
      </c>
    </row>
    <row r="42" spans="19:21" x14ac:dyDescent="0.3">
      <c r="S42" s="131" t="s">
        <v>108</v>
      </c>
      <c r="T42" s="65">
        <v>174.5067</v>
      </c>
      <c r="U42" s="132">
        <v>5221.2663000000002</v>
      </c>
    </row>
    <row r="43" spans="19:21" x14ac:dyDescent="0.3">
      <c r="S43" s="130" t="s">
        <v>158</v>
      </c>
      <c r="T43" s="108"/>
      <c r="U43" s="132"/>
    </row>
    <row r="44" spans="19:21" x14ac:dyDescent="0.3">
      <c r="S44" s="131" t="s">
        <v>97</v>
      </c>
      <c r="T44" s="65">
        <v>150.76050000000001</v>
      </c>
      <c r="U44" s="132">
        <v>4258.0767999999998</v>
      </c>
    </row>
    <row r="45" spans="19:21" x14ac:dyDescent="0.3">
      <c r="S45" s="131" t="s">
        <v>98</v>
      </c>
      <c r="T45" s="65">
        <v>160.07490000000001</v>
      </c>
      <c r="U45" s="132">
        <v>5466.1466</v>
      </c>
    </row>
    <row r="46" spans="19:21" x14ac:dyDescent="0.3">
      <c r="S46" s="131" t="s">
        <v>99</v>
      </c>
      <c r="T46" s="65">
        <v>162.64410000000001</v>
      </c>
      <c r="U46" s="132">
        <v>5512.0002000000004</v>
      </c>
    </row>
    <row r="47" spans="19:21" x14ac:dyDescent="0.3">
      <c r="S47" s="131" t="s">
        <v>100</v>
      </c>
      <c r="T47" s="65">
        <v>140.43350000000001</v>
      </c>
      <c r="U47" s="132">
        <v>5879.4498999999996</v>
      </c>
    </row>
    <row r="48" spans="19:21" x14ac:dyDescent="0.3">
      <c r="S48" s="131" t="s">
        <v>101</v>
      </c>
      <c r="T48" s="65">
        <v>154.1328</v>
      </c>
      <c r="U48" s="132">
        <v>6985.3933999999999</v>
      </c>
    </row>
    <row r="49" spans="19:21" x14ac:dyDescent="0.3">
      <c r="S49" s="131" t="s">
        <v>102</v>
      </c>
      <c r="T49" s="65">
        <v>144.56819999999999</v>
      </c>
      <c r="U49" s="132">
        <v>6334.3512000000001</v>
      </c>
    </row>
    <row r="50" spans="19:21" x14ac:dyDescent="0.3">
      <c r="S50" s="131" t="s">
        <v>103</v>
      </c>
      <c r="T50" s="65">
        <v>137.90799999999999</v>
      </c>
      <c r="U50" s="132">
        <v>4515.0582000000004</v>
      </c>
    </row>
    <row r="51" spans="19:21" x14ac:dyDescent="0.3">
      <c r="S51" s="131" t="s">
        <v>104</v>
      </c>
      <c r="T51" s="65">
        <v>127.4721</v>
      </c>
      <c r="U51" s="132">
        <v>4533.3805000000002</v>
      </c>
    </row>
    <row r="52" spans="19:21" x14ac:dyDescent="0.3">
      <c r="S52" s="131" t="s">
        <v>105</v>
      </c>
      <c r="T52" s="65">
        <v>144.30590000000001</v>
      </c>
      <c r="U52" s="132">
        <v>5321.8595999999998</v>
      </c>
    </row>
    <row r="53" spans="19:21" x14ac:dyDescent="0.3">
      <c r="S53" s="131" t="s">
        <v>106</v>
      </c>
      <c r="T53" s="65">
        <v>158.12790000000001</v>
      </c>
      <c r="U53" s="132">
        <v>6294.6358</v>
      </c>
    </row>
    <row r="54" spans="19:21" x14ac:dyDescent="0.3">
      <c r="S54" s="131" t="s">
        <v>107</v>
      </c>
      <c r="T54" s="65">
        <v>113.8085</v>
      </c>
      <c r="U54" s="132">
        <v>5139.3941000000004</v>
      </c>
    </row>
    <row r="55" spans="19:21" x14ac:dyDescent="0.3">
      <c r="S55" s="131" t="s">
        <v>108</v>
      </c>
      <c r="T55" s="65">
        <v>151.86529999999999</v>
      </c>
      <c r="U55" s="132">
        <v>6119.1496999999999</v>
      </c>
    </row>
    <row r="56" spans="19:21" x14ac:dyDescent="0.3">
      <c r="S56" s="130" t="s">
        <v>157</v>
      </c>
      <c r="T56" s="108">
        <v>8188.2078000000001</v>
      </c>
      <c r="U56" s="132">
        <v>183346.4823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65E8-0D33-4FE7-BA69-D51912FF2571}">
  <sheetPr codeName="Sheet11">
    <tabColor rgb="FF00B050"/>
  </sheetPr>
  <dimension ref="B1:CG33"/>
  <sheetViews>
    <sheetView zoomScale="70" zoomScaleNormal="70" workbookViewId="0">
      <pane xSplit="2" ySplit="2" topLeftCell="C3" activePane="bottomRight" state="frozen"/>
      <selection activeCell="Q25" sqref="Q25"/>
      <selection pane="topRight" activeCell="Q25" sqref="Q25"/>
      <selection pane="bottomLeft" activeCell="Q25" sqref="Q25"/>
      <selection pane="bottomRight" activeCell="Q25" sqref="Q25"/>
    </sheetView>
  </sheetViews>
  <sheetFormatPr defaultColWidth="12.5546875" defaultRowHeight="14.4" outlineLevelCol="1" x14ac:dyDescent="0.3"/>
  <cols>
    <col min="2" max="2" width="44.44140625" bestFit="1" customWidth="1"/>
    <col min="3" max="14" width="12.5546875" outlineLevel="1"/>
    <col min="17" max="28" width="12.6640625" customWidth="1" outlineLevel="1"/>
    <col min="29" max="29" width="12.6640625" customWidth="1"/>
    <col min="31" max="42" width="12.6640625" customWidth="1" outlineLevel="1"/>
    <col min="43" max="43" width="12.6640625" customWidth="1"/>
    <col min="45" max="56" width="12.6640625" customWidth="1" outlineLevel="1"/>
    <col min="57" max="57" width="12.6640625" customWidth="1"/>
    <col min="59" max="70" width="12.6640625" customWidth="1" outlineLevel="1"/>
    <col min="71" max="71" width="12.6640625" customWidth="1"/>
    <col min="73" max="84" width="12.6640625" customWidth="1" outlineLevel="1"/>
    <col min="85" max="85" width="12.6640625" customWidth="1"/>
  </cols>
  <sheetData>
    <row r="1" spans="2:85" ht="18" thickBot="1" x14ac:dyDescent="0.5">
      <c r="B1" s="92"/>
      <c r="C1" s="143" t="s">
        <v>90</v>
      </c>
      <c r="D1" s="144"/>
      <c r="E1" s="144"/>
      <c r="F1" s="144"/>
      <c r="G1" s="144"/>
      <c r="H1" s="144"/>
      <c r="I1" s="144"/>
      <c r="J1" s="144"/>
      <c r="K1" s="144"/>
      <c r="L1" s="144"/>
      <c r="M1" s="144"/>
      <c r="N1" s="144"/>
      <c r="O1" s="145"/>
      <c r="P1" s="2"/>
      <c r="Q1" s="140" t="s">
        <v>91</v>
      </c>
      <c r="R1" s="141"/>
      <c r="S1" s="141"/>
      <c r="T1" s="141"/>
      <c r="U1" s="141"/>
      <c r="V1" s="141"/>
      <c r="W1" s="141"/>
      <c r="X1" s="141"/>
      <c r="Y1" s="141"/>
      <c r="Z1" s="141"/>
      <c r="AA1" s="141"/>
      <c r="AB1" s="141"/>
      <c r="AC1" s="142"/>
      <c r="AE1" s="140" t="s">
        <v>92</v>
      </c>
      <c r="AF1" s="141"/>
      <c r="AG1" s="141"/>
      <c r="AH1" s="141"/>
      <c r="AI1" s="141"/>
      <c r="AJ1" s="141"/>
      <c r="AK1" s="141"/>
      <c r="AL1" s="141"/>
      <c r="AM1" s="141"/>
      <c r="AN1" s="141"/>
      <c r="AO1" s="141"/>
      <c r="AP1" s="141"/>
      <c r="AQ1" s="142"/>
      <c r="AS1" s="146" t="s">
        <v>93</v>
      </c>
      <c r="AT1" s="147"/>
      <c r="AU1" s="147"/>
      <c r="AV1" s="147"/>
      <c r="AW1" s="147"/>
      <c r="AX1" s="147"/>
      <c r="AY1" s="147"/>
      <c r="AZ1" s="147"/>
      <c r="BA1" s="147"/>
      <c r="BB1" s="147"/>
      <c r="BC1" s="147"/>
      <c r="BD1" s="147"/>
      <c r="BE1" s="148"/>
      <c r="BG1" s="140" t="s">
        <v>94</v>
      </c>
      <c r="BH1" s="141"/>
      <c r="BI1" s="141"/>
      <c r="BJ1" s="141"/>
      <c r="BK1" s="141"/>
      <c r="BL1" s="141"/>
      <c r="BM1" s="141"/>
      <c r="BN1" s="141"/>
      <c r="BO1" s="141"/>
      <c r="BP1" s="141"/>
      <c r="BQ1" s="141"/>
      <c r="BR1" s="141"/>
      <c r="BS1" s="142"/>
      <c r="BU1" s="140" t="s">
        <v>95</v>
      </c>
      <c r="BV1" s="141"/>
      <c r="BW1" s="141"/>
      <c r="BX1" s="141"/>
      <c r="BY1" s="141"/>
      <c r="BZ1" s="141"/>
      <c r="CA1" s="141"/>
      <c r="CB1" s="141"/>
      <c r="CC1" s="141"/>
      <c r="CD1" s="141"/>
      <c r="CE1" s="141"/>
      <c r="CF1" s="141"/>
      <c r="CG1" s="142"/>
    </row>
    <row r="2" spans="2:85" ht="31.8" thickBot="1" x14ac:dyDescent="0.35">
      <c r="B2" s="94"/>
      <c r="C2" s="93" t="s">
        <v>16</v>
      </c>
      <c r="D2" s="90" t="s">
        <v>17</v>
      </c>
      <c r="E2" s="90" t="s">
        <v>18</v>
      </c>
      <c r="F2" s="90" t="s">
        <v>19</v>
      </c>
      <c r="G2" s="90" t="s">
        <v>20</v>
      </c>
      <c r="H2" s="90" t="s">
        <v>21</v>
      </c>
      <c r="I2" s="90" t="s">
        <v>22</v>
      </c>
      <c r="J2" s="90" t="s">
        <v>23</v>
      </c>
      <c r="K2" s="90" t="s">
        <v>24</v>
      </c>
      <c r="L2" s="90" t="s">
        <v>25</v>
      </c>
      <c r="M2" s="90" t="s">
        <v>26</v>
      </c>
      <c r="N2" s="90" t="s">
        <v>27</v>
      </c>
      <c r="O2" s="91" t="s">
        <v>136</v>
      </c>
      <c r="P2" s="59"/>
      <c r="Q2" s="93" t="s">
        <v>16</v>
      </c>
      <c r="R2" s="90" t="s">
        <v>17</v>
      </c>
      <c r="S2" s="90" t="s">
        <v>18</v>
      </c>
      <c r="T2" s="90" t="s">
        <v>19</v>
      </c>
      <c r="U2" s="90" t="s">
        <v>20</v>
      </c>
      <c r="V2" s="90" t="s">
        <v>21</v>
      </c>
      <c r="W2" s="90" t="s">
        <v>22</v>
      </c>
      <c r="X2" s="90" t="s">
        <v>23</v>
      </c>
      <c r="Y2" s="90" t="s">
        <v>24</v>
      </c>
      <c r="Z2" s="90" t="s">
        <v>25</v>
      </c>
      <c r="AA2" s="90" t="s">
        <v>26</v>
      </c>
      <c r="AB2" s="90" t="s">
        <v>27</v>
      </c>
      <c r="AC2" s="91" t="s">
        <v>136</v>
      </c>
      <c r="AE2" s="93" t="s">
        <v>16</v>
      </c>
      <c r="AF2" s="90" t="s">
        <v>17</v>
      </c>
      <c r="AG2" s="90" t="s">
        <v>18</v>
      </c>
      <c r="AH2" s="90" t="s">
        <v>19</v>
      </c>
      <c r="AI2" s="90" t="s">
        <v>20</v>
      </c>
      <c r="AJ2" s="90" t="s">
        <v>21</v>
      </c>
      <c r="AK2" s="90" t="s">
        <v>22</v>
      </c>
      <c r="AL2" s="90" t="s">
        <v>23</v>
      </c>
      <c r="AM2" s="90" t="s">
        <v>24</v>
      </c>
      <c r="AN2" s="90" t="s">
        <v>25</v>
      </c>
      <c r="AO2" s="90" t="s">
        <v>26</v>
      </c>
      <c r="AP2" s="90" t="s">
        <v>27</v>
      </c>
      <c r="AQ2" s="91" t="s">
        <v>136</v>
      </c>
      <c r="AS2" s="93" t="s">
        <v>16</v>
      </c>
      <c r="AT2" s="90" t="s">
        <v>17</v>
      </c>
      <c r="AU2" s="90" t="s">
        <v>18</v>
      </c>
      <c r="AV2" s="90" t="s">
        <v>19</v>
      </c>
      <c r="AW2" s="90" t="s">
        <v>20</v>
      </c>
      <c r="AX2" s="90" t="s">
        <v>21</v>
      </c>
      <c r="AY2" s="90" t="s">
        <v>22</v>
      </c>
      <c r="AZ2" s="90" t="s">
        <v>23</v>
      </c>
      <c r="BA2" s="90" t="s">
        <v>24</v>
      </c>
      <c r="BB2" s="90" t="s">
        <v>25</v>
      </c>
      <c r="BC2" s="90" t="s">
        <v>26</v>
      </c>
      <c r="BD2" s="90" t="s">
        <v>27</v>
      </c>
      <c r="BE2" s="91" t="s">
        <v>136</v>
      </c>
      <c r="BG2" s="93" t="s">
        <v>16</v>
      </c>
      <c r="BH2" s="90" t="s">
        <v>17</v>
      </c>
      <c r="BI2" s="90" t="s">
        <v>18</v>
      </c>
      <c r="BJ2" s="90" t="s">
        <v>19</v>
      </c>
      <c r="BK2" s="90" t="s">
        <v>20</v>
      </c>
      <c r="BL2" s="90" t="s">
        <v>21</v>
      </c>
      <c r="BM2" s="90" t="s">
        <v>22</v>
      </c>
      <c r="BN2" s="90" t="s">
        <v>23</v>
      </c>
      <c r="BO2" s="90" t="s">
        <v>24</v>
      </c>
      <c r="BP2" s="90" t="s">
        <v>25</v>
      </c>
      <c r="BQ2" s="90" t="s">
        <v>26</v>
      </c>
      <c r="BR2" s="90" t="s">
        <v>27</v>
      </c>
      <c r="BS2" s="91" t="s">
        <v>136</v>
      </c>
      <c r="BU2" s="93" t="s">
        <v>16</v>
      </c>
      <c r="BV2" s="90" t="s">
        <v>17</v>
      </c>
      <c r="BW2" s="90" t="s">
        <v>18</v>
      </c>
      <c r="BX2" s="90" t="s">
        <v>19</v>
      </c>
      <c r="BY2" s="90" t="s">
        <v>20</v>
      </c>
      <c r="BZ2" s="90" t="s">
        <v>21</v>
      </c>
      <c r="CA2" s="90" t="s">
        <v>22</v>
      </c>
      <c r="CB2" s="90" t="s">
        <v>23</v>
      </c>
      <c r="CC2" s="90" t="s">
        <v>24</v>
      </c>
      <c r="CD2" s="90" t="s">
        <v>25</v>
      </c>
      <c r="CE2" s="90" t="s">
        <v>26</v>
      </c>
      <c r="CF2" s="90" t="s">
        <v>27</v>
      </c>
      <c r="CG2" s="91" t="s">
        <v>136</v>
      </c>
    </row>
    <row r="3" spans="2:85" x14ac:dyDescent="0.3">
      <c r="B3" s="9"/>
      <c r="C3" s="135" t="s">
        <v>168</v>
      </c>
      <c r="D3" s="135" t="s">
        <v>168</v>
      </c>
      <c r="E3" s="135" t="s">
        <v>168</v>
      </c>
      <c r="F3" s="135" t="s">
        <v>168</v>
      </c>
      <c r="G3" s="135" t="s">
        <v>168</v>
      </c>
      <c r="H3" s="135" t="s">
        <v>168</v>
      </c>
      <c r="I3" s="135" t="s">
        <v>168</v>
      </c>
      <c r="J3" s="135" t="s">
        <v>168</v>
      </c>
      <c r="K3" s="135" t="s">
        <v>168</v>
      </c>
      <c r="L3" s="135" t="s">
        <v>168</v>
      </c>
      <c r="M3" s="135" t="s">
        <v>168</v>
      </c>
      <c r="N3" s="135" t="s">
        <v>168</v>
      </c>
      <c r="O3" s="135" t="s">
        <v>168</v>
      </c>
      <c r="Q3" s="135" t="s">
        <v>168</v>
      </c>
      <c r="R3" s="135" t="s">
        <v>168</v>
      </c>
      <c r="S3" s="135" t="s">
        <v>168</v>
      </c>
      <c r="T3" s="135" t="s">
        <v>168</v>
      </c>
      <c r="U3" s="135" t="s">
        <v>168</v>
      </c>
      <c r="V3" s="135" t="s">
        <v>168</v>
      </c>
      <c r="W3" s="135" t="s">
        <v>168</v>
      </c>
      <c r="X3" s="135" t="s">
        <v>168</v>
      </c>
      <c r="Y3" s="135" t="s">
        <v>168</v>
      </c>
      <c r="Z3" s="135" t="s">
        <v>168</v>
      </c>
      <c r="AA3" s="135" t="s">
        <v>168</v>
      </c>
      <c r="AB3" s="135" t="s">
        <v>168</v>
      </c>
      <c r="AC3" s="135" t="s">
        <v>168</v>
      </c>
      <c r="AE3" s="135" t="s">
        <v>168</v>
      </c>
      <c r="AF3" s="135" t="s">
        <v>168</v>
      </c>
      <c r="AG3" s="135" t="s">
        <v>168</v>
      </c>
      <c r="AH3" s="135" t="s">
        <v>168</v>
      </c>
      <c r="AI3" s="135" t="s">
        <v>168</v>
      </c>
      <c r="AJ3" s="135" t="s">
        <v>168</v>
      </c>
      <c r="AK3" s="135" t="s">
        <v>168</v>
      </c>
      <c r="AL3" s="135" t="s">
        <v>168</v>
      </c>
      <c r="AM3" s="135" t="s">
        <v>168</v>
      </c>
      <c r="AN3" s="135" t="s">
        <v>168</v>
      </c>
      <c r="AO3" s="135" t="s">
        <v>168</v>
      </c>
      <c r="AP3" s="135" t="s">
        <v>168</v>
      </c>
      <c r="AQ3" s="135" t="s">
        <v>168</v>
      </c>
      <c r="AS3" s="135" t="s">
        <v>168</v>
      </c>
      <c r="AT3" s="135" t="s">
        <v>168</v>
      </c>
      <c r="AU3" s="135" t="s">
        <v>168</v>
      </c>
      <c r="AV3" s="135" t="s">
        <v>168</v>
      </c>
      <c r="AW3" s="135" t="s">
        <v>168</v>
      </c>
      <c r="AX3" s="135" t="s">
        <v>168</v>
      </c>
      <c r="AY3" s="135" t="s">
        <v>168</v>
      </c>
      <c r="AZ3" s="135" t="s">
        <v>168</v>
      </c>
      <c r="BA3" s="135" t="s">
        <v>168</v>
      </c>
      <c r="BB3" s="135" t="s">
        <v>168</v>
      </c>
      <c r="BC3" s="135" t="s">
        <v>168</v>
      </c>
      <c r="BD3" s="135" t="s">
        <v>168</v>
      </c>
      <c r="BE3" s="135" t="s">
        <v>168</v>
      </c>
      <c r="BG3" s="135" t="s">
        <v>168</v>
      </c>
      <c r="BH3" s="135" t="s">
        <v>168</v>
      </c>
      <c r="BI3" s="135" t="s">
        <v>168</v>
      </c>
      <c r="BJ3" s="135" t="s">
        <v>168</v>
      </c>
      <c r="BK3" s="135" t="s">
        <v>168</v>
      </c>
      <c r="BL3" s="135" t="s">
        <v>168</v>
      </c>
      <c r="BM3" s="135" t="s">
        <v>168</v>
      </c>
      <c r="BN3" s="135" t="s">
        <v>168</v>
      </c>
      <c r="BO3" s="135" t="s">
        <v>168</v>
      </c>
      <c r="BP3" s="135" t="s">
        <v>168</v>
      </c>
      <c r="BQ3" s="135" t="s">
        <v>168</v>
      </c>
      <c r="BR3" s="135" t="s">
        <v>168</v>
      </c>
      <c r="BS3" s="135" t="s">
        <v>168</v>
      </c>
      <c r="BU3" s="135" t="s">
        <v>168</v>
      </c>
      <c r="BV3" s="135" t="s">
        <v>168</v>
      </c>
      <c r="BW3" s="135" t="s">
        <v>168</v>
      </c>
      <c r="BX3" s="135" t="s">
        <v>168</v>
      </c>
      <c r="BY3" s="135" t="s">
        <v>168</v>
      </c>
      <c r="BZ3" s="135" t="s">
        <v>168</v>
      </c>
      <c r="CA3" s="135" t="s">
        <v>168</v>
      </c>
      <c r="CB3" s="135" t="s">
        <v>168</v>
      </c>
      <c r="CC3" s="135" t="s">
        <v>168</v>
      </c>
      <c r="CD3" s="135" t="s">
        <v>168</v>
      </c>
      <c r="CE3" s="135" t="s">
        <v>168</v>
      </c>
      <c r="CF3" s="135" t="s">
        <v>168</v>
      </c>
      <c r="CG3" s="135" t="s">
        <v>168</v>
      </c>
    </row>
    <row r="4" spans="2:85" x14ac:dyDescent="0.3">
      <c r="B4" s="4" t="s">
        <v>68</v>
      </c>
      <c r="C4" s="96"/>
      <c r="D4" s="24"/>
      <c r="E4" s="24"/>
      <c r="F4" s="24"/>
      <c r="G4" s="24"/>
      <c r="H4" s="24"/>
      <c r="I4" s="24"/>
      <c r="J4" s="24"/>
      <c r="K4" s="24"/>
      <c r="L4" s="24"/>
      <c r="M4" s="24"/>
      <c r="N4" s="29"/>
      <c r="O4" s="36"/>
      <c r="Q4" s="45"/>
      <c r="R4" s="24"/>
      <c r="S4" s="24"/>
      <c r="T4" s="24"/>
      <c r="U4" s="24"/>
      <c r="V4" s="24"/>
      <c r="W4" s="24"/>
      <c r="X4" s="24"/>
      <c r="Y4" s="24"/>
      <c r="Z4" s="24"/>
      <c r="AA4" s="24"/>
      <c r="AB4" s="29"/>
      <c r="AC4" s="36"/>
      <c r="AE4" s="45"/>
      <c r="AF4" s="24"/>
      <c r="AG4" s="24"/>
      <c r="AH4" s="24"/>
      <c r="AI4" s="24"/>
      <c r="AJ4" s="24"/>
      <c r="AK4" s="24"/>
      <c r="AL4" s="24"/>
      <c r="AM4" s="24"/>
      <c r="AN4" s="24"/>
      <c r="AO4" s="24"/>
      <c r="AP4" s="29"/>
      <c r="AQ4" s="36"/>
      <c r="AS4" s="45"/>
      <c r="AT4" s="24"/>
      <c r="AU4" s="24"/>
      <c r="AV4" s="24"/>
      <c r="AW4" s="24"/>
      <c r="AX4" s="24"/>
      <c r="AY4" s="24"/>
      <c r="AZ4" s="24"/>
      <c r="BA4" s="24"/>
      <c r="BB4" s="24"/>
      <c r="BC4" s="24"/>
      <c r="BD4" s="29"/>
      <c r="BE4" s="36"/>
      <c r="BG4" s="45"/>
      <c r="BH4" s="24"/>
      <c r="BI4" s="24"/>
      <c r="BJ4" s="24"/>
      <c r="BK4" s="24"/>
      <c r="BL4" s="24"/>
      <c r="BM4" s="24"/>
      <c r="BN4" s="24"/>
      <c r="BO4" s="24"/>
      <c r="BP4" s="24"/>
      <c r="BQ4" s="24"/>
      <c r="BR4" s="29"/>
      <c r="BS4" s="36"/>
      <c r="BU4" s="45"/>
      <c r="BV4" s="24"/>
      <c r="BW4" s="24"/>
      <c r="BX4" s="24"/>
      <c r="BY4" s="24"/>
      <c r="BZ4" s="24"/>
      <c r="CA4" s="24"/>
      <c r="CB4" s="24"/>
      <c r="CC4" s="24"/>
      <c r="CD4" s="24"/>
      <c r="CE4" s="24"/>
      <c r="CF4" s="29"/>
      <c r="CG4" s="36"/>
    </row>
    <row r="5" spans="2:85" ht="15" thickBot="1" x14ac:dyDescent="0.35">
      <c r="B5" s="10" t="s">
        <v>69</v>
      </c>
      <c r="C5" s="97">
        <v>86.293904530422154</v>
      </c>
      <c r="D5" s="25">
        <v>88.494737474153979</v>
      </c>
      <c r="E5" s="25">
        <v>92.765631482668084</v>
      </c>
      <c r="F5" s="25">
        <v>92.107762337244964</v>
      </c>
      <c r="G5" s="25">
        <v>92.723654826903015</v>
      </c>
      <c r="H5" s="25">
        <v>90.147957131270772</v>
      </c>
      <c r="I5" s="25">
        <v>88.603562922009417</v>
      </c>
      <c r="J5" s="25">
        <v>87.866478530296433</v>
      </c>
      <c r="K5" s="25">
        <v>91.479563143485692</v>
      </c>
      <c r="L5" s="25">
        <v>90.829697690888182</v>
      </c>
      <c r="M5" s="25">
        <v>87.483665129024303</v>
      </c>
      <c r="N5" s="30">
        <v>95.038033348398713</v>
      </c>
      <c r="O5" s="37">
        <v>1083.8346485467659</v>
      </c>
      <c r="P5" s="1">
        <v>0</v>
      </c>
      <c r="Q5" s="46">
        <v>23.919999999999998</v>
      </c>
      <c r="R5" s="25">
        <v>25.392000000000003</v>
      </c>
      <c r="S5" s="25">
        <v>26.036000000000005</v>
      </c>
      <c r="T5" s="25">
        <v>25.547580399676221</v>
      </c>
      <c r="U5" s="25">
        <v>24.976489446621812</v>
      </c>
      <c r="V5" s="25">
        <v>25.566746173329381</v>
      </c>
      <c r="W5" s="25">
        <v>25.090490726500512</v>
      </c>
      <c r="X5" s="25">
        <v>25.709366585960673</v>
      </c>
      <c r="Y5" s="25">
        <v>25.300000000000004</v>
      </c>
      <c r="Z5" s="25">
        <v>25.392000000000003</v>
      </c>
      <c r="AA5" s="25">
        <v>24.81666707964839</v>
      </c>
      <c r="AB5" s="30">
        <v>26.220000000000002</v>
      </c>
      <c r="AC5" s="37">
        <v>303.96734041173704</v>
      </c>
      <c r="AD5">
        <v>0</v>
      </c>
      <c r="AE5" s="46">
        <v>3.9837715046574784</v>
      </c>
      <c r="AF5" s="25">
        <v>4.1934436891131366</v>
      </c>
      <c r="AG5" s="25">
        <v>4.1934436891131366</v>
      </c>
      <c r="AH5" s="25">
        <v>4.1934436891131366</v>
      </c>
      <c r="AI5" s="25">
        <v>4.403115873568793</v>
      </c>
      <c r="AJ5" s="25">
        <v>4.4031158735687939</v>
      </c>
      <c r="AK5" s="25">
        <v>4.4031158735687939</v>
      </c>
      <c r="AL5" s="25">
        <v>4.403115873568793</v>
      </c>
      <c r="AM5" s="25">
        <v>4.7176241502522789</v>
      </c>
      <c r="AN5" s="25">
        <v>4.7176241502522789</v>
      </c>
      <c r="AO5" s="25">
        <v>4.5079519657966216</v>
      </c>
      <c r="AP5" s="30">
        <v>4.7176241502522789</v>
      </c>
      <c r="AQ5" s="37">
        <v>52.837390482825512</v>
      </c>
      <c r="AR5">
        <v>0</v>
      </c>
      <c r="AS5" s="46">
        <v>3.9220116028000001</v>
      </c>
      <c r="AT5" s="25">
        <v>3.9772116027999997</v>
      </c>
      <c r="AU5" s="25">
        <v>4.1100526199999994</v>
      </c>
      <c r="AV5" s="25">
        <v>4.0958344984000004</v>
      </c>
      <c r="AW5" s="25">
        <v>4.3472392828000004</v>
      </c>
      <c r="AX5" s="25">
        <v>4.0440970655999999</v>
      </c>
      <c r="AY5" s="25">
        <v>3.9374663055999997</v>
      </c>
      <c r="AZ5" s="25">
        <v>3.8370083776000001</v>
      </c>
      <c r="BA5" s="25">
        <v>3.9193344028000001</v>
      </c>
      <c r="BB5" s="25">
        <v>3.8455481855999993</v>
      </c>
      <c r="BC5" s="25">
        <v>3.7313508855999999</v>
      </c>
      <c r="BD5" s="30">
        <v>4.4713385427999999</v>
      </c>
      <c r="BE5" s="37">
        <v>48.238493372400001</v>
      </c>
      <c r="BF5">
        <v>0</v>
      </c>
      <c r="BG5" s="46">
        <v>11.578816400000003</v>
      </c>
      <c r="BH5" s="25">
        <v>11.717609210920001</v>
      </c>
      <c r="BI5" s="25">
        <v>11.977791523960001</v>
      </c>
      <c r="BJ5" s="25">
        <v>11.732637511659998</v>
      </c>
      <c r="BK5" s="25">
        <v>11.960983946440001</v>
      </c>
      <c r="BL5" s="25">
        <v>11.75338249276</v>
      </c>
      <c r="BM5" s="25">
        <v>11.744032822099999</v>
      </c>
      <c r="BN5" s="25">
        <v>11.633280943719999</v>
      </c>
      <c r="BO5" s="25">
        <v>12.282084102719999</v>
      </c>
      <c r="BP5" s="25">
        <v>11.776175671700001</v>
      </c>
      <c r="BQ5" s="25">
        <v>10.883586763499999</v>
      </c>
      <c r="BR5" s="30">
        <v>13.304110341839998</v>
      </c>
      <c r="BS5" s="37">
        <v>142.34449173132001</v>
      </c>
      <c r="BT5">
        <v>0</v>
      </c>
      <c r="BU5" s="46">
        <v>34.396755682186196</v>
      </c>
      <c r="BV5" s="25">
        <v>34.396755682186196</v>
      </c>
      <c r="BW5" s="25">
        <v>34.396755682186196</v>
      </c>
      <c r="BX5" s="25">
        <v>34.396755682186196</v>
      </c>
      <c r="BY5" s="25">
        <v>34.396755682186196</v>
      </c>
      <c r="BZ5" s="25">
        <v>34.396755682186196</v>
      </c>
      <c r="CA5" s="25">
        <v>34.396755682186196</v>
      </c>
      <c r="CB5" s="25">
        <v>34.396755682186196</v>
      </c>
      <c r="CC5" s="25">
        <v>34.396755682186196</v>
      </c>
      <c r="CD5" s="25">
        <v>34.396755682186196</v>
      </c>
      <c r="CE5" s="25">
        <v>34.396755682186196</v>
      </c>
      <c r="CF5" s="30">
        <v>35.635650695951703</v>
      </c>
      <c r="CG5" s="37">
        <v>413.99996319999997</v>
      </c>
    </row>
    <row r="6" spans="2:85" ht="15" thickTop="1" x14ac:dyDescent="0.3">
      <c r="B6" s="4"/>
      <c r="C6" s="98">
        <v>0</v>
      </c>
      <c r="D6" s="21">
        <v>0</v>
      </c>
      <c r="E6" s="21">
        <v>0</v>
      </c>
      <c r="F6" s="21">
        <v>0</v>
      </c>
      <c r="G6" s="21">
        <v>0</v>
      </c>
      <c r="H6" s="21">
        <v>0</v>
      </c>
      <c r="I6" s="21">
        <v>0</v>
      </c>
      <c r="J6" s="21">
        <v>0</v>
      </c>
      <c r="K6" s="21">
        <v>0</v>
      </c>
      <c r="L6" s="21">
        <v>0</v>
      </c>
      <c r="M6" s="21">
        <v>0</v>
      </c>
      <c r="N6" s="19">
        <v>0</v>
      </c>
      <c r="O6" s="38">
        <v>0</v>
      </c>
      <c r="P6" s="1">
        <v>0</v>
      </c>
      <c r="Q6" s="47">
        <v>0</v>
      </c>
      <c r="R6" s="21">
        <v>0</v>
      </c>
      <c r="S6" s="21">
        <v>0</v>
      </c>
      <c r="T6" s="21">
        <v>0</v>
      </c>
      <c r="U6" s="21">
        <v>0</v>
      </c>
      <c r="V6" s="21">
        <v>0</v>
      </c>
      <c r="W6" s="21">
        <v>0</v>
      </c>
      <c r="X6" s="21">
        <v>0</v>
      </c>
      <c r="Y6" s="21">
        <v>0</v>
      </c>
      <c r="Z6" s="21">
        <v>0</v>
      </c>
      <c r="AA6" s="21">
        <v>0</v>
      </c>
      <c r="AB6" s="19">
        <v>0</v>
      </c>
      <c r="AC6" s="38">
        <v>0</v>
      </c>
      <c r="AD6">
        <v>0</v>
      </c>
      <c r="AE6" s="47">
        <v>0</v>
      </c>
      <c r="AF6" s="21">
        <v>0</v>
      </c>
      <c r="AG6" s="21">
        <v>0</v>
      </c>
      <c r="AH6" s="21">
        <v>0</v>
      </c>
      <c r="AI6" s="21">
        <v>0</v>
      </c>
      <c r="AJ6" s="21">
        <v>0</v>
      </c>
      <c r="AK6" s="21">
        <v>0</v>
      </c>
      <c r="AL6" s="21">
        <v>0</v>
      </c>
      <c r="AM6" s="21">
        <v>0</v>
      </c>
      <c r="AN6" s="21">
        <v>0</v>
      </c>
      <c r="AO6" s="21">
        <v>0</v>
      </c>
      <c r="AP6" s="19">
        <v>0</v>
      </c>
      <c r="AQ6" s="38">
        <v>0</v>
      </c>
      <c r="AR6">
        <v>0</v>
      </c>
      <c r="AS6" s="47">
        <v>0</v>
      </c>
      <c r="AT6" s="21">
        <v>0</v>
      </c>
      <c r="AU6" s="21">
        <v>0</v>
      </c>
      <c r="AV6" s="21">
        <v>0</v>
      </c>
      <c r="AW6" s="21">
        <v>0</v>
      </c>
      <c r="AX6" s="21">
        <v>0</v>
      </c>
      <c r="AY6" s="21">
        <v>0</v>
      </c>
      <c r="AZ6" s="21">
        <v>0</v>
      </c>
      <c r="BA6" s="21">
        <v>0</v>
      </c>
      <c r="BB6" s="21">
        <v>0</v>
      </c>
      <c r="BC6" s="21">
        <v>0</v>
      </c>
      <c r="BD6" s="19">
        <v>0</v>
      </c>
      <c r="BE6" s="38">
        <v>0</v>
      </c>
      <c r="BF6">
        <v>0</v>
      </c>
      <c r="BG6" s="47">
        <v>0</v>
      </c>
      <c r="BH6" s="21">
        <v>0</v>
      </c>
      <c r="BI6" s="21">
        <v>0</v>
      </c>
      <c r="BJ6" s="21">
        <v>0</v>
      </c>
      <c r="BK6" s="21">
        <v>0</v>
      </c>
      <c r="BL6" s="21">
        <v>0</v>
      </c>
      <c r="BM6" s="21">
        <v>0</v>
      </c>
      <c r="BN6" s="21">
        <v>0</v>
      </c>
      <c r="BO6" s="21">
        <v>0</v>
      </c>
      <c r="BP6" s="21">
        <v>0</v>
      </c>
      <c r="BQ6" s="21">
        <v>0</v>
      </c>
      <c r="BR6" s="19">
        <v>0</v>
      </c>
      <c r="BS6" s="38">
        <v>0</v>
      </c>
      <c r="BT6">
        <v>0</v>
      </c>
      <c r="BU6" s="47">
        <v>0</v>
      </c>
      <c r="BV6" s="21">
        <v>0</v>
      </c>
      <c r="BW6" s="21">
        <v>0</v>
      </c>
      <c r="BX6" s="21">
        <v>0</v>
      </c>
      <c r="BY6" s="21">
        <v>0</v>
      </c>
      <c r="BZ6" s="21">
        <v>0</v>
      </c>
      <c r="CA6" s="21">
        <v>0</v>
      </c>
      <c r="CB6" s="21">
        <v>0</v>
      </c>
      <c r="CC6" s="21">
        <v>0</v>
      </c>
      <c r="CD6" s="21">
        <v>0</v>
      </c>
      <c r="CE6" s="21">
        <v>0</v>
      </c>
      <c r="CF6" s="19">
        <v>0</v>
      </c>
      <c r="CG6" s="38">
        <v>0</v>
      </c>
    </row>
    <row r="7" spans="2:85" x14ac:dyDescent="0.3">
      <c r="B7" s="4" t="s">
        <v>0</v>
      </c>
      <c r="C7" s="99">
        <v>46282.559805648896</v>
      </c>
      <c r="D7" s="23">
        <v>47662.063157890108</v>
      </c>
      <c r="E7" s="23">
        <v>50075.592457301573</v>
      </c>
      <c r="F7" s="23">
        <v>51357.121332917151</v>
      </c>
      <c r="G7" s="23">
        <v>51398.935436467938</v>
      </c>
      <c r="H7" s="23">
        <v>49975.644524037925</v>
      </c>
      <c r="I7" s="23">
        <v>50767.509305453459</v>
      </c>
      <c r="J7" s="23">
        <v>50160.176815996936</v>
      </c>
      <c r="K7" s="23">
        <v>52548.034572355231</v>
      </c>
      <c r="L7" s="23">
        <v>54096.889479366706</v>
      </c>
      <c r="M7" s="23">
        <v>52005.64503257141</v>
      </c>
      <c r="N7" s="31">
        <v>56566.441546744914</v>
      </c>
      <c r="O7" s="39">
        <v>612896.61346675223</v>
      </c>
      <c r="P7" s="1">
        <v>0</v>
      </c>
      <c r="Q7" s="48">
        <v>16068.772226298173</v>
      </c>
      <c r="R7" s="23">
        <v>17084.43681459807</v>
      </c>
      <c r="S7" s="23">
        <v>17506.613701981729</v>
      </c>
      <c r="T7" s="23">
        <v>17532.960432806252</v>
      </c>
      <c r="U7" s="23">
        <v>17074.406037310873</v>
      </c>
      <c r="V7" s="23">
        <v>17469.34419162164</v>
      </c>
      <c r="W7" s="23">
        <v>17650.799298065805</v>
      </c>
      <c r="X7" s="23">
        <v>18078.507440246049</v>
      </c>
      <c r="Y7" s="23">
        <v>17810.8980123859</v>
      </c>
      <c r="Z7" s="23">
        <v>18583.419990566897</v>
      </c>
      <c r="AA7" s="23">
        <v>18062.082779766239</v>
      </c>
      <c r="AB7" s="31">
        <v>19061.63355873141</v>
      </c>
      <c r="AC7" s="39">
        <v>211983.87448437902</v>
      </c>
      <c r="AD7">
        <v>0</v>
      </c>
      <c r="AE7" s="48">
        <v>3325.315972529278</v>
      </c>
      <c r="AF7" s="23">
        <v>3500.3326026623977</v>
      </c>
      <c r="AG7" s="23">
        <v>3500.3326026623968</v>
      </c>
      <c r="AH7" s="23">
        <v>3579.1897455195412</v>
      </c>
      <c r="AI7" s="23">
        <v>3758.1492327955184</v>
      </c>
      <c r="AJ7" s="23">
        <v>3758.1492327955184</v>
      </c>
      <c r="AK7" s="23">
        <v>3849.9352793071457</v>
      </c>
      <c r="AL7" s="23">
        <v>3849.9352793071448</v>
      </c>
      <c r="AM7" s="23">
        <v>4124.9306564005137</v>
      </c>
      <c r="AN7" s="23">
        <v>4200.5784969320757</v>
      </c>
      <c r="AO7" s="23">
        <v>4013.8861192906484</v>
      </c>
      <c r="AP7" s="31">
        <v>4200.5784969320748</v>
      </c>
      <c r="AQ7" s="39">
        <v>45661.313717134253</v>
      </c>
      <c r="AR7">
        <v>0</v>
      </c>
      <c r="AS7" s="48">
        <v>1760.2059649523521</v>
      </c>
      <c r="AT7" s="23">
        <v>1790.7867649523523</v>
      </c>
      <c r="AU7" s="23">
        <v>1864.5340843030244</v>
      </c>
      <c r="AV7" s="23">
        <v>1900.9756905795673</v>
      </c>
      <c r="AW7" s="23">
        <v>2044.8126378623526</v>
      </c>
      <c r="AX7" s="23">
        <v>1870.6516993216801</v>
      </c>
      <c r="AY7" s="23">
        <v>1851.9960622336798</v>
      </c>
      <c r="AZ7" s="23">
        <v>1792.0613958609849</v>
      </c>
      <c r="BA7" s="23">
        <v>1841.3697799583524</v>
      </c>
      <c r="BB7" s="23">
        <v>1849.2539742656797</v>
      </c>
      <c r="BC7" s="23">
        <v>1778.2232536656797</v>
      </c>
      <c r="BD7" s="31">
        <v>2238.6423692143526</v>
      </c>
      <c r="BE7" s="39">
        <v>22583.513677170056</v>
      </c>
      <c r="BF7">
        <v>0</v>
      </c>
      <c r="BG7" s="48">
        <v>6458.5238833279491</v>
      </c>
      <c r="BH7" s="23">
        <v>6536.2527436998425</v>
      </c>
      <c r="BI7" s="23">
        <v>6682.7667158896229</v>
      </c>
      <c r="BJ7" s="23">
        <v>6723.348427345014</v>
      </c>
      <c r="BK7" s="23">
        <v>6853.6411328193753</v>
      </c>
      <c r="BL7" s="23">
        <v>6734.6257014134253</v>
      </c>
      <c r="BM7" s="23">
        <v>6974.0971319839982</v>
      </c>
      <c r="BN7" s="23">
        <v>6907.7266887913147</v>
      </c>
      <c r="BO7" s="23">
        <v>7293.5687872454419</v>
      </c>
      <c r="BP7" s="23">
        <v>7275.4826450052396</v>
      </c>
      <c r="BQ7" s="23">
        <v>6724.4260974729423</v>
      </c>
      <c r="BR7" s="31">
        <v>8217.8771475350495</v>
      </c>
      <c r="BS7" s="39">
        <v>83382.337102529214</v>
      </c>
      <c r="BT7">
        <v>0</v>
      </c>
      <c r="BU7" s="48">
        <v>18546.957942944911</v>
      </c>
      <c r="BV7" s="23">
        <v>19222.73976047448</v>
      </c>
      <c r="BW7" s="23">
        <v>19222.73976047448</v>
      </c>
      <c r="BX7" s="23">
        <v>19890.896606570241</v>
      </c>
      <c r="BY7" s="23">
        <v>19890.896606570241</v>
      </c>
      <c r="BZ7" s="23">
        <v>19890.896606570241</v>
      </c>
      <c r="CA7" s="23">
        <v>20528.283412603185</v>
      </c>
      <c r="CB7" s="23">
        <v>20528.283412603185</v>
      </c>
      <c r="CC7" s="23">
        <v>20528.283412603185</v>
      </c>
      <c r="CD7" s="23">
        <v>21403.774187366122</v>
      </c>
      <c r="CE7" s="23">
        <v>21403.774187366122</v>
      </c>
      <c r="CF7" s="31">
        <v>22194.535759663599</v>
      </c>
      <c r="CG7" s="39">
        <v>243252.06165580999</v>
      </c>
    </row>
    <row r="8" spans="2:85" x14ac:dyDescent="0.3">
      <c r="B8" s="4" t="s">
        <v>120</v>
      </c>
      <c r="C8" s="99">
        <v>-40158.484504331638</v>
      </c>
      <c r="D8" s="23">
        <v>-41316.504944592823</v>
      </c>
      <c r="E8" s="23">
        <v>-43390.455675523655</v>
      </c>
      <c r="F8" s="23">
        <v>-44418.626502790619</v>
      </c>
      <c r="G8" s="23">
        <v>-44538.672878513891</v>
      </c>
      <c r="H8" s="23">
        <v>-43282.207132243413</v>
      </c>
      <c r="I8" s="23">
        <v>-44052.116952122618</v>
      </c>
      <c r="J8" s="23">
        <v>-43603.226943504334</v>
      </c>
      <c r="K8" s="23">
        <v>-45586.449844694602</v>
      </c>
      <c r="L8" s="23">
        <v>-47021.525595591032</v>
      </c>
      <c r="M8" s="23">
        <v>-45241.568355706593</v>
      </c>
      <c r="N8" s="31">
        <v>-49191.872420404208</v>
      </c>
      <c r="O8" s="39">
        <v>-531801.71175001946</v>
      </c>
      <c r="P8" s="1">
        <v>0</v>
      </c>
      <c r="Q8" s="48">
        <v>-12834.395601543756</v>
      </c>
      <c r="R8" s="23">
        <v>-13637.40384021978</v>
      </c>
      <c r="S8" s="23">
        <v>-13974.37642895544</v>
      </c>
      <c r="T8" s="23">
        <v>-13979.854347545044</v>
      </c>
      <c r="U8" s="23">
        <v>-13661.290361558787</v>
      </c>
      <c r="V8" s="23">
        <v>-13953.283474704069</v>
      </c>
      <c r="W8" s="23">
        <v>-14143.022795241559</v>
      </c>
      <c r="X8" s="23">
        <v>-14488.752090214884</v>
      </c>
      <c r="Y8" s="23">
        <v>-14266.088451882488</v>
      </c>
      <c r="Z8" s="23">
        <v>-14945.883234805064</v>
      </c>
      <c r="AA8" s="23">
        <v>-14548.006973748623</v>
      </c>
      <c r="AB8" s="31">
        <v>-15358.305120053963</v>
      </c>
      <c r="AC8" s="39">
        <v>-169790.66272047345</v>
      </c>
      <c r="AD8">
        <v>0</v>
      </c>
      <c r="AE8" s="48">
        <v>-2810.3618327532345</v>
      </c>
      <c r="AF8" s="23">
        <v>-2958.2756135697209</v>
      </c>
      <c r="AG8" s="23">
        <v>-2958.27561356972</v>
      </c>
      <c r="AH8" s="23">
        <v>-3006.8150557586982</v>
      </c>
      <c r="AI8" s="23">
        <v>-3157.1558360833533</v>
      </c>
      <c r="AJ8" s="23">
        <v>-3157.1558360833537</v>
      </c>
      <c r="AK8" s="23">
        <v>-3208.122222155062</v>
      </c>
      <c r="AL8" s="23">
        <v>-3208.1222221550602</v>
      </c>
      <c r="AM8" s="23">
        <v>-3437.2738093861353</v>
      </c>
      <c r="AN8" s="23">
        <v>-3510.0829731296039</v>
      </c>
      <c r="AO8" s="23">
        <v>-3354.0792854349538</v>
      </c>
      <c r="AP8" s="31">
        <v>-3510.0829731296026</v>
      </c>
      <c r="AQ8" s="39">
        <v>-38275.803273208498</v>
      </c>
      <c r="AR8">
        <v>0</v>
      </c>
      <c r="AS8" s="48">
        <v>-1483.3686928153102</v>
      </c>
      <c r="AT8" s="23">
        <v>-1509.1194147967012</v>
      </c>
      <c r="AU8" s="23">
        <v>-1571.141288580661</v>
      </c>
      <c r="AV8" s="23">
        <v>-1594.0802960109993</v>
      </c>
      <c r="AW8" s="23">
        <v>-1714.5632898899989</v>
      </c>
      <c r="AX8" s="23">
        <v>-1569.0361883756614</v>
      </c>
      <c r="AY8" s="23">
        <v>-1545.932727403238</v>
      </c>
      <c r="AZ8" s="23">
        <v>-1496.2813102707048</v>
      </c>
      <c r="BA8" s="23">
        <v>-1537.1236317755586</v>
      </c>
      <c r="BB8" s="23">
        <v>-1534.9844002200393</v>
      </c>
      <c r="BC8" s="23">
        <v>-1476.675918686404</v>
      </c>
      <c r="BD8" s="31">
        <v>-1854.6486766558589</v>
      </c>
      <c r="BE8" s="39">
        <v>-18886.955835481138</v>
      </c>
      <c r="BF8">
        <v>0</v>
      </c>
      <c r="BG8" s="48">
        <v>-5098.9188886150796</v>
      </c>
      <c r="BH8" s="23">
        <v>-5160.3737817665933</v>
      </c>
      <c r="BI8" s="23">
        <v>-5276.2257062030931</v>
      </c>
      <c r="BJ8" s="23">
        <v>-5360.2299334327245</v>
      </c>
      <c r="BK8" s="23">
        <v>-5464.4070892524987</v>
      </c>
      <c r="BL8" s="23">
        <v>-5369.532412894524</v>
      </c>
      <c r="BM8" s="23">
        <v>-5555.9639168626982</v>
      </c>
      <c r="BN8" s="23">
        <v>-5502.9871415134994</v>
      </c>
      <c r="BO8" s="23">
        <v>-5812.9145129435628</v>
      </c>
      <c r="BP8" s="23">
        <v>-5830.4329983656944</v>
      </c>
      <c r="BQ8" s="23">
        <v>-5388.711907752433</v>
      </c>
      <c r="BR8" s="31">
        <v>-6585.3121289296223</v>
      </c>
      <c r="BS8" s="39">
        <v>-66406.010418532023</v>
      </c>
      <c r="BT8">
        <v>0</v>
      </c>
      <c r="BU8" s="48">
        <v>-15025.072086242692</v>
      </c>
      <c r="BV8" s="23">
        <v>-15017.455154566838</v>
      </c>
      <c r="BW8" s="23">
        <v>-15017.455154566838</v>
      </c>
      <c r="BX8" s="23">
        <v>-15559.717976499353</v>
      </c>
      <c r="BY8" s="23">
        <v>-15559.717976499353</v>
      </c>
      <c r="BZ8" s="23">
        <v>-15559.717976499353</v>
      </c>
      <c r="CA8" s="23">
        <v>-16101.980798431876</v>
      </c>
      <c r="CB8" s="23">
        <v>-16101.980798431876</v>
      </c>
      <c r="CC8" s="23">
        <v>-16101.980798431876</v>
      </c>
      <c r="CD8" s="23">
        <v>-16824.997894341897</v>
      </c>
      <c r="CE8" s="23">
        <v>-16824.997894341897</v>
      </c>
      <c r="CF8" s="31">
        <v>-17422.466690897072</v>
      </c>
      <c r="CG8" s="39">
        <v>-191117.54119975088</v>
      </c>
    </row>
    <row r="9" spans="2:85" x14ac:dyDescent="0.3">
      <c r="B9" s="6" t="s">
        <v>70</v>
      </c>
      <c r="C9" s="100">
        <v>0</v>
      </c>
      <c r="D9" s="26">
        <v>0</v>
      </c>
      <c r="E9" s="26">
        <v>0</v>
      </c>
      <c r="F9" s="26">
        <v>0</v>
      </c>
      <c r="G9" s="26">
        <v>0</v>
      </c>
      <c r="H9" s="26">
        <v>0</v>
      </c>
      <c r="I9" s="26">
        <v>0</v>
      </c>
      <c r="J9" s="26">
        <v>0</v>
      </c>
      <c r="K9" s="26">
        <v>0</v>
      </c>
      <c r="L9" s="26">
        <v>0</v>
      </c>
      <c r="M9" s="26">
        <v>0</v>
      </c>
      <c r="N9" s="32">
        <v>0</v>
      </c>
      <c r="O9" s="40">
        <v>0</v>
      </c>
      <c r="P9" s="1">
        <v>0</v>
      </c>
      <c r="Q9" s="49">
        <v>0</v>
      </c>
      <c r="R9" s="26">
        <v>0</v>
      </c>
      <c r="S9" s="26">
        <v>0</v>
      </c>
      <c r="T9" s="26">
        <v>0</v>
      </c>
      <c r="U9" s="26">
        <v>0</v>
      </c>
      <c r="V9" s="26">
        <v>0</v>
      </c>
      <c r="W9" s="26">
        <v>0</v>
      </c>
      <c r="X9" s="26">
        <v>0</v>
      </c>
      <c r="Y9" s="26">
        <v>0</v>
      </c>
      <c r="Z9" s="26">
        <v>0</v>
      </c>
      <c r="AA9" s="26">
        <v>0</v>
      </c>
      <c r="AB9" s="32">
        <v>0</v>
      </c>
      <c r="AC9" s="40">
        <v>0</v>
      </c>
      <c r="AD9">
        <v>0</v>
      </c>
      <c r="AE9" s="49">
        <v>0</v>
      </c>
      <c r="AF9" s="26">
        <v>0</v>
      </c>
      <c r="AG9" s="26">
        <v>0</v>
      </c>
      <c r="AH9" s="26">
        <v>0</v>
      </c>
      <c r="AI9" s="26">
        <v>0</v>
      </c>
      <c r="AJ9" s="26">
        <v>0</v>
      </c>
      <c r="AK9" s="26">
        <v>0</v>
      </c>
      <c r="AL9" s="26">
        <v>0</v>
      </c>
      <c r="AM9" s="26">
        <v>0</v>
      </c>
      <c r="AN9" s="26">
        <v>0</v>
      </c>
      <c r="AO9" s="26">
        <v>0</v>
      </c>
      <c r="AP9" s="32">
        <v>0</v>
      </c>
      <c r="AQ9" s="40">
        <v>0</v>
      </c>
      <c r="AR9">
        <v>0</v>
      </c>
      <c r="AS9" s="49">
        <v>0</v>
      </c>
      <c r="AT9" s="26">
        <v>0</v>
      </c>
      <c r="AU9" s="26">
        <v>0</v>
      </c>
      <c r="AV9" s="26">
        <v>0</v>
      </c>
      <c r="AW9" s="26">
        <v>0</v>
      </c>
      <c r="AX9" s="26">
        <v>0</v>
      </c>
      <c r="AY9" s="26">
        <v>0</v>
      </c>
      <c r="AZ9" s="26">
        <v>0</v>
      </c>
      <c r="BA9" s="26">
        <v>0</v>
      </c>
      <c r="BB9" s="26">
        <v>0</v>
      </c>
      <c r="BC9" s="26">
        <v>0</v>
      </c>
      <c r="BD9" s="32">
        <v>0</v>
      </c>
      <c r="BE9" s="40">
        <v>0</v>
      </c>
      <c r="BF9">
        <v>0</v>
      </c>
      <c r="BG9" s="49">
        <v>0</v>
      </c>
      <c r="BH9" s="26">
        <v>0</v>
      </c>
      <c r="BI9" s="26">
        <v>0</v>
      </c>
      <c r="BJ9" s="26">
        <v>0</v>
      </c>
      <c r="BK9" s="26">
        <v>0</v>
      </c>
      <c r="BL9" s="26">
        <v>0</v>
      </c>
      <c r="BM9" s="26">
        <v>0</v>
      </c>
      <c r="BN9" s="26">
        <v>0</v>
      </c>
      <c r="BO9" s="26">
        <v>0</v>
      </c>
      <c r="BP9" s="26">
        <v>0</v>
      </c>
      <c r="BQ9" s="26">
        <v>0</v>
      </c>
      <c r="BR9" s="32">
        <v>0</v>
      </c>
      <c r="BS9" s="40">
        <v>0</v>
      </c>
      <c r="BT9">
        <v>0</v>
      </c>
      <c r="BU9" s="49">
        <v>0</v>
      </c>
      <c r="BV9" s="26">
        <v>0</v>
      </c>
      <c r="BW9" s="26">
        <v>0</v>
      </c>
      <c r="BX9" s="26">
        <v>0</v>
      </c>
      <c r="BY9" s="26">
        <v>0</v>
      </c>
      <c r="BZ9" s="26">
        <v>0</v>
      </c>
      <c r="CA9" s="26">
        <v>0</v>
      </c>
      <c r="CB9" s="26">
        <v>0</v>
      </c>
      <c r="CC9" s="26">
        <v>0</v>
      </c>
      <c r="CD9" s="26">
        <v>0</v>
      </c>
      <c r="CE9" s="26">
        <v>0</v>
      </c>
      <c r="CF9" s="32">
        <v>0</v>
      </c>
      <c r="CG9" s="40">
        <v>0</v>
      </c>
    </row>
    <row r="10" spans="2:85" ht="15" thickBot="1" x14ac:dyDescent="0.35">
      <c r="B10" s="10" t="s">
        <v>71</v>
      </c>
      <c r="C10" s="97">
        <v>6124.0753013172571</v>
      </c>
      <c r="D10" s="25">
        <v>6345.5582132972786</v>
      </c>
      <c r="E10" s="25">
        <v>6685.136781777921</v>
      </c>
      <c r="F10" s="25">
        <v>6938.494830126534</v>
      </c>
      <c r="G10" s="25">
        <v>6860.262557954049</v>
      </c>
      <c r="H10" s="25">
        <v>6693.437391794514</v>
      </c>
      <c r="I10" s="25">
        <v>6715.3923533308453</v>
      </c>
      <c r="J10" s="25">
        <v>6556.9498724925988</v>
      </c>
      <c r="K10" s="25">
        <v>6961.5847276606355</v>
      </c>
      <c r="L10" s="25">
        <v>7075.3638837756771</v>
      </c>
      <c r="M10" s="25">
        <v>6764.0766768648245</v>
      </c>
      <c r="N10" s="30">
        <v>7374.569126340708</v>
      </c>
      <c r="O10" s="37">
        <v>81094.901716732842</v>
      </c>
      <c r="P10" s="1">
        <v>0</v>
      </c>
      <c r="Q10" s="46">
        <v>3234.3766247544177</v>
      </c>
      <c r="R10" s="25">
        <v>3447.03297437829</v>
      </c>
      <c r="S10" s="25">
        <v>3532.2372730262896</v>
      </c>
      <c r="T10" s="25">
        <v>3553.1060852612095</v>
      </c>
      <c r="U10" s="25">
        <v>3413.1156757520853</v>
      </c>
      <c r="V10" s="25">
        <v>3516.0607169175701</v>
      </c>
      <c r="W10" s="25">
        <v>3507.7765028242452</v>
      </c>
      <c r="X10" s="25">
        <v>3589.7553500311642</v>
      </c>
      <c r="Y10" s="25">
        <v>3544.8095605034136</v>
      </c>
      <c r="Z10" s="25">
        <v>3637.5367557618324</v>
      </c>
      <c r="AA10" s="25">
        <v>3514.0758060176145</v>
      </c>
      <c r="AB10" s="30">
        <v>3703.3284386774462</v>
      </c>
      <c r="AC10" s="37">
        <v>42193.211763905572</v>
      </c>
      <c r="AD10">
        <v>0</v>
      </c>
      <c r="AE10" s="46">
        <v>514.95413977604346</v>
      </c>
      <c r="AF10" s="25">
        <v>542.05698909267699</v>
      </c>
      <c r="AG10" s="25">
        <v>542.05698909267699</v>
      </c>
      <c r="AH10" s="25">
        <v>572.37468976084267</v>
      </c>
      <c r="AI10" s="25">
        <v>600.99339671216489</v>
      </c>
      <c r="AJ10" s="25">
        <v>600.99339671216444</v>
      </c>
      <c r="AK10" s="25">
        <v>641.81305715208373</v>
      </c>
      <c r="AL10" s="25">
        <v>641.81305715208498</v>
      </c>
      <c r="AM10" s="25">
        <v>687.65684701437795</v>
      </c>
      <c r="AN10" s="25">
        <v>690.49552380247178</v>
      </c>
      <c r="AO10" s="25">
        <v>659.80683385569455</v>
      </c>
      <c r="AP10" s="30">
        <v>690.49552380247223</v>
      </c>
      <c r="AQ10" s="37">
        <v>7385.5104439257548</v>
      </c>
      <c r="AR10">
        <v>0</v>
      </c>
      <c r="AS10" s="46">
        <v>276.83727213704196</v>
      </c>
      <c r="AT10" s="25">
        <v>281.66735015565087</v>
      </c>
      <c r="AU10" s="25">
        <v>293.39279572236325</v>
      </c>
      <c r="AV10" s="25">
        <v>306.89539456856801</v>
      </c>
      <c r="AW10" s="25">
        <v>330.24934797235369</v>
      </c>
      <c r="AX10" s="25">
        <v>301.61551094601884</v>
      </c>
      <c r="AY10" s="25">
        <v>306.06333483044193</v>
      </c>
      <c r="AZ10" s="25">
        <v>295.78008559028007</v>
      </c>
      <c r="BA10" s="25">
        <v>304.24614818279377</v>
      </c>
      <c r="BB10" s="25">
        <v>314.26957404564035</v>
      </c>
      <c r="BC10" s="25">
        <v>301.54733497927594</v>
      </c>
      <c r="BD10" s="30">
        <v>383.99369255849388</v>
      </c>
      <c r="BE10" s="37">
        <v>3696.5578416889221</v>
      </c>
      <c r="BF10">
        <v>0</v>
      </c>
      <c r="BG10" s="46">
        <v>1359.6049947128695</v>
      </c>
      <c r="BH10" s="25">
        <v>1375.878961933249</v>
      </c>
      <c r="BI10" s="25">
        <v>1406.5410096865303</v>
      </c>
      <c r="BJ10" s="25">
        <v>1363.1184939122895</v>
      </c>
      <c r="BK10" s="25">
        <v>1389.2340435668766</v>
      </c>
      <c r="BL10" s="25">
        <v>1365.0932885189009</v>
      </c>
      <c r="BM10" s="25">
        <v>1418.1332151213001</v>
      </c>
      <c r="BN10" s="25">
        <v>1404.7395472778157</v>
      </c>
      <c r="BO10" s="25">
        <v>1480.6542743018788</v>
      </c>
      <c r="BP10" s="25">
        <v>1445.0496466395459</v>
      </c>
      <c r="BQ10" s="25">
        <v>1335.714189720509</v>
      </c>
      <c r="BR10" s="30">
        <v>1632.5650186054268</v>
      </c>
      <c r="BS10" s="37">
        <v>16976.326683997191</v>
      </c>
      <c r="BT10">
        <v>0</v>
      </c>
      <c r="BU10" s="46">
        <v>3521.8858567022203</v>
      </c>
      <c r="BV10" s="25">
        <v>4205.2846059076401</v>
      </c>
      <c r="BW10" s="25">
        <v>4205.2846059076401</v>
      </c>
      <c r="BX10" s="25">
        <v>4331.1786300708891</v>
      </c>
      <c r="BY10" s="25">
        <v>4331.1786300708891</v>
      </c>
      <c r="BZ10" s="25">
        <v>4331.1786300708891</v>
      </c>
      <c r="CA10" s="25">
        <v>4426.302614171309</v>
      </c>
      <c r="CB10" s="25">
        <v>4426.302614171309</v>
      </c>
      <c r="CC10" s="25">
        <v>4426.302614171309</v>
      </c>
      <c r="CD10" s="25">
        <v>4578.7762930242243</v>
      </c>
      <c r="CE10" s="25">
        <v>4578.7762930242243</v>
      </c>
      <c r="CF10" s="30">
        <v>4772.0690687665265</v>
      </c>
      <c r="CG10" s="37">
        <v>52134.520456059072</v>
      </c>
    </row>
    <row r="11" spans="2:85" ht="15" thickTop="1" x14ac:dyDescent="0.3">
      <c r="B11" s="8"/>
      <c r="C11" s="98">
        <v>0</v>
      </c>
      <c r="D11" s="21">
        <v>0</v>
      </c>
      <c r="E11" s="21">
        <v>0</v>
      </c>
      <c r="F11" s="21">
        <v>0</v>
      </c>
      <c r="G11" s="21">
        <v>0</v>
      </c>
      <c r="H11" s="21">
        <v>0</v>
      </c>
      <c r="I11" s="21">
        <v>0</v>
      </c>
      <c r="J11" s="21">
        <v>0</v>
      </c>
      <c r="K11" s="21">
        <v>0</v>
      </c>
      <c r="L11" s="21">
        <v>0</v>
      </c>
      <c r="M11" s="21">
        <v>0</v>
      </c>
      <c r="N11" s="19">
        <v>0</v>
      </c>
      <c r="O11" s="38">
        <v>0</v>
      </c>
      <c r="P11" s="1">
        <v>0</v>
      </c>
      <c r="Q11" s="47">
        <v>0</v>
      </c>
      <c r="R11" s="21">
        <v>0</v>
      </c>
      <c r="S11" s="21">
        <v>0</v>
      </c>
      <c r="T11" s="21">
        <v>0</v>
      </c>
      <c r="U11" s="21">
        <v>0</v>
      </c>
      <c r="V11" s="21">
        <v>0</v>
      </c>
      <c r="W11" s="21">
        <v>0</v>
      </c>
      <c r="X11" s="21">
        <v>0</v>
      </c>
      <c r="Y11" s="21">
        <v>0</v>
      </c>
      <c r="Z11" s="21">
        <v>0</v>
      </c>
      <c r="AA11" s="21">
        <v>0</v>
      </c>
      <c r="AB11" s="19">
        <v>0</v>
      </c>
      <c r="AC11" s="38">
        <v>0</v>
      </c>
      <c r="AD11">
        <v>0</v>
      </c>
      <c r="AE11" s="47">
        <v>0</v>
      </c>
      <c r="AF11" s="21">
        <v>0</v>
      </c>
      <c r="AG11" s="21">
        <v>0</v>
      </c>
      <c r="AH11" s="21">
        <v>0</v>
      </c>
      <c r="AI11" s="21">
        <v>0</v>
      </c>
      <c r="AJ11" s="21">
        <v>0</v>
      </c>
      <c r="AK11" s="21">
        <v>0</v>
      </c>
      <c r="AL11" s="21">
        <v>0</v>
      </c>
      <c r="AM11" s="21">
        <v>0</v>
      </c>
      <c r="AN11" s="21">
        <v>0</v>
      </c>
      <c r="AO11" s="21">
        <v>0</v>
      </c>
      <c r="AP11" s="19">
        <v>0</v>
      </c>
      <c r="AQ11" s="38">
        <v>0</v>
      </c>
      <c r="AR11">
        <v>0</v>
      </c>
      <c r="AS11" s="47">
        <v>0</v>
      </c>
      <c r="AT11" s="21">
        <v>0</v>
      </c>
      <c r="AU11" s="21">
        <v>0</v>
      </c>
      <c r="AV11" s="21">
        <v>0</v>
      </c>
      <c r="AW11" s="21">
        <v>0</v>
      </c>
      <c r="AX11" s="21">
        <v>0</v>
      </c>
      <c r="AY11" s="21">
        <v>0</v>
      </c>
      <c r="AZ11" s="21">
        <v>0</v>
      </c>
      <c r="BA11" s="21">
        <v>0</v>
      </c>
      <c r="BB11" s="21">
        <v>0</v>
      </c>
      <c r="BC11" s="21">
        <v>0</v>
      </c>
      <c r="BD11" s="19">
        <v>0</v>
      </c>
      <c r="BE11" s="38">
        <v>0</v>
      </c>
      <c r="BF11">
        <v>0</v>
      </c>
      <c r="BG11" s="47">
        <v>0</v>
      </c>
      <c r="BH11" s="21">
        <v>0</v>
      </c>
      <c r="BI11" s="21">
        <v>0</v>
      </c>
      <c r="BJ11" s="21">
        <v>0</v>
      </c>
      <c r="BK11" s="21">
        <v>0</v>
      </c>
      <c r="BL11" s="21">
        <v>0</v>
      </c>
      <c r="BM11" s="21">
        <v>0</v>
      </c>
      <c r="BN11" s="21">
        <v>0</v>
      </c>
      <c r="BO11" s="21">
        <v>0</v>
      </c>
      <c r="BP11" s="21">
        <v>0</v>
      </c>
      <c r="BQ11" s="21">
        <v>0</v>
      </c>
      <c r="BR11" s="19">
        <v>0</v>
      </c>
      <c r="BS11" s="38">
        <v>0</v>
      </c>
      <c r="BT11">
        <v>0</v>
      </c>
      <c r="BU11" s="47">
        <v>0</v>
      </c>
      <c r="BV11" s="21">
        <v>0</v>
      </c>
      <c r="BW11" s="21">
        <v>0</v>
      </c>
      <c r="BX11" s="21">
        <v>0</v>
      </c>
      <c r="BY11" s="21">
        <v>0</v>
      </c>
      <c r="BZ11" s="21">
        <v>0</v>
      </c>
      <c r="CA11" s="21">
        <v>0</v>
      </c>
      <c r="CB11" s="21">
        <v>0</v>
      </c>
      <c r="CC11" s="21">
        <v>0</v>
      </c>
      <c r="CD11" s="21">
        <v>0</v>
      </c>
      <c r="CE11" s="21">
        <v>0</v>
      </c>
      <c r="CF11" s="19">
        <v>0</v>
      </c>
      <c r="CG11" s="38">
        <v>0</v>
      </c>
    </row>
    <row r="12" spans="2:85" x14ac:dyDescent="0.3">
      <c r="B12" s="79" t="s">
        <v>121</v>
      </c>
      <c r="C12" s="99">
        <v>-522.95505604213474</v>
      </c>
      <c r="D12" s="23">
        <v>-522.95505604213474</v>
      </c>
      <c r="E12" s="23">
        <v>-522.95505604213474</v>
      </c>
      <c r="F12" s="23">
        <v>-522.95505604213474</v>
      </c>
      <c r="G12" s="23">
        <v>-522.95505604213474</v>
      </c>
      <c r="H12" s="23">
        <v>-522.95505604213474</v>
      </c>
      <c r="I12" s="23">
        <v>-522.95505604213474</v>
      </c>
      <c r="J12" s="23">
        <v>-522.95505604213474</v>
      </c>
      <c r="K12" s="23">
        <v>-522.95505604213474</v>
      </c>
      <c r="L12" s="23">
        <v>-522.95505604213474</v>
      </c>
      <c r="M12" s="23">
        <v>-522.95505604213474</v>
      </c>
      <c r="N12" s="31">
        <v>-522.95505604213474</v>
      </c>
      <c r="O12" s="39">
        <v>-6275.4606725056183</v>
      </c>
      <c r="P12" s="1">
        <v>0</v>
      </c>
      <c r="Q12" s="48">
        <v>-264.51391524424116</v>
      </c>
      <c r="R12" s="23">
        <v>-279.29854172669593</v>
      </c>
      <c r="S12" s="23">
        <v>-286.89358995772682</v>
      </c>
      <c r="T12" s="23">
        <v>-281.97246123185255</v>
      </c>
      <c r="U12" s="23">
        <v>-275.12964799829501</v>
      </c>
      <c r="V12" s="23">
        <v>-281.04654218656452</v>
      </c>
      <c r="W12" s="23">
        <v>-277.35556228488934</v>
      </c>
      <c r="X12" s="23">
        <v>-283.59111828575578</v>
      </c>
      <c r="Y12" s="23">
        <v>-278.38600883290741</v>
      </c>
      <c r="Z12" s="23">
        <v>-279.29854172669593</v>
      </c>
      <c r="AA12" s="23">
        <v>-273.52612082451651</v>
      </c>
      <c r="AB12" s="31">
        <v>-287.61653787470004</v>
      </c>
      <c r="AC12" s="39">
        <v>-3348.6285881748413</v>
      </c>
      <c r="AD12">
        <v>0</v>
      </c>
      <c r="AE12" s="48">
        <v>-79.516202597090896</v>
      </c>
      <c r="AF12" s="23">
        <v>-83.584250361196325</v>
      </c>
      <c r="AG12" s="23">
        <v>-83.584250361196297</v>
      </c>
      <c r="AH12" s="23">
        <v>-83.584250361196325</v>
      </c>
      <c r="AI12" s="23">
        <v>-87.652298125301712</v>
      </c>
      <c r="AJ12" s="23">
        <v>-87.652298125301755</v>
      </c>
      <c r="AK12" s="23">
        <v>-87.652298125301755</v>
      </c>
      <c r="AL12" s="23">
        <v>-87.652298125301712</v>
      </c>
      <c r="AM12" s="23">
        <v>-93.754369771459778</v>
      </c>
      <c r="AN12" s="23">
        <v>-93.754369771459807</v>
      </c>
      <c r="AO12" s="23">
        <v>-89.686322007354434</v>
      </c>
      <c r="AP12" s="31">
        <v>-93.754369771459778</v>
      </c>
      <c r="AQ12" s="39">
        <v>-1051.8275775036204</v>
      </c>
      <c r="AR12">
        <v>0</v>
      </c>
      <c r="AS12" s="48">
        <v>-22.573336193483335</v>
      </c>
      <c r="AT12" s="23">
        <v>-22.573336193483335</v>
      </c>
      <c r="AU12" s="23">
        <v>-22.573336193483335</v>
      </c>
      <c r="AV12" s="23">
        <v>-22.573336193483335</v>
      </c>
      <c r="AW12" s="23">
        <v>-22.573336193483335</v>
      </c>
      <c r="AX12" s="23">
        <v>-22.573336193483335</v>
      </c>
      <c r="AY12" s="23">
        <v>-22.573336193483335</v>
      </c>
      <c r="AZ12" s="23">
        <v>-22.573336193483335</v>
      </c>
      <c r="BA12" s="23">
        <v>-22.573336193483335</v>
      </c>
      <c r="BB12" s="23">
        <v>-22.573336193483335</v>
      </c>
      <c r="BC12" s="23">
        <v>-22.573336193483335</v>
      </c>
      <c r="BD12" s="31">
        <v>-22.573336193483335</v>
      </c>
      <c r="BE12" s="39">
        <v>-270.8800343218</v>
      </c>
      <c r="BF12">
        <v>0</v>
      </c>
      <c r="BG12" s="48">
        <v>-44.150462413262389</v>
      </c>
      <c r="BH12" s="23">
        <v>-44.150462413262389</v>
      </c>
      <c r="BI12" s="23">
        <v>-44.150462413262389</v>
      </c>
      <c r="BJ12" s="23">
        <v>-44.150462413262389</v>
      </c>
      <c r="BK12" s="23">
        <v>-44.150462413262389</v>
      </c>
      <c r="BL12" s="23">
        <v>-44.150462413262389</v>
      </c>
      <c r="BM12" s="23">
        <v>-44.150462413262389</v>
      </c>
      <c r="BN12" s="23">
        <v>-44.150462413262389</v>
      </c>
      <c r="BO12" s="23">
        <v>-44.150462413262389</v>
      </c>
      <c r="BP12" s="23">
        <v>-44.150462413262389</v>
      </c>
      <c r="BQ12" s="23">
        <v>-44.150462413262389</v>
      </c>
      <c r="BR12" s="31">
        <v>-44.150462413262389</v>
      </c>
      <c r="BS12" s="39">
        <v>-529.80554895914872</v>
      </c>
      <c r="BT12">
        <v>0</v>
      </c>
      <c r="BU12" s="48">
        <v>-165.210639767152</v>
      </c>
      <c r="BV12" s="23">
        <v>-165.210639767152</v>
      </c>
      <c r="BW12" s="23">
        <v>-165.210639767152</v>
      </c>
      <c r="BX12" s="23">
        <v>-165.210639767152</v>
      </c>
      <c r="BY12" s="23">
        <v>-165.210639767152</v>
      </c>
      <c r="BZ12" s="23">
        <v>-165.210639767152</v>
      </c>
      <c r="CA12" s="23">
        <v>-165.210639767152</v>
      </c>
      <c r="CB12" s="23">
        <v>-165.210639767152</v>
      </c>
      <c r="CC12" s="23">
        <v>-165.210639767152</v>
      </c>
      <c r="CD12" s="23">
        <v>-165.210639767152</v>
      </c>
      <c r="CE12" s="23">
        <v>-165.210639767152</v>
      </c>
      <c r="CF12" s="31">
        <v>-165.210639767152</v>
      </c>
      <c r="CG12" s="39">
        <v>-1982.5276772058241</v>
      </c>
    </row>
    <row r="13" spans="2:85" x14ac:dyDescent="0.3">
      <c r="B13" s="79" t="s">
        <v>72</v>
      </c>
      <c r="C13" s="99">
        <v>-806.42401889945518</v>
      </c>
      <c r="D13" s="23">
        <v>-806.42401889945518</v>
      </c>
      <c r="E13" s="23">
        <v>-806.42401889945518</v>
      </c>
      <c r="F13" s="23">
        <v>-806.42401889945518</v>
      </c>
      <c r="G13" s="23">
        <v>-806.42401889945518</v>
      </c>
      <c r="H13" s="23">
        <v>-806.42401889945518</v>
      </c>
      <c r="I13" s="23">
        <v>-806.42401889945518</v>
      </c>
      <c r="J13" s="23">
        <v>-806.42401889945518</v>
      </c>
      <c r="K13" s="23">
        <v>-806.42401889945518</v>
      </c>
      <c r="L13" s="23">
        <v>-806.42401889945518</v>
      </c>
      <c r="M13" s="23">
        <v>-806.42401889945518</v>
      </c>
      <c r="N13" s="31">
        <v>-806.42401889945518</v>
      </c>
      <c r="O13" s="39">
        <v>-9677.088226793463</v>
      </c>
      <c r="P13" s="1">
        <v>0</v>
      </c>
      <c r="Q13" s="48">
        <v>-687.68375578137818</v>
      </c>
      <c r="R13" s="23">
        <v>-726.120854479537</v>
      </c>
      <c r="S13" s="23">
        <v>-745.86647462218002</v>
      </c>
      <c r="T13" s="23">
        <v>-733.07251525044683</v>
      </c>
      <c r="U13" s="23">
        <v>-715.28255701623368</v>
      </c>
      <c r="V13" s="23">
        <v>-730.66530924003621</v>
      </c>
      <c r="W13" s="23">
        <v>-721.06949300876602</v>
      </c>
      <c r="X13" s="23">
        <v>-737.28070278992789</v>
      </c>
      <c r="Y13" s="23">
        <v>-723.74844981003162</v>
      </c>
      <c r="Z13" s="23">
        <v>-726.120854479537</v>
      </c>
      <c r="AA13" s="23">
        <v>-711.11370416649481</v>
      </c>
      <c r="AB13" s="31">
        <v>-747.7459959256978</v>
      </c>
      <c r="AC13" s="39">
        <v>-8705.7706665702681</v>
      </c>
      <c r="AD13">
        <v>0</v>
      </c>
      <c r="AE13" s="48">
        <v>-96.829392542952235</v>
      </c>
      <c r="AF13" s="23">
        <v>-101.7831828519534</v>
      </c>
      <c r="AG13" s="23">
        <v>-101.7831828519534</v>
      </c>
      <c r="AH13" s="23">
        <v>-101.7831828519534</v>
      </c>
      <c r="AI13" s="23">
        <v>-106.73697316095456</v>
      </c>
      <c r="AJ13" s="23">
        <v>-106.73697316095462</v>
      </c>
      <c r="AK13" s="23">
        <v>-106.73697316095462</v>
      </c>
      <c r="AL13" s="23">
        <v>-106.73697316095456</v>
      </c>
      <c r="AM13" s="23">
        <v>-114.16765862445627</v>
      </c>
      <c r="AN13" s="23">
        <v>-114.16765862445628</v>
      </c>
      <c r="AO13" s="23">
        <v>-109.21386831545512</v>
      </c>
      <c r="AP13" s="31">
        <v>-114.16765862445627</v>
      </c>
      <c r="AQ13" s="39">
        <v>-1280.8436779314547</v>
      </c>
      <c r="AR13">
        <v>0</v>
      </c>
      <c r="AS13" s="48">
        <v>-75.573806266933673</v>
      </c>
      <c r="AT13" s="23">
        <v>-76.604154162909623</v>
      </c>
      <c r="AU13" s="23">
        <v>-79.042644183385974</v>
      </c>
      <c r="AV13" s="23">
        <v>-72.197878027014781</v>
      </c>
      <c r="AW13" s="23">
        <v>-76.596126267851432</v>
      </c>
      <c r="AX13" s="23">
        <v>-71.46317132717563</v>
      </c>
      <c r="AY13" s="23">
        <v>-69.644437086548933</v>
      </c>
      <c r="AZ13" s="23">
        <v>-67.968532876901278</v>
      </c>
      <c r="BA13" s="23">
        <v>-69.297632395944433</v>
      </c>
      <c r="BB13" s="23">
        <v>-72.805531555716968</v>
      </c>
      <c r="BC13" s="23">
        <v>-70.715521102405916</v>
      </c>
      <c r="BD13" s="31">
        <v>-84.218297406607036</v>
      </c>
      <c r="BE13" s="39">
        <v>-886.12773265939563</v>
      </c>
      <c r="BF13">
        <v>0</v>
      </c>
      <c r="BG13" s="48">
        <v>-114.6717199103236</v>
      </c>
      <c r="BH13" s="23">
        <v>-114.6717199103236</v>
      </c>
      <c r="BI13" s="23">
        <v>-114.6717199103236</v>
      </c>
      <c r="BJ13" s="23">
        <v>-114.6717199103236</v>
      </c>
      <c r="BK13" s="23">
        <v>-114.6717199103236</v>
      </c>
      <c r="BL13" s="23">
        <v>-114.6717199103236</v>
      </c>
      <c r="BM13" s="23">
        <v>-114.6717199103236</v>
      </c>
      <c r="BN13" s="23">
        <v>-114.6717199103236</v>
      </c>
      <c r="BO13" s="23">
        <v>-114.6717199103236</v>
      </c>
      <c r="BP13" s="23">
        <v>-114.6717199103236</v>
      </c>
      <c r="BQ13" s="23">
        <v>-114.6717199103236</v>
      </c>
      <c r="BR13" s="31">
        <v>-114.6717199103236</v>
      </c>
      <c r="BS13" s="39">
        <v>-1376.0606389238828</v>
      </c>
      <c r="BT13">
        <v>0</v>
      </c>
      <c r="BU13" s="48">
        <v>-972.76905588585851</v>
      </c>
      <c r="BV13" s="23">
        <v>-972.76905588585873</v>
      </c>
      <c r="BW13" s="23">
        <v>-972.76905588585873</v>
      </c>
      <c r="BX13" s="23">
        <v>-1013.4252680906023</v>
      </c>
      <c r="BY13" s="23">
        <v>-1013.4252680906023</v>
      </c>
      <c r="BZ13" s="23">
        <v>-1013.4252680906023</v>
      </c>
      <c r="CA13" s="23">
        <v>-1046.8694860769665</v>
      </c>
      <c r="CB13" s="23">
        <v>-1046.8694860769665</v>
      </c>
      <c r="CC13" s="23">
        <v>-1046.8694860769665</v>
      </c>
      <c r="CD13" s="23">
        <v>-1079.0892972614784</v>
      </c>
      <c r="CE13" s="23">
        <v>-1079.0892972614784</v>
      </c>
      <c r="CF13" s="31">
        <v>-1088.0441901454622</v>
      </c>
      <c r="CG13" s="39">
        <v>-12345.414214828701</v>
      </c>
    </row>
    <row r="14" spans="2:85" x14ac:dyDescent="0.3">
      <c r="B14" s="79" t="s">
        <v>83</v>
      </c>
      <c r="C14" s="99">
        <v>-178.89978908155487</v>
      </c>
      <c r="D14" s="23">
        <v>-178.89978908155487</v>
      </c>
      <c r="E14" s="23">
        <v>-178.89978908155487</v>
      </c>
      <c r="F14" s="23">
        <v>-178.89978908155487</v>
      </c>
      <c r="G14" s="23">
        <v>-178.89978908155487</v>
      </c>
      <c r="H14" s="23">
        <v>-178.89978908155487</v>
      </c>
      <c r="I14" s="23">
        <v>-178.89978908155487</v>
      </c>
      <c r="J14" s="23">
        <v>-178.89978908155487</v>
      </c>
      <c r="K14" s="23">
        <v>-178.89978908155487</v>
      </c>
      <c r="L14" s="23">
        <v>-178.89978908155487</v>
      </c>
      <c r="M14" s="23">
        <v>-178.89978908155487</v>
      </c>
      <c r="N14" s="31">
        <v>-178.89978908155487</v>
      </c>
      <c r="O14" s="39">
        <v>-2146.7974689786583</v>
      </c>
      <c r="P14" s="1">
        <v>0</v>
      </c>
      <c r="Q14" s="48">
        <v>-134.88120166227313</v>
      </c>
      <c r="R14" s="23">
        <v>-142.42019326594755</v>
      </c>
      <c r="S14" s="23">
        <v>-146.29306789765999</v>
      </c>
      <c r="T14" s="23">
        <v>-143.78368098896837</v>
      </c>
      <c r="U14" s="23">
        <v>-140.29438678363141</v>
      </c>
      <c r="V14" s="23">
        <v>-143.31153541827081</v>
      </c>
      <c r="W14" s="23">
        <v>-141.4294272350792</v>
      </c>
      <c r="X14" s="23">
        <v>-144.60906822165134</v>
      </c>
      <c r="Y14" s="23">
        <v>-141.95487357508406</v>
      </c>
      <c r="Z14" s="23">
        <v>-142.42019326594755</v>
      </c>
      <c r="AA14" s="23">
        <v>-139.47671459463658</v>
      </c>
      <c r="AB14" s="31">
        <v>-146.66171422649512</v>
      </c>
      <c r="AC14" s="39">
        <v>-1707.536057135645</v>
      </c>
      <c r="AD14">
        <v>0</v>
      </c>
      <c r="AE14" s="48">
        <v>-24.836144555598295</v>
      </c>
      <c r="AF14" s="23">
        <v>-26.106761348509586</v>
      </c>
      <c r="AG14" s="23">
        <v>-26.106761348509586</v>
      </c>
      <c r="AH14" s="23">
        <v>-26.106761348509586</v>
      </c>
      <c r="AI14" s="23">
        <v>-27.377378141420873</v>
      </c>
      <c r="AJ14" s="23">
        <v>-27.377378141420888</v>
      </c>
      <c r="AK14" s="23">
        <v>-27.377378141420888</v>
      </c>
      <c r="AL14" s="23">
        <v>-27.377378141420873</v>
      </c>
      <c r="AM14" s="23">
        <v>-29.283303330787799</v>
      </c>
      <c r="AN14" s="23">
        <v>-29.283303330787806</v>
      </c>
      <c r="AO14" s="23">
        <v>-28.012686537876519</v>
      </c>
      <c r="AP14" s="31">
        <v>-29.283303330787799</v>
      </c>
      <c r="AQ14" s="39">
        <v>-328.52853769705047</v>
      </c>
      <c r="AR14">
        <v>0</v>
      </c>
      <c r="AS14" s="48">
        <v>-10.583680263458893</v>
      </c>
      <c r="AT14" s="23">
        <v>-10.583680263458893</v>
      </c>
      <c r="AU14" s="23">
        <v>-10.583680263458893</v>
      </c>
      <c r="AV14" s="23">
        <v>-10.583680263458893</v>
      </c>
      <c r="AW14" s="23">
        <v>-10.583680263458893</v>
      </c>
      <c r="AX14" s="23">
        <v>-10.583680263458893</v>
      </c>
      <c r="AY14" s="23">
        <v>-10.583680263458893</v>
      </c>
      <c r="AZ14" s="23">
        <v>-10.583680263458893</v>
      </c>
      <c r="BA14" s="23">
        <v>-10.583680263458893</v>
      </c>
      <c r="BB14" s="23">
        <v>-10.583680263458893</v>
      </c>
      <c r="BC14" s="23">
        <v>-10.583680263458893</v>
      </c>
      <c r="BD14" s="31">
        <v>-10.583680263458893</v>
      </c>
      <c r="BE14" s="39">
        <v>-127.00416316150674</v>
      </c>
      <c r="BF14">
        <v>0</v>
      </c>
      <c r="BG14" s="48">
        <v>-14.635485487888554</v>
      </c>
      <c r="BH14" s="23">
        <v>-14.635485487888554</v>
      </c>
      <c r="BI14" s="23">
        <v>-14.635485487888554</v>
      </c>
      <c r="BJ14" s="23">
        <v>-14.635485487888554</v>
      </c>
      <c r="BK14" s="23">
        <v>-14.635485487888554</v>
      </c>
      <c r="BL14" s="23">
        <v>-14.635485487888554</v>
      </c>
      <c r="BM14" s="23">
        <v>-14.635485487888554</v>
      </c>
      <c r="BN14" s="23">
        <v>-14.635485487888554</v>
      </c>
      <c r="BO14" s="23">
        <v>-14.635485487888554</v>
      </c>
      <c r="BP14" s="23">
        <v>-14.635485487888554</v>
      </c>
      <c r="BQ14" s="23">
        <v>-14.635485487888554</v>
      </c>
      <c r="BR14" s="31">
        <v>-14.635485487888554</v>
      </c>
      <c r="BS14" s="39">
        <v>-175.62582585466259</v>
      </c>
      <c r="BT14">
        <v>0</v>
      </c>
      <c r="BU14" s="48">
        <v>-213.14692424204929</v>
      </c>
      <c r="BV14" s="23">
        <v>-78.938553122950097</v>
      </c>
      <c r="BW14" s="23">
        <v>-127.51977135597487</v>
      </c>
      <c r="BX14" s="23">
        <v>-135.48884102432163</v>
      </c>
      <c r="BY14" s="23">
        <v>-221.58081161429132</v>
      </c>
      <c r="BZ14" s="23">
        <v>-56.814548595329306</v>
      </c>
      <c r="CA14" s="23">
        <v>-129.5822381222842</v>
      </c>
      <c r="CB14" s="23">
        <v>-81.598556454709268</v>
      </c>
      <c r="CC14" s="23">
        <v>-185.15373397824447</v>
      </c>
      <c r="CD14" s="23">
        <v>-208.82253620421193</v>
      </c>
      <c r="CE14" s="23">
        <v>-67.313804910073713</v>
      </c>
      <c r="CF14" s="31">
        <v>-166.5060728788919</v>
      </c>
      <c r="CG14" s="39">
        <v>-1672.4663925033321</v>
      </c>
    </row>
    <row r="15" spans="2:85" x14ac:dyDescent="0.3">
      <c r="B15" s="80" t="s">
        <v>73</v>
      </c>
      <c r="C15" s="100">
        <v>-413.5551222376584</v>
      </c>
      <c r="D15" s="26">
        <v>-413.5551222376584</v>
      </c>
      <c r="E15" s="26">
        <v>-413.5551222376584</v>
      </c>
      <c r="F15" s="26">
        <v>-413.5551222376584</v>
      </c>
      <c r="G15" s="26">
        <v>-413.5551222376584</v>
      </c>
      <c r="H15" s="26">
        <v>-413.5551222376584</v>
      </c>
      <c r="I15" s="26">
        <v>-413.5551222376584</v>
      </c>
      <c r="J15" s="26">
        <v>-413.5551222376584</v>
      </c>
      <c r="K15" s="26">
        <v>-413.5551222376584</v>
      </c>
      <c r="L15" s="26">
        <v>-413.5551222376584</v>
      </c>
      <c r="M15" s="26">
        <v>-413.5551222376584</v>
      </c>
      <c r="N15" s="32">
        <v>-413.5551222376584</v>
      </c>
      <c r="O15" s="40">
        <v>-4962.6614668519005</v>
      </c>
      <c r="P15" s="1">
        <v>0</v>
      </c>
      <c r="Q15" s="49">
        <v>-97.49223920708441</v>
      </c>
      <c r="R15" s="26">
        <v>-102.94142829902297</v>
      </c>
      <c r="S15" s="26">
        <v>-105.74074514496394</v>
      </c>
      <c r="T15" s="26">
        <v>-103.92695830328191</v>
      </c>
      <c r="U15" s="26">
        <v>-101.40489369280806</v>
      </c>
      <c r="V15" s="26">
        <v>-103.58569111147365</v>
      </c>
      <c r="W15" s="26">
        <v>-102.22530182854919</v>
      </c>
      <c r="X15" s="26">
        <v>-104.52354884766845</v>
      </c>
      <c r="Y15" s="26">
        <v>-102.60509485855572</v>
      </c>
      <c r="Z15" s="26">
        <v>-102.94142829902297</v>
      </c>
      <c r="AA15" s="26">
        <v>-100.81387958809934</v>
      </c>
      <c r="AB15" s="32">
        <v>-106.007203002921</v>
      </c>
      <c r="AC15" s="40">
        <v>-1234.2084121834514</v>
      </c>
      <c r="AD15">
        <v>0</v>
      </c>
      <c r="AE15" s="49">
        <v>-8.1518281488627551</v>
      </c>
      <c r="AF15" s="26">
        <v>-8.568875557959803</v>
      </c>
      <c r="AG15" s="26">
        <v>-8.5688755579598013</v>
      </c>
      <c r="AH15" s="26">
        <v>-8.568875557959803</v>
      </c>
      <c r="AI15" s="26">
        <v>-8.985922967056851</v>
      </c>
      <c r="AJ15" s="26">
        <v>-8.9859229670568546</v>
      </c>
      <c r="AK15" s="26">
        <v>-8.9859229670568546</v>
      </c>
      <c r="AL15" s="26">
        <v>-8.985922967056851</v>
      </c>
      <c r="AM15" s="26">
        <v>-9.6114940807024176</v>
      </c>
      <c r="AN15" s="26">
        <v>-9.6114940807024176</v>
      </c>
      <c r="AO15" s="26">
        <v>-9.1944466716053732</v>
      </c>
      <c r="AP15" s="32">
        <v>-9.6114940807024176</v>
      </c>
      <c r="AQ15" s="40">
        <v>-107.83107560468223</v>
      </c>
      <c r="AR15">
        <v>0</v>
      </c>
      <c r="AS15" s="49">
        <v>-9.5872774228738002</v>
      </c>
      <c r="AT15" s="26">
        <v>-9.5872774228738002</v>
      </c>
      <c r="AU15" s="26">
        <v>-9.5872774228738002</v>
      </c>
      <c r="AV15" s="26">
        <v>-9.5872774228738002</v>
      </c>
      <c r="AW15" s="26">
        <v>-9.5872774228738002</v>
      </c>
      <c r="AX15" s="26">
        <v>-9.5872774228738002</v>
      </c>
      <c r="AY15" s="26">
        <v>-9.5872774228738002</v>
      </c>
      <c r="AZ15" s="26">
        <v>-9.5872774228738002</v>
      </c>
      <c r="BA15" s="26">
        <v>-9.5872774228738002</v>
      </c>
      <c r="BB15" s="26">
        <v>-9.5872774228738002</v>
      </c>
      <c r="BC15" s="26">
        <v>-9.5872774228738002</v>
      </c>
      <c r="BD15" s="32">
        <v>-9.5872774228738002</v>
      </c>
      <c r="BE15" s="40">
        <v>-115.0473290744856</v>
      </c>
      <c r="BF15">
        <v>0</v>
      </c>
      <c r="BG15" s="49">
        <v>-14.664396037775003</v>
      </c>
      <c r="BH15" s="26">
        <v>-14.664396037775003</v>
      </c>
      <c r="BI15" s="26">
        <v>-14.664396037775003</v>
      </c>
      <c r="BJ15" s="26">
        <v>-14.664396037775003</v>
      </c>
      <c r="BK15" s="26">
        <v>-14.664396037775003</v>
      </c>
      <c r="BL15" s="26">
        <v>-14.664396037775003</v>
      </c>
      <c r="BM15" s="26">
        <v>-14.664396037775003</v>
      </c>
      <c r="BN15" s="26">
        <v>-14.664396037775003</v>
      </c>
      <c r="BO15" s="26">
        <v>-14.664396037775003</v>
      </c>
      <c r="BP15" s="26">
        <v>-14.664396037775003</v>
      </c>
      <c r="BQ15" s="26">
        <v>-14.664396037775003</v>
      </c>
      <c r="BR15" s="32">
        <v>-14.664396037775003</v>
      </c>
      <c r="BS15" s="40">
        <v>-175.97275245330002</v>
      </c>
      <c r="BT15">
        <v>0</v>
      </c>
      <c r="BU15" s="49">
        <v>-468.47127601358318</v>
      </c>
      <c r="BV15" s="26">
        <v>-468.4463559735832</v>
      </c>
      <c r="BW15" s="26">
        <v>-468.4463559735832</v>
      </c>
      <c r="BX15" s="26">
        <v>-478.17705429358318</v>
      </c>
      <c r="BY15" s="26">
        <v>-478.17705429358318</v>
      </c>
      <c r="BZ15" s="26">
        <v>-478.17705429358318</v>
      </c>
      <c r="CA15" s="26">
        <v>-489.23086349358317</v>
      </c>
      <c r="CB15" s="26">
        <v>-489.23086349358323</v>
      </c>
      <c r="CC15" s="26">
        <v>-489.23086349358317</v>
      </c>
      <c r="CD15" s="26">
        <v>-503.08720245358307</v>
      </c>
      <c r="CE15" s="26">
        <v>-503.08720245358307</v>
      </c>
      <c r="CF15" s="32">
        <v>-520.068134653583</v>
      </c>
      <c r="CG15" s="40">
        <v>-5833.8302808829976</v>
      </c>
    </row>
    <row r="16" spans="2:85" ht="15" thickBot="1" x14ac:dyDescent="0.35">
      <c r="B16" s="105" t="s">
        <v>119</v>
      </c>
      <c r="C16" s="86">
        <v>-1921.8339862608032</v>
      </c>
      <c r="D16" s="46">
        <v>-1921.8339862608032</v>
      </c>
      <c r="E16" s="46">
        <v>-1921.8339862608032</v>
      </c>
      <c r="F16" s="46">
        <v>-1921.8339862608032</v>
      </c>
      <c r="G16" s="46">
        <v>-1921.8339862608032</v>
      </c>
      <c r="H16" s="46">
        <v>-1921.8339862608032</v>
      </c>
      <c r="I16" s="46">
        <v>-1921.8339862608032</v>
      </c>
      <c r="J16" s="46">
        <v>-1921.8339862608032</v>
      </c>
      <c r="K16" s="46">
        <v>-1921.8339862608032</v>
      </c>
      <c r="L16" s="46">
        <v>-1921.8339862608032</v>
      </c>
      <c r="M16" s="46">
        <v>-1921.8339862608032</v>
      </c>
      <c r="N16" s="46">
        <v>-1921.8339862608032</v>
      </c>
      <c r="O16" s="37">
        <v>-23062.00783512964</v>
      </c>
      <c r="P16" s="81">
        <v>0</v>
      </c>
      <c r="Q16" s="46">
        <v>-1184.5711118949769</v>
      </c>
      <c r="R16" s="46">
        <v>-1250.7810177712036</v>
      </c>
      <c r="S16" s="46">
        <v>-1284.7938776225305</v>
      </c>
      <c r="T16" s="46">
        <v>-1262.7556157745496</v>
      </c>
      <c r="U16" s="46">
        <v>-1232.1114854909683</v>
      </c>
      <c r="V16" s="46">
        <v>-1258.6090779563451</v>
      </c>
      <c r="W16" s="46">
        <v>-1242.0797843572839</v>
      </c>
      <c r="X16" s="46">
        <v>-1270.0044381450034</v>
      </c>
      <c r="Y16" s="46">
        <v>-1246.6944270765789</v>
      </c>
      <c r="Z16" s="46">
        <v>-1250.7810177712036</v>
      </c>
      <c r="AA16" s="46">
        <v>-1224.9304191737472</v>
      </c>
      <c r="AB16" s="46">
        <v>-1288.031451029814</v>
      </c>
      <c r="AC16" s="37">
        <v>-14996.143724064206</v>
      </c>
      <c r="AD16">
        <v>0</v>
      </c>
      <c r="AE16" s="46">
        <v>-209.33356784450422</v>
      </c>
      <c r="AF16" s="46">
        <v>-220.04307011961913</v>
      </c>
      <c r="AG16" s="46">
        <v>-220.04307011961913</v>
      </c>
      <c r="AH16" s="46">
        <v>-220.04307011961913</v>
      </c>
      <c r="AI16" s="46">
        <v>-230.75257239473399</v>
      </c>
      <c r="AJ16" s="46">
        <v>-230.75257239473413</v>
      </c>
      <c r="AK16" s="46">
        <v>-230.75257239473413</v>
      </c>
      <c r="AL16" s="46">
        <v>-230.75257239473399</v>
      </c>
      <c r="AM16" s="46">
        <v>-246.81682580740625</v>
      </c>
      <c r="AN16" s="46">
        <v>-246.8168258074063</v>
      </c>
      <c r="AO16" s="46">
        <v>-236.10732353229145</v>
      </c>
      <c r="AP16" s="46">
        <v>-246.81682580740625</v>
      </c>
      <c r="AQ16" s="37">
        <v>-2769.0308687368083</v>
      </c>
      <c r="AR16">
        <v>0</v>
      </c>
      <c r="AS16" s="46">
        <v>-118.31810014674969</v>
      </c>
      <c r="AT16" s="46">
        <v>-119.34844804272565</v>
      </c>
      <c r="AU16" s="46">
        <v>-121.78693806320199</v>
      </c>
      <c r="AV16" s="46">
        <v>-114.94217190683082</v>
      </c>
      <c r="AW16" s="46">
        <v>-119.34042014766744</v>
      </c>
      <c r="AX16" s="46">
        <v>-114.20746520699166</v>
      </c>
      <c r="AY16" s="46">
        <v>-112.38873096636496</v>
      </c>
      <c r="AZ16" s="46">
        <v>-110.71282675671732</v>
      </c>
      <c r="BA16" s="46">
        <v>-112.04192627576046</v>
      </c>
      <c r="BB16" s="46">
        <v>-115.54982543553301</v>
      </c>
      <c r="BC16" s="46">
        <v>-113.45981498222196</v>
      </c>
      <c r="BD16" s="46">
        <v>-126.96259128642305</v>
      </c>
      <c r="BE16" s="37">
        <v>-1399.0592592171879</v>
      </c>
      <c r="BF16">
        <v>0</v>
      </c>
      <c r="BG16" s="46">
        <v>-188.12206384924954</v>
      </c>
      <c r="BH16" s="46">
        <v>-188.12206384924954</v>
      </c>
      <c r="BI16" s="46">
        <v>-188.12206384924954</v>
      </c>
      <c r="BJ16" s="46">
        <v>-188.12206384924954</v>
      </c>
      <c r="BK16" s="46">
        <v>-188.12206384924954</v>
      </c>
      <c r="BL16" s="46">
        <v>-188.12206384924954</v>
      </c>
      <c r="BM16" s="46">
        <v>-188.12206384924954</v>
      </c>
      <c r="BN16" s="46">
        <v>-188.12206384924954</v>
      </c>
      <c r="BO16" s="46">
        <v>-188.12206384924954</v>
      </c>
      <c r="BP16" s="46">
        <v>-188.12206384924954</v>
      </c>
      <c r="BQ16" s="46">
        <v>-188.12206384924954</v>
      </c>
      <c r="BR16" s="46">
        <v>-188.12206384924954</v>
      </c>
      <c r="BS16" s="37">
        <v>-2257.4647661909939</v>
      </c>
      <c r="BT16">
        <v>0</v>
      </c>
      <c r="BU16" s="46">
        <v>-1819.5978959086433</v>
      </c>
      <c r="BV16" s="46">
        <v>-1685.364604749544</v>
      </c>
      <c r="BW16" s="46">
        <v>-1733.9458229825689</v>
      </c>
      <c r="BX16" s="46">
        <v>-1792.301803175659</v>
      </c>
      <c r="BY16" s="46">
        <v>-1878.393773765629</v>
      </c>
      <c r="BZ16" s="46">
        <v>-1713.6275107466668</v>
      </c>
      <c r="CA16" s="46">
        <v>-1830.8932274599858</v>
      </c>
      <c r="CB16" s="46">
        <v>-1782.9095457924109</v>
      </c>
      <c r="CC16" s="46">
        <v>-1886.4647233159462</v>
      </c>
      <c r="CD16" s="46">
        <v>-1956.2096756864255</v>
      </c>
      <c r="CE16" s="46">
        <v>-1814.7009443922871</v>
      </c>
      <c r="CF16" s="46">
        <v>-1939.8290374450889</v>
      </c>
      <c r="CG16" s="37">
        <v>-21834.238565420856</v>
      </c>
    </row>
    <row r="17" spans="2:85" ht="15" thickTop="1" x14ac:dyDescent="0.3">
      <c r="B17" s="8"/>
      <c r="C17" s="98">
        <v>0</v>
      </c>
      <c r="D17" s="21">
        <v>0</v>
      </c>
      <c r="E17" s="21">
        <v>0</v>
      </c>
      <c r="F17" s="21">
        <v>0</v>
      </c>
      <c r="G17" s="21">
        <v>0</v>
      </c>
      <c r="H17" s="21">
        <v>0</v>
      </c>
      <c r="I17" s="21">
        <v>0</v>
      </c>
      <c r="J17" s="21">
        <v>0</v>
      </c>
      <c r="K17" s="21">
        <v>0</v>
      </c>
      <c r="L17" s="21">
        <v>0</v>
      </c>
      <c r="M17" s="21">
        <v>0</v>
      </c>
      <c r="N17" s="19">
        <v>0</v>
      </c>
      <c r="O17" s="38">
        <v>0</v>
      </c>
      <c r="P17" s="1">
        <v>0</v>
      </c>
      <c r="Q17" s="47">
        <v>0</v>
      </c>
      <c r="R17" s="21">
        <v>0</v>
      </c>
      <c r="S17" s="21">
        <v>0</v>
      </c>
      <c r="T17" s="21">
        <v>0</v>
      </c>
      <c r="U17" s="21">
        <v>0</v>
      </c>
      <c r="V17" s="21">
        <v>0</v>
      </c>
      <c r="W17" s="21">
        <v>0</v>
      </c>
      <c r="X17" s="21">
        <v>0</v>
      </c>
      <c r="Y17" s="21">
        <v>0</v>
      </c>
      <c r="Z17" s="21">
        <v>0</v>
      </c>
      <c r="AA17" s="21">
        <v>0</v>
      </c>
      <c r="AB17" s="19">
        <v>0</v>
      </c>
      <c r="AC17" s="38">
        <v>0</v>
      </c>
      <c r="AD17">
        <v>0</v>
      </c>
      <c r="AE17" s="47">
        <v>0</v>
      </c>
      <c r="AF17" s="21">
        <v>0</v>
      </c>
      <c r="AG17" s="21">
        <v>0</v>
      </c>
      <c r="AH17" s="21">
        <v>0</v>
      </c>
      <c r="AI17" s="21">
        <v>0</v>
      </c>
      <c r="AJ17" s="21">
        <v>0</v>
      </c>
      <c r="AK17" s="21">
        <v>0</v>
      </c>
      <c r="AL17" s="21">
        <v>0</v>
      </c>
      <c r="AM17" s="21">
        <v>0</v>
      </c>
      <c r="AN17" s="21">
        <v>0</v>
      </c>
      <c r="AO17" s="21">
        <v>0</v>
      </c>
      <c r="AP17" s="19">
        <v>0</v>
      </c>
      <c r="AQ17" s="38">
        <v>0</v>
      </c>
      <c r="AR17">
        <v>0</v>
      </c>
      <c r="AS17" s="47">
        <v>0</v>
      </c>
      <c r="AT17" s="21">
        <v>0</v>
      </c>
      <c r="AU17" s="21">
        <v>0</v>
      </c>
      <c r="AV17" s="21">
        <v>0</v>
      </c>
      <c r="AW17" s="21">
        <v>0</v>
      </c>
      <c r="AX17" s="21">
        <v>0</v>
      </c>
      <c r="AY17" s="21">
        <v>0</v>
      </c>
      <c r="AZ17" s="21">
        <v>0</v>
      </c>
      <c r="BA17" s="21">
        <v>0</v>
      </c>
      <c r="BB17" s="21">
        <v>0</v>
      </c>
      <c r="BC17" s="21">
        <v>0</v>
      </c>
      <c r="BD17" s="19">
        <v>0</v>
      </c>
      <c r="BE17" s="38">
        <v>0</v>
      </c>
      <c r="BF17">
        <v>0</v>
      </c>
      <c r="BG17" s="47">
        <v>0</v>
      </c>
      <c r="BH17" s="21">
        <v>0</v>
      </c>
      <c r="BI17" s="21">
        <v>0</v>
      </c>
      <c r="BJ17" s="21">
        <v>0</v>
      </c>
      <c r="BK17" s="21">
        <v>0</v>
      </c>
      <c r="BL17" s="21">
        <v>0</v>
      </c>
      <c r="BM17" s="21">
        <v>0</v>
      </c>
      <c r="BN17" s="21">
        <v>0</v>
      </c>
      <c r="BO17" s="21">
        <v>0</v>
      </c>
      <c r="BP17" s="21">
        <v>0</v>
      </c>
      <c r="BQ17" s="21">
        <v>0</v>
      </c>
      <c r="BR17" s="19">
        <v>0</v>
      </c>
      <c r="BS17" s="38">
        <v>0</v>
      </c>
      <c r="BT17">
        <v>0</v>
      </c>
      <c r="BU17" s="47">
        <v>0</v>
      </c>
      <c r="BV17" s="21">
        <v>0</v>
      </c>
      <c r="BW17" s="21">
        <v>0</v>
      </c>
      <c r="BX17" s="21">
        <v>0</v>
      </c>
      <c r="BY17" s="21">
        <v>0</v>
      </c>
      <c r="BZ17" s="21">
        <v>0</v>
      </c>
      <c r="CA17" s="21">
        <v>0</v>
      </c>
      <c r="CB17" s="21">
        <v>0</v>
      </c>
      <c r="CC17" s="21">
        <v>0</v>
      </c>
      <c r="CD17" s="21">
        <v>0</v>
      </c>
      <c r="CE17" s="21">
        <v>0</v>
      </c>
      <c r="CF17" s="19">
        <v>0</v>
      </c>
      <c r="CG17" s="38">
        <v>0</v>
      </c>
    </row>
    <row r="18" spans="2:85" x14ac:dyDescent="0.3">
      <c r="B18" s="8"/>
      <c r="C18" s="98">
        <v>0</v>
      </c>
      <c r="D18" s="21">
        <v>0</v>
      </c>
      <c r="E18" s="21">
        <v>0</v>
      </c>
      <c r="F18" s="21">
        <v>0</v>
      </c>
      <c r="G18" s="21">
        <v>0</v>
      </c>
      <c r="H18" s="21">
        <v>0</v>
      </c>
      <c r="I18" s="21">
        <v>0</v>
      </c>
      <c r="J18" s="21">
        <v>0</v>
      </c>
      <c r="K18" s="21">
        <v>0</v>
      </c>
      <c r="L18" s="21">
        <v>0</v>
      </c>
      <c r="M18" s="21">
        <v>0</v>
      </c>
      <c r="N18" s="19">
        <v>0</v>
      </c>
      <c r="O18" s="38">
        <v>0</v>
      </c>
      <c r="P18" s="1">
        <v>0</v>
      </c>
      <c r="Q18" s="47">
        <v>0</v>
      </c>
      <c r="R18" s="21">
        <v>0</v>
      </c>
      <c r="S18" s="21">
        <v>0</v>
      </c>
      <c r="T18" s="21">
        <v>0</v>
      </c>
      <c r="U18" s="21">
        <v>0</v>
      </c>
      <c r="V18" s="21">
        <v>0</v>
      </c>
      <c r="W18" s="21">
        <v>0</v>
      </c>
      <c r="X18" s="21">
        <v>0</v>
      </c>
      <c r="Y18" s="21">
        <v>0</v>
      </c>
      <c r="Z18" s="21">
        <v>0</v>
      </c>
      <c r="AA18" s="21">
        <v>0</v>
      </c>
      <c r="AB18" s="19">
        <v>0</v>
      </c>
      <c r="AC18" s="38">
        <v>0</v>
      </c>
      <c r="AD18">
        <v>0</v>
      </c>
      <c r="AE18" s="47">
        <v>0</v>
      </c>
      <c r="AF18" s="21">
        <v>0</v>
      </c>
      <c r="AG18" s="21">
        <v>0</v>
      </c>
      <c r="AH18" s="21">
        <v>0</v>
      </c>
      <c r="AI18" s="21">
        <v>0</v>
      </c>
      <c r="AJ18" s="21">
        <v>0</v>
      </c>
      <c r="AK18" s="21">
        <v>0</v>
      </c>
      <c r="AL18" s="21">
        <v>0</v>
      </c>
      <c r="AM18" s="21">
        <v>0</v>
      </c>
      <c r="AN18" s="21">
        <v>0</v>
      </c>
      <c r="AO18" s="21">
        <v>0</v>
      </c>
      <c r="AP18" s="19">
        <v>0</v>
      </c>
      <c r="AQ18" s="38">
        <v>0</v>
      </c>
      <c r="AR18">
        <v>0</v>
      </c>
      <c r="AS18" s="47">
        <v>0</v>
      </c>
      <c r="AT18" s="21">
        <v>0</v>
      </c>
      <c r="AU18" s="21">
        <v>0</v>
      </c>
      <c r="AV18" s="21">
        <v>0</v>
      </c>
      <c r="AW18" s="21">
        <v>0</v>
      </c>
      <c r="AX18" s="21">
        <v>0</v>
      </c>
      <c r="AY18" s="21">
        <v>0</v>
      </c>
      <c r="AZ18" s="21">
        <v>0</v>
      </c>
      <c r="BA18" s="21">
        <v>0</v>
      </c>
      <c r="BB18" s="21">
        <v>0</v>
      </c>
      <c r="BC18" s="21">
        <v>0</v>
      </c>
      <c r="BD18" s="19">
        <v>0</v>
      </c>
      <c r="BE18" s="38">
        <v>0</v>
      </c>
      <c r="BF18">
        <v>0</v>
      </c>
      <c r="BG18" s="47">
        <v>0</v>
      </c>
      <c r="BH18" s="21">
        <v>0</v>
      </c>
      <c r="BI18" s="21">
        <v>0</v>
      </c>
      <c r="BJ18" s="21">
        <v>0</v>
      </c>
      <c r="BK18" s="21">
        <v>0</v>
      </c>
      <c r="BL18" s="21">
        <v>0</v>
      </c>
      <c r="BM18" s="21">
        <v>0</v>
      </c>
      <c r="BN18" s="21">
        <v>0</v>
      </c>
      <c r="BO18" s="21">
        <v>0</v>
      </c>
      <c r="BP18" s="21">
        <v>0</v>
      </c>
      <c r="BQ18" s="21">
        <v>0</v>
      </c>
      <c r="BR18" s="19">
        <v>0</v>
      </c>
      <c r="BS18" s="38">
        <v>0</v>
      </c>
      <c r="BT18">
        <v>0</v>
      </c>
      <c r="BU18" s="47">
        <v>0</v>
      </c>
      <c r="BV18" s="21">
        <v>0</v>
      </c>
      <c r="BW18" s="21">
        <v>0</v>
      </c>
      <c r="BX18" s="21">
        <v>0</v>
      </c>
      <c r="BY18" s="21">
        <v>0</v>
      </c>
      <c r="BZ18" s="21">
        <v>0</v>
      </c>
      <c r="CA18" s="21">
        <v>0</v>
      </c>
      <c r="CB18" s="21">
        <v>0</v>
      </c>
      <c r="CC18" s="21">
        <v>0</v>
      </c>
      <c r="CD18" s="21">
        <v>0</v>
      </c>
      <c r="CE18" s="21">
        <v>0</v>
      </c>
      <c r="CF18" s="19">
        <v>0</v>
      </c>
      <c r="CG18" s="38">
        <v>0</v>
      </c>
    </row>
    <row r="19" spans="2:85" x14ac:dyDescent="0.3">
      <c r="B19" s="5" t="s">
        <v>74</v>
      </c>
      <c r="C19" s="101">
        <v>4202.2413150564544</v>
      </c>
      <c r="D19" s="22">
        <v>4423.7242270364759</v>
      </c>
      <c r="E19" s="22">
        <v>4763.3027955171174</v>
      </c>
      <c r="F19" s="22">
        <v>5016.6608438657304</v>
      </c>
      <c r="G19" s="22">
        <v>4938.4285716932463</v>
      </c>
      <c r="H19" s="22">
        <v>4771.6034055337104</v>
      </c>
      <c r="I19" s="22">
        <v>4793.5583670700426</v>
      </c>
      <c r="J19" s="22">
        <v>4635.1158862317961</v>
      </c>
      <c r="K19" s="22">
        <v>5039.7507413998328</v>
      </c>
      <c r="L19" s="22">
        <v>5153.5298975148735</v>
      </c>
      <c r="M19" s="22">
        <v>4842.2426906040218</v>
      </c>
      <c r="N19" s="33">
        <v>5452.7351400799043</v>
      </c>
      <c r="O19" s="41">
        <v>58032.893881603188</v>
      </c>
      <c r="P19" s="14">
        <v>0</v>
      </c>
      <c r="Q19" s="50">
        <v>2049.805512859441</v>
      </c>
      <c r="R19" s="22">
        <v>2196.2519566070864</v>
      </c>
      <c r="S19" s="22">
        <v>2247.443395403759</v>
      </c>
      <c r="T19" s="22">
        <v>2290.3504694866601</v>
      </c>
      <c r="U19" s="22">
        <v>2181.0041902611169</v>
      </c>
      <c r="V19" s="22">
        <v>2257.4516389612245</v>
      </c>
      <c r="W19" s="22">
        <v>2265.6967184669616</v>
      </c>
      <c r="X19" s="22">
        <v>2319.7509118861608</v>
      </c>
      <c r="Y19" s="22">
        <v>2298.1151334268347</v>
      </c>
      <c r="Z19" s="22">
        <v>2386.7557379906289</v>
      </c>
      <c r="AA19" s="22">
        <v>2289.1453868438675</v>
      </c>
      <c r="AB19" s="33">
        <v>2415.2969876476322</v>
      </c>
      <c r="AC19" s="41">
        <v>27197.068039841375</v>
      </c>
      <c r="AD19">
        <v>0</v>
      </c>
      <c r="AE19" s="50">
        <v>305.62057193153925</v>
      </c>
      <c r="AF19" s="22">
        <v>322.01391897305791</v>
      </c>
      <c r="AG19" s="22">
        <v>322.01391897305791</v>
      </c>
      <c r="AH19" s="22">
        <v>352.33161964122354</v>
      </c>
      <c r="AI19" s="22">
        <v>370.24082431743085</v>
      </c>
      <c r="AJ19" s="22">
        <v>370.24082431743028</v>
      </c>
      <c r="AK19" s="22">
        <v>411.06048475734957</v>
      </c>
      <c r="AL19" s="22">
        <v>411.06048475735099</v>
      </c>
      <c r="AM19" s="22">
        <v>440.8400212069717</v>
      </c>
      <c r="AN19" s="22">
        <v>443.67869799506548</v>
      </c>
      <c r="AO19" s="22">
        <v>423.69951032340316</v>
      </c>
      <c r="AP19" s="33">
        <v>443.67869799506599</v>
      </c>
      <c r="AQ19" s="41">
        <v>4616.479575188946</v>
      </c>
      <c r="AR19">
        <v>0</v>
      </c>
      <c r="AS19" s="50">
        <v>158.51917199029225</v>
      </c>
      <c r="AT19" s="22">
        <v>162.3189021129252</v>
      </c>
      <c r="AU19" s="22">
        <v>171.60585765916127</v>
      </c>
      <c r="AV19" s="22">
        <v>191.95322266173719</v>
      </c>
      <c r="AW19" s="22">
        <v>210.90892782468623</v>
      </c>
      <c r="AX19" s="22">
        <v>187.40804573902719</v>
      </c>
      <c r="AY19" s="22">
        <v>193.674603864077</v>
      </c>
      <c r="AZ19" s="22">
        <v>185.06725883356273</v>
      </c>
      <c r="BA19" s="22">
        <v>192.20422190703331</v>
      </c>
      <c r="BB19" s="22">
        <v>198.71974861010733</v>
      </c>
      <c r="BC19" s="22">
        <v>188.08751999705402</v>
      </c>
      <c r="BD19" s="33">
        <v>257.03110127207077</v>
      </c>
      <c r="BE19" s="41">
        <v>2297.4985824717342</v>
      </c>
      <c r="BF19">
        <v>0</v>
      </c>
      <c r="BG19" s="50">
        <v>1171.4829308636201</v>
      </c>
      <c r="BH19" s="22">
        <v>1187.7568980839997</v>
      </c>
      <c r="BI19" s="22">
        <v>1218.4189458372807</v>
      </c>
      <c r="BJ19" s="22">
        <v>1174.9964300630402</v>
      </c>
      <c r="BK19" s="22">
        <v>1201.111979717627</v>
      </c>
      <c r="BL19" s="22">
        <v>1176.9712246696513</v>
      </c>
      <c r="BM19" s="22">
        <v>1230.0111512720507</v>
      </c>
      <c r="BN19" s="22">
        <v>1216.6174834285662</v>
      </c>
      <c r="BO19" s="22">
        <v>1292.5322104526292</v>
      </c>
      <c r="BP19" s="22">
        <v>1256.9275827902966</v>
      </c>
      <c r="BQ19" s="22">
        <v>1147.5921258712597</v>
      </c>
      <c r="BR19" s="33">
        <v>1444.4429547561774</v>
      </c>
      <c r="BS19" s="41">
        <v>14718.861917806198</v>
      </c>
      <c r="BT19">
        <v>0</v>
      </c>
      <c r="BU19" s="50">
        <v>1702.2879607935768</v>
      </c>
      <c r="BV19" s="22">
        <v>2519.9200011580961</v>
      </c>
      <c r="BW19" s="22">
        <v>2471.3387829250714</v>
      </c>
      <c r="BX19" s="22">
        <v>2538.8768268952304</v>
      </c>
      <c r="BY19" s="22">
        <v>2452.7848563052603</v>
      </c>
      <c r="BZ19" s="22">
        <v>2617.5511193242228</v>
      </c>
      <c r="CA19" s="22">
        <v>2595.4093867113224</v>
      </c>
      <c r="CB19" s="22">
        <v>2643.3930683788976</v>
      </c>
      <c r="CC19" s="22">
        <v>2539.8378908553623</v>
      </c>
      <c r="CD19" s="22">
        <v>2622.566617337799</v>
      </c>
      <c r="CE19" s="22">
        <v>2764.0753486319377</v>
      </c>
      <c r="CF19" s="33">
        <v>2832.2400313214371</v>
      </c>
      <c r="CG19" s="41">
        <v>30300.281890638216</v>
      </c>
    </row>
    <row r="20" spans="2:85" x14ac:dyDescent="0.3">
      <c r="B20" s="4"/>
      <c r="C20" s="99">
        <v>0</v>
      </c>
      <c r="D20" s="23">
        <v>0</v>
      </c>
      <c r="E20" s="23">
        <v>0</v>
      </c>
      <c r="F20" s="23">
        <v>0</v>
      </c>
      <c r="G20" s="23">
        <v>0</v>
      </c>
      <c r="H20" s="23">
        <v>0</v>
      </c>
      <c r="I20" s="23">
        <v>0</v>
      </c>
      <c r="J20" s="23">
        <v>0</v>
      </c>
      <c r="K20" s="23">
        <v>0</v>
      </c>
      <c r="L20" s="23">
        <v>0</v>
      </c>
      <c r="M20" s="23">
        <v>0</v>
      </c>
      <c r="N20" s="31">
        <v>0</v>
      </c>
      <c r="O20" s="39">
        <v>0</v>
      </c>
      <c r="P20" s="1">
        <v>0</v>
      </c>
      <c r="Q20" s="48">
        <v>0</v>
      </c>
      <c r="R20" s="23">
        <v>0</v>
      </c>
      <c r="S20" s="23">
        <v>0</v>
      </c>
      <c r="T20" s="23">
        <v>0</v>
      </c>
      <c r="U20" s="23">
        <v>0</v>
      </c>
      <c r="V20" s="23">
        <v>0</v>
      </c>
      <c r="W20" s="23">
        <v>0</v>
      </c>
      <c r="X20" s="23">
        <v>0</v>
      </c>
      <c r="Y20" s="23">
        <v>0</v>
      </c>
      <c r="Z20" s="23">
        <v>0</v>
      </c>
      <c r="AA20" s="23">
        <v>0</v>
      </c>
      <c r="AB20" s="31">
        <v>0</v>
      </c>
      <c r="AC20" s="39">
        <v>0</v>
      </c>
      <c r="AD20">
        <v>0</v>
      </c>
      <c r="AE20" s="48">
        <v>0</v>
      </c>
      <c r="AF20" s="23">
        <v>0</v>
      </c>
      <c r="AG20" s="23">
        <v>0</v>
      </c>
      <c r="AH20" s="23">
        <v>0</v>
      </c>
      <c r="AI20" s="23">
        <v>0</v>
      </c>
      <c r="AJ20" s="23">
        <v>0</v>
      </c>
      <c r="AK20" s="23">
        <v>0</v>
      </c>
      <c r="AL20" s="23">
        <v>0</v>
      </c>
      <c r="AM20" s="23">
        <v>0</v>
      </c>
      <c r="AN20" s="23">
        <v>0</v>
      </c>
      <c r="AO20" s="23">
        <v>0</v>
      </c>
      <c r="AP20" s="31">
        <v>0</v>
      </c>
      <c r="AQ20" s="39">
        <v>0</v>
      </c>
      <c r="AR20">
        <v>0</v>
      </c>
      <c r="AS20" s="48">
        <v>0</v>
      </c>
      <c r="AT20" s="23">
        <v>0</v>
      </c>
      <c r="AU20" s="23">
        <v>0</v>
      </c>
      <c r="AV20" s="23">
        <v>0</v>
      </c>
      <c r="AW20" s="23">
        <v>0</v>
      </c>
      <c r="AX20" s="23">
        <v>0</v>
      </c>
      <c r="AY20" s="23">
        <v>0</v>
      </c>
      <c r="AZ20" s="23">
        <v>0</v>
      </c>
      <c r="BA20" s="23">
        <v>0</v>
      </c>
      <c r="BB20" s="23">
        <v>0</v>
      </c>
      <c r="BC20" s="23">
        <v>0</v>
      </c>
      <c r="BD20" s="31">
        <v>0</v>
      </c>
      <c r="BE20" s="39">
        <v>0</v>
      </c>
      <c r="BF20">
        <v>0</v>
      </c>
      <c r="BG20" s="48">
        <v>0</v>
      </c>
      <c r="BH20" s="23">
        <v>0</v>
      </c>
      <c r="BI20" s="23">
        <v>0</v>
      </c>
      <c r="BJ20" s="23">
        <v>0</v>
      </c>
      <c r="BK20" s="23">
        <v>0</v>
      </c>
      <c r="BL20" s="23">
        <v>0</v>
      </c>
      <c r="BM20" s="23">
        <v>0</v>
      </c>
      <c r="BN20" s="23">
        <v>0</v>
      </c>
      <c r="BO20" s="23">
        <v>0</v>
      </c>
      <c r="BP20" s="23">
        <v>0</v>
      </c>
      <c r="BQ20" s="23">
        <v>0</v>
      </c>
      <c r="BR20" s="31">
        <v>0</v>
      </c>
      <c r="BS20" s="39">
        <v>0</v>
      </c>
      <c r="BT20">
        <v>0</v>
      </c>
      <c r="BU20" s="48">
        <v>0</v>
      </c>
      <c r="BV20" s="23">
        <v>0</v>
      </c>
      <c r="BW20" s="23">
        <v>0</v>
      </c>
      <c r="BX20" s="23">
        <v>0</v>
      </c>
      <c r="BY20" s="23">
        <v>0</v>
      </c>
      <c r="BZ20" s="23">
        <v>0</v>
      </c>
      <c r="CA20" s="23">
        <v>0</v>
      </c>
      <c r="CB20" s="23">
        <v>0</v>
      </c>
      <c r="CC20" s="23">
        <v>0</v>
      </c>
      <c r="CD20" s="23">
        <v>0</v>
      </c>
      <c r="CE20" s="23">
        <v>0</v>
      </c>
      <c r="CF20" s="31">
        <v>0</v>
      </c>
      <c r="CG20" s="39">
        <v>0</v>
      </c>
    </row>
    <row r="21" spans="2:85" x14ac:dyDescent="0.3">
      <c r="B21" s="5" t="s">
        <v>75</v>
      </c>
      <c r="C21" s="99">
        <v>0</v>
      </c>
      <c r="D21" s="23">
        <v>0</v>
      </c>
      <c r="E21" s="23">
        <v>0</v>
      </c>
      <c r="F21" s="23">
        <v>0</v>
      </c>
      <c r="G21" s="23">
        <v>0</v>
      </c>
      <c r="H21" s="23">
        <v>0</v>
      </c>
      <c r="I21" s="23">
        <v>0</v>
      </c>
      <c r="J21" s="23">
        <v>0</v>
      </c>
      <c r="K21" s="23">
        <v>0</v>
      </c>
      <c r="L21" s="23">
        <v>0</v>
      </c>
      <c r="M21" s="23">
        <v>0</v>
      </c>
      <c r="N21" s="31">
        <v>0</v>
      </c>
      <c r="O21" s="39">
        <v>0</v>
      </c>
      <c r="P21" s="1">
        <v>0</v>
      </c>
      <c r="Q21" s="48">
        <v>0</v>
      </c>
      <c r="R21" s="23">
        <v>0</v>
      </c>
      <c r="S21" s="23">
        <v>0</v>
      </c>
      <c r="T21" s="23">
        <v>0</v>
      </c>
      <c r="U21" s="23">
        <v>0</v>
      </c>
      <c r="V21" s="23">
        <v>0</v>
      </c>
      <c r="W21" s="23">
        <v>0</v>
      </c>
      <c r="X21" s="23">
        <v>0</v>
      </c>
      <c r="Y21" s="23">
        <v>0</v>
      </c>
      <c r="Z21" s="23">
        <v>0</v>
      </c>
      <c r="AA21" s="23">
        <v>0</v>
      </c>
      <c r="AB21" s="31">
        <v>0</v>
      </c>
      <c r="AC21" s="39">
        <v>0</v>
      </c>
      <c r="AD21">
        <v>0</v>
      </c>
      <c r="AE21" s="48">
        <v>0</v>
      </c>
      <c r="AF21" s="23">
        <v>0</v>
      </c>
      <c r="AG21" s="23">
        <v>0</v>
      </c>
      <c r="AH21" s="23">
        <v>0</v>
      </c>
      <c r="AI21" s="23">
        <v>0</v>
      </c>
      <c r="AJ21" s="23">
        <v>0</v>
      </c>
      <c r="AK21" s="23">
        <v>0</v>
      </c>
      <c r="AL21" s="23">
        <v>0</v>
      </c>
      <c r="AM21" s="23">
        <v>0</v>
      </c>
      <c r="AN21" s="23">
        <v>0</v>
      </c>
      <c r="AO21" s="23">
        <v>0</v>
      </c>
      <c r="AP21" s="31">
        <v>0</v>
      </c>
      <c r="AQ21" s="39">
        <v>0</v>
      </c>
      <c r="AR21">
        <v>0</v>
      </c>
      <c r="AS21" s="48">
        <v>0</v>
      </c>
      <c r="AT21" s="23">
        <v>0</v>
      </c>
      <c r="AU21" s="23">
        <v>0</v>
      </c>
      <c r="AV21" s="23">
        <v>0</v>
      </c>
      <c r="AW21" s="23">
        <v>0</v>
      </c>
      <c r="AX21" s="23">
        <v>0</v>
      </c>
      <c r="AY21" s="23">
        <v>0</v>
      </c>
      <c r="AZ21" s="23">
        <v>0</v>
      </c>
      <c r="BA21" s="23">
        <v>0</v>
      </c>
      <c r="BB21" s="23">
        <v>0</v>
      </c>
      <c r="BC21" s="23">
        <v>0</v>
      </c>
      <c r="BD21" s="31">
        <v>0</v>
      </c>
      <c r="BE21" s="39">
        <v>0</v>
      </c>
      <c r="BF21">
        <v>0</v>
      </c>
      <c r="BG21" s="48">
        <v>0</v>
      </c>
      <c r="BH21" s="23">
        <v>0</v>
      </c>
      <c r="BI21" s="23">
        <v>0</v>
      </c>
      <c r="BJ21" s="23">
        <v>0</v>
      </c>
      <c r="BK21" s="23">
        <v>0</v>
      </c>
      <c r="BL21" s="23">
        <v>0</v>
      </c>
      <c r="BM21" s="23">
        <v>0</v>
      </c>
      <c r="BN21" s="23">
        <v>0</v>
      </c>
      <c r="BO21" s="23">
        <v>0</v>
      </c>
      <c r="BP21" s="23">
        <v>0</v>
      </c>
      <c r="BQ21" s="23">
        <v>0</v>
      </c>
      <c r="BR21" s="31">
        <v>0</v>
      </c>
      <c r="BS21" s="39">
        <v>0</v>
      </c>
      <c r="BT21">
        <v>0</v>
      </c>
      <c r="BU21" s="48">
        <v>0</v>
      </c>
      <c r="BV21" s="23">
        <v>0</v>
      </c>
      <c r="BW21" s="23">
        <v>0</v>
      </c>
      <c r="BX21" s="23">
        <v>0</v>
      </c>
      <c r="BY21" s="23">
        <v>0</v>
      </c>
      <c r="BZ21" s="23">
        <v>0</v>
      </c>
      <c r="CA21" s="23">
        <v>0</v>
      </c>
      <c r="CB21" s="23">
        <v>0</v>
      </c>
      <c r="CC21" s="23">
        <v>0</v>
      </c>
      <c r="CD21" s="23">
        <v>0</v>
      </c>
      <c r="CE21" s="23">
        <v>0</v>
      </c>
      <c r="CF21" s="31">
        <v>0</v>
      </c>
      <c r="CG21" s="39">
        <v>0</v>
      </c>
    </row>
    <row r="22" spans="2:85" x14ac:dyDescent="0.3">
      <c r="B22" s="4" t="s">
        <v>76</v>
      </c>
      <c r="C22" s="99">
        <v>-75.877227239999996</v>
      </c>
      <c r="D22" s="23">
        <v>-75.877227239999996</v>
      </c>
      <c r="E22" s="23">
        <v>-75.877227239999996</v>
      </c>
      <c r="F22" s="23">
        <v>-75.877227239999996</v>
      </c>
      <c r="G22" s="23">
        <v>-75.877227239999996</v>
      </c>
      <c r="H22" s="23">
        <v>-75.877227239999996</v>
      </c>
      <c r="I22" s="23">
        <v>-75.877227239999996</v>
      </c>
      <c r="J22" s="23">
        <v>-75.877227239999996</v>
      </c>
      <c r="K22" s="23">
        <v>-75.877227239999996</v>
      </c>
      <c r="L22" s="23">
        <v>-75.877227239999996</v>
      </c>
      <c r="M22" s="23">
        <v>-75.877227239999996</v>
      </c>
      <c r="N22" s="31">
        <v>-75.877227239999996</v>
      </c>
      <c r="O22" s="39">
        <v>-910.52672687999973</v>
      </c>
      <c r="P22" s="1">
        <v>0</v>
      </c>
      <c r="Q22" s="48">
        <v>-100.46603136</v>
      </c>
      <c r="R22" s="23">
        <v>-100.46603136</v>
      </c>
      <c r="S22" s="23">
        <v>-100.46603136</v>
      </c>
      <c r="T22" s="23">
        <v>-100.46603136</v>
      </c>
      <c r="U22" s="23">
        <v>-100.46603136</v>
      </c>
      <c r="V22" s="23">
        <v>-100.46603136</v>
      </c>
      <c r="W22" s="23">
        <v>-100.46603136</v>
      </c>
      <c r="X22" s="23">
        <v>-100.46603136</v>
      </c>
      <c r="Y22" s="23">
        <v>-100.46603136</v>
      </c>
      <c r="Z22" s="23">
        <v>-100.46603136</v>
      </c>
      <c r="AA22" s="23">
        <v>-100.46603136</v>
      </c>
      <c r="AB22" s="31">
        <v>-100.46603136</v>
      </c>
      <c r="AC22" s="39">
        <v>-1205.5923763200001</v>
      </c>
      <c r="AD22">
        <v>0</v>
      </c>
      <c r="AE22" s="48">
        <v>-50.785032534448348</v>
      </c>
      <c r="AF22" s="23">
        <v>-50.785032534448348</v>
      </c>
      <c r="AG22" s="23">
        <v>-50.785032534448348</v>
      </c>
      <c r="AH22" s="23">
        <v>-50.785032534448348</v>
      </c>
      <c r="AI22" s="23">
        <v>-50.785032534448348</v>
      </c>
      <c r="AJ22" s="23">
        <v>-50.785032534448348</v>
      </c>
      <c r="AK22" s="23">
        <v>-50.785032534448348</v>
      </c>
      <c r="AL22" s="23">
        <v>-50.785032534448348</v>
      </c>
      <c r="AM22" s="23">
        <v>-50.785032534448348</v>
      </c>
      <c r="AN22" s="23">
        <v>-50.785032534448348</v>
      </c>
      <c r="AO22" s="23">
        <v>-50.785032534448348</v>
      </c>
      <c r="AP22" s="31">
        <v>-50.785032534448348</v>
      </c>
      <c r="AQ22" s="39">
        <v>-609.42039041338035</v>
      </c>
      <c r="AR22">
        <v>0</v>
      </c>
      <c r="AS22" s="48">
        <v>0</v>
      </c>
      <c r="AT22" s="23">
        <v>0</v>
      </c>
      <c r="AU22" s="23">
        <v>0</v>
      </c>
      <c r="AV22" s="23">
        <v>0</v>
      </c>
      <c r="AW22" s="23">
        <v>0</v>
      </c>
      <c r="AX22" s="23">
        <v>0</v>
      </c>
      <c r="AY22" s="23">
        <v>0</v>
      </c>
      <c r="AZ22" s="23">
        <v>0</v>
      </c>
      <c r="BA22" s="23">
        <v>0</v>
      </c>
      <c r="BB22" s="23">
        <v>0</v>
      </c>
      <c r="BC22" s="23">
        <v>0</v>
      </c>
      <c r="BD22" s="31">
        <v>0</v>
      </c>
      <c r="BE22" s="39">
        <v>0</v>
      </c>
      <c r="BF22">
        <v>0</v>
      </c>
      <c r="BG22" s="48">
        <v>0</v>
      </c>
      <c r="BH22" s="23">
        <v>0</v>
      </c>
      <c r="BI22" s="23">
        <v>0</v>
      </c>
      <c r="BJ22" s="23">
        <v>0</v>
      </c>
      <c r="BK22" s="23">
        <v>0</v>
      </c>
      <c r="BL22" s="23">
        <v>0</v>
      </c>
      <c r="BM22" s="23">
        <v>0</v>
      </c>
      <c r="BN22" s="23">
        <v>0</v>
      </c>
      <c r="BO22" s="23">
        <v>0</v>
      </c>
      <c r="BP22" s="23">
        <v>0</v>
      </c>
      <c r="BQ22" s="23">
        <v>0</v>
      </c>
      <c r="BR22" s="31">
        <v>0</v>
      </c>
      <c r="BS22" s="39">
        <v>0</v>
      </c>
      <c r="BT22">
        <v>0</v>
      </c>
      <c r="BU22" s="48">
        <v>0</v>
      </c>
      <c r="BV22" s="23">
        <v>0</v>
      </c>
      <c r="BW22" s="23">
        <v>0</v>
      </c>
      <c r="BX22" s="23">
        <v>0</v>
      </c>
      <c r="BY22" s="23">
        <v>0</v>
      </c>
      <c r="BZ22" s="23">
        <v>0</v>
      </c>
      <c r="CA22" s="23">
        <v>0</v>
      </c>
      <c r="CB22" s="23">
        <v>0</v>
      </c>
      <c r="CC22" s="23">
        <v>0</v>
      </c>
      <c r="CD22" s="23">
        <v>0</v>
      </c>
      <c r="CE22" s="23">
        <v>0</v>
      </c>
      <c r="CF22" s="31">
        <v>0</v>
      </c>
      <c r="CG22" s="39">
        <v>0</v>
      </c>
    </row>
    <row r="23" spans="2:85" x14ac:dyDescent="0.3">
      <c r="B23" s="4" t="s">
        <v>77</v>
      </c>
      <c r="C23" s="99">
        <v>-303.61958090884144</v>
      </c>
      <c r="D23" s="23">
        <v>-303.61958090884144</v>
      </c>
      <c r="E23" s="23">
        <v>-303.61958090884144</v>
      </c>
      <c r="F23" s="23">
        <v>-303.61958090884144</v>
      </c>
      <c r="G23" s="23">
        <v>-303.61958090884144</v>
      </c>
      <c r="H23" s="23">
        <v>-303.61958090884144</v>
      </c>
      <c r="I23" s="23">
        <v>-303.61958090884144</v>
      </c>
      <c r="J23" s="23">
        <v>-303.61958090884144</v>
      </c>
      <c r="K23" s="23">
        <v>-303.61958090884144</v>
      </c>
      <c r="L23" s="23">
        <v>-303.61958090884144</v>
      </c>
      <c r="M23" s="23">
        <v>-303.61958090884144</v>
      </c>
      <c r="N23" s="31">
        <v>-303.61958090884144</v>
      </c>
      <c r="O23" s="39">
        <v>-3643.4349709060971</v>
      </c>
      <c r="P23" s="1">
        <v>0</v>
      </c>
      <c r="Q23" s="48">
        <v>-250.93963792000002</v>
      </c>
      <c r="R23" s="23">
        <v>-250.93963792000002</v>
      </c>
      <c r="S23" s="23">
        <v>-250.93963792000002</v>
      </c>
      <c r="T23" s="23">
        <v>-250.93963792000002</v>
      </c>
      <c r="U23" s="23">
        <v>-250.93963792000002</v>
      </c>
      <c r="V23" s="23">
        <v>-250.93963792000002</v>
      </c>
      <c r="W23" s="23">
        <v>-250.93963792000002</v>
      </c>
      <c r="X23" s="23">
        <v>-250.93963792000002</v>
      </c>
      <c r="Y23" s="23">
        <v>-250.93963792000002</v>
      </c>
      <c r="Z23" s="23">
        <v>-250.93963792000002</v>
      </c>
      <c r="AA23" s="23">
        <v>-250.93963792000002</v>
      </c>
      <c r="AB23" s="31">
        <v>-250.93963792000002</v>
      </c>
      <c r="AC23" s="39">
        <v>-3011.2756550399995</v>
      </c>
      <c r="AD23">
        <v>0</v>
      </c>
      <c r="AE23" s="48">
        <v>-115.72019807999999</v>
      </c>
      <c r="AF23" s="23">
        <v>-115.72019807999999</v>
      </c>
      <c r="AG23" s="23">
        <v>-115.72019807999999</v>
      </c>
      <c r="AH23" s="23">
        <v>-115.72019807999999</v>
      </c>
      <c r="AI23" s="23">
        <v>-115.72019807999999</v>
      </c>
      <c r="AJ23" s="23">
        <v>-115.72019807999999</v>
      </c>
      <c r="AK23" s="23">
        <v>-115.72019807999999</v>
      </c>
      <c r="AL23" s="23">
        <v>-115.72019807999999</v>
      </c>
      <c r="AM23" s="23">
        <v>-115.72019807999999</v>
      </c>
      <c r="AN23" s="23">
        <v>-115.72019807999999</v>
      </c>
      <c r="AO23" s="23">
        <v>-115.72019807999999</v>
      </c>
      <c r="AP23" s="31">
        <v>-115.72019807999999</v>
      </c>
      <c r="AQ23" s="39">
        <v>-1388.6423769599996</v>
      </c>
      <c r="AR23">
        <v>0</v>
      </c>
      <c r="AS23" s="48">
        <v>0</v>
      </c>
      <c r="AT23" s="23">
        <v>0</v>
      </c>
      <c r="AU23" s="23">
        <v>0</v>
      </c>
      <c r="AV23" s="23">
        <v>0</v>
      </c>
      <c r="AW23" s="23">
        <v>0</v>
      </c>
      <c r="AX23" s="23">
        <v>0</v>
      </c>
      <c r="AY23" s="23">
        <v>0</v>
      </c>
      <c r="AZ23" s="23">
        <v>0</v>
      </c>
      <c r="BA23" s="23">
        <v>0</v>
      </c>
      <c r="BB23" s="23">
        <v>0</v>
      </c>
      <c r="BC23" s="23">
        <v>0</v>
      </c>
      <c r="BD23" s="31">
        <v>0</v>
      </c>
      <c r="BE23" s="39">
        <v>0</v>
      </c>
      <c r="BF23">
        <v>0</v>
      </c>
      <c r="BG23" s="48">
        <v>0</v>
      </c>
      <c r="BH23" s="23">
        <v>0</v>
      </c>
      <c r="BI23" s="23">
        <v>0</v>
      </c>
      <c r="BJ23" s="23">
        <v>0</v>
      </c>
      <c r="BK23" s="23">
        <v>0</v>
      </c>
      <c r="BL23" s="23">
        <v>0</v>
      </c>
      <c r="BM23" s="23">
        <v>0</v>
      </c>
      <c r="BN23" s="23">
        <v>0</v>
      </c>
      <c r="BO23" s="23">
        <v>0</v>
      </c>
      <c r="BP23" s="23">
        <v>0</v>
      </c>
      <c r="BQ23" s="23">
        <v>0</v>
      </c>
      <c r="BR23" s="31">
        <v>0</v>
      </c>
      <c r="BS23" s="39">
        <v>0</v>
      </c>
      <c r="BT23">
        <v>0</v>
      </c>
      <c r="BU23" s="48">
        <v>-49.899650000000015</v>
      </c>
      <c r="BV23" s="23">
        <v>-49.899650000000015</v>
      </c>
      <c r="BW23" s="23">
        <v>-49.899650000000015</v>
      </c>
      <c r="BX23" s="23">
        <v>-49.899650000000015</v>
      </c>
      <c r="BY23" s="23">
        <v>-49.899650000000015</v>
      </c>
      <c r="BZ23" s="23">
        <v>-49.899650000000015</v>
      </c>
      <c r="CA23" s="23">
        <v>-49.899650000000015</v>
      </c>
      <c r="CB23" s="23">
        <v>-49.899650000000015</v>
      </c>
      <c r="CC23" s="23">
        <v>-49.899650000000015</v>
      </c>
      <c r="CD23" s="23">
        <v>-49.899650000000015</v>
      </c>
      <c r="CE23" s="23">
        <v>-49.899650000000015</v>
      </c>
      <c r="CF23" s="31">
        <v>-49.899650000000015</v>
      </c>
      <c r="CG23" s="39">
        <v>-598.79580000000021</v>
      </c>
    </row>
    <row r="24" spans="2:85" x14ac:dyDescent="0.3">
      <c r="B24" s="4" t="s">
        <v>2</v>
      </c>
      <c r="C24" s="99">
        <v>-44.899502206209547</v>
      </c>
      <c r="D24" s="23">
        <v>-44.899502206209547</v>
      </c>
      <c r="E24" s="23">
        <v>-44.899502206209547</v>
      </c>
      <c r="F24" s="23">
        <v>-44.899502206209547</v>
      </c>
      <c r="G24" s="23">
        <v>-44.899502206209547</v>
      </c>
      <c r="H24" s="23">
        <v>-44.899502206209547</v>
      </c>
      <c r="I24" s="23">
        <v>-44.899502206209547</v>
      </c>
      <c r="J24" s="23">
        <v>-44.899502206209547</v>
      </c>
      <c r="K24" s="23">
        <v>-44.899502206209547</v>
      </c>
      <c r="L24" s="23">
        <v>-44.899502206209547</v>
      </c>
      <c r="M24" s="23">
        <v>-44.899502206209547</v>
      </c>
      <c r="N24" s="31">
        <v>-44.899502206209547</v>
      </c>
      <c r="O24" s="39">
        <v>-538.79402647451468</v>
      </c>
      <c r="P24" s="1">
        <v>0</v>
      </c>
      <c r="Q24" s="48">
        <v>0</v>
      </c>
      <c r="R24" s="23">
        <v>0</v>
      </c>
      <c r="S24" s="23">
        <v>0</v>
      </c>
      <c r="T24" s="23">
        <v>0</v>
      </c>
      <c r="U24" s="23">
        <v>0</v>
      </c>
      <c r="V24" s="23">
        <v>0</v>
      </c>
      <c r="W24" s="23">
        <v>0</v>
      </c>
      <c r="X24" s="23">
        <v>0</v>
      </c>
      <c r="Y24" s="23">
        <v>0</v>
      </c>
      <c r="Z24" s="23">
        <v>0</v>
      </c>
      <c r="AA24" s="23">
        <v>0</v>
      </c>
      <c r="AB24" s="31">
        <v>0</v>
      </c>
      <c r="AC24" s="39">
        <v>0</v>
      </c>
      <c r="AD24">
        <v>0</v>
      </c>
      <c r="AE24" s="48">
        <v>0</v>
      </c>
      <c r="AF24" s="23">
        <v>0</v>
      </c>
      <c r="AG24" s="23">
        <v>0</v>
      </c>
      <c r="AH24" s="23">
        <v>0</v>
      </c>
      <c r="AI24" s="23">
        <v>0</v>
      </c>
      <c r="AJ24" s="23">
        <v>0</v>
      </c>
      <c r="AK24" s="23">
        <v>0</v>
      </c>
      <c r="AL24" s="23">
        <v>0</v>
      </c>
      <c r="AM24" s="23">
        <v>0</v>
      </c>
      <c r="AN24" s="23">
        <v>0</v>
      </c>
      <c r="AO24" s="23">
        <v>0</v>
      </c>
      <c r="AP24" s="31">
        <v>0</v>
      </c>
      <c r="AQ24" s="39">
        <v>0</v>
      </c>
      <c r="AR24">
        <v>0</v>
      </c>
      <c r="AS24" s="48">
        <v>-18.859353143400003</v>
      </c>
      <c r="AT24" s="23">
        <v>-18.859353143400003</v>
      </c>
      <c r="AU24" s="23">
        <v>-18.859353143400003</v>
      </c>
      <c r="AV24" s="23">
        <v>-18.859353143400003</v>
      </c>
      <c r="AW24" s="23">
        <v>-18.859353143400003</v>
      </c>
      <c r="AX24" s="23">
        <v>-18.859353143400003</v>
      </c>
      <c r="AY24" s="23">
        <v>-18.859353143400003</v>
      </c>
      <c r="AZ24" s="23">
        <v>-18.859353143400003</v>
      </c>
      <c r="BA24" s="23">
        <v>-18.859353143400003</v>
      </c>
      <c r="BB24" s="23">
        <v>-18.859353143400003</v>
      </c>
      <c r="BC24" s="23">
        <v>-18.859353143400003</v>
      </c>
      <c r="BD24" s="31">
        <v>-18.859353143400003</v>
      </c>
      <c r="BE24" s="39">
        <v>-226.31223772080008</v>
      </c>
      <c r="BF24">
        <v>0</v>
      </c>
      <c r="BG24" s="48">
        <v>-33.760389545866666</v>
      </c>
      <c r="BH24" s="23">
        <v>-33.760389545866666</v>
      </c>
      <c r="BI24" s="23">
        <v>-33.760389545866666</v>
      </c>
      <c r="BJ24" s="23">
        <v>-33.760389545866666</v>
      </c>
      <c r="BK24" s="23">
        <v>-33.760389545866666</v>
      </c>
      <c r="BL24" s="23">
        <v>-33.760389545866666</v>
      </c>
      <c r="BM24" s="23">
        <v>-33.760389545866666</v>
      </c>
      <c r="BN24" s="23">
        <v>-33.760389545866666</v>
      </c>
      <c r="BO24" s="23">
        <v>-33.760389545866666</v>
      </c>
      <c r="BP24" s="23">
        <v>-33.760389545866666</v>
      </c>
      <c r="BQ24" s="23">
        <v>-33.760389545866666</v>
      </c>
      <c r="BR24" s="31">
        <v>-33.760389545866666</v>
      </c>
      <c r="BS24" s="39">
        <v>-405.1246745503999</v>
      </c>
      <c r="BT24">
        <v>0</v>
      </c>
      <c r="BU24" s="48">
        <v>-36.859617618919877</v>
      </c>
      <c r="BV24" s="23">
        <v>-36.859617618919877</v>
      </c>
      <c r="BW24" s="23">
        <v>-36.859617618919877</v>
      </c>
      <c r="BX24" s="23">
        <v>-36.859617618919877</v>
      </c>
      <c r="BY24" s="23">
        <v>-36.859617618919877</v>
      </c>
      <c r="BZ24" s="23">
        <v>-36.859617618919877</v>
      </c>
      <c r="CA24" s="23">
        <v>-36.859617618919877</v>
      </c>
      <c r="CB24" s="23">
        <v>-36.859617618919877</v>
      </c>
      <c r="CC24" s="23">
        <v>-36.859617618919877</v>
      </c>
      <c r="CD24" s="23">
        <v>-36.859617618919877</v>
      </c>
      <c r="CE24" s="23">
        <v>-36.859617618919877</v>
      </c>
      <c r="CF24" s="31">
        <v>-36.859617618919877</v>
      </c>
      <c r="CG24" s="39">
        <v>-442.3154114270385</v>
      </c>
    </row>
    <row r="25" spans="2:85" x14ac:dyDescent="0.3">
      <c r="B25" s="6" t="s">
        <v>78</v>
      </c>
      <c r="C25" s="100">
        <v>-14.314123719262582</v>
      </c>
      <c r="D25" s="26">
        <v>-14.314123719262582</v>
      </c>
      <c r="E25" s="26">
        <v>-14.314123719262582</v>
      </c>
      <c r="F25" s="26">
        <v>-14.314123719262582</v>
      </c>
      <c r="G25" s="26">
        <v>-14.314123719262582</v>
      </c>
      <c r="H25" s="26">
        <v>-14.314123719262582</v>
      </c>
      <c r="I25" s="26">
        <v>-14.314123719262582</v>
      </c>
      <c r="J25" s="26">
        <v>-14.314123719262582</v>
      </c>
      <c r="K25" s="26">
        <v>-14.314123719262582</v>
      </c>
      <c r="L25" s="26">
        <v>-14.314123719262582</v>
      </c>
      <c r="M25" s="26">
        <v>-14.314123719262582</v>
      </c>
      <c r="N25" s="32">
        <v>-14.314123719262582</v>
      </c>
      <c r="O25" s="40">
        <v>-171.76948463115096</v>
      </c>
      <c r="P25" s="1">
        <v>0</v>
      </c>
      <c r="Q25" s="49">
        <v>0</v>
      </c>
      <c r="R25" s="26">
        <v>0</v>
      </c>
      <c r="S25" s="26">
        <v>0</v>
      </c>
      <c r="T25" s="26">
        <v>0</v>
      </c>
      <c r="U25" s="26">
        <v>0</v>
      </c>
      <c r="V25" s="26">
        <v>0</v>
      </c>
      <c r="W25" s="26">
        <v>0</v>
      </c>
      <c r="X25" s="26">
        <v>0</v>
      </c>
      <c r="Y25" s="26">
        <v>0</v>
      </c>
      <c r="Z25" s="26">
        <v>0</v>
      </c>
      <c r="AA25" s="26">
        <v>0</v>
      </c>
      <c r="AB25" s="32">
        <v>0</v>
      </c>
      <c r="AC25" s="40">
        <v>0</v>
      </c>
      <c r="AD25">
        <v>0</v>
      </c>
      <c r="AE25" s="49">
        <v>0</v>
      </c>
      <c r="AF25" s="26">
        <v>0</v>
      </c>
      <c r="AG25" s="26">
        <v>0</v>
      </c>
      <c r="AH25" s="26">
        <v>0</v>
      </c>
      <c r="AI25" s="26">
        <v>0</v>
      </c>
      <c r="AJ25" s="26">
        <v>0</v>
      </c>
      <c r="AK25" s="26">
        <v>0</v>
      </c>
      <c r="AL25" s="26">
        <v>0</v>
      </c>
      <c r="AM25" s="26">
        <v>0</v>
      </c>
      <c r="AN25" s="26">
        <v>0</v>
      </c>
      <c r="AO25" s="26">
        <v>0</v>
      </c>
      <c r="AP25" s="32">
        <v>0</v>
      </c>
      <c r="AQ25" s="40">
        <v>0</v>
      </c>
      <c r="AR25">
        <v>0</v>
      </c>
      <c r="AS25" s="49">
        <v>-21.620796743846022</v>
      </c>
      <c r="AT25" s="26">
        <v>-21.620796743846022</v>
      </c>
      <c r="AU25" s="26">
        <v>-21.620796743846022</v>
      </c>
      <c r="AV25" s="26">
        <v>-21.620796743846022</v>
      </c>
      <c r="AW25" s="26">
        <v>-21.620796743846022</v>
      </c>
      <c r="AX25" s="26">
        <v>-21.620796743846022</v>
      </c>
      <c r="AY25" s="26">
        <v>-21.620796743846022</v>
      </c>
      <c r="AZ25" s="26">
        <v>-21.620796743846022</v>
      </c>
      <c r="BA25" s="26">
        <v>-21.620796743846022</v>
      </c>
      <c r="BB25" s="26">
        <v>-21.620796743846022</v>
      </c>
      <c r="BC25" s="26">
        <v>-21.620796743846022</v>
      </c>
      <c r="BD25" s="32">
        <v>-21.620796743846022</v>
      </c>
      <c r="BE25" s="40">
        <v>-259.44956092615223</v>
      </c>
      <c r="BF25">
        <v>0</v>
      </c>
      <c r="BG25" s="49">
        <v>-23.965273320535058</v>
      </c>
      <c r="BH25" s="26">
        <v>-23.965273320535058</v>
      </c>
      <c r="BI25" s="26">
        <v>-23.965273320535058</v>
      </c>
      <c r="BJ25" s="26">
        <v>-23.965273320535058</v>
      </c>
      <c r="BK25" s="26">
        <v>-23.965273320535058</v>
      </c>
      <c r="BL25" s="26">
        <v>-23.965273320535058</v>
      </c>
      <c r="BM25" s="26">
        <v>-23.965273320535058</v>
      </c>
      <c r="BN25" s="26">
        <v>-23.965273320535058</v>
      </c>
      <c r="BO25" s="26">
        <v>-23.965273320535058</v>
      </c>
      <c r="BP25" s="26">
        <v>-23.965273320535058</v>
      </c>
      <c r="BQ25" s="26">
        <v>-23.965273320535058</v>
      </c>
      <c r="BR25" s="32">
        <v>-23.965273320535058</v>
      </c>
      <c r="BS25" s="40">
        <v>-287.58327984642068</v>
      </c>
      <c r="BT25">
        <v>0</v>
      </c>
      <c r="BU25" s="49">
        <v>-26.923065982754292</v>
      </c>
      <c r="BV25" s="26">
        <v>-26.923065982754292</v>
      </c>
      <c r="BW25" s="26">
        <v>-26.923065982754292</v>
      </c>
      <c r="BX25" s="26">
        <v>-26.923065982754292</v>
      </c>
      <c r="BY25" s="26">
        <v>-26.923065982754292</v>
      </c>
      <c r="BZ25" s="26">
        <v>-26.923065982754292</v>
      </c>
      <c r="CA25" s="26">
        <v>-26.923065982754292</v>
      </c>
      <c r="CB25" s="26">
        <v>-26.923065982754292</v>
      </c>
      <c r="CC25" s="26">
        <v>-26.923065982754292</v>
      </c>
      <c r="CD25" s="26">
        <v>-26.923065982754292</v>
      </c>
      <c r="CE25" s="26">
        <v>-26.923065982754292</v>
      </c>
      <c r="CF25" s="32">
        <v>-26.923065982754292</v>
      </c>
      <c r="CG25" s="40">
        <v>-323.07679179305148</v>
      </c>
    </row>
    <row r="26" spans="2:85" ht="15" thickBot="1" x14ac:dyDescent="0.35">
      <c r="B26" s="10" t="s">
        <v>79</v>
      </c>
      <c r="C26" s="102">
        <v>-438.71043407431358</v>
      </c>
      <c r="D26" s="27">
        <v>-438.71043407431358</v>
      </c>
      <c r="E26" s="27">
        <v>-438.71043407431358</v>
      </c>
      <c r="F26" s="27">
        <v>-438.71043407431358</v>
      </c>
      <c r="G26" s="27">
        <v>-438.71043407431358</v>
      </c>
      <c r="H26" s="27">
        <v>-438.71043407431358</v>
      </c>
      <c r="I26" s="27">
        <v>-438.71043407431358</v>
      </c>
      <c r="J26" s="27">
        <v>-438.71043407431358</v>
      </c>
      <c r="K26" s="27">
        <v>-438.71043407431358</v>
      </c>
      <c r="L26" s="27">
        <v>-438.71043407431358</v>
      </c>
      <c r="M26" s="27">
        <v>-438.71043407431358</v>
      </c>
      <c r="N26" s="34">
        <v>-438.71043407431358</v>
      </c>
      <c r="O26" s="42">
        <v>-5264.5252088917641</v>
      </c>
      <c r="P26" s="1">
        <v>0</v>
      </c>
      <c r="Q26" s="51">
        <v>-351.40566928000004</v>
      </c>
      <c r="R26" s="27">
        <v>-351.40566928000004</v>
      </c>
      <c r="S26" s="27">
        <v>-351.40566928000004</v>
      </c>
      <c r="T26" s="27">
        <v>-351.40566928000004</v>
      </c>
      <c r="U26" s="27">
        <v>-351.40566928000004</v>
      </c>
      <c r="V26" s="27">
        <v>-351.40566928000004</v>
      </c>
      <c r="W26" s="27">
        <v>-351.40566928000004</v>
      </c>
      <c r="X26" s="27">
        <v>-351.40566928000004</v>
      </c>
      <c r="Y26" s="27">
        <v>-351.40566928000004</v>
      </c>
      <c r="Z26" s="27">
        <v>-351.40566928000004</v>
      </c>
      <c r="AA26" s="27">
        <v>-351.40566928000004</v>
      </c>
      <c r="AB26" s="34">
        <v>-351.40566928000004</v>
      </c>
      <c r="AC26" s="42">
        <v>-4216.8680313599998</v>
      </c>
      <c r="AD26">
        <v>0</v>
      </c>
      <c r="AE26" s="51">
        <v>-166.50523061444835</v>
      </c>
      <c r="AF26" s="27">
        <v>-166.50523061444835</v>
      </c>
      <c r="AG26" s="27">
        <v>-166.50523061444835</v>
      </c>
      <c r="AH26" s="27">
        <v>-166.50523061444835</v>
      </c>
      <c r="AI26" s="27">
        <v>-166.50523061444835</v>
      </c>
      <c r="AJ26" s="27">
        <v>-166.50523061444835</v>
      </c>
      <c r="AK26" s="27">
        <v>-166.50523061444835</v>
      </c>
      <c r="AL26" s="27">
        <v>-166.50523061444835</v>
      </c>
      <c r="AM26" s="27">
        <v>-166.50523061444835</v>
      </c>
      <c r="AN26" s="27">
        <v>-166.50523061444835</v>
      </c>
      <c r="AO26" s="27">
        <v>-166.50523061444835</v>
      </c>
      <c r="AP26" s="34">
        <v>-166.50523061444835</v>
      </c>
      <c r="AQ26" s="42">
        <v>-1998.0627673733804</v>
      </c>
      <c r="AR26">
        <v>0</v>
      </c>
      <c r="AS26" s="51">
        <v>-40.480149887246029</v>
      </c>
      <c r="AT26" s="27">
        <v>-40.480149887246029</v>
      </c>
      <c r="AU26" s="27">
        <v>-40.480149887246029</v>
      </c>
      <c r="AV26" s="27">
        <v>-40.480149887246029</v>
      </c>
      <c r="AW26" s="27">
        <v>-40.480149887246029</v>
      </c>
      <c r="AX26" s="27">
        <v>-40.480149887246029</v>
      </c>
      <c r="AY26" s="27">
        <v>-40.480149887246029</v>
      </c>
      <c r="AZ26" s="27">
        <v>-40.480149887246029</v>
      </c>
      <c r="BA26" s="27">
        <v>-40.480149887246029</v>
      </c>
      <c r="BB26" s="27">
        <v>-40.480149887246029</v>
      </c>
      <c r="BC26" s="27">
        <v>-40.480149887246029</v>
      </c>
      <c r="BD26" s="34">
        <v>-40.480149887246029</v>
      </c>
      <c r="BE26" s="42">
        <v>-485.76179864695229</v>
      </c>
      <c r="BF26">
        <v>0</v>
      </c>
      <c r="BG26" s="51">
        <v>-57.72566286640172</v>
      </c>
      <c r="BH26" s="27">
        <v>-57.72566286640172</v>
      </c>
      <c r="BI26" s="27">
        <v>-57.72566286640172</v>
      </c>
      <c r="BJ26" s="27">
        <v>-57.72566286640172</v>
      </c>
      <c r="BK26" s="27">
        <v>-57.72566286640172</v>
      </c>
      <c r="BL26" s="27">
        <v>-57.72566286640172</v>
      </c>
      <c r="BM26" s="27">
        <v>-57.72566286640172</v>
      </c>
      <c r="BN26" s="27">
        <v>-57.72566286640172</v>
      </c>
      <c r="BO26" s="27">
        <v>-57.72566286640172</v>
      </c>
      <c r="BP26" s="27">
        <v>-57.72566286640172</v>
      </c>
      <c r="BQ26" s="27">
        <v>-57.72566286640172</v>
      </c>
      <c r="BR26" s="34">
        <v>-57.72566286640172</v>
      </c>
      <c r="BS26" s="42">
        <v>-692.7079543968207</v>
      </c>
      <c r="BT26">
        <v>0</v>
      </c>
      <c r="BU26" s="51">
        <v>-113.68233360167419</v>
      </c>
      <c r="BV26" s="27">
        <v>-113.68233360167419</v>
      </c>
      <c r="BW26" s="27">
        <v>-113.68233360167419</v>
      </c>
      <c r="BX26" s="27">
        <v>-113.68233360167419</v>
      </c>
      <c r="BY26" s="27">
        <v>-113.68233360167419</v>
      </c>
      <c r="BZ26" s="27">
        <v>-113.68233360167419</v>
      </c>
      <c r="CA26" s="27">
        <v>-113.68233360167419</v>
      </c>
      <c r="CB26" s="27">
        <v>-113.68233360167419</v>
      </c>
      <c r="CC26" s="27">
        <v>-113.68233360167419</v>
      </c>
      <c r="CD26" s="27">
        <v>-113.68233360167419</v>
      </c>
      <c r="CE26" s="27">
        <v>-113.68233360167419</v>
      </c>
      <c r="CF26" s="34">
        <v>-113.68233360167419</v>
      </c>
      <c r="CG26" s="42">
        <v>-1364.1880032200902</v>
      </c>
    </row>
    <row r="27" spans="2:85" ht="15" thickTop="1" x14ac:dyDescent="0.3">
      <c r="B27" s="8" t="s">
        <v>80</v>
      </c>
      <c r="C27" s="103">
        <v>0</v>
      </c>
      <c r="D27" s="20">
        <v>0</v>
      </c>
      <c r="E27" s="20">
        <v>0</v>
      </c>
      <c r="F27" s="20">
        <v>0</v>
      </c>
      <c r="G27" s="20">
        <v>0</v>
      </c>
      <c r="H27" s="20">
        <v>0</v>
      </c>
      <c r="I27" s="20">
        <v>0</v>
      </c>
      <c r="J27" s="20">
        <v>0</v>
      </c>
      <c r="K27" s="20">
        <v>0</v>
      </c>
      <c r="L27" s="20">
        <v>0</v>
      </c>
      <c r="M27" s="20">
        <v>0</v>
      </c>
      <c r="N27" s="18">
        <v>0</v>
      </c>
      <c r="O27" s="43">
        <v>0</v>
      </c>
      <c r="P27" s="1">
        <v>0</v>
      </c>
      <c r="Q27" s="52">
        <v>0</v>
      </c>
      <c r="R27" s="20">
        <v>0</v>
      </c>
      <c r="S27" s="20">
        <v>0</v>
      </c>
      <c r="T27" s="20">
        <v>0</v>
      </c>
      <c r="U27" s="20">
        <v>0</v>
      </c>
      <c r="V27" s="20">
        <v>0</v>
      </c>
      <c r="W27" s="20">
        <v>0</v>
      </c>
      <c r="X27" s="20">
        <v>0</v>
      </c>
      <c r="Y27" s="20">
        <v>0</v>
      </c>
      <c r="Z27" s="20">
        <v>0</v>
      </c>
      <c r="AA27" s="20">
        <v>0</v>
      </c>
      <c r="AB27" s="18">
        <v>0</v>
      </c>
      <c r="AC27" s="43">
        <v>0</v>
      </c>
      <c r="AD27">
        <v>0</v>
      </c>
      <c r="AE27" s="52">
        <v>0</v>
      </c>
      <c r="AF27" s="20">
        <v>0</v>
      </c>
      <c r="AG27" s="20">
        <v>0</v>
      </c>
      <c r="AH27" s="20">
        <v>0</v>
      </c>
      <c r="AI27" s="20">
        <v>0</v>
      </c>
      <c r="AJ27" s="20">
        <v>0</v>
      </c>
      <c r="AK27" s="20">
        <v>0</v>
      </c>
      <c r="AL27" s="20">
        <v>0</v>
      </c>
      <c r="AM27" s="20">
        <v>0</v>
      </c>
      <c r="AN27" s="20">
        <v>0</v>
      </c>
      <c r="AO27" s="20">
        <v>0</v>
      </c>
      <c r="AP27" s="18">
        <v>0</v>
      </c>
      <c r="AQ27" s="43">
        <v>0</v>
      </c>
      <c r="AR27">
        <v>0</v>
      </c>
      <c r="AS27" s="52">
        <v>0</v>
      </c>
      <c r="AT27" s="20">
        <v>0</v>
      </c>
      <c r="AU27" s="20">
        <v>0</v>
      </c>
      <c r="AV27" s="20">
        <v>0</v>
      </c>
      <c r="AW27" s="20">
        <v>0</v>
      </c>
      <c r="AX27" s="20">
        <v>0</v>
      </c>
      <c r="AY27" s="20">
        <v>0</v>
      </c>
      <c r="AZ27" s="20">
        <v>0</v>
      </c>
      <c r="BA27" s="20">
        <v>0</v>
      </c>
      <c r="BB27" s="20">
        <v>0</v>
      </c>
      <c r="BC27" s="20">
        <v>0</v>
      </c>
      <c r="BD27" s="18">
        <v>0</v>
      </c>
      <c r="BE27" s="43">
        <v>0</v>
      </c>
      <c r="BF27">
        <v>0</v>
      </c>
      <c r="BG27" s="52">
        <v>0</v>
      </c>
      <c r="BH27" s="20">
        <v>0</v>
      </c>
      <c r="BI27" s="20">
        <v>0</v>
      </c>
      <c r="BJ27" s="20">
        <v>0</v>
      </c>
      <c r="BK27" s="20">
        <v>0</v>
      </c>
      <c r="BL27" s="20">
        <v>0</v>
      </c>
      <c r="BM27" s="20">
        <v>0</v>
      </c>
      <c r="BN27" s="20">
        <v>0</v>
      </c>
      <c r="BO27" s="20">
        <v>0</v>
      </c>
      <c r="BP27" s="20">
        <v>0</v>
      </c>
      <c r="BQ27" s="20">
        <v>0</v>
      </c>
      <c r="BR27" s="18">
        <v>0</v>
      </c>
      <c r="BS27" s="43">
        <v>0</v>
      </c>
      <c r="BT27">
        <v>0</v>
      </c>
      <c r="BU27" s="52">
        <v>0</v>
      </c>
      <c r="BV27" s="20">
        <v>0</v>
      </c>
      <c r="BW27" s="20">
        <v>0</v>
      </c>
      <c r="BX27" s="20">
        <v>0</v>
      </c>
      <c r="BY27" s="20">
        <v>0</v>
      </c>
      <c r="BZ27" s="20">
        <v>0</v>
      </c>
      <c r="CA27" s="20">
        <v>0</v>
      </c>
      <c r="CB27" s="20">
        <v>0</v>
      </c>
      <c r="CC27" s="20">
        <v>0</v>
      </c>
      <c r="CD27" s="20">
        <v>0</v>
      </c>
      <c r="CE27" s="20">
        <v>0</v>
      </c>
      <c r="CF27" s="18">
        <v>0</v>
      </c>
      <c r="CG27" s="43">
        <v>0</v>
      </c>
    </row>
    <row r="28" spans="2:85" ht="15" thickBot="1" x14ac:dyDescent="0.35">
      <c r="B28" s="12" t="s">
        <v>81</v>
      </c>
      <c r="C28" s="97">
        <v>3763.5308809821404</v>
      </c>
      <c r="D28" s="25">
        <v>3985.0137929621619</v>
      </c>
      <c r="E28" s="25">
        <v>4324.5923614428038</v>
      </c>
      <c r="F28" s="25">
        <v>4577.9504097914169</v>
      </c>
      <c r="G28" s="25">
        <v>4499.7181376189328</v>
      </c>
      <c r="H28" s="25">
        <v>4332.8929714593969</v>
      </c>
      <c r="I28" s="25">
        <v>4354.847932995729</v>
      </c>
      <c r="J28" s="25">
        <v>4196.4054521574817</v>
      </c>
      <c r="K28" s="25">
        <v>4601.0403073255193</v>
      </c>
      <c r="L28" s="25">
        <v>4714.81946344056</v>
      </c>
      <c r="M28" s="25">
        <v>4403.5322565297083</v>
      </c>
      <c r="N28" s="30">
        <v>5014.0247060055908</v>
      </c>
      <c r="O28" s="37">
        <v>52768.368672711455</v>
      </c>
      <c r="P28" s="1">
        <v>0</v>
      </c>
      <c r="Q28" s="46">
        <v>1698.399843579441</v>
      </c>
      <c r="R28" s="25">
        <v>1844.8462873270864</v>
      </c>
      <c r="S28" s="25">
        <v>1896.0377261237588</v>
      </c>
      <c r="T28" s="25">
        <v>1938.9448002066599</v>
      </c>
      <c r="U28" s="25">
        <v>1829.5985209811167</v>
      </c>
      <c r="V28" s="25">
        <v>1906.0459696812245</v>
      </c>
      <c r="W28" s="25">
        <v>1914.2910491869613</v>
      </c>
      <c r="X28" s="25">
        <v>1968.3452426061606</v>
      </c>
      <c r="Y28" s="25">
        <v>1946.7094641468345</v>
      </c>
      <c r="Z28" s="25">
        <v>2035.3500687106289</v>
      </c>
      <c r="AA28" s="25">
        <v>1937.7397175638675</v>
      </c>
      <c r="AB28" s="30">
        <v>2063.8913183676323</v>
      </c>
      <c r="AC28" s="37">
        <v>22980.20000848137</v>
      </c>
      <c r="AD28">
        <v>0</v>
      </c>
      <c r="AE28" s="46">
        <v>139.11534131709089</v>
      </c>
      <c r="AF28" s="25">
        <v>155.50868835860956</v>
      </c>
      <c r="AG28" s="25">
        <v>155.50868835860956</v>
      </c>
      <c r="AH28" s="25">
        <v>185.82638902677519</v>
      </c>
      <c r="AI28" s="25">
        <v>203.7355937029825</v>
      </c>
      <c r="AJ28" s="25">
        <v>203.73559370298193</v>
      </c>
      <c r="AK28" s="25">
        <v>244.55525414290122</v>
      </c>
      <c r="AL28" s="25">
        <v>244.55525414290264</v>
      </c>
      <c r="AM28" s="25">
        <v>274.33479059252335</v>
      </c>
      <c r="AN28" s="25">
        <v>277.17346738061713</v>
      </c>
      <c r="AO28" s="25">
        <v>257.19427970895481</v>
      </c>
      <c r="AP28" s="30">
        <v>277.17346738061764</v>
      </c>
      <c r="AQ28" s="37">
        <v>2618.4168078155667</v>
      </c>
      <c r="AR28">
        <v>0</v>
      </c>
      <c r="AS28" s="46">
        <v>118.03902210304624</v>
      </c>
      <c r="AT28" s="25">
        <v>121.83875222567919</v>
      </c>
      <c r="AU28" s="25">
        <v>131.12570777191524</v>
      </c>
      <c r="AV28" s="25">
        <v>151.47307277449116</v>
      </c>
      <c r="AW28" s="25">
        <v>170.4287779374402</v>
      </c>
      <c r="AX28" s="25">
        <v>146.92789585178116</v>
      </c>
      <c r="AY28" s="25">
        <v>153.19445397683097</v>
      </c>
      <c r="AZ28" s="25">
        <v>144.58710894631673</v>
      </c>
      <c r="BA28" s="25">
        <v>151.72407201978729</v>
      </c>
      <c r="BB28" s="25">
        <v>158.23959872286133</v>
      </c>
      <c r="BC28" s="25">
        <v>147.60737010980799</v>
      </c>
      <c r="BD28" s="30">
        <v>216.55095138482477</v>
      </c>
      <c r="BE28" s="37">
        <v>1811.7367838247819</v>
      </c>
      <c r="BF28">
        <v>0</v>
      </c>
      <c r="BG28" s="46">
        <v>1113.7572679972184</v>
      </c>
      <c r="BH28" s="25">
        <v>1130.0312352175979</v>
      </c>
      <c r="BI28" s="25">
        <v>1160.693282970879</v>
      </c>
      <c r="BJ28" s="25">
        <v>1117.2707671966384</v>
      </c>
      <c r="BK28" s="25">
        <v>1143.3863168512253</v>
      </c>
      <c r="BL28" s="25">
        <v>1119.2455618032495</v>
      </c>
      <c r="BM28" s="25">
        <v>1172.2854884056489</v>
      </c>
      <c r="BN28" s="25">
        <v>1158.8918205621644</v>
      </c>
      <c r="BO28" s="25">
        <v>1234.8065475862275</v>
      </c>
      <c r="BP28" s="25">
        <v>1199.2019199238948</v>
      </c>
      <c r="BQ28" s="25">
        <v>1089.8664630048579</v>
      </c>
      <c r="BR28" s="30">
        <v>1386.7172918897757</v>
      </c>
      <c r="BS28" s="37">
        <v>14026.153963409377</v>
      </c>
      <c r="BT28">
        <v>0</v>
      </c>
      <c r="BU28" s="46">
        <v>1588.6056271919026</v>
      </c>
      <c r="BV28" s="25">
        <v>2406.2376675564219</v>
      </c>
      <c r="BW28" s="25">
        <v>2357.6564493233968</v>
      </c>
      <c r="BX28" s="25">
        <v>2425.1944932935562</v>
      </c>
      <c r="BY28" s="25">
        <v>2339.1025227035861</v>
      </c>
      <c r="BZ28" s="25">
        <v>2503.8687857225482</v>
      </c>
      <c r="CA28" s="25">
        <v>2481.7270531096483</v>
      </c>
      <c r="CB28" s="25">
        <v>2529.7107347772235</v>
      </c>
      <c r="CC28" s="25">
        <v>2426.1555572536881</v>
      </c>
      <c r="CD28" s="25">
        <v>2508.8842837361249</v>
      </c>
      <c r="CE28" s="25">
        <v>2650.3930150302635</v>
      </c>
      <c r="CF28" s="30">
        <v>2718.5576977197629</v>
      </c>
      <c r="CG28" s="37">
        <v>28936.093887418123</v>
      </c>
    </row>
    <row r="29" spans="2:85" ht="15" thickTop="1" x14ac:dyDescent="0.3">
      <c r="B29" s="8"/>
      <c r="C29" s="98">
        <v>0</v>
      </c>
      <c r="D29" s="21">
        <v>0</v>
      </c>
      <c r="E29" s="21">
        <v>0</v>
      </c>
      <c r="F29" s="21">
        <v>0</v>
      </c>
      <c r="G29" s="21">
        <v>0</v>
      </c>
      <c r="H29" s="21">
        <v>0</v>
      </c>
      <c r="I29" s="21">
        <v>0</v>
      </c>
      <c r="J29" s="21">
        <v>0</v>
      </c>
      <c r="K29" s="21">
        <v>0</v>
      </c>
      <c r="L29" s="21">
        <v>0</v>
      </c>
      <c r="M29" s="21">
        <v>0</v>
      </c>
      <c r="N29" s="19">
        <v>0</v>
      </c>
      <c r="O29" s="38">
        <v>0</v>
      </c>
      <c r="P29" s="1">
        <v>0</v>
      </c>
      <c r="Q29" s="47">
        <v>0</v>
      </c>
      <c r="R29" s="21">
        <v>0</v>
      </c>
      <c r="S29" s="21">
        <v>0</v>
      </c>
      <c r="T29" s="21">
        <v>0</v>
      </c>
      <c r="U29" s="21">
        <v>0</v>
      </c>
      <c r="V29" s="21">
        <v>0</v>
      </c>
      <c r="W29" s="21">
        <v>0</v>
      </c>
      <c r="X29" s="21">
        <v>0</v>
      </c>
      <c r="Y29" s="21">
        <v>0</v>
      </c>
      <c r="Z29" s="21">
        <v>0</v>
      </c>
      <c r="AA29" s="21">
        <v>0</v>
      </c>
      <c r="AB29" s="19">
        <v>0</v>
      </c>
      <c r="AC29" s="38">
        <v>0</v>
      </c>
      <c r="AD29">
        <v>0</v>
      </c>
      <c r="AE29" s="47">
        <v>0</v>
      </c>
      <c r="AF29" s="21">
        <v>0</v>
      </c>
      <c r="AG29" s="21">
        <v>0</v>
      </c>
      <c r="AH29" s="21">
        <v>0</v>
      </c>
      <c r="AI29" s="21">
        <v>0</v>
      </c>
      <c r="AJ29" s="21">
        <v>0</v>
      </c>
      <c r="AK29" s="21">
        <v>0</v>
      </c>
      <c r="AL29" s="21">
        <v>0</v>
      </c>
      <c r="AM29" s="21">
        <v>0</v>
      </c>
      <c r="AN29" s="21">
        <v>0</v>
      </c>
      <c r="AO29" s="21">
        <v>0</v>
      </c>
      <c r="AP29" s="19">
        <v>0</v>
      </c>
      <c r="AQ29" s="38">
        <v>0</v>
      </c>
      <c r="AR29">
        <v>0</v>
      </c>
      <c r="AS29" s="47">
        <v>0</v>
      </c>
      <c r="AT29" s="21">
        <v>0</v>
      </c>
      <c r="AU29" s="21">
        <v>0</v>
      </c>
      <c r="AV29" s="21">
        <v>0</v>
      </c>
      <c r="AW29" s="21">
        <v>0</v>
      </c>
      <c r="AX29" s="21">
        <v>0</v>
      </c>
      <c r="AY29" s="21">
        <v>0</v>
      </c>
      <c r="AZ29" s="21">
        <v>0</v>
      </c>
      <c r="BA29" s="21">
        <v>0</v>
      </c>
      <c r="BB29" s="21">
        <v>0</v>
      </c>
      <c r="BC29" s="21">
        <v>0</v>
      </c>
      <c r="BD29" s="19">
        <v>0</v>
      </c>
      <c r="BE29" s="38">
        <v>0</v>
      </c>
      <c r="BF29">
        <v>0</v>
      </c>
      <c r="BG29" s="47">
        <v>0</v>
      </c>
      <c r="BH29" s="21">
        <v>0</v>
      </c>
      <c r="BI29" s="21">
        <v>0</v>
      </c>
      <c r="BJ29" s="21">
        <v>0</v>
      </c>
      <c r="BK29" s="21">
        <v>0</v>
      </c>
      <c r="BL29" s="21">
        <v>0</v>
      </c>
      <c r="BM29" s="21">
        <v>0</v>
      </c>
      <c r="BN29" s="21">
        <v>0</v>
      </c>
      <c r="BO29" s="21">
        <v>0</v>
      </c>
      <c r="BP29" s="21">
        <v>0</v>
      </c>
      <c r="BQ29" s="21">
        <v>0</v>
      </c>
      <c r="BR29" s="19">
        <v>0</v>
      </c>
      <c r="BS29" s="38">
        <v>0</v>
      </c>
      <c r="BT29">
        <v>0</v>
      </c>
      <c r="BU29" s="47">
        <v>0</v>
      </c>
      <c r="BV29" s="21">
        <v>0</v>
      </c>
      <c r="BW29" s="21">
        <v>0</v>
      </c>
      <c r="BX29" s="21">
        <v>0</v>
      </c>
      <c r="BY29" s="21">
        <v>0</v>
      </c>
      <c r="BZ29" s="21">
        <v>0</v>
      </c>
      <c r="CA29" s="21">
        <v>0</v>
      </c>
      <c r="CB29" s="21">
        <v>0</v>
      </c>
      <c r="CC29" s="21">
        <v>0</v>
      </c>
      <c r="CD29" s="21">
        <v>0</v>
      </c>
      <c r="CE29" s="21">
        <v>0</v>
      </c>
      <c r="CF29" s="19">
        <v>0</v>
      </c>
      <c r="CG29" s="38">
        <v>0</v>
      </c>
    </row>
    <row r="30" spans="2:85" x14ac:dyDescent="0.3">
      <c r="B30" s="8" t="s">
        <v>1</v>
      </c>
      <c r="C30" s="99">
        <v>-335.73702623203815</v>
      </c>
      <c r="D30" s="23">
        <v>-335.73702623203815</v>
      </c>
      <c r="E30" s="23">
        <v>-335.73702623203815</v>
      </c>
      <c r="F30" s="23">
        <v>-335.73702623203815</v>
      </c>
      <c r="G30" s="23">
        <v>-335.73702623203815</v>
      </c>
      <c r="H30" s="23">
        <v>-335.73702623203815</v>
      </c>
      <c r="I30" s="23">
        <v>-335.73702623203815</v>
      </c>
      <c r="J30" s="23">
        <v>-335.73702623203815</v>
      </c>
      <c r="K30" s="23">
        <v>-335.73702623203815</v>
      </c>
      <c r="L30" s="23">
        <v>-335.73702623203815</v>
      </c>
      <c r="M30" s="23">
        <v>-335.73702623203815</v>
      </c>
      <c r="N30" s="31">
        <v>-335.73702623203815</v>
      </c>
      <c r="O30" s="39">
        <v>-4028.8443147844573</v>
      </c>
      <c r="P30" s="1">
        <v>0</v>
      </c>
      <c r="Q30" s="48">
        <v>-203.52680724160001</v>
      </c>
      <c r="R30" s="23">
        <v>-203.52680724160001</v>
      </c>
      <c r="S30" s="23">
        <v>-203.52680724160001</v>
      </c>
      <c r="T30" s="23">
        <v>-203.52680724160001</v>
      </c>
      <c r="U30" s="23">
        <v>-203.52680724160001</v>
      </c>
      <c r="V30" s="23">
        <v>-203.52680724160001</v>
      </c>
      <c r="W30" s="23">
        <v>-203.52680724160001</v>
      </c>
      <c r="X30" s="23">
        <v>-203.52680724160001</v>
      </c>
      <c r="Y30" s="23">
        <v>-203.52680724160001</v>
      </c>
      <c r="Z30" s="23">
        <v>-203.52680724160001</v>
      </c>
      <c r="AA30" s="23">
        <v>-203.52680724160001</v>
      </c>
      <c r="AB30" s="31">
        <v>-203.52680724160001</v>
      </c>
      <c r="AC30" s="39">
        <v>-2442.3216868992013</v>
      </c>
      <c r="AD30">
        <v>0</v>
      </c>
      <c r="AE30" s="48">
        <v>-20.440325574800003</v>
      </c>
      <c r="AF30" s="23">
        <v>-20.440325574800003</v>
      </c>
      <c r="AG30" s="23">
        <v>-20.440325574800003</v>
      </c>
      <c r="AH30" s="23">
        <v>-20.440325574800003</v>
      </c>
      <c r="AI30" s="23">
        <v>-20.440325574800003</v>
      </c>
      <c r="AJ30" s="23">
        <v>-20.440325574800003</v>
      </c>
      <c r="AK30" s="23">
        <v>-20.440325574800003</v>
      </c>
      <c r="AL30" s="23">
        <v>-20.440325574800003</v>
      </c>
      <c r="AM30" s="23">
        <v>-20.440325574800003</v>
      </c>
      <c r="AN30" s="23">
        <v>-20.440325574800003</v>
      </c>
      <c r="AO30" s="23">
        <v>-20.440325574800003</v>
      </c>
      <c r="AP30" s="31">
        <v>-20.440325574800003</v>
      </c>
      <c r="AQ30" s="39">
        <v>-245.28390689760008</v>
      </c>
      <c r="AR30">
        <v>0</v>
      </c>
      <c r="AS30" s="48">
        <v>-22.9361405</v>
      </c>
      <c r="AT30" s="23">
        <v>-22.9361405</v>
      </c>
      <c r="AU30" s="23">
        <v>-22.9361405</v>
      </c>
      <c r="AV30" s="23">
        <v>-22.9361405</v>
      </c>
      <c r="AW30" s="23">
        <v>-22.9361405</v>
      </c>
      <c r="AX30" s="23">
        <v>-22.9361405</v>
      </c>
      <c r="AY30" s="23">
        <v>-22.9361405</v>
      </c>
      <c r="AZ30" s="23">
        <v>-22.9361405</v>
      </c>
      <c r="BA30" s="23">
        <v>-22.9361405</v>
      </c>
      <c r="BB30" s="23">
        <v>-22.9361405</v>
      </c>
      <c r="BC30" s="23">
        <v>-22.9361405</v>
      </c>
      <c r="BD30" s="31">
        <v>-22.9361405</v>
      </c>
      <c r="BE30" s="39">
        <v>-275.23368600000003</v>
      </c>
      <c r="BF30">
        <v>0</v>
      </c>
      <c r="BG30" s="48">
        <v>-52.609832766666656</v>
      </c>
      <c r="BH30" s="23">
        <v>-52.609832766666656</v>
      </c>
      <c r="BI30" s="23">
        <v>-52.609832766666656</v>
      </c>
      <c r="BJ30" s="23">
        <v>-52.609832766666656</v>
      </c>
      <c r="BK30" s="23">
        <v>-52.609832766666656</v>
      </c>
      <c r="BL30" s="23">
        <v>-52.609832766666656</v>
      </c>
      <c r="BM30" s="23">
        <v>-52.609832766666656</v>
      </c>
      <c r="BN30" s="23">
        <v>-52.609832766666656</v>
      </c>
      <c r="BO30" s="23">
        <v>-52.609832766666656</v>
      </c>
      <c r="BP30" s="23">
        <v>-52.609832766666656</v>
      </c>
      <c r="BQ30" s="23">
        <v>-52.609832766666656</v>
      </c>
      <c r="BR30" s="31">
        <v>-52.609832766666656</v>
      </c>
      <c r="BS30" s="39">
        <v>-631.31799319999982</v>
      </c>
      <c r="BT30">
        <v>0</v>
      </c>
      <c r="BU30" s="48">
        <v>-259.56043158800009</v>
      </c>
      <c r="BV30" s="23">
        <v>-259.56043158800009</v>
      </c>
      <c r="BW30" s="23">
        <v>-259.56043158800009</v>
      </c>
      <c r="BX30" s="23">
        <v>-259.56043158800009</v>
      </c>
      <c r="BY30" s="23">
        <v>-259.56043158800009</v>
      </c>
      <c r="BZ30" s="23">
        <v>-259.56043158800009</v>
      </c>
      <c r="CA30" s="23">
        <v>-259.56043158800009</v>
      </c>
      <c r="CB30" s="23">
        <v>-259.56043158800009</v>
      </c>
      <c r="CC30" s="23">
        <v>-259.56043158800009</v>
      </c>
      <c r="CD30" s="23">
        <v>-259.56043158800009</v>
      </c>
      <c r="CE30" s="23">
        <v>-259.56043158800009</v>
      </c>
      <c r="CF30" s="31">
        <v>-259.56043158800009</v>
      </c>
      <c r="CG30" s="39">
        <v>-3114.7251790560013</v>
      </c>
    </row>
    <row r="31" spans="2:85" x14ac:dyDescent="0.3">
      <c r="B31" s="11"/>
      <c r="C31" s="100">
        <v>0</v>
      </c>
      <c r="D31" s="26">
        <v>0</v>
      </c>
      <c r="E31" s="26">
        <v>0</v>
      </c>
      <c r="F31" s="26">
        <v>0</v>
      </c>
      <c r="G31" s="26">
        <v>0</v>
      </c>
      <c r="H31" s="26">
        <v>0</v>
      </c>
      <c r="I31" s="26">
        <v>0</v>
      </c>
      <c r="J31" s="26">
        <v>0</v>
      </c>
      <c r="K31" s="26">
        <v>0</v>
      </c>
      <c r="L31" s="26">
        <v>0</v>
      </c>
      <c r="M31" s="26">
        <v>0</v>
      </c>
      <c r="N31" s="32">
        <v>0</v>
      </c>
      <c r="O31" s="40">
        <v>0</v>
      </c>
      <c r="P31" s="1">
        <v>0</v>
      </c>
      <c r="Q31" s="49">
        <v>0</v>
      </c>
      <c r="R31" s="26">
        <v>0</v>
      </c>
      <c r="S31" s="26">
        <v>0</v>
      </c>
      <c r="T31" s="26">
        <v>0</v>
      </c>
      <c r="U31" s="26">
        <v>0</v>
      </c>
      <c r="V31" s="26">
        <v>0</v>
      </c>
      <c r="W31" s="26">
        <v>0</v>
      </c>
      <c r="X31" s="26">
        <v>0</v>
      </c>
      <c r="Y31" s="26">
        <v>0</v>
      </c>
      <c r="Z31" s="26">
        <v>0</v>
      </c>
      <c r="AA31" s="26">
        <v>0</v>
      </c>
      <c r="AB31" s="32">
        <v>0</v>
      </c>
      <c r="AC31" s="40">
        <v>0</v>
      </c>
      <c r="AD31">
        <v>0</v>
      </c>
      <c r="AE31" s="49">
        <v>0</v>
      </c>
      <c r="AF31" s="26">
        <v>0</v>
      </c>
      <c r="AG31" s="26">
        <v>0</v>
      </c>
      <c r="AH31" s="26">
        <v>0</v>
      </c>
      <c r="AI31" s="26">
        <v>0</v>
      </c>
      <c r="AJ31" s="26">
        <v>0</v>
      </c>
      <c r="AK31" s="26">
        <v>0</v>
      </c>
      <c r="AL31" s="26">
        <v>0</v>
      </c>
      <c r="AM31" s="26">
        <v>0</v>
      </c>
      <c r="AN31" s="26">
        <v>0</v>
      </c>
      <c r="AO31" s="26">
        <v>0</v>
      </c>
      <c r="AP31" s="32">
        <v>0</v>
      </c>
      <c r="AQ31" s="40">
        <v>0</v>
      </c>
      <c r="AR31">
        <v>0</v>
      </c>
      <c r="AS31" s="49">
        <v>0</v>
      </c>
      <c r="AT31" s="26">
        <v>0</v>
      </c>
      <c r="AU31" s="26">
        <v>0</v>
      </c>
      <c r="AV31" s="26">
        <v>0</v>
      </c>
      <c r="AW31" s="26">
        <v>0</v>
      </c>
      <c r="AX31" s="26">
        <v>0</v>
      </c>
      <c r="AY31" s="26">
        <v>0</v>
      </c>
      <c r="AZ31" s="26">
        <v>0</v>
      </c>
      <c r="BA31" s="26">
        <v>0</v>
      </c>
      <c r="BB31" s="26">
        <v>0</v>
      </c>
      <c r="BC31" s="26">
        <v>0</v>
      </c>
      <c r="BD31" s="32">
        <v>0</v>
      </c>
      <c r="BE31" s="40">
        <v>0</v>
      </c>
      <c r="BF31">
        <v>0</v>
      </c>
      <c r="BG31" s="49">
        <v>0</v>
      </c>
      <c r="BH31" s="26">
        <v>0</v>
      </c>
      <c r="BI31" s="26">
        <v>0</v>
      </c>
      <c r="BJ31" s="26">
        <v>0</v>
      </c>
      <c r="BK31" s="26">
        <v>0</v>
      </c>
      <c r="BL31" s="26">
        <v>0</v>
      </c>
      <c r="BM31" s="26">
        <v>0</v>
      </c>
      <c r="BN31" s="26">
        <v>0</v>
      </c>
      <c r="BO31" s="26">
        <v>0</v>
      </c>
      <c r="BP31" s="26">
        <v>0</v>
      </c>
      <c r="BQ31" s="26">
        <v>0</v>
      </c>
      <c r="BR31" s="32">
        <v>0</v>
      </c>
      <c r="BS31" s="40">
        <v>0</v>
      </c>
      <c r="BT31">
        <v>0</v>
      </c>
      <c r="BU31" s="49">
        <v>0</v>
      </c>
      <c r="BV31" s="26">
        <v>0</v>
      </c>
      <c r="BW31" s="26">
        <v>0</v>
      </c>
      <c r="BX31" s="26">
        <v>0</v>
      </c>
      <c r="BY31" s="26">
        <v>0</v>
      </c>
      <c r="BZ31" s="26">
        <v>0</v>
      </c>
      <c r="CA31" s="26">
        <v>0</v>
      </c>
      <c r="CB31" s="26">
        <v>0</v>
      </c>
      <c r="CC31" s="26">
        <v>0</v>
      </c>
      <c r="CD31" s="26">
        <v>0</v>
      </c>
      <c r="CE31" s="26">
        <v>0</v>
      </c>
      <c r="CF31" s="32">
        <v>0</v>
      </c>
      <c r="CG31" s="40">
        <v>0</v>
      </c>
    </row>
    <row r="32" spans="2:85" ht="15" thickBot="1" x14ac:dyDescent="0.35">
      <c r="B32" s="10" t="s">
        <v>82</v>
      </c>
      <c r="C32" s="104">
        <v>3427.7938547501021</v>
      </c>
      <c r="D32" s="82">
        <v>3649.2767667301237</v>
      </c>
      <c r="E32" s="82">
        <v>3988.855335210766</v>
      </c>
      <c r="F32" s="82">
        <v>4242.2133835593786</v>
      </c>
      <c r="G32" s="82">
        <v>4163.9811113868946</v>
      </c>
      <c r="H32" s="82">
        <v>3997.1559452273591</v>
      </c>
      <c r="I32" s="82">
        <v>4019.1109067636908</v>
      </c>
      <c r="J32" s="82">
        <v>3860.6684259254444</v>
      </c>
      <c r="K32" s="82">
        <v>4265.303281093481</v>
      </c>
      <c r="L32" s="82">
        <v>4379.0824372085226</v>
      </c>
      <c r="M32" s="82">
        <v>4067.7952302976701</v>
      </c>
      <c r="N32" s="83">
        <v>4678.2876797735535</v>
      </c>
      <c r="O32" s="85">
        <v>48739.524357926995</v>
      </c>
      <c r="P32" s="1">
        <v>0</v>
      </c>
      <c r="Q32" s="84">
        <v>1494.8730363378409</v>
      </c>
      <c r="R32" s="82">
        <v>1641.3194800854862</v>
      </c>
      <c r="S32" s="82">
        <v>1692.5109188821586</v>
      </c>
      <c r="T32" s="82">
        <v>1735.4179929650597</v>
      </c>
      <c r="U32" s="82">
        <v>1626.0717137395166</v>
      </c>
      <c r="V32" s="82">
        <v>1702.5191624396243</v>
      </c>
      <c r="W32" s="82">
        <v>1710.7642419453614</v>
      </c>
      <c r="X32" s="82">
        <v>1764.8184353645604</v>
      </c>
      <c r="Y32" s="82">
        <v>1743.1826569052346</v>
      </c>
      <c r="Z32" s="82">
        <v>1831.8232614690287</v>
      </c>
      <c r="AA32" s="82">
        <v>1734.2129103222674</v>
      </c>
      <c r="AB32" s="83">
        <v>1860.3645111260321</v>
      </c>
      <c r="AC32" s="85">
        <v>20537.878321582171</v>
      </c>
      <c r="AD32">
        <v>0</v>
      </c>
      <c r="AE32" s="84">
        <v>118.6750157422909</v>
      </c>
      <c r="AF32" s="82">
        <v>135.06836278380953</v>
      </c>
      <c r="AG32" s="82">
        <v>135.06836278380953</v>
      </c>
      <c r="AH32" s="82">
        <v>165.38606345197516</v>
      </c>
      <c r="AI32" s="82">
        <v>183.29526812818247</v>
      </c>
      <c r="AJ32" s="82">
        <v>183.2952681281819</v>
      </c>
      <c r="AK32" s="82">
        <v>224.11492856810119</v>
      </c>
      <c r="AL32" s="82">
        <v>224.11492856810261</v>
      </c>
      <c r="AM32" s="82">
        <v>253.89446501772332</v>
      </c>
      <c r="AN32" s="82">
        <v>256.73314180581713</v>
      </c>
      <c r="AO32" s="82">
        <v>236.75395413415475</v>
      </c>
      <c r="AP32" s="83">
        <v>256.73314180581758</v>
      </c>
      <c r="AQ32" s="85">
        <v>2373.1329009179658</v>
      </c>
      <c r="AR32">
        <v>0</v>
      </c>
      <c r="AS32" s="84">
        <v>95.102881603046228</v>
      </c>
      <c r="AT32" s="82">
        <v>98.902611725679179</v>
      </c>
      <c r="AU32" s="82">
        <v>108.18956727191524</v>
      </c>
      <c r="AV32" s="82">
        <v>128.53693227449114</v>
      </c>
      <c r="AW32" s="82">
        <v>147.49263743744021</v>
      </c>
      <c r="AX32" s="82">
        <v>123.99175535178115</v>
      </c>
      <c r="AY32" s="82">
        <v>130.25831347683098</v>
      </c>
      <c r="AZ32" s="82">
        <v>121.65096844631672</v>
      </c>
      <c r="BA32" s="82">
        <v>128.78793151978726</v>
      </c>
      <c r="BB32" s="82">
        <v>135.30345822286131</v>
      </c>
      <c r="BC32" s="82">
        <v>124.67122960980798</v>
      </c>
      <c r="BD32" s="83">
        <v>193.61481088482475</v>
      </c>
      <c r="BE32" s="85">
        <v>1536.5030978247819</v>
      </c>
      <c r="BF32">
        <v>0</v>
      </c>
      <c r="BG32" s="84">
        <v>1061.1474352305518</v>
      </c>
      <c r="BH32" s="82">
        <v>1077.4214024509313</v>
      </c>
      <c r="BI32" s="82">
        <v>1108.0834502042126</v>
      </c>
      <c r="BJ32" s="82">
        <v>1064.6609344299718</v>
      </c>
      <c r="BK32" s="82">
        <v>1090.7764840845589</v>
      </c>
      <c r="BL32" s="82">
        <v>1066.6357290365831</v>
      </c>
      <c r="BM32" s="82">
        <v>1119.6756556389823</v>
      </c>
      <c r="BN32" s="82">
        <v>1106.281987795498</v>
      </c>
      <c r="BO32" s="82">
        <v>1182.1967148195611</v>
      </c>
      <c r="BP32" s="82">
        <v>1146.5920871572282</v>
      </c>
      <c r="BQ32" s="82">
        <v>1037.2566302381913</v>
      </c>
      <c r="BR32" s="83">
        <v>1334.107459123109</v>
      </c>
      <c r="BS32" s="85">
        <v>13394.83597020938</v>
      </c>
      <c r="BT32">
        <v>0</v>
      </c>
      <c r="BU32" s="84">
        <v>1329.0451956039026</v>
      </c>
      <c r="BV32" s="82">
        <v>2146.6772359684219</v>
      </c>
      <c r="BW32" s="82">
        <v>2098.0960177353968</v>
      </c>
      <c r="BX32" s="82">
        <v>2165.6340617055557</v>
      </c>
      <c r="BY32" s="82">
        <v>2079.5420911155861</v>
      </c>
      <c r="BZ32" s="82">
        <v>2244.3083541345482</v>
      </c>
      <c r="CA32" s="82">
        <v>2222.1666215216483</v>
      </c>
      <c r="CB32" s="82">
        <v>2270.150303189223</v>
      </c>
      <c r="CC32" s="82">
        <v>2166.5951256656881</v>
      </c>
      <c r="CD32" s="82">
        <v>2249.3238521481248</v>
      </c>
      <c r="CE32" s="82">
        <v>2390.8325834422631</v>
      </c>
      <c r="CF32" s="83">
        <v>2458.9972661317624</v>
      </c>
      <c r="CG32" s="85">
        <v>25821.368708362119</v>
      </c>
    </row>
    <row r="33" ht="15" thickTop="1" x14ac:dyDescent="0.3"/>
  </sheetData>
  <mergeCells count="6">
    <mergeCell ref="BU1:CG1"/>
    <mergeCell ref="C1:O1"/>
    <mergeCell ref="Q1:AC1"/>
    <mergeCell ref="AE1:AQ1"/>
    <mergeCell ref="AS1:BE1"/>
    <mergeCell ref="BG1:B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0BAB-5CC0-4168-A7E6-E346B0EEBCD9}">
  <sheetPr codeName="Sheet12">
    <tabColor rgb="FF00B050"/>
  </sheetPr>
  <dimension ref="B1:CG33"/>
  <sheetViews>
    <sheetView zoomScale="60" zoomScaleNormal="60" workbookViewId="0">
      <pane xSplit="2" ySplit="2" topLeftCell="C3" activePane="bottomRight" state="frozen"/>
      <selection activeCell="Q25" sqref="Q25"/>
      <selection pane="topRight" activeCell="Q25" sqref="Q25"/>
      <selection pane="bottomLeft" activeCell="Q25" sqref="Q25"/>
      <selection pane="bottomRight" activeCell="Q25" sqref="Q25"/>
    </sheetView>
  </sheetViews>
  <sheetFormatPr defaultColWidth="12.5546875" defaultRowHeight="14.4" outlineLevelCol="1" x14ac:dyDescent="0.3"/>
  <cols>
    <col min="2" max="2" width="44.44140625" bestFit="1" customWidth="1"/>
    <col min="3" max="14" width="12.5546875" outlineLevel="1"/>
    <col min="17" max="28" width="12.6640625" customWidth="1" outlineLevel="1"/>
    <col min="29" max="29" width="12.6640625" customWidth="1"/>
    <col min="31" max="42" width="12.6640625" customWidth="1" outlineLevel="1"/>
    <col min="43" max="43" width="12.6640625" customWidth="1"/>
    <col min="45" max="56" width="12.6640625" customWidth="1" outlineLevel="1"/>
    <col min="57" max="57" width="12.6640625" customWidth="1"/>
    <col min="59" max="70" width="12.6640625" customWidth="1" outlineLevel="1"/>
    <col min="71" max="71" width="12.6640625" customWidth="1"/>
    <col min="73" max="84" width="12.6640625" customWidth="1" outlineLevel="1"/>
    <col min="85" max="85" width="12.6640625" customWidth="1"/>
  </cols>
  <sheetData>
    <row r="1" spans="2:85" ht="18" thickBot="1" x14ac:dyDescent="0.5">
      <c r="B1" s="92"/>
      <c r="C1" s="143" t="s">
        <v>90</v>
      </c>
      <c r="D1" s="144"/>
      <c r="E1" s="144"/>
      <c r="F1" s="144"/>
      <c r="G1" s="144"/>
      <c r="H1" s="144"/>
      <c r="I1" s="144"/>
      <c r="J1" s="144"/>
      <c r="K1" s="144"/>
      <c r="L1" s="144"/>
      <c r="M1" s="144"/>
      <c r="N1" s="144"/>
      <c r="O1" s="145"/>
      <c r="P1" s="2"/>
      <c r="Q1" s="140" t="s">
        <v>91</v>
      </c>
      <c r="R1" s="141"/>
      <c r="S1" s="141"/>
      <c r="T1" s="141"/>
      <c r="U1" s="141"/>
      <c r="V1" s="141"/>
      <c r="W1" s="141"/>
      <c r="X1" s="141"/>
      <c r="Y1" s="141"/>
      <c r="Z1" s="141"/>
      <c r="AA1" s="141"/>
      <c r="AB1" s="141"/>
      <c r="AC1" s="142"/>
      <c r="AE1" s="140" t="s">
        <v>92</v>
      </c>
      <c r="AF1" s="141"/>
      <c r="AG1" s="141"/>
      <c r="AH1" s="141"/>
      <c r="AI1" s="141"/>
      <c r="AJ1" s="141"/>
      <c r="AK1" s="141"/>
      <c r="AL1" s="141"/>
      <c r="AM1" s="141"/>
      <c r="AN1" s="141"/>
      <c r="AO1" s="141"/>
      <c r="AP1" s="141"/>
      <c r="AQ1" s="142"/>
      <c r="AS1" s="146" t="s">
        <v>93</v>
      </c>
      <c r="AT1" s="147"/>
      <c r="AU1" s="147"/>
      <c r="AV1" s="147"/>
      <c r="AW1" s="147"/>
      <c r="AX1" s="147"/>
      <c r="AY1" s="147"/>
      <c r="AZ1" s="147"/>
      <c r="BA1" s="147"/>
      <c r="BB1" s="147"/>
      <c r="BC1" s="147"/>
      <c r="BD1" s="147"/>
      <c r="BE1" s="148"/>
      <c r="BG1" s="140" t="s">
        <v>94</v>
      </c>
      <c r="BH1" s="141"/>
      <c r="BI1" s="141"/>
      <c r="BJ1" s="141"/>
      <c r="BK1" s="141"/>
      <c r="BL1" s="141"/>
      <c r="BM1" s="141"/>
      <c r="BN1" s="141"/>
      <c r="BO1" s="141"/>
      <c r="BP1" s="141"/>
      <c r="BQ1" s="141"/>
      <c r="BR1" s="141"/>
      <c r="BS1" s="142"/>
      <c r="BU1" s="140" t="s">
        <v>95</v>
      </c>
      <c r="BV1" s="141"/>
      <c r="BW1" s="141"/>
      <c r="BX1" s="141"/>
      <c r="BY1" s="141"/>
      <c r="BZ1" s="141"/>
      <c r="CA1" s="141"/>
      <c r="CB1" s="141"/>
      <c r="CC1" s="141"/>
      <c r="CD1" s="141"/>
      <c r="CE1" s="141"/>
      <c r="CF1" s="141"/>
      <c r="CG1" s="142"/>
    </row>
    <row r="2" spans="2:85" ht="31.8" thickBot="1" x14ac:dyDescent="0.35">
      <c r="B2" s="94"/>
      <c r="C2" s="93" t="s">
        <v>29</v>
      </c>
      <c r="D2" s="90" t="s">
        <v>30</v>
      </c>
      <c r="E2" s="90" t="s">
        <v>31</v>
      </c>
      <c r="F2" s="90" t="s">
        <v>32</v>
      </c>
      <c r="G2" s="90" t="s">
        <v>33</v>
      </c>
      <c r="H2" s="90" t="s">
        <v>34</v>
      </c>
      <c r="I2" s="90" t="s">
        <v>35</v>
      </c>
      <c r="J2" s="90" t="s">
        <v>36</v>
      </c>
      <c r="K2" s="90" t="s">
        <v>37</v>
      </c>
      <c r="L2" s="90" t="s">
        <v>38</v>
      </c>
      <c r="M2" s="90" t="s">
        <v>39</v>
      </c>
      <c r="N2" s="90" t="s">
        <v>40</v>
      </c>
      <c r="O2" s="91" t="s">
        <v>135</v>
      </c>
      <c r="P2" s="59"/>
      <c r="Q2" s="93" t="s">
        <v>29</v>
      </c>
      <c r="R2" s="90" t="s">
        <v>30</v>
      </c>
      <c r="S2" s="90" t="s">
        <v>31</v>
      </c>
      <c r="T2" s="90" t="s">
        <v>32</v>
      </c>
      <c r="U2" s="90" t="s">
        <v>33</v>
      </c>
      <c r="V2" s="90" t="s">
        <v>34</v>
      </c>
      <c r="W2" s="90" t="s">
        <v>35</v>
      </c>
      <c r="X2" s="90" t="s">
        <v>36</v>
      </c>
      <c r="Y2" s="90" t="s">
        <v>37</v>
      </c>
      <c r="Z2" s="90" t="s">
        <v>38</v>
      </c>
      <c r="AA2" s="90" t="s">
        <v>39</v>
      </c>
      <c r="AB2" s="90" t="s">
        <v>40</v>
      </c>
      <c r="AC2" s="91" t="s">
        <v>135</v>
      </c>
      <c r="AE2" s="93" t="s">
        <v>29</v>
      </c>
      <c r="AF2" s="90" t="s">
        <v>30</v>
      </c>
      <c r="AG2" s="90" t="s">
        <v>31</v>
      </c>
      <c r="AH2" s="90" t="s">
        <v>32</v>
      </c>
      <c r="AI2" s="90" t="s">
        <v>33</v>
      </c>
      <c r="AJ2" s="90" t="s">
        <v>34</v>
      </c>
      <c r="AK2" s="90" t="s">
        <v>35</v>
      </c>
      <c r="AL2" s="90" t="s">
        <v>36</v>
      </c>
      <c r="AM2" s="90" t="s">
        <v>37</v>
      </c>
      <c r="AN2" s="90" t="s">
        <v>38</v>
      </c>
      <c r="AO2" s="90" t="s">
        <v>39</v>
      </c>
      <c r="AP2" s="90" t="s">
        <v>40</v>
      </c>
      <c r="AQ2" s="91" t="s">
        <v>135</v>
      </c>
      <c r="AS2" s="93" t="s">
        <v>29</v>
      </c>
      <c r="AT2" s="90" t="s">
        <v>30</v>
      </c>
      <c r="AU2" s="90" t="s">
        <v>31</v>
      </c>
      <c r="AV2" s="90" t="s">
        <v>32</v>
      </c>
      <c r="AW2" s="90" t="s">
        <v>33</v>
      </c>
      <c r="AX2" s="90" t="s">
        <v>34</v>
      </c>
      <c r="AY2" s="90" t="s">
        <v>35</v>
      </c>
      <c r="AZ2" s="90" t="s">
        <v>36</v>
      </c>
      <c r="BA2" s="90" t="s">
        <v>37</v>
      </c>
      <c r="BB2" s="90" t="s">
        <v>38</v>
      </c>
      <c r="BC2" s="90" t="s">
        <v>39</v>
      </c>
      <c r="BD2" s="90" t="s">
        <v>40</v>
      </c>
      <c r="BE2" s="91" t="s">
        <v>135</v>
      </c>
      <c r="BG2" s="93" t="s">
        <v>29</v>
      </c>
      <c r="BH2" s="90" t="s">
        <v>30</v>
      </c>
      <c r="BI2" s="90" t="s">
        <v>31</v>
      </c>
      <c r="BJ2" s="90" t="s">
        <v>32</v>
      </c>
      <c r="BK2" s="90" t="s">
        <v>33</v>
      </c>
      <c r="BL2" s="90" t="s">
        <v>34</v>
      </c>
      <c r="BM2" s="90" t="s">
        <v>35</v>
      </c>
      <c r="BN2" s="90" t="s">
        <v>36</v>
      </c>
      <c r="BO2" s="90" t="s">
        <v>37</v>
      </c>
      <c r="BP2" s="90" t="s">
        <v>38</v>
      </c>
      <c r="BQ2" s="90" t="s">
        <v>39</v>
      </c>
      <c r="BR2" s="90" t="s">
        <v>40</v>
      </c>
      <c r="BS2" s="91" t="s">
        <v>135</v>
      </c>
      <c r="BU2" s="93" t="s">
        <v>29</v>
      </c>
      <c r="BV2" s="90" t="s">
        <v>30</v>
      </c>
      <c r="BW2" s="90" t="s">
        <v>31</v>
      </c>
      <c r="BX2" s="90" t="s">
        <v>32</v>
      </c>
      <c r="BY2" s="90" t="s">
        <v>33</v>
      </c>
      <c r="BZ2" s="90" t="s">
        <v>34</v>
      </c>
      <c r="CA2" s="90" t="s">
        <v>35</v>
      </c>
      <c r="CB2" s="90" t="s">
        <v>36</v>
      </c>
      <c r="CC2" s="90" t="s">
        <v>37</v>
      </c>
      <c r="CD2" s="90" t="s">
        <v>38</v>
      </c>
      <c r="CE2" s="90" t="s">
        <v>39</v>
      </c>
      <c r="CF2" s="90" t="s">
        <v>40</v>
      </c>
      <c r="CG2" s="91" t="s">
        <v>135</v>
      </c>
    </row>
    <row r="3" spans="2:85" x14ac:dyDescent="0.3">
      <c r="B3" s="9"/>
      <c r="C3" s="95" t="s">
        <v>168</v>
      </c>
      <c r="D3" s="95" t="s">
        <v>168</v>
      </c>
      <c r="E3" s="95" t="s">
        <v>168</v>
      </c>
      <c r="F3" s="95" t="s">
        <v>168</v>
      </c>
      <c r="G3" s="95" t="s">
        <v>168</v>
      </c>
      <c r="H3" s="95" t="s">
        <v>168</v>
      </c>
      <c r="I3" s="95" t="s">
        <v>168</v>
      </c>
      <c r="J3" s="95" t="s">
        <v>168</v>
      </c>
      <c r="K3" s="95" t="s">
        <v>168</v>
      </c>
      <c r="L3" s="95" t="s">
        <v>168</v>
      </c>
      <c r="M3" s="95" t="s">
        <v>168</v>
      </c>
      <c r="N3" s="95" t="s">
        <v>168</v>
      </c>
      <c r="O3" s="95" t="s">
        <v>168</v>
      </c>
      <c r="Q3" s="95" t="s">
        <v>168</v>
      </c>
      <c r="R3" s="95" t="s">
        <v>168</v>
      </c>
      <c r="S3" s="95" t="s">
        <v>168</v>
      </c>
      <c r="T3" s="95" t="s">
        <v>168</v>
      </c>
      <c r="U3" s="95" t="s">
        <v>168</v>
      </c>
      <c r="V3" s="95" t="s">
        <v>168</v>
      </c>
      <c r="W3" s="95" t="s">
        <v>168</v>
      </c>
      <c r="X3" s="95" t="s">
        <v>168</v>
      </c>
      <c r="Y3" s="95" t="s">
        <v>168</v>
      </c>
      <c r="Z3" s="95" t="s">
        <v>168</v>
      </c>
      <c r="AA3" s="95" t="s">
        <v>168</v>
      </c>
      <c r="AB3" s="95" t="s">
        <v>168</v>
      </c>
      <c r="AC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c r="BS3" s="95" t="s">
        <v>168</v>
      </c>
      <c r="BU3" s="95" t="s">
        <v>168</v>
      </c>
      <c r="BV3" s="95" t="s">
        <v>168</v>
      </c>
      <c r="BW3" s="95" t="s">
        <v>168</v>
      </c>
      <c r="BX3" s="95" t="s">
        <v>168</v>
      </c>
      <c r="BY3" s="95" t="s">
        <v>168</v>
      </c>
      <c r="BZ3" s="95" t="s">
        <v>168</v>
      </c>
      <c r="CA3" s="95" t="s">
        <v>168</v>
      </c>
      <c r="CB3" s="95" t="s">
        <v>168</v>
      </c>
      <c r="CC3" s="95" t="s">
        <v>168</v>
      </c>
      <c r="CD3" s="95" t="s">
        <v>168</v>
      </c>
      <c r="CE3" s="95" t="s">
        <v>168</v>
      </c>
      <c r="CF3" s="95" t="s">
        <v>168</v>
      </c>
      <c r="CG3" s="95" t="s">
        <v>168</v>
      </c>
    </row>
    <row r="4" spans="2:85" x14ac:dyDescent="0.3">
      <c r="B4" s="4" t="s">
        <v>68</v>
      </c>
      <c r="C4" s="96"/>
      <c r="D4" s="24"/>
      <c r="E4" s="24"/>
      <c r="F4" s="24"/>
      <c r="G4" s="24"/>
      <c r="H4" s="24"/>
      <c r="I4" s="24"/>
      <c r="J4" s="24"/>
      <c r="K4" s="24"/>
      <c r="L4" s="24"/>
      <c r="M4" s="24"/>
      <c r="N4" s="29"/>
      <c r="O4" s="36"/>
      <c r="Q4" s="45"/>
      <c r="R4" s="24"/>
      <c r="S4" s="24"/>
      <c r="T4" s="24"/>
      <c r="U4" s="24"/>
      <c r="V4" s="24"/>
      <c r="W4" s="24"/>
      <c r="X4" s="24"/>
      <c r="Y4" s="24"/>
      <c r="Z4" s="24"/>
      <c r="AA4" s="24"/>
      <c r="AB4" s="29"/>
      <c r="AC4" s="36"/>
      <c r="AE4" s="45"/>
      <c r="AF4" s="24"/>
      <c r="AG4" s="24"/>
      <c r="AH4" s="24"/>
      <c r="AI4" s="24"/>
      <c r="AJ4" s="24"/>
      <c r="AK4" s="24"/>
      <c r="AL4" s="24"/>
      <c r="AM4" s="24"/>
      <c r="AN4" s="24"/>
      <c r="AO4" s="24"/>
      <c r="AP4" s="29"/>
      <c r="AQ4" s="36"/>
      <c r="AS4" s="45"/>
      <c r="AT4" s="24"/>
      <c r="AU4" s="24"/>
      <c r="AV4" s="24"/>
      <c r="AW4" s="24"/>
      <c r="AX4" s="24"/>
      <c r="AY4" s="24"/>
      <c r="AZ4" s="24"/>
      <c r="BA4" s="24"/>
      <c r="BB4" s="24"/>
      <c r="BC4" s="24"/>
      <c r="BD4" s="29"/>
      <c r="BE4" s="36"/>
      <c r="BG4" s="45"/>
      <c r="BH4" s="24"/>
      <c r="BI4" s="24"/>
      <c r="BJ4" s="24"/>
      <c r="BK4" s="24"/>
      <c r="BL4" s="24"/>
      <c r="BM4" s="24"/>
      <c r="BN4" s="24"/>
      <c r="BO4" s="24"/>
      <c r="BP4" s="24"/>
      <c r="BQ4" s="24"/>
      <c r="BR4" s="29"/>
      <c r="BS4" s="36"/>
      <c r="BU4" s="45"/>
      <c r="BV4" s="24"/>
      <c r="BW4" s="24"/>
      <c r="BX4" s="24"/>
      <c r="BY4" s="24"/>
      <c r="BZ4" s="24"/>
      <c r="CA4" s="24"/>
      <c r="CB4" s="24"/>
      <c r="CC4" s="24"/>
      <c r="CD4" s="24"/>
      <c r="CE4" s="24"/>
      <c r="CF4" s="29"/>
      <c r="CG4" s="36"/>
    </row>
    <row r="5" spans="2:85" ht="15" thickBot="1" x14ac:dyDescent="0.35">
      <c r="B5" s="10" t="s">
        <v>69</v>
      </c>
      <c r="C5" s="97">
        <v>87.7008703651573</v>
      </c>
      <c r="D5" s="25">
        <v>89.937586454710839</v>
      </c>
      <c r="E5" s="25">
        <v>94.278114604668104</v>
      </c>
      <c r="F5" s="25">
        <v>93.609519331873969</v>
      </c>
      <c r="G5" s="25">
        <v>94.235453546906868</v>
      </c>
      <c r="H5" s="25">
        <v>91.617760780150178</v>
      </c>
      <c r="I5" s="25">
        <v>90.048186230520429</v>
      </c>
      <c r="J5" s="25">
        <v>89.299084158507796</v>
      </c>
      <c r="K5" s="25">
        <v>92.971077759955563</v>
      </c>
      <c r="L5" s="25">
        <v>92.310616674978746</v>
      </c>
      <c r="M5" s="25">
        <v>88.910029234388844</v>
      </c>
      <c r="N5" s="30">
        <v>96.587566500818255</v>
      </c>
      <c r="O5" s="37">
        <v>1101.505865642637</v>
      </c>
      <c r="P5" s="1">
        <v>0</v>
      </c>
      <c r="Q5" s="46">
        <v>24.309999999999995</v>
      </c>
      <c r="R5" s="25">
        <v>25.806000000000001</v>
      </c>
      <c r="S5" s="25">
        <v>26.460500000000003</v>
      </c>
      <c r="T5" s="25">
        <v>25.964117036627464</v>
      </c>
      <c r="U5" s="25">
        <v>25.383714818034125</v>
      </c>
      <c r="V5" s="25">
        <v>25.983595295720622</v>
      </c>
      <c r="W5" s="25">
        <v>25.499574814432584</v>
      </c>
      <c r="X5" s="25">
        <v>26.128541041166553</v>
      </c>
      <c r="Y5" s="25">
        <v>25.712500000000002</v>
      </c>
      <c r="Z5" s="25">
        <v>25.806000000000001</v>
      </c>
      <c r="AA5" s="25">
        <v>25.221286651599179</v>
      </c>
      <c r="AB5" s="30">
        <v>26.647500000000004</v>
      </c>
      <c r="AC5" s="37">
        <v>308.92332965758055</v>
      </c>
      <c r="AD5">
        <v>0</v>
      </c>
      <c r="AE5" s="46">
        <v>4.0487243009290674</v>
      </c>
      <c r="AF5" s="25">
        <v>4.2618150536095465</v>
      </c>
      <c r="AG5" s="25">
        <v>4.2618150536095465</v>
      </c>
      <c r="AH5" s="25">
        <v>4.2618150536095465</v>
      </c>
      <c r="AI5" s="25">
        <v>4.4749058062900229</v>
      </c>
      <c r="AJ5" s="25">
        <v>4.4749058062900238</v>
      </c>
      <c r="AK5" s="25">
        <v>4.4749058062900238</v>
      </c>
      <c r="AL5" s="25">
        <v>4.4749058062900229</v>
      </c>
      <c r="AM5" s="25">
        <v>4.7945419353107397</v>
      </c>
      <c r="AN5" s="25">
        <v>4.7945419353107406</v>
      </c>
      <c r="AO5" s="25">
        <v>4.5814511826302624</v>
      </c>
      <c r="AP5" s="30">
        <v>4.7945419353107397</v>
      </c>
      <c r="AQ5" s="37">
        <v>53.698869675480282</v>
      </c>
      <c r="AR5">
        <v>0</v>
      </c>
      <c r="AS5" s="46">
        <v>3.9859574441500003</v>
      </c>
      <c r="AT5" s="25">
        <v>4.0420574441500001</v>
      </c>
      <c r="AU5" s="25">
        <v>4.1770643475</v>
      </c>
      <c r="AV5" s="25">
        <v>4.1626144086999997</v>
      </c>
      <c r="AW5" s="25">
        <v>4.4181181841499999</v>
      </c>
      <c r="AX5" s="25">
        <v>4.1100334307999997</v>
      </c>
      <c r="AY5" s="25">
        <v>4.0016641257999996</v>
      </c>
      <c r="AZ5" s="25">
        <v>3.8995682968000001</v>
      </c>
      <c r="BA5" s="25">
        <v>3.9832365941500001</v>
      </c>
      <c r="BB5" s="25">
        <v>3.9082473407999991</v>
      </c>
      <c r="BC5" s="25">
        <v>3.7921881282999998</v>
      </c>
      <c r="BD5" s="30">
        <v>4.54424080165</v>
      </c>
      <c r="BE5" s="37">
        <v>49.024990546950001</v>
      </c>
      <c r="BF5">
        <v>0</v>
      </c>
      <c r="BG5" s="46">
        <v>11.767601450000003</v>
      </c>
      <c r="BH5" s="25">
        <v>11.908657187185002</v>
      </c>
      <c r="BI5" s="25">
        <v>12.173081603155</v>
      </c>
      <c r="BJ5" s="25">
        <v>11.9239305145675</v>
      </c>
      <c r="BK5" s="25">
        <v>12.155999989045</v>
      </c>
      <c r="BL5" s="25">
        <v>11.945013729055001</v>
      </c>
      <c r="BM5" s="25">
        <v>11.9355116181125</v>
      </c>
      <c r="BN5" s="25">
        <v>11.822954002584998</v>
      </c>
      <c r="BO5" s="25">
        <v>12.482335473959999</v>
      </c>
      <c r="BP5" s="25">
        <v>11.9681785359125</v>
      </c>
      <c r="BQ5" s="25">
        <v>11.061036547687499</v>
      </c>
      <c r="BR5" s="30">
        <v>13.521025184369998</v>
      </c>
      <c r="BS5" s="37">
        <v>144.665325835635</v>
      </c>
      <c r="BT5">
        <v>0</v>
      </c>
      <c r="BU5" s="46">
        <v>34.957572350917495</v>
      </c>
      <c r="BV5" s="25">
        <v>34.957572350917495</v>
      </c>
      <c r="BW5" s="25">
        <v>34.957572350917495</v>
      </c>
      <c r="BX5" s="25">
        <v>34.957572350917495</v>
      </c>
      <c r="BY5" s="25">
        <v>34.957572350917495</v>
      </c>
      <c r="BZ5" s="25">
        <v>34.957572350917495</v>
      </c>
      <c r="CA5" s="25">
        <v>34.957572350917495</v>
      </c>
      <c r="CB5" s="25">
        <v>34.957572350917495</v>
      </c>
      <c r="CC5" s="25">
        <v>34.957572350917495</v>
      </c>
      <c r="CD5" s="25">
        <v>34.957572350917495</v>
      </c>
      <c r="CE5" s="25">
        <v>34.957572350917495</v>
      </c>
      <c r="CF5" s="30">
        <v>36.216666739907438</v>
      </c>
      <c r="CG5" s="37">
        <v>420.7499626</v>
      </c>
    </row>
    <row r="6" spans="2:85" ht="15" thickTop="1" x14ac:dyDescent="0.3">
      <c r="B6" s="4"/>
      <c r="C6" s="98">
        <v>0</v>
      </c>
      <c r="D6" s="21">
        <v>0</v>
      </c>
      <c r="E6" s="21">
        <v>0</v>
      </c>
      <c r="F6" s="21">
        <v>0</v>
      </c>
      <c r="G6" s="21">
        <v>0</v>
      </c>
      <c r="H6" s="21">
        <v>0</v>
      </c>
      <c r="I6" s="21">
        <v>0</v>
      </c>
      <c r="J6" s="21">
        <v>0</v>
      </c>
      <c r="K6" s="21">
        <v>0</v>
      </c>
      <c r="L6" s="21">
        <v>0</v>
      </c>
      <c r="M6" s="21">
        <v>0</v>
      </c>
      <c r="N6" s="19">
        <v>0</v>
      </c>
      <c r="O6" s="38">
        <v>0</v>
      </c>
      <c r="P6" s="1">
        <v>0</v>
      </c>
      <c r="Q6" s="47">
        <v>0</v>
      </c>
      <c r="R6" s="21">
        <v>0</v>
      </c>
      <c r="S6" s="21">
        <v>0</v>
      </c>
      <c r="T6" s="21">
        <v>0</v>
      </c>
      <c r="U6" s="21">
        <v>0</v>
      </c>
      <c r="V6" s="21">
        <v>0</v>
      </c>
      <c r="W6" s="21">
        <v>0</v>
      </c>
      <c r="X6" s="21">
        <v>0</v>
      </c>
      <c r="Y6" s="21">
        <v>0</v>
      </c>
      <c r="Z6" s="21">
        <v>0</v>
      </c>
      <c r="AA6" s="21">
        <v>0</v>
      </c>
      <c r="AB6" s="19">
        <v>0</v>
      </c>
      <c r="AC6" s="38">
        <v>0</v>
      </c>
      <c r="AD6">
        <v>0</v>
      </c>
      <c r="AE6" s="47">
        <v>0</v>
      </c>
      <c r="AF6" s="21">
        <v>0</v>
      </c>
      <c r="AG6" s="21">
        <v>0</v>
      </c>
      <c r="AH6" s="21">
        <v>0</v>
      </c>
      <c r="AI6" s="21">
        <v>0</v>
      </c>
      <c r="AJ6" s="21">
        <v>0</v>
      </c>
      <c r="AK6" s="21">
        <v>0</v>
      </c>
      <c r="AL6" s="21">
        <v>0</v>
      </c>
      <c r="AM6" s="21">
        <v>0</v>
      </c>
      <c r="AN6" s="21">
        <v>0</v>
      </c>
      <c r="AO6" s="21">
        <v>0</v>
      </c>
      <c r="AP6" s="19">
        <v>0</v>
      </c>
      <c r="AQ6" s="38">
        <v>0</v>
      </c>
      <c r="AR6">
        <v>0</v>
      </c>
      <c r="AS6" s="47">
        <v>0</v>
      </c>
      <c r="AT6" s="21">
        <v>0</v>
      </c>
      <c r="AU6" s="21">
        <v>0</v>
      </c>
      <c r="AV6" s="21">
        <v>0</v>
      </c>
      <c r="AW6" s="21">
        <v>0</v>
      </c>
      <c r="AX6" s="21">
        <v>0</v>
      </c>
      <c r="AY6" s="21">
        <v>0</v>
      </c>
      <c r="AZ6" s="21">
        <v>0</v>
      </c>
      <c r="BA6" s="21">
        <v>0</v>
      </c>
      <c r="BB6" s="21">
        <v>0</v>
      </c>
      <c r="BC6" s="21">
        <v>0</v>
      </c>
      <c r="BD6" s="19">
        <v>0</v>
      </c>
      <c r="BE6" s="38">
        <v>0</v>
      </c>
      <c r="BF6">
        <v>0</v>
      </c>
      <c r="BG6" s="47">
        <v>0</v>
      </c>
      <c r="BH6" s="21">
        <v>0</v>
      </c>
      <c r="BI6" s="21">
        <v>0</v>
      </c>
      <c r="BJ6" s="21">
        <v>0</v>
      </c>
      <c r="BK6" s="21">
        <v>0</v>
      </c>
      <c r="BL6" s="21">
        <v>0</v>
      </c>
      <c r="BM6" s="21">
        <v>0</v>
      </c>
      <c r="BN6" s="21">
        <v>0</v>
      </c>
      <c r="BO6" s="21">
        <v>0</v>
      </c>
      <c r="BP6" s="21">
        <v>0</v>
      </c>
      <c r="BQ6" s="21">
        <v>0</v>
      </c>
      <c r="BR6" s="19">
        <v>0</v>
      </c>
      <c r="BS6" s="38">
        <v>0</v>
      </c>
      <c r="BT6">
        <v>0</v>
      </c>
      <c r="BU6" s="47">
        <v>0</v>
      </c>
      <c r="BV6" s="21">
        <v>0</v>
      </c>
      <c r="BW6" s="21">
        <v>0</v>
      </c>
      <c r="BX6" s="21">
        <v>0</v>
      </c>
      <c r="BY6" s="21">
        <v>0</v>
      </c>
      <c r="BZ6" s="21">
        <v>0</v>
      </c>
      <c r="CA6" s="21">
        <v>0</v>
      </c>
      <c r="CB6" s="21">
        <v>0</v>
      </c>
      <c r="CC6" s="21">
        <v>0</v>
      </c>
      <c r="CD6" s="21">
        <v>0</v>
      </c>
      <c r="CE6" s="21">
        <v>0</v>
      </c>
      <c r="CF6" s="19">
        <v>0</v>
      </c>
      <c r="CG6" s="38">
        <v>0</v>
      </c>
    </row>
    <row r="7" spans="2:85" x14ac:dyDescent="0.3">
      <c r="B7" s="4" t="s">
        <v>0</v>
      </c>
      <c r="C7" s="99">
        <v>47037.166759001862</v>
      </c>
      <c r="D7" s="23">
        <v>48439.162013725268</v>
      </c>
      <c r="E7" s="23">
        <v>50892.042334322796</v>
      </c>
      <c r="F7" s="23">
        <v>52194.465702475587</v>
      </c>
      <c r="G7" s="23">
        <v>52236.961557714698</v>
      </c>
      <c r="H7" s="23">
        <v>50790.464815190717</v>
      </c>
      <c r="I7" s="23">
        <v>51595.240435433683</v>
      </c>
      <c r="J7" s="23">
        <v>50978.00578582297</v>
      </c>
      <c r="K7" s="23">
        <v>53404.796005600154</v>
      </c>
      <c r="L7" s="23">
        <v>54978.903981747688</v>
      </c>
      <c r="M7" s="23">
        <v>52853.563158102472</v>
      </c>
      <c r="N7" s="31">
        <v>57488.720485007063</v>
      </c>
      <c r="O7" s="39">
        <v>622889.49303414498</v>
      </c>
      <c r="P7" s="1">
        <v>0</v>
      </c>
      <c r="Q7" s="48">
        <v>16330.763077813905</v>
      </c>
      <c r="R7" s="23">
        <v>17362.987414836083</v>
      </c>
      <c r="S7" s="23">
        <v>17792.047621035781</v>
      </c>
      <c r="T7" s="23">
        <v>17818.823918123748</v>
      </c>
      <c r="U7" s="23">
        <v>17352.793092267028</v>
      </c>
      <c r="V7" s="23">
        <v>17754.170455615469</v>
      </c>
      <c r="W7" s="23">
        <v>17938.584069229921</v>
      </c>
      <c r="X7" s="23">
        <v>18373.26571372832</v>
      </c>
      <c r="Y7" s="23">
        <v>18101.2930886748</v>
      </c>
      <c r="Z7" s="23">
        <v>18886.410533891358</v>
      </c>
      <c r="AA7" s="23">
        <v>18356.573259871122</v>
      </c>
      <c r="AB7" s="31">
        <v>19372.421062406378</v>
      </c>
      <c r="AC7" s="39">
        <v>215440.13330749387</v>
      </c>
      <c r="AD7">
        <v>0</v>
      </c>
      <c r="AE7" s="48">
        <v>3379.5330807770379</v>
      </c>
      <c r="AF7" s="23">
        <v>3557.4032429231975</v>
      </c>
      <c r="AG7" s="23">
        <v>3557.4032429231966</v>
      </c>
      <c r="AH7" s="23">
        <v>3637.5461000660553</v>
      </c>
      <c r="AI7" s="23">
        <v>3819.4234050693581</v>
      </c>
      <c r="AJ7" s="23">
        <v>3819.4234050693581</v>
      </c>
      <c r="AK7" s="23">
        <v>3912.7059632088926</v>
      </c>
      <c r="AL7" s="23">
        <v>3912.7059632088917</v>
      </c>
      <c r="AM7" s="23">
        <v>4192.1849605809566</v>
      </c>
      <c r="AN7" s="23">
        <v>4269.0661898168382</v>
      </c>
      <c r="AO7" s="23">
        <v>4079.3299147138655</v>
      </c>
      <c r="AP7" s="31">
        <v>4269.0661898168373</v>
      </c>
      <c r="AQ7" s="39">
        <v>46405.791658174487</v>
      </c>
      <c r="AR7">
        <v>0</v>
      </c>
      <c r="AS7" s="48">
        <v>1788.9049752504884</v>
      </c>
      <c r="AT7" s="23">
        <v>1819.9843752504885</v>
      </c>
      <c r="AU7" s="23">
        <v>1894.9340965470954</v>
      </c>
      <c r="AV7" s="23">
        <v>1931.9698594477125</v>
      </c>
      <c r="AW7" s="23">
        <v>2078.151974349239</v>
      </c>
      <c r="AX7" s="23">
        <v>1901.1514552888814</v>
      </c>
      <c r="AY7" s="23">
        <v>1882.1916502048812</v>
      </c>
      <c r="AZ7" s="23">
        <v>1821.2797881848053</v>
      </c>
      <c r="BA7" s="23">
        <v>1871.3921133272386</v>
      </c>
      <c r="BB7" s="23">
        <v>1879.4048542808812</v>
      </c>
      <c r="BC7" s="23">
        <v>1807.2160241058812</v>
      </c>
      <c r="BD7" s="31">
        <v>2275.1419730602388</v>
      </c>
      <c r="BE7" s="39">
        <v>22951.723139297828</v>
      </c>
      <c r="BF7">
        <v>0</v>
      </c>
      <c r="BG7" s="48">
        <v>6563.8259031648176</v>
      </c>
      <c r="BH7" s="23">
        <v>6642.8220819123399</v>
      </c>
      <c r="BI7" s="23">
        <v>6791.7248688660839</v>
      </c>
      <c r="BJ7" s="23">
        <v>6832.9682386604218</v>
      </c>
      <c r="BK7" s="23">
        <v>6965.3852817240395</v>
      </c>
      <c r="BL7" s="23">
        <v>6844.4293813277745</v>
      </c>
      <c r="BM7" s="23">
        <v>7087.8052373967803</v>
      </c>
      <c r="BN7" s="23">
        <v>7020.3526674129125</v>
      </c>
      <c r="BO7" s="23">
        <v>7412.485669646182</v>
      </c>
      <c r="BP7" s="23">
        <v>7394.104644652065</v>
      </c>
      <c r="BQ7" s="23">
        <v>6834.0634794969574</v>
      </c>
      <c r="BR7" s="31">
        <v>8351.8642749405117</v>
      </c>
      <c r="BS7" s="39">
        <v>84741.831729200887</v>
      </c>
      <c r="BT7">
        <v>0</v>
      </c>
      <c r="BU7" s="48">
        <v>18849.35399636249</v>
      </c>
      <c r="BV7" s="23">
        <v>19536.153995699606</v>
      </c>
      <c r="BW7" s="23">
        <v>19536.153995699606</v>
      </c>
      <c r="BX7" s="23">
        <v>20215.204703416497</v>
      </c>
      <c r="BY7" s="23">
        <v>20215.204703416497</v>
      </c>
      <c r="BZ7" s="23">
        <v>20215.204703416497</v>
      </c>
      <c r="CA7" s="23">
        <v>20862.983685634757</v>
      </c>
      <c r="CB7" s="23">
        <v>20862.983685634757</v>
      </c>
      <c r="CC7" s="23">
        <v>20862.983685634757</v>
      </c>
      <c r="CD7" s="23">
        <v>21752.748766507961</v>
      </c>
      <c r="CE7" s="23">
        <v>21752.748766507961</v>
      </c>
      <c r="CF7" s="31">
        <v>22556.403190527679</v>
      </c>
      <c r="CG7" s="39">
        <v>247218.12787845905</v>
      </c>
    </row>
    <row r="8" spans="2:85" x14ac:dyDescent="0.3">
      <c r="B8" s="4" t="s">
        <v>120</v>
      </c>
      <c r="C8" s="99">
        <v>-40813.242403858785</v>
      </c>
      <c r="D8" s="23">
        <v>-41990.143612167711</v>
      </c>
      <c r="E8" s="23">
        <v>-44097.908757189798</v>
      </c>
      <c r="F8" s="23">
        <v>-45142.84323924916</v>
      </c>
      <c r="G8" s="23">
        <v>-45264.846892837486</v>
      </c>
      <c r="H8" s="23">
        <v>-43987.895292008252</v>
      </c>
      <c r="I8" s="23">
        <v>-44770.357989385484</v>
      </c>
      <c r="J8" s="23">
        <v>-44314.149121931041</v>
      </c>
      <c r="K8" s="23">
        <v>-46329.707179118966</v>
      </c>
      <c r="L8" s="23">
        <v>-47788.180904214794</v>
      </c>
      <c r="M8" s="23">
        <v>-45979.20262237572</v>
      </c>
      <c r="N8" s="31">
        <v>-49993.913818562971</v>
      </c>
      <c r="O8" s="39">
        <v>-540472.39183290023</v>
      </c>
      <c r="P8" s="1">
        <v>0</v>
      </c>
      <c r="Q8" s="48">
        <v>-13043.652051568926</v>
      </c>
      <c r="R8" s="23">
        <v>-13859.752815875538</v>
      </c>
      <c r="S8" s="23">
        <v>-14202.219522905802</v>
      </c>
      <c r="T8" s="23">
        <v>-14207.786755385452</v>
      </c>
      <c r="U8" s="23">
        <v>-13884.028791366811</v>
      </c>
      <c r="V8" s="23">
        <v>-14180.782661791636</v>
      </c>
      <c r="W8" s="23">
        <v>-14373.615558207455</v>
      </c>
      <c r="X8" s="23">
        <v>-14724.981743859693</v>
      </c>
      <c r="Y8" s="23">
        <v>-14498.687720119702</v>
      </c>
      <c r="Z8" s="23">
        <v>-15189.566113633407</v>
      </c>
      <c r="AA8" s="23">
        <v>-14785.202739624958</v>
      </c>
      <c r="AB8" s="31">
        <v>-15608.712268750494</v>
      </c>
      <c r="AC8" s="39">
        <v>-172558.98874308987</v>
      </c>
      <c r="AD8">
        <v>0</v>
      </c>
      <c r="AE8" s="48">
        <v>-2856.1829495916022</v>
      </c>
      <c r="AF8" s="23">
        <v>-3006.5083681387923</v>
      </c>
      <c r="AG8" s="23">
        <v>-3006.5083681387914</v>
      </c>
      <c r="AH8" s="23">
        <v>-3055.8392142765033</v>
      </c>
      <c r="AI8" s="23">
        <v>-3208.631202976017</v>
      </c>
      <c r="AJ8" s="23">
        <v>-3208.6312029760174</v>
      </c>
      <c r="AK8" s="23">
        <v>-3260.4285627336772</v>
      </c>
      <c r="AL8" s="23">
        <v>-3260.4285627336749</v>
      </c>
      <c r="AM8" s="23">
        <v>-3493.3163171478659</v>
      </c>
      <c r="AN8" s="23">
        <v>-3567.3125868219345</v>
      </c>
      <c r="AO8" s="23">
        <v>-3408.7653607409584</v>
      </c>
      <c r="AP8" s="31">
        <v>-3567.3125868219331</v>
      </c>
      <c r="AQ8" s="39">
        <v>-38899.865283097766</v>
      </c>
      <c r="AR8">
        <v>0</v>
      </c>
      <c r="AS8" s="48">
        <v>-1507.5540519372989</v>
      </c>
      <c r="AT8" s="23">
        <v>-1533.7246226466475</v>
      </c>
      <c r="AU8" s="23">
        <v>-1596.7577226336066</v>
      </c>
      <c r="AV8" s="23">
        <v>-1620.0707356198743</v>
      </c>
      <c r="AW8" s="23">
        <v>-1742.5181261382054</v>
      </c>
      <c r="AX8" s="23">
        <v>-1594.6183001426557</v>
      </c>
      <c r="AY8" s="23">
        <v>-1571.1381523065515</v>
      </c>
      <c r="AZ8" s="23">
        <v>-1520.6772011990315</v>
      </c>
      <c r="BA8" s="23">
        <v>-1562.1854301197252</v>
      </c>
      <c r="BB8" s="23">
        <v>-1560.0113197888445</v>
      </c>
      <c r="BC8" s="23">
        <v>-1500.7521564910735</v>
      </c>
      <c r="BD8" s="31">
        <v>-1884.887513775248</v>
      </c>
      <c r="BE8" s="39">
        <v>-19194.895332798766</v>
      </c>
      <c r="BF8">
        <v>0</v>
      </c>
      <c r="BG8" s="48">
        <v>-5182.053435712065</v>
      </c>
      <c r="BH8" s="23">
        <v>-5244.5103108171361</v>
      </c>
      <c r="BI8" s="23">
        <v>-5362.251125325969</v>
      </c>
      <c r="BJ8" s="23">
        <v>-5447.6249866952148</v>
      </c>
      <c r="BK8" s="23">
        <v>-5553.5006830990069</v>
      </c>
      <c r="BL8" s="23">
        <v>-5457.0791370178049</v>
      </c>
      <c r="BM8" s="23">
        <v>-5646.550285072416</v>
      </c>
      <c r="BN8" s="23">
        <v>-5592.7097579512192</v>
      </c>
      <c r="BO8" s="23">
        <v>-5907.6902930459037</v>
      </c>
      <c r="BP8" s="23">
        <v>-5925.4944059477439</v>
      </c>
      <c r="BQ8" s="23">
        <v>-5476.5713410310054</v>
      </c>
      <c r="BR8" s="31">
        <v>-6692.6813484230397</v>
      </c>
      <c r="BS8" s="39">
        <v>-67488.717110138517</v>
      </c>
      <c r="BT8">
        <v>0</v>
      </c>
      <c r="BU8" s="48">
        <v>-15270.046087648821</v>
      </c>
      <c r="BV8" s="23">
        <v>-15262.304966869558</v>
      </c>
      <c r="BW8" s="23">
        <v>-15262.304966869558</v>
      </c>
      <c r="BX8" s="23">
        <v>-15813.409030464016</v>
      </c>
      <c r="BY8" s="23">
        <v>-15813.409030464016</v>
      </c>
      <c r="BZ8" s="23">
        <v>-15813.409030464016</v>
      </c>
      <c r="CA8" s="23">
        <v>-16364.513094058482</v>
      </c>
      <c r="CB8" s="23">
        <v>-16364.513094058482</v>
      </c>
      <c r="CC8" s="23">
        <v>-16364.513094058482</v>
      </c>
      <c r="CD8" s="23">
        <v>-17099.318512184429</v>
      </c>
      <c r="CE8" s="23">
        <v>-17099.318512184429</v>
      </c>
      <c r="CF8" s="31">
        <v>-17706.528647813873</v>
      </c>
      <c r="CG8" s="39">
        <v>-194233.58806713813</v>
      </c>
    </row>
    <row r="9" spans="2:85" x14ac:dyDescent="0.3">
      <c r="B9" s="6" t="s">
        <v>70</v>
      </c>
      <c r="C9" s="100">
        <v>0</v>
      </c>
      <c r="D9" s="26">
        <v>0</v>
      </c>
      <c r="E9" s="26">
        <v>0</v>
      </c>
      <c r="F9" s="26">
        <v>0</v>
      </c>
      <c r="G9" s="26">
        <v>0</v>
      </c>
      <c r="H9" s="26">
        <v>0</v>
      </c>
      <c r="I9" s="26">
        <v>0</v>
      </c>
      <c r="J9" s="26">
        <v>0</v>
      </c>
      <c r="K9" s="26">
        <v>0</v>
      </c>
      <c r="L9" s="26">
        <v>0</v>
      </c>
      <c r="M9" s="26">
        <v>0</v>
      </c>
      <c r="N9" s="32">
        <v>0</v>
      </c>
      <c r="O9" s="40">
        <v>0</v>
      </c>
      <c r="P9" s="1">
        <v>0</v>
      </c>
      <c r="Q9" s="49">
        <v>0</v>
      </c>
      <c r="R9" s="26">
        <v>0</v>
      </c>
      <c r="S9" s="26">
        <v>0</v>
      </c>
      <c r="T9" s="26">
        <v>0</v>
      </c>
      <c r="U9" s="26">
        <v>0</v>
      </c>
      <c r="V9" s="26">
        <v>0</v>
      </c>
      <c r="W9" s="26">
        <v>0</v>
      </c>
      <c r="X9" s="26">
        <v>0</v>
      </c>
      <c r="Y9" s="26">
        <v>0</v>
      </c>
      <c r="Z9" s="26">
        <v>0</v>
      </c>
      <c r="AA9" s="26">
        <v>0</v>
      </c>
      <c r="AB9" s="32">
        <v>0</v>
      </c>
      <c r="AC9" s="40">
        <v>0</v>
      </c>
      <c r="AD9">
        <v>0</v>
      </c>
      <c r="AE9" s="49">
        <v>0</v>
      </c>
      <c r="AF9" s="26">
        <v>0</v>
      </c>
      <c r="AG9" s="26">
        <v>0</v>
      </c>
      <c r="AH9" s="26">
        <v>0</v>
      </c>
      <c r="AI9" s="26">
        <v>0</v>
      </c>
      <c r="AJ9" s="26">
        <v>0</v>
      </c>
      <c r="AK9" s="26">
        <v>0</v>
      </c>
      <c r="AL9" s="26">
        <v>0</v>
      </c>
      <c r="AM9" s="26">
        <v>0</v>
      </c>
      <c r="AN9" s="26">
        <v>0</v>
      </c>
      <c r="AO9" s="26">
        <v>0</v>
      </c>
      <c r="AP9" s="32">
        <v>0</v>
      </c>
      <c r="AQ9" s="40">
        <v>0</v>
      </c>
      <c r="AR9">
        <v>0</v>
      </c>
      <c r="AS9" s="49">
        <v>0</v>
      </c>
      <c r="AT9" s="26">
        <v>0</v>
      </c>
      <c r="AU9" s="26">
        <v>0</v>
      </c>
      <c r="AV9" s="26">
        <v>0</v>
      </c>
      <c r="AW9" s="26">
        <v>0</v>
      </c>
      <c r="AX9" s="26">
        <v>0</v>
      </c>
      <c r="AY9" s="26">
        <v>0</v>
      </c>
      <c r="AZ9" s="26">
        <v>0</v>
      </c>
      <c r="BA9" s="26">
        <v>0</v>
      </c>
      <c r="BB9" s="26">
        <v>0</v>
      </c>
      <c r="BC9" s="26">
        <v>0</v>
      </c>
      <c r="BD9" s="32">
        <v>0</v>
      </c>
      <c r="BE9" s="40">
        <v>0</v>
      </c>
      <c r="BF9">
        <v>0</v>
      </c>
      <c r="BG9" s="49">
        <v>0</v>
      </c>
      <c r="BH9" s="26">
        <v>0</v>
      </c>
      <c r="BI9" s="26">
        <v>0</v>
      </c>
      <c r="BJ9" s="26">
        <v>0</v>
      </c>
      <c r="BK9" s="26">
        <v>0</v>
      </c>
      <c r="BL9" s="26">
        <v>0</v>
      </c>
      <c r="BM9" s="26">
        <v>0</v>
      </c>
      <c r="BN9" s="26">
        <v>0</v>
      </c>
      <c r="BO9" s="26">
        <v>0</v>
      </c>
      <c r="BP9" s="26">
        <v>0</v>
      </c>
      <c r="BQ9" s="26">
        <v>0</v>
      </c>
      <c r="BR9" s="32">
        <v>0</v>
      </c>
      <c r="BS9" s="40">
        <v>0</v>
      </c>
      <c r="BT9">
        <v>0</v>
      </c>
      <c r="BU9" s="49">
        <v>0</v>
      </c>
      <c r="BV9" s="26">
        <v>0</v>
      </c>
      <c r="BW9" s="26">
        <v>0</v>
      </c>
      <c r="BX9" s="26">
        <v>0</v>
      </c>
      <c r="BY9" s="26">
        <v>0</v>
      </c>
      <c r="BZ9" s="26">
        <v>0</v>
      </c>
      <c r="CA9" s="26">
        <v>0</v>
      </c>
      <c r="CB9" s="26">
        <v>0</v>
      </c>
      <c r="CC9" s="26">
        <v>0</v>
      </c>
      <c r="CD9" s="26">
        <v>0</v>
      </c>
      <c r="CE9" s="26">
        <v>0</v>
      </c>
      <c r="CF9" s="32">
        <v>0</v>
      </c>
      <c r="CG9" s="40">
        <v>0</v>
      </c>
    </row>
    <row r="10" spans="2:85" ht="15" thickBot="1" x14ac:dyDescent="0.35">
      <c r="B10" s="10" t="s">
        <v>71</v>
      </c>
      <c r="C10" s="97">
        <v>6223.9243551430818</v>
      </c>
      <c r="D10" s="25">
        <v>6449.0184015575605</v>
      </c>
      <c r="E10" s="25">
        <v>6794.133577132995</v>
      </c>
      <c r="F10" s="25">
        <v>7051.622463226423</v>
      </c>
      <c r="G10" s="25">
        <v>6972.1146648772128</v>
      </c>
      <c r="H10" s="25">
        <v>6802.5695231824684</v>
      </c>
      <c r="I10" s="25">
        <v>6824.8824460481965</v>
      </c>
      <c r="J10" s="25">
        <v>6663.8566638919347</v>
      </c>
      <c r="K10" s="25">
        <v>7075.0888264811892</v>
      </c>
      <c r="L10" s="25">
        <v>7190.723077532889</v>
      </c>
      <c r="M10" s="25">
        <v>6874.3605357267516</v>
      </c>
      <c r="N10" s="30">
        <v>7494.8066664440885</v>
      </c>
      <c r="O10" s="37">
        <v>82417.10120124479</v>
      </c>
      <c r="P10" s="1">
        <v>0</v>
      </c>
      <c r="Q10" s="46">
        <v>3287.1110262449788</v>
      </c>
      <c r="R10" s="25">
        <v>3503.2345989605446</v>
      </c>
      <c r="S10" s="25">
        <v>3589.828098129979</v>
      </c>
      <c r="T10" s="25">
        <v>3611.0371627382942</v>
      </c>
      <c r="U10" s="25">
        <v>3468.7643009002168</v>
      </c>
      <c r="V10" s="25">
        <v>3573.3877938238347</v>
      </c>
      <c r="W10" s="25">
        <v>3564.9685110224668</v>
      </c>
      <c r="X10" s="25">
        <v>3648.2839698686284</v>
      </c>
      <c r="Y10" s="25">
        <v>3602.6053685550996</v>
      </c>
      <c r="Z10" s="25">
        <v>3696.844420257949</v>
      </c>
      <c r="AA10" s="25">
        <v>3571.3705202461624</v>
      </c>
      <c r="AB10" s="30">
        <v>3763.7087936558828</v>
      </c>
      <c r="AC10" s="37">
        <v>42881.144564404036</v>
      </c>
      <c r="AD10">
        <v>0</v>
      </c>
      <c r="AE10" s="46">
        <v>523.35013118543554</v>
      </c>
      <c r="AF10" s="25">
        <v>550.89487478440537</v>
      </c>
      <c r="AG10" s="25">
        <v>550.89487478440537</v>
      </c>
      <c r="AH10" s="25">
        <v>581.70688578955196</v>
      </c>
      <c r="AI10" s="25">
        <v>610.79220209334142</v>
      </c>
      <c r="AJ10" s="25">
        <v>610.79220209334107</v>
      </c>
      <c r="AK10" s="25">
        <v>652.27740047521547</v>
      </c>
      <c r="AL10" s="25">
        <v>652.27740047521684</v>
      </c>
      <c r="AM10" s="25">
        <v>698.8686434330906</v>
      </c>
      <c r="AN10" s="25">
        <v>701.75360299490342</v>
      </c>
      <c r="AO10" s="25">
        <v>670.56455397290699</v>
      </c>
      <c r="AP10" s="30">
        <v>701.75360299490387</v>
      </c>
      <c r="AQ10" s="37">
        <v>7505.9263750767186</v>
      </c>
      <c r="AR10">
        <v>0</v>
      </c>
      <c r="AS10" s="46">
        <v>281.35092331318936</v>
      </c>
      <c r="AT10" s="25">
        <v>286.25975260384081</v>
      </c>
      <c r="AU10" s="25">
        <v>298.17637391348876</v>
      </c>
      <c r="AV10" s="25">
        <v>311.89912382783814</v>
      </c>
      <c r="AW10" s="25">
        <v>335.63384821103335</v>
      </c>
      <c r="AX10" s="25">
        <v>306.53315514622568</v>
      </c>
      <c r="AY10" s="25">
        <v>311.05349789832957</v>
      </c>
      <c r="AZ10" s="25">
        <v>300.60258698577377</v>
      </c>
      <c r="BA10" s="25">
        <v>309.20668320751321</v>
      </c>
      <c r="BB10" s="25">
        <v>319.39353449203662</v>
      </c>
      <c r="BC10" s="25">
        <v>306.46386761480761</v>
      </c>
      <c r="BD10" s="30">
        <v>390.25445928499107</v>
      </c>
      <c r="BE10" s="37">
        <v>3756.8278064990673</v>
      </c>
      <c r="BF10">
        <v>0</v>
      </c>
      <c r="BG10" s="46">
        <v>1381.7724674527533</v>
      </c>
      <c r="BH10" s="25">
        <v>1398.3117710952042</v>
      </c>
      <c r="BI10" s="25">
        <v>1429.473743540115</v>
      </c>
      <c r="BJ10" s="25">
        <v>1385.3432519652074</v>
      </c>
      <c r="BK10" s="25">
        <v>1411.8845986250321</v>
      </c>
      <c r="BL10" s="25">
        <v>1387.3502443099699</v>
      </c>
      <c r="BM10" s="25">
        <v>1441.2549523243649</v>
      </c>
      <c r="BN10" s="25">
        <v>1427.6429094616931</v>
      </c>
      <c r="BO10" s="25">
        <v>1504.7953766002788</v>
      </c>
      <c r="BP10" s="25">
        <v>1468.6102387043211</v>
      </c>
      <c r="BQ10" s="25">
        <v>1357.4921384659522</v>
      </c>
      <c r="BR10" s="30">
        <v>1659.1829265174717</v>
      </c>
      <c r="BS10" s="37">
        <v>17253.114619062366</v>
      </c>
      <c r="BT10">
        <v>0</v>
      </c>
      <c r="BU10" s="46">
        <v>3579.3079087136693</v>
      </c>
      <c r="BV10" s="25">
        <v>4273.8490288300472</v>
      </c>
      <c r="BW10" s="25">
        <v>4273.8490288300472</v>
      </c>
      <c r="BX10" s="25">
        <v>4401.7956729524794</v>
      </c>
      <c r="BY10" s="25">
        <v>4401.7956729524794</v>
      </c>
      <c r="BZ10" s="25">
        <v>4401.7956729524794</v>
      </c>
      <c r="CA10" s="25">
        <v>4498.4705915762752</v>
      </c>
      <c r="CB10" s="25">
        <v>4498.4705915762752</v>
      </c>
      <c r="CC10" s="25">
        <v>4498.4705915762752</v>
      </c>
      <c r="CD10" s="25">
        <v>4653.4302543235326</v>
      </c>
      <c r="CE10" s="25">
        <v>4653.4302543235326</v>
      </c>
      <c r="CF10" s="30">
        <v>4849.8745427138065</v>
      </c>
      <c r="CG10" s="37">
        <v>52984.539811320901</v>
      </c>
    </row>
    <row r="11" spans="2:85" ht="15" thickTop="1" x14ac:dyDescent="0.3">
      <c r="B11" s="8"/>
      <c r="C11" s="98">
        <v>0</v>
      </c>
      <c r="D11" s="21">
        <v>0</v>
      </c>
      <c r="E11" s="21">
        <v>0</v>
      </c>
      <c r="F11" s="21">
        <v>0</v>
      </c>
      <c r="G11" s="21">
        <v>0</v>
      </c>
      <c r="H11" s="21">
        <v>0</v>
      </c>
      <c r="I11" s="21">
        <v>0</v>
      </c>
      <c r="J11" s="21">
        <v>0</v>
      </c>
      <c r="K11" s="21">
        <v>0</v>
      </c>
      <c r="L11" s="21">
        <v>0</v>
      </c>
      <c r="M11" s="21">
        <v>0</v>
      </c>
      <c r="N11" s="19">
        <v>0</v>
      </c>
      <c r="O11" s="38">
        <v>0</v>
      </c>
      <c r="P11" s="1">
        <v>0</v>
      </c>
      <c r="Q11" s="47">
        <v>0</v>
      </c>
      <c r="R11" s="21">
        <v>0</v>
      </c>
      <c r="S11" s="21">
        <v>0</v>
      </c>
      <c r="T11" s="21">
        <v>0</v>
      </c>
      <c r="U11" s="21">
        <v>0</v>
      </c>
      <c r="V11" s="21">
        <v>0</v>
      </c>
      <c r="W11" s="21">
        <v>0</v>
      </c>
      <c r="X11" s="21">
        <v>0</v>
      </c>
      <c r="Y11" s="21">
        <v>0</v>
      </c>
      <c r="Z11" s="21">
        <v>0</v>
      </c>
      <c r="AA11" s="21">
        <v>0</v>
      </c>
      <c r="AB11" s="19">
        <v>0</v>
      </c>
      <c r="AC11" s="38">
        <v>0</v>
      </c>
      <c r="AD11">
        <v>0</v>
      </c>
      <c r="AE11" s="47">
        <v>0</v>
      </c>
      <c r="AF11" s="21">
        <v>0</v>
      </c>
      <c r="AG11" s="21">
        <v>0</v>
      </c>
      <c r="AH11" s="21">
        <v>0</v>
      </c>
      <c r="AI11" s="21">
        <v>0</v>
      </c>
      <c r="AJ11" s="21">
        <v>0</v>
      </c>
      <c r="AK11" s="21">
        <v>0</v>
      </c>
      <c r="AL11" s="21">
        <v>0</v>
      </c>
      <c r="AM11" s="21">
        <v>0</v>
      </c>
      <c r="AN11" s="21">
        <v>0</v>
      </c>
      <c r="AO11" s="21">
        <v>0</v>
      </c>
      <c r="AP11" s="19">
        <v>0</v>
      </c>
      <c r="AQ11" s="38">
        <v>0</v>
      </c>
      <c r="AR11">
        <v>0</v>
      </c>
      <c r="AS11" s="47">
        <v>0</v>
      </c>
      <c r="AT11" s="21">
        <v>0</v>
      </c>
      <c r="AU11" s="21">
        <v>0</v>
      </c>
      <c r="AV11" s="21">
        <v>0</v>
      </c>
      <c r="AW11" s="21">
        <v>0</v>
      </c>
      <c r="AX11" s="21">
        <v>0</v>
      </c>
      <c r="AY11" s="21">
        <v>0</v>
      </c>
      <c r="AZ11" s="21">
        <v>0</v>
      </c>
      <c r="BA11" s="21">
        <v>0</v>
      </c>
      <c r="BB11" s="21">
        <v>0</v>
      </c>
      <c r="BC11" s="21">
        <v>0</v>
      </c>
      <c r="BD11" s="19">
        <v>0</v>
      </c>
      <c r="BE11" s="38">
        <v>0</v>
      </c>
      <c r="BF11">
        <v>0</v>
      </c>
      <c r="BG11" s="47">
        <v>0</v>
      </c>
      <c r="BH11" s="21">
        <v>0</v>
      </c>
      <c r="BI11" s="21">
        <v>0</v>
      </c>
      <c r="BJ11" s="21">
        <v>0</v>
      </c>
      <c r="BK11" s="21">
        <v>0</v>
      </c>
      <c r="BL11" s="21">
        <v>0</v>
      </c>
      <c r="BM11" s="21">
        <v>0</v>
      </c>
      <c r="BN11" s="21">
        <v>0</v>
      </c>
      <c r="BO11" s="21">
        <v>0</v>
      </c>
      <c r="BP11" s="21">
        <v>0</v>
      </c>
      <c r="BQ11" s="21">
        <v>0</v>
      </c>
      <c r="BR11" s="19">
        <v>0</v>
      </c>
      <c r="BS11" s="38">
        <v>0</v>
      </c>
      <c r="BT11">
        <v>0</v>
      </c>
      <c r="BU11" s="47">
        <v>0</v>
      </c>
      <c r="BV11" s="21">
        <v>0</v>
      </c>
      <c r="BW11" s="21">
        <v>0</v>
      </c>
      <c r="BX11" s="21">
        <v>0</v>
      </c>
      <c r="BY11" s="21">
        <v>0</v>
      </c>
      <c r="BZ11" s="21">
        <v>0</v>
      </c>
      <c r="CA11" s="21">
        <v>0</v>
      </c>
      <c r="CB11" s="21">
        <v>0</v>
      </c>
      <c r="CC11" s="21">
        <v>0</v>
      </c>
      <c r="CD11" s="21">
        <v>0</v>
      </c>
      <c r="CE11" s="21">
        <v>0</v>
      </c>
      <c r="CF11" s="19">
        <v>0</v>
      </c>
      <c r="CG11" s="38">
        <v>0</v>
      </c>
    </row>
    <row r="12" spans="2:85" x14ac:dyDescent="0.3">
      <c r="B12" s="79" t="s">
        <v>121</v>
      </c>
      <c r="C12" s="99">
        <v>-531.48149717325657</v>
      </c>
      <c r="D12" s="23">
        <v>-531.48149717325657</v>
      </c>
      <c r="E12" s="23">
        <v>-531.48149717325657</v>
      </c>
      <c r="F12" s="23">
        <v>-531.48149717325657</v>
      </c>
      <c r="G12" s="23">
        <v>-531.48149717325657</v>
      </c>
      <c r="H12" s="23">
        <v>-531.48149717325657</v>
      </c>
      <c r="I12" s="23">
        <v>-531.48149717325657</v>
      </c>
      <c r="J12" s="23">
        <v>-531.48149717325657</v>
      </c>
      <c r="K12" s="23">
        <v>-531.48149717325657</v>
      </c>
      <c r="L12" s="23">
        <v>-531.48149717325657</v>
      </c>
      <c r="M12" s="23">
        <v>-531.48149717325657</v>
      </c>
      <c r="N12" s="31">
        <v>-531.48149717325657</v>
      </c>
      <c r="O12" s="39">
        <v>-6377.7779660790793</v>
      </c>
      <c r="P12" s="1">
        <v>0</v>
      </c>
      <c r="Q12" s="48">
        <v>-268.82664212322334</v>
      </c>
      <c r="R12" s="23">
        <v>-283.85232229832684</v>
      </c>
      <c r="S12" s="23">
        <v>-291.57120283747236</v>
      </c>
      <c r="T12" s="23">
        <v>-286.56983831715445</v>
      </c>
      <c r="U12" s="23">
        <v>-279.61545747652809</v>
      </c>
      <c r="V12" s="23">
        <v>-285.62882276569326</v>
      </c>
      <c r="W12" s="23">
        <v>-281.87766384388209</v>
      </c>
      <c r="X12" s="23">
        <v>-288.21488651867571</v>
      </c>
      <c r="Y12" s="23">
        <v>-282.92491115083521</v>
      </c>
      <c r="Z12" s="23">
        <v>-283.85232229832684</v>
      </c>
      <c r="AA12" s="23">
        <v>-277.98578583795972</v>
      </c>
      <c r="AB12" s="31">
        <v>-292.30593794874409</v>
      </c>
      <c r="AC12" s="39">
        <v>-3403.2257934168224</v>
      </c>
      <c r="AD12">
        <v>0</v>
      </c>
      <c r="AE12" s="48">
        <v>-80.812662422043459</v>
      </c>
      <c r="AF12" s="23">
        <v>-84.947037051868008</v>
      </c>
      <c r="AG12" s="23">
        <v>-84.94703705186798</v>
      </c>
      <c r="AH12" s="23">
        <v>-84.947037051868008</v>
      </c>
      <c r="AI12" s="23">
        <v>-89.081411681692501</v>
      </c>
      <c r="AJ12" s="23">
        <v>-89.081411681692543</v>
      </c>
      <c r="AK12" s="23">
        <v>-89.081411681692543</v>
      </c>
      <c r="AL12" s="23">
        <v>-89.081411681692501</v>
      </c>
      <c r="AM12" s="23">
        <v>-95.282973626429239</v>
      </c>
      <c r="AN12" s="23">
        <v>-95.282973626429268</v>
      </c>
      <c r="AO12" s="23">
        <v>-91.148598996604775</v>
      </c>
      <c r="AP12" s="31">
        <v>-95.282973626429239</v>
      </c>
      <c r="AQ12" s="39">
        <v>-1068.9769401803098</v>
      </c>
      <c r="AR12">
        <v>0</v>
      </c>
      <c r="AS12" s="48">
        <v>-22.941379718377085</v>
      </c>
      <c r="AT12" s="23">
        <v>-22.941379718377085</v>
      </c>
      <c r="AU12" s="23">
        <v>-22.941379718377085</v>
      </c>
      <c r="AV12" s="23">
        <v>-22.941379718377085</v>
      </c>
      <c r="AW12" s="23">
        <v>-22.941379718377085</v>
      </c>
      <c r="AX12" s="23">
        <v>-22.941379718377085</v>
      </c>
      <c r="AY12" s="23">
        <v>-22.941379718377085</v>
      </c>
      <c r="AZ12" s="23">
        <v>-22.941379718377085</v>
      </c>
      <c r="BA12" s="23">
        <v>-22.941379718377085</v>
      </c>
      <c r="BB12" s="23">
        <v>-22.941379718377085</v>
      </c>
      <c r="BC12" s="23">
        <v>-22.941379718377085</v>
      </c>
      <c r="BD12" s="31">
        <v>-22.941379718377085</v>
      </c>
      <c r="BE12" s="39">
        <v>-275.296556620525</v>
      </c>
      <c r="BF12">
        <v>0</v>
      </c>
      <c r="BG12" s="48">
        <v>-44.870306909130797</v>
      </c>
      <c r="BH12" s="23">
        <v>-44.870306909130797</v>
      </c>
      <c r="BI12" s="23">
        <v>-44.870306909130797</v>
      </c>
      <c r="BJ12" s="23">
        <v>-44.870306909130797</v>
      </c>
      <c r="BK12" s="23">
        <v>-44.870306909130797</v>
      </c>
      <c r="BL12" s="23">
        <v>-44.870306909130797</v>
      </c>
      <c r="BM12" s="23">
        <v>-44.870306909130797</v>
      </c>
      <c r="BN12" s="23">
        <v>-44.870306909130797</v>
      </c>
      <c r="BO12" s="23">
        <v>-44.870306909130797</v>
      </c>
      <c r="BP12" s="23">
        <v>-44.870306909130797</v>
      </c>
      <c r="BQ12" s="23">
        <v>-44.870306909130797</v>
      </c>
      <c r="BR12" s="31">
        <v>-44.870306909130797</v>
      </c>
      <c r="BS12" s="39">
        <v>-538.44368290956959</v>
      </c>
      <c r="BT12">
        <v>0</v>
      </c>
      <c r="BU12" s="48">
        <v>-167.90429150248602</v>
      </c>
      <c r="BV12" s="23">
        <v>-167.90429150248602</v>
      </c>
      <c r="BW12" s="23">
        <v>-167.90429150248602</v>
      </c>
      <c r="BX12" s="23">
        <v>-167.90429150248602</v>
      </c>
      <c r="BY12" s="23">
        <v>-167.90429150248602</v>
      </c>
      <c r="BZ12" s="23">
        <v>-167.90429150248602</v>
      </c>
      <c r="CA12" s="23">
        <v>-167.90429150248602</v>
      </c>
      <c r="CB12" s="23">
        <v>-167.90429150248602</v>
      </c>
      <c r="CC12" s="23">
        <v>-167.90429150248602</v>
      </c>
      <c r="CD12" s="23">
        <v>-167.90429150248602</v>
      </c>
      <c r="CE12" s="23">
        <v>-167.90429150248602</v>
      </c>
      <c r="CF12" s="31">
        <v>-167.90429150248602</v>
      </c>
      <c r="CG12" s="39">
        <v>-2014.8514980298321</v>
      </c>
    </row>
    <row r="13" spans="2:85" x14ac:dyDescent="0.3">
      <c r="B13" s="79" t="s">
        <v>72</v>
      </c>
      <c r="C13" s="99">
        <v>-819.57223659890292</v>
      </c>
      <c r="D13" s="23">
        <v>-819.57223659890292</v>
      </c>
      <c r="E13" s="23">
        <v>-819.57223659890292</v>
      </c>
      <c r="F13" s="23">
        <v>-819.57223659890292</v>
      </c>
      <c r="G13" s="23">
        <v>-819.57223659890292</v>
      </c>
      <c r="H13" s="23">
        <v>-819.57223659890292</v>
      </c>
      <c r="I13" s="23">
        <v>-819.57223659890292</v>
      </c>
      <c r="J13" s="23">
        <v>-819.57223659890292</v>
      </c>
      <c r="K13" s="23">
        <v>-819.57223659890292</v>
      </c>
      <c r="L13" s="23">
        <v>-819.57223659890292</v>
      </c>
      <c r="M13" s="23">
        <v>-819.57223659890292</v>
      </c>
      <c r="N13" s="31">
        <v>-819.57223659890292</v>
      </c>
      <c r="O13" s="39">
        <v>-9834.8668391868341</v>
      </c>
      <c r="P13" s="1">
        <v>0</v>
      </c>
      <c r="Q13" s="48">
        <v>-698.89599092998765</v>
      </c>
      <c r="R13" s="23">
        <v>-737.9597814547468</v>
      </c>
      <c r="S13" s="23">
        <v>-758.02734105623733</v>
      </c>
      <c r="T13" s="23">
        <v>-745.0247845208346</v>
      </c>
      <c r="U13" s="23">
        <v>-726.94477261975931</v>
      </c>
      <c r="V13" s="23">
        <v>-742.57833058634117</v>
      </c>
      <c r="W13" s="23">
        <v>-732.82606082956113</v>
      </c>
      <c r="X13" s="23">
        <v>-749.30158381367676</v>
      </c>
      <c r="Y13" s="23">
        <v>-735.54869627432561</v>
      </c>
      <c r="Z13" s="23">
        <v>-737.9597814547468</v>
      </c>
      <c r="AA13" s="23">
        <v>-722.70794934312244</v>
      </c>
      <c r="AB13" s="31">
        <v>-759.93750672883414</v>
      </c>
      <c r="AC13" s="39">
        <v>-8847.7125796121745</v>
      </c>
      <c r="AD13">
        <v>0</v>
      </c>
      <c r="AE13" s="48">
        <v>-98.408132638761245</v>
      </c>
      <c r="AF13" s="23">
        <v>-103.44269126801787</v>
      </c>
      <c r="AG13" s="23">
        <v>-103.44269126801787</v>
      </c>
      <c r="AH13" s="23">
        <v>-103.44269126801787</v>
      </c>
      <c r="AI13" s="23">
        <v>-108.47724989727448</v>
      </c>
      <c r="AJ13" s="23">
        <v>-108.47724989727453</v>
      </c>
      <c r="AK13" s="23">
        <v>-108.47724989727453</v>
      </c>
      <c r="AL13" s="23">
        <v>-108.47724989727448</v>
      </c>
      <c r="AM13" s="23">
        <v>-116.02908784115935</v>
      </c>
      <c r="AN13" s="23">
        <v>-116.02908784115937</v>
      </c>
      <c r="AO13" s="23">
        <v>-110.99452921190276</v>
      </c>
      <c r="AP13" s="31">
        <v>-116.02908784115935</v>
      </c>
      <c r="AQ13" s="39">
        <v>-1301.7269987672935</v>
      </c>
      <c r="AR13">
        <v>0</v>
      </c>
      <c r="AS13" s="48">
        <v>-76.805987890851071</v>
      </c>
      <c r="AT13" s="23">
        <v>-77.853134937304887</v>
      </c>
      <c r="AU13" s="23">
        <v>-80.331382947245515</v>
      </c>
      <c r="AV13" s="23">
        <v>-73.375017342672635</v>
      </c>
      <c r="AW13" s="23">
        <v>-77.844976152653359</v>
      </c>
      <c r="AX13" s="23">
        <v>-72.62833172924914</v>
      </c>
      <c r="AY13" s="23">
        <v>-70.779944212960061</v>
      </c>
      <c r="AZ13" s="23">
        <v>-69.076715478155108</v>
      </c>
      <c r="BA13" s="23">
        <v>-70.427485098052216</v>
      </c>
      <c r="BB13" s="23">
        <v>-73.992578265864523</v>
      </c>
      <c r="BC13" s="23">
        <v>-71.868491555162521</v>
      </c>
      <c r="BD13" s="31">
        <v>-85.591421820845198</v>
      </c>
      <c r="BE13" s="39">
        <v>-900.57546743101625</v>
      </c>
      <c r="BF13">
        <v>0</v>
      </c>
      <c r="BG13" s="48">
        <v>-116.54136751755713</v>
      </c>
      <c r="BH13" s="23">
        <v>-116.54136751755713</v>
      </c>
      <c r="BI13" s="23">
        <v>-116.54136751755713</v>
      </c>
      <c r="BJ13" s="23">
        <v>-116.54136751755713</v>
      </c>
      <c r="BK13" s="23">
        <v>-116.54136751755713</v>
      </c>
      <c r="BL13" s="23">
        <v>-116.54136751755713</v>
      </c>
      <c r="BM13" s="23">
        <v>-116.54136751755713</v>
      </c>
      <c r="BN13" s="23">
        <v>-116.54136751755713</v>
      </c>
      <c r="BO13" s="23">
        <v>-116.54136751755713</v>
      </c>
      <c r="BP13" s="23">
        <v>-116.54136751755713</v>
      </c>
      <c r="BQ13" s="23">
        <v>-116.54136751755713</v>
      </c>
      <c r="BR13" s="31">
        <v>-116.54136751755713</v>
      </c>
      <c r="BS13" s="39">
        <v>-1398.4964102106851</v>
      </c>
      <c r="BT13">
        <v>0</v>
      </c>
      <c r="BU13" s="48">
        <v>-988.62942092747585</v>
      </c>
      <c r="BV13" s="23">
        <v>-988.62942092747608</v>
      </c>
      <c r="BW13" s="23">
        <v>-988.62942092747608</v>
      </c>
      <c r="BX13" s="23">
        <v>-1029.9485061572971</v>
      </c>
      <c r="BY13" s="23">
        <v>-1029.9485061572971</v>
      </c>
      <c r="BZ13" s="23">
        <v>-1029.9485061572971</v>
      </c>
      <c r="CA13" s="23">
        <v>-1063.9380103064823</v>
      </c>
      <c r="CB13" s="23">
        <v>-1063.9380103064823</v>
      </c>
      <c r="CC13" s="23">
        <v>-1063.9380103064823</v>
      </c>
      <c r="CD13" s="23">
        <v>-1096.6831444994373</v>
      </c>
      <c r="CE13" s="23">
        <v>-1096.6831444994373</v>
      </c>
      <c r="CF13" s="31">
        <v>-1105.7840410717467</v>
      </c>
      <c r="CG13" s="39">
        <v>-12546.698142244386</v>
      </c>
    </row>
    <row r="14" spans="2:85" x14ac:dyDescent="0.3">
      <c r="B14" s="79" t="s">
        <v>83</v>
      </c>
      <c r="C14" s="99">
        <v>-181.81663346875413</v>
      </c>
      <c r="D14" s="23">
        <v>-181.81663346875413</v>
      </c>
      <c r="E14" s="23">
        <v>-181.81663346875413</v>
      </c>
      <c r="F14" s="23">
        <v>-181.81663346875413</v>
      </c>
      <c r="G14" s="23">
        <v>-181.81663346875413</v>
      </c>
      <c r="H14" s="23">
        <v>-181.81663346875413</v>
      </c>
      <c r="I14" s="23">
        <v>-181.81663346875413</v>
      </c>
      <c r="J14" s="23">
        <v>-181.81663346875413</v>
      </c>
      <c r="K14" s="23">
        <v>-181.81663346875413</v>
      </c>
      <c r="L14" s="23">
        <v>-181.81663346875413</v>
      </c>
      <c r="M14" s="23">
        <v>-181.81663346875413</v>
      </c>
      <c r="N14" s="31">
        <v>-181.81663346875413</v>
      </c>
      <c r="O14" s="39">
        <v>-2181.7996016250495</v>
      </c>
      <c r="P14" s="1">
        <v>0</v>
      </c>
      <c r="Q14" s="48">
        <v>-137.08035168937539</v>
      </c>
      <c r="R14" s="23">
        <v>-144.74226163441406</v>
      </c>
      <c r="S14" s="23">
        <v>-148.6782809612088</v>
      </c>
      <c r="T14" s="23">
        <v>-146.12798013552762</v>
      </c>
      <c r="U14" s="23">
        <v>-142.58179526379931</v>
      </c>
      <c r="V14" s="23">
        <v>-145.64813653922087</v>
      </c>
      <c r="W14" s="23">
        <v>-143.73534180956418</v>
      </c>
      <c r="X14" s="23">
        <v>-146.96682476874349</v>
      </c>
      <c r="Y14" s="23">
        <v>-144.26935520946043</v>
      </c>
      <c r="Z14" s="23">
        <v>-144.74226163441406</v>
      </c>
      <c r="AA14" s="23">
        <v>-141.75079146302738</v>
      </c>
      <c r="AB14" s="31">
        <v>-149.05293782801405</v>
      </c>
      <c r="AC14" s="39">
        <v>-1735.3763189367696</v>
      </c>
      <c r="AD14">
        <v>0</v>
      </c>
      <c r="AE14" s="48">
        <v>-25.241081695091747</v>
      </c>
      <c r="AF14" s="23">
        <v>-26.532415066148328</v>
      </c>
      <c r="AG14" s="23">
        <v>-26.532415066148328</v>
      </c>
      <c r="AH14" s="23">
        <v>-26.532415066148328</v>
      </c>
      <c r="AI14" s="23">
        <v>-27.823748437204909</v>
      </c>
      <c r="AJ14" s="23">
        <v>-27.823748437204927</v>
      </c>
      <c r="AK14" s="23">
        <v>-27.823748437204927</v>
      </c>
      <c r="AL14" s="23">
        <v>-27.823748437204909</v>
      </c>
      <c r="AM14" s="23">
        <v>-29.760748493789773</v>
      </c>
      <c r="AN14" s="23">
        <v>-29.76074849378978</v>
      </c>
      <c r="AO14" s="23">
        <v>-28.469415122733199</v>
      </c>
      <c r="AP14" s="31">
        <v>-29.760748493789773</v>
      </c>
      <c r="AQ14" s="39">
        <v>-333.88498124645889</v>
      </c>
      <c r="AR14">
        <v>0</v>
      </c>
      <c r="AS14" s="48">
        <v>-10.756240267754418</v>
      </c>
      <c r="AT14" s="23">
        <v>-10.756240267754418</v>
      </c>
      <c r="AU14" s="23">
        <v>-10.756240267754418</v>
      </c>
      <c r="AV14" s="23">
        <v>-10.756240267754418</v>
      </c>
      <c r="AW14" s="23">
        <v>-10.756240267754418</v>
      </c>
      <c r="AX14" s="23">
        <v>-10.756240267754418</v>
      </c>
      <c r="AY14" s="23">
        <v>-10.756240267754418</v>
      </c>
      <c r="AZ14" s="23">
        <v>-10.756240267754418</v>
      </c>
      <c r="BA14" s="23">
        <v>-10.756240267754418</v>
      </c>
      <c r="BB14" s="23">
        <v>-10.756240267754418</v>
      </c>
      <c r="BC14" s="23">
        <v>-10.756240267754418</v>
      </c>
      <c r="BD14" s="31">
        <v>-10.756240267754418</v>
      </c>
      <c r="BE14" s="39">
        <v>-129.07488321305306</v>
      </c>
      <c r="BF14">
        <v>0</v>
      </c>
      <c r="BG14" s="48">
        <v>-14.874107533886736</v>
      </c>
      <c r="BH14" s="23">
        <v>-14.874107533886736</v>
      </c>
      <c r="BI14" s="23">
        <v>-14.874107533886736</v>
      </c>
      <c r="BJ14" s="23">
        <v>-14.874107533886736</v>
      </c>
      <c r="BK14" s="23">
        <v>-14.874107533886736</v>
      </c>
      <c r="BL14" s="23">
        <v>-14.874107533886736</v>
      </c>
      <c r="BM14" s="23">
        <v>-14.874107533886736</v>
      </c>
      <c r="BN14" s="23">
        <v>-14.874107533886736</v>
      </c>
      <c r="BO14" s="23">
        <v>-14.874107533886736</v>
      </c>
      <c r="BP14" s="23">
        <v>-14.874107533886736</v>
      </c>
      <c r="BQ14" s="23">
        <v>-14.874107533886736</v>
      </c>
      <c r="BR14" s="31">
        <v>-14.874107533886736</v>
      </c>
      <c r="BS14" s="39">
        <v>-178.48929040664081</v>
      </c>
      <c r="BT14">
        <v>0</v>
      </c>
      <c r="BU14" s="48">
        <v>-216.62214583295227</v>
      </c>
      <c r="BV14" s="23">
        <v>-80.225594749954709</v>
      </c>
      <c r="BW14" s="23">
        <v>-129.59889806286577</v>
      </c>
      <c r="BX14" s="23">
        <v>-137.69789821493555</v>
      </c>
      <c r="BY14" s="23">
        <v>-225.19354223843737</v>
      </c>
      <c r="BZ14" s="23">
        <v>-57.740872757209679</v>
      </c>
      <c r="CA14" s="23">
        <v>-131.69499200471273</v>
      </c>
      <c r="CB14" s="23">
        <v>-82.928967701253441</v>
      </c>
      <c r="CC14" s="23">
        <v>-188.17254485832456</v>
      </c>
      <c r="CD14" s="23">
        <v>-212.22725146841103</v>
      </c>
      <c r="CE14" s="23">
        <v>-68.411312598824921</v>
      </c>
      <c r="CF14" s="31">
        <v>-169.22084580626515</v>
      </c>
      <c r="CG14" s="39">
        <v>-1699.7348662941474</v>
      </c>
    </row>
    <row r="15" spans="2:85" x14ac:dyDescent="0.3">
      <c r="B15" s="80" t="s">
        <v>73</v>
      </c>
      <c r="C15" s="100">
        <v>-420.29786879588107</v>
      </c>
      <c r="D15" s="26">
        <v>-420.29786879588107</v>
      </c>
      <c r="E15" s="26">
        <v>-420.29786879588107</v>
      </c>
      <c r="F15" s="26">
        <v>-420.29786879588107</v>
      </c>
      <c r="G15" s="26">
        <v>-420.29786879588107</v>
      </c>
      <c r="H15" s="26">
        <v>-420.29786879588107</v>
      </c>
      <c r="I15" s="26">
        <v>-420.29786879588107</v>
      </c>
      <c r="J15" s="26">
        <v>-420.29786879588107</v>
      </c>
      <c r="K15" s="26">
        <v>-420.29786879588107</v>
      </c>
      <c r="L15" s="26">
        <v>-420.29786879588107</v>
      </c>
      <c r="M15" s="26">
        <v>-420.29786879588107</v>
      </c>
      <c r="N15" s="32">
        <v>-420.29786879588107</v>
      </c>
      <c r="O15" s="40">
        <v>-5043.5744255505724</v>
      </c>
      <c r="P15" s="1">
        <v>0</v>
      </c>
      <c r="Q15" s="49">
        <v>-99.08178658546079</v>
      </c>
      <c r="R15" s="26">
        <v>-104.61982115172444</v>
      </c>
      <c r="S15" s="26">
        <v>-107.46477903319705</v>
      </c>
      <c r="T15" s="26">
        <v>-105.62141957996586</v>
      </c>
      <c r="U15" s="26">
        <v>-103.05823435084298</v>
      </c>
      <c r="V15" s="26">
        <v>-105.27458824916071</v>
      </c>
      <c r="W15" s="26">
        <v>-103.89201870618858</v>
      </c>
      <c r="X15" s="26">
        <v>-106.22773714409782</v>
      </c>
      <c r="Y15" s="26">
        <v>-104.27800401385825</v>
      </c>
      <c r="Z15" s="26">
        <v>-104.61982115172444</v>
      </c>
      <c r="AA15" s="26">
        <v>-102.45758414660096</v>
      </c>
      <c r="AB15" s="32">
        <v>-107.73558131275124</v>
      </c>
      <c r="AC15" s="40">
        <v>-1254.331375425573</v>
      </c>
      <c r="AD15">
        <v>0</v>
      </c>
      <c r="AE15" s="49">
        <v>-8.2847383904203014</v>
      </c>
      <c r="AF15" s="26">
        <v>-8.7085854855352345</v>
      </c>
      <c r="AG15" s="26">
        <v>-8.7085854855352327</v>
      </c>
      <c r="AH15" s="26">
        <v>-8.7085854855352345</v>
      </c>
      <c r="AI15" s="26">
        <v>-9.1324325806501694</v>
      </c>
      <c r="AJ15" s="26">
        <v>-9.1324325806501729</v>
      </c>
      <c r="AK15" s="26">
        <v>-9.1324325806501729</v>
      </c>
      <c r="AL15" s="26">
        <v>-9.1324325806501694</v>
      </c>
      <c r="AM15" s="26">
        <v>-9.7682032233225655</v>
      </c>
      <c r="AN15" s="26">
        <v>-9.7682032233225655</v>
      </c>
      <c r="AO15" s="26">
        <v>-9.3443561282076342</v>
      </c>
      <c r="AP15" s="32">
        <v>-9.7682032233225655</v>
      </c>
      <c r="AQ15" s="40">
        <v>-109.58919096780204</v>
      </c>
      <c r="AR15">
        <v>0</v>
      </c>
      <c r="AS15" s="49">
        <v>-9.7435917286815243</v>
      </c>
      <c r="AT15" s="26">
        <v>-9.7435917286815243</v>
      </c>
      <c r="AU15" s="26">
        <v>-9.7435917286815243</v>
      </c>
      <c r="AV15" s="26">
        <v>-9.7435917286815243</v>
      </c>
      <c r="AW15" s="26">
        <v>-9.7435917286815243</v>
      </c>
      <c r="AX15" s="26">
        <v>-9.7435917286815243</v>
      </c>
      <c r="AY15" s="26">
        <v>-9.7435917286815243</v>
      </c>
      <c r="AZ15" s="26">
        <v>-9.7435917286815243</v>
      </c>
      <c r="BA15" s="26">
        <v>-9.7435917286815243</v>
      </c>
      <c r="BB15" s="26">
        <v>-9.7435917286815243</v>
      </c>
      <c r="BC15" s="26">
        <v>-9.7435917286815243</v>
      </c>
      <c r="BD15" s="32">
        <v>-9.7435917286815243</v>
      </c>
      <c r="BE15" s="40">
        <v>-116.9231007441783</v>
      </c>
      <c r="BF15">
        <v>0</v>
      </c>
      <c r="BG15" s="49">
        <v>-14.903489451434378</v>
      </c>
      <c r="BH15" s="26">
        <v>-14.903489451434378</v>
      </c>
      <c r="BI15" s="26">
        <v>-14.903489451434378</v>
      </c>
      <c r="BJ15" s="26">
        <v>-14.903489451434378</v>
      </c>
      <c r="BK15" s="26">
        <v>-14.903489451434378</v>
      </c>
      <c r="BL15" s="26">
        <v>-14.903489451434378</v>
      </c>
      <c r="BM15" s="26">
        <v>-14.903489451434378</v>
      </c>
      <c r="BN15" s="26">
        <v>-14.903489451434378</v>
      </c>
      <c r="BO15" s="26">
        <v>-14.903489451434378</v>
      </c>
      <c r="BP15" s="26">
        <v>-14.903489451434378</v>
      </c>
      <c r="BQ15" s="26">
        <v>-14.903489451434378</v>
      </c>
      <c r="BR15" s="32">
        <v>-14.903489451434378</v>
      </c>
      <c r="BS15" s="40">
        <v>-178.84187341721253</v>
      </c>
      <c r="BT15">
        <v>0</v>
      </c>
      <c r="BU15" s="49">
        <v>-476.10939464423944</v>
      </c>
      <c r="BV15" s="26">
        <v>-476.08406829923945</v>
      </c>
      <c r="BW15" s="26">
        <v>-476.08406829923945</v>
      </c>
      <c r="BX15" s="26">
        <v>-485.97341930923943</v>
      </c>
      <c r="BY15" s="26">
        <v>-485.97341930923943</v>
      </c>
      <c r="BZ15" s="26">
        <v>-485.97341930923943</v>
      </c>
      <c r="CA15" s="26">
        <v>-497.20745365923938</v>
      </c>
      <c r="CB15" s="26">
        <v>-497.20745365923949</v>
      </c>
      <c r="CC15" s="26">
        <v>-497.20745365923938</v>
      </c>
      <c r="CD15" s="26">
        <v>-511.28971118923931</v>
      </c>
      <c r="CE15" s="26">
        <v>-511.28971118923931</v>
      </c>
      <c r="CF15" s="32">
        <v>-528.54750641423925</v>
      </c>
      <c r="CG15" s="40">
        <v>-5928.9470789408724</v>
      </c>
    </row>
    <row r="16" spans="2:85" ht="15" thickBot="1" x14ac:dyDescent="0.35">
      <c r="B16" s="105" t="s">
        <v>119</v>
      </c>
      <c r="C16" s="86">
        <v>-1953.1682360367945</v>
      </c>
      <c r="D16" s="46">
        <v>-1953.1682360367945</v>
      </c>
      <c r="E16" s="46">
        <v>-1953.1682360367945</v>
      </c>
      <c r="F16" s="46">
        <v>-1953.1682360367945</v>
      </c>
      <c r="G16" s="46">
        <v>-1953.1682360367945</v>
      </c>
      <c r="H16" s="46">
        <v>-1953.1682360367945</v>
      </c>
      <c r="I16" s="46">
        <v>-1953.1682360367945</v>
      </c>
      <c r="J16" s="46">
        <v>-1953.1682360367945</v>
      </c>
      <c r="K16" s="46">
        <v>-1953.1682360367945</v>
      </c>
      <c r="L16" s="46">
        <v>-1953.1682360367945</v>
      </c>
      <c r="M16" s="46">
        <v>-1953.1682360367945</v>
      </c>
      <c r="N16" s="46">
        <v>-1953.1682360367945</v>
      </c>
      <c r="O16" s="37">
        <v>-23438.018832441536</v>
      </c>
      <c r="P16" s="81">
        <v>0</v>
      </c>
      <c r="Q16" s="46">
        <v>-1203.884771328047</v>
      </c>
      <c r="R16" s="46">
        <v>-1271.1741865392123</v>
      </c>
      <c r="S16" s="46">
        <v>-1305.7416038881154</v>
      </c>
      <c r="T16" s="46">
        <v>-1283.3440225534825</v>
      </c>
      <c r="U16" s="46">
        <v>-1252.2002597109297</v>
      </c>
      <c r="V16" s="46">
        <v>-1279.1298781404162</v>
      </c>
      <c r="W16" s="46">
        <v>-1262.3310851891961</v>
      </c>
      <c r="X16" s="46">
        <v>-1290.7110322451936</v>
      </c>
      <c r="Y16" s="46">
        <v>-1267.0209666484795</v>
      </c>
      <c r="Z16" s="46">
        <v>-1271.1741865392123</v>
      </c>
      <c r="AA16" s="46">
        <v>-1244.9021107907106</v>
      </c>
      <c r="AB16" s="46">
        <v>-1309.0319638183437</v>
      </c>
      <c r="AC16" s="37">
        <v>-15240.646067391341</v>
      </c>
      <c r="AD16">
        <v>0</v>
      </c>
      <c r="AE16" s="46">
        <v>-212.74661514631677</v>
      </c>
      <c r="AF16" s="46">
        <v>-223.63072887156943</v>
      </c>
      <c r="AG16" s="46">
        <v>-223.63072887156943</v>
      </c>
      <c r="AH16" s="46">
        <v>-223.63072887156943</v>
      </c>
      <c r="AI16" s="46">
        <v>-234.51484259682206</v>
      </c>
      <c r="AJ16" s="46">
        <v>-234.51484259682218</v>
      </c>
      <c r="AK16" s="46">
        <v>-234.51484259682218</v>
      </c>
      <c r="AL16" s="46">
        <v>-234.51484259682206</v>
      </c>
      <c r="AM16" s="46">
        <v>-250.8410131847009</v>
      </c>
      <c r="AN16" s="46">
        <v>-250.84101318470096</v>
      </c>
      <c r="AO16" s="46">
        <v>-239.95689945944835</v>
      </c>
      <c r="AP16" s="46">
        <v>-250.8410131847009</v>
      </c>
      <c r="AQ16" s="37">
        <v>-2814.1781111618648</v>
      </c>
      <c r="AR16">
        <v>0</v>
      </c>
      <c r="AS16" s="46">
        <v>-120.24719960566408</v>
      </c>
      <c r="AT16" s="46">
        <v>-121.29434665211791</v>
      </c>
      <c r="AU16" s="46">
        <v>-123.77259466205854</v>
      </c>
      <c r="AV16" s="46">
        <v>-116.81622905748567</v>
      </c>
      <c r="AW16" s="46">
        <v>-121.28618786746637</v>
      </c>
      <c r="AX16" s="46">
        <v>-116.06954344406216</v>
      </c>
      <c r="AY16" s="46">
        <v>-114.22115592777308</v>
      </c>
      <c r="AZ16" s="46">
        <v>-112.51792719296814</v>
      </c>
      <c r="BA16" s="46">
        <v>-113.86869681286525</v>
      </c>
      <c r="BB16" s="46">
        <v>-117.43378998067757</v>
      </c>
      <c r="BC16" s="46">
        <v>-115.30970326997557</v>
      </c>
      <c r="BD16" s="46">
        <v>-129.03263353565822</v>
      </c>
      <c r="BE16" s="37">
        <v>-1421.8700080087724</v>
      </c>
      <c r="BF16">
        <v>0</v>
      </c>
      <c r="BG16" s="46">
        <v>-191.18927141200905</v>
      </c>
      <c r="BH16" s="46">
        <v>-191.18927141200905</v>
      </c>
      <c r="BI16" s="46">
        <v>-191.18927141200905</v>
      </c>
      <c r="BJ16" s="46">
        <v>-191.18927141200905</v>
      </c>
      <c r="BK16" s="46">
        <v>-191.18927141200905</v>
      </c>
      <c r="BL16" s="46">
        <v>-191.18927141200905</v>
      </c>
      <c r="BM16" s="46">
        <v>-191.18927141200905</v>
      </c>
      <c r="BN16" s="46">
        <v>-191.18927141200905</v>
      </c>
      <c r="BO16" s="46">
        <v>-191.18927141200905</v>
      </c>
      <c r="BP16" s="46">
        <v>-191.18927141200905</v>
      </c>
      <c r="BQ16" s="46">
        <v>-191.18927141200905</v>
      </c>
      <c r="BR16" s="46">
        <v>-191.18927141200905</v>
      </c>
      <c r="BS16" s="37">
        <v>-2294.2712569441082</v>
      </c>
      <c r="BT16">
        <v>0</v>
      </c>
      <c r="BU16" s="46">
        <v>-1849.2652529071538</v>
      </c>
      <c r="BV16" s="46">
        <v>-1712.8433754791563</v>
      </c>
      <c r="BW16" s="46">
        <v>-1762.2166787920673</v>
      </c>
      <c r="BX16" s="46">
        <v>-1821.5241151839577</v>
      </c>
      <c r="BY16" s="46">
        <v>-1909.0197592074599</v>
      </c>
      <c r="BZ16" s="46">
        <v>-1741.5670897262321</v>
      </c>
      <c r="CA16" s="46">
        <v>-1860.7447474729204</v>
      </c>
      <c r="CB16" s="46">
        <v>-1811.9787231694611</v>
      </c>
      <c r="CC16" s="46">
        <v>-1917.2223003265321</v>
      </c>
      <c r="CD16" s="46">
        <v>-1988.1043986595739</v>
      </c>
      <c r="CE16" s="46">
        <v>-1844.2884597899874</v>
      </c>
      <c r="CF16" s="46">
        <v>-1971.4566847947372</v>
      </c>
      <c r="CG16" s="37">
        <v>-22190.231585509242</v>
      </c>
    </row>
    <row r="17" spans="2:85" ht="15" thickTop="1" x14ac:dyDescent="0.3">
      <c r="B17" s="8"/>
      <c r="C17" s="98">
        <v>0</v>
      </c>
      <c r="D17" s="21">
        <v>0</v>
      </c>
      <c r="E17" s="21">
        <v>0</v>
      </c>
      <c r="F17" s="21">
        <v>0</v>
      </c>
      <c r="G17" s="21">
        <v>0</v>
      </c>
      <c r="H17" s="21">
        <v>0</v>
      </c>
      <c r="I17" s="21">
        <v>0</v>
      </c>
      <c r="J17" s="21">
        <v>0</v>
      </c>
      <c r="K17" s="21">
        <v>0</v>
      </c>
      <c r="L17" s="21">
        <v>0</v>
      </c>
      <c r="M17" s="21">
        <v>0</v>
      </c>
      <c r="N17" s="19">
        <v>0</v>
      </c>
      <c r="O17" s="38">
        <v>0</v>
      </c>
      <c r="P17" s="1">
        <v>0</v>
      </c>
      <c r="Q17" s="47">
        <v>0</v>
      </c>
      <c r="R17" s="21">
        <v>0</v>
      </c>
      <c r="S17" s="21">
        <v>0</v>
      </c>
      <c r="T17" s="21">
        <v>0</v>
      </c>
      <c r="U17" s="21">
        <v>0</v>
      </c>
      <c r="V17" s="21">
        <v>0</v>
      </c>
      <c r="W17" s="21">
        <v>0</v>
      </c>
      <c r="X17" s="21">
        <v>0</v>
      </c>
      <c r="Y17" s="21">
        <v>0</v>
      </c>
      <c r="Z17" s="21">
        <v>0</v>
      </c>
      <c r="AA17" s="21">
        <v>0</v>
      </c>
      <c r="AB17" s="19">
        <v>0</v>
      </c>
      <c r="AC17" s="38">
        <v>0</v>
      </c>
      <c r="AD17">
        <v>0</v>
      </c>
      <c r="AE17" s="47">
        <v>0</v>
      </c>
      <c r="AF17" s="21">
        <v>0</v>
      </c>
      <c r="AG17" s="21">
        <v>0</v>
      </c>
      <c r="AH17" s="21">
        <v>0</v>
      </c>
      <c r="AI17" s="21">
        <v>0</v>
      </c>
      <c r="AJ17" s="21">
        <v>0</v>
      </c>
      <c r="AK17" s="21">
        <v>0</v>
      </c>
      <c r="AL17" s="21">
        <v>0</v>
      </c>
      <c r="AM17" s="21">
        <v>0</v>
      </c>
      <c r="AN17" s="21">
        <v>0</v>
      </c>
      <c r="AO17" s="21">
        <v>0</v>
      </c>
      <c r="AP17" s="19">
        <v>0</v>
      </c>
      <c r="AQ17" s="38">
        <v>0</v>
      </c>
      <c r="AR17">
        <v>0</v>
      </c>
      <c r="AS17" s="47">
        <v>0</v>
      </c>
      <c r="AT17" s="21">
        <v>0</v>
      </c>
      <c r="AU17" s="21">
        <v>0</v>
      </c>
      <c r="AV17" s="21">
        <v>0</v>
      </c>
      <c r="AW17" s="21">
        <v>0</v>
      </c>
      <c r="AX17" s="21">
        <v>0</v>
      </c>
      <c r="AY17" s="21">
        <v>0</v>
      </c>
      <c r="AZ17" s="21">
        <v>0</v>
      </c>
      <c r="BA17" s="21">
        <v>0</v>
      </c>
      <c r="BB17" s="21">
        <v>0</v>
      </c>
      <c r="BC17" s="21">
        <v>0</v>
      </c>
      <c r="BD17" s="19">
        <v>0</v>
      </c>
      <c r="BE17" s="38">
        <v>0</v>
      </c>
      <c r="BF17">
        <v>0</v>
      </c>
      <c r="BG17" s="47">
        <v>0</v>
      </c>
      <c r="BH17" s="21">
        <v>0</v>
      </c>
      <c r="BI17" s="21">
        <v>0</v>
      </c>
      <c r="BJ17" s="21">
        <v>0</v>
      </c>
      <c r="BK17" s="21">
        <v>0</v>
      </c>
      <c r="BL17" s="21">
        <v>0</v>
      </c>
      <c r="BM17" s="21">
        <v>0</v>
      </c>
      <c r="BN17" s="21">
        <v>0</v>
      </c>
      <c r="BO17" s="21">
        <v>0</v>
      </c>
      <c r="BP17" s="21">
        <v>0</v>
      </c>
      <c r="BQ17" s="21">
        <v>0</v>
      </c>
      <c r="BR17" s="19">
        <v>0</v>
      </c>
      <c r="BS17" s="38">
        <v>0</v>
      </c>
      <c r="BT17">
        <v>0</v>
      </c>
      <c r="BU17" s="47">
        <v>0</v>
      </c>
      <c r="BV17" s="21">
        <v>0</v>
      </c>
      <c r="BW17" s="21">
        <v>0</v>
      </c>
      <c r="BX17" s="21">
        <v>0</v>
      </c>
      <c r="BY17" s="21">
        <v>0</v>
      </c>
      <c r="BZ17" s="21">
        <v>0</v>
      </c>
      <c r="CA17" s="21">
        <v>0</v>
      </c>
      <c r="CB17" s="21">
        <v>0</v>
      </c>
      <c r="CC17" s="21">
        <v>0</v>
      </c>
      <c r="CD17" s="21">
        <v>0</v>
      </c>
      <c r="CE17" s="21">
        <v>0</v>
      </c>
      <c r="CF17" s="19">
        <v>0</v>
      </c>
      <c r="CG17" s="38">
        <v>0</v>
      </c>
    </row>
    <row r="18" spans="2:85" x14ac:dyDescent="0.3">
      <c r="B18" s="8"/>
      <c r="C18" s="98">
        <v>0</v>
      </c>
      <c r="D18" s="21">
        <v>0</v>
      </c>
      <c r="E18" s="21">
        <v>0</v>
      </c>
      <c r="F18" s="21">
        <v>0</v>
      </c>
      <c r="G18" s="21">
        <v>0</v>
      </c>
      <c r="H18" s="21">
        <v>0</v>
      </c>
      <c r="I18" s="21">
        <v>0</v>
      </c>
      <c r="J18" s="21">
        <v>0</v>
      </c>
      <c r="K18" s="21">
        <v>0</v>
      </c>
      <c r="L18" s="21">
        <v>0</v>
      </c>
      <c r="M18" s="21">
        <v>0</v>
      </c>
      <c r="N18" s="19">
        <v>0</v>
      </c>
      <c r="O18" s="38">
        <v>0</v>
      </c>
      <c r="P18" s="1">
        <v>0</v>
      </c>
      <c r="Q18" s="47">
        <v>0</v>
      </c>
      <c r="R18" s="21">
        <v>0</v>
      </c>
      <c r="S18" s="21">
        <v>0</v>
      </c>
      <c r="T18" s="21">
        <v>0</v>
      </c>
      <c r="U18" s="21">
        <v>0</v>
      </c>
      <c r="V18" s="21">
        <v>0</v>
      </c>
      <c r="W18" s="21">
        <v>0</v>
      </c>
      <c r="X18" s="21">
        <v>0</v>
      </c>
      <c r="Y18" s="21">
        <v>0</v>
      </c>
      <c r="Z18" s="21">
        <v>0</v>
      </c>
      <c r="AA18" s="21">
        <v>0</v>
      </c>
      <c r="AB18" s="19">
        <v>0</v>
      </c>
      <c r="AC18" s="38">
        <v>0</v>
      </c>
      <c r="AD18">
        <v>0</v>
      </c>
      <c r="AE18" s="47">
        <v>0</v>
      </c>
      <c r="AF18" s="21">
        <v>0</v>
      </c>
      <c r="AG18" s="21">
        <v>0</v>
      </c>
      <c r="AH18" s="21">
        <v>0</v>
      </c>
      <c r="AI18" s="21">
        <v>0</v>
      </c>
      <c r="AJ18" s="21">
        <v>0</v>
      </c>
      <c r="AK18" s="21">
        <v>0</v>
      </c>
      <c r="AL18" s="21">
        <v>0</v>
      </c>
      <c r="AM18" s="21">
        <v>0</v>
      </c>
      <c r="AN18" s="21">
        <v>0</v>
      </c>
      <c r="AO18" s="21">
        <v>0</v>
      </c>
      <c r="AP18" s="19">
        <v>0</v>
      </c>
      <c r="AQ18" s="38">
        <v>0</v>
      </c>
      <c r="AR18">
        <v>0</v>
      </c>
      <c r="AS18" s="47">
        <v>0</v>
      </c>
      <c r="AT18" s="21">
        <v>0</v>
      </c>
      <c r="AU18" s="21">
        <v>0</v>
      </c>
      <c r="AV18" s="21">
        <v>0</v>
      </c>
      <c r="AW18" s="21">
        <v>0</v>
      </c>
      <c r="AX18" s="21">
        <v>0</v>
      </c>
      <c r="AY18" s="21">
        <v>0</v>
      </c>
      <c r="AZ18" s="21">
        <v>0</v>
      </c>
      <c r="BA18" s="21">
        <v>0</v>
      </c>
      <c r="BB18" s="21">
        <v>0</v>
      </c>
      <c r="BC18" s="21">
        <v>0</v>
      </c>
      <c r="BD18" s="19">
        <v>0</v>
      </c>
      <c r="BE18" s="38">
        <v>0</v>
      </c>
      <c r="BF18">
        <v>0</v>
      </c>
      <c r="BG18" s="47">
        <v>0</v>
      </c>
      <c r="BH18" s="21">
        <v>0</v>
      </c>
      <c r="BI18" s="21">
        <v>0</v>
      </c>
      <c r="BJ18" s="21">
        <v>0</v>
      </c>
      <c r="BK18" s="21">
        <v>0</v>
      </c>
      <c r="BL18" s="21">
        <v>0</v>
      </c>
      <c r="BM18" s="21">
        <v>0</v>
      </c>
      <c r="BN18" s="21">
        <v>0</v>
      </c>
      <c r="BO18" s="21">
        <v>0</v>
      </c>
      <c r="BP18" s="21">
        <v>0</v>
      </c>
      <c r="BQ18" s="21">
        <v>0</v>
      </c>
      <c r="BR18" s="19">
        <v>0</v>
      </c>
      <c r="BS18" s="38">
        <v>0</v>
      </c>
      <c r="BT18">
        <v>0</v>
      </c>
      <c r="BU18" s="47">
        <v>0</v>
      </c>
      <c r="BV18" s="21">
        <v>0</v>
      </c>
      <c r="BW18" s="21">
        <v>0</v>
      </c>
      <c r="BX18" s="21">
        <v>0</v>
      </c>
      <c r="BY18" s="21">
        <v>0</v>
      </c>
      <c r="BZ18" s="21">
        <v>0</v>
      </c>
      <c r="CA18" s="21">
        <v>0</v>
      </c>
      <c r="CB18" s="21">
        <v>0</v>
      </c>
      <c r="CC18" s="21">
        <v>0</v>
      </c>
      <c r="CD18" s="21">
        <v>0</v>
      </c>
      <c r="CE18" s="21">
        <v>0</v>
      </c>
      <c r="CF18" s="19">
        <v>0</v>
      </c>
      <c r="CG18" s="38">
        <v>0</v>
      </c>
    </row>
    <row r="19" spans="2:85" x14ac:dyDescent="0.3">
      <c r="B19" s="5" t="s">
        <v>74</v>
      </c>
      <c r="C19" s="101">
        <v>4270.7561191062878</v>
      </c>
      <c r="D19" s="22">
        <v>4495.8501655207656</v>
      </c>
      <c r="E19" s="22">
        <v>4840.965341096201</v>
      </c>
      <c r="F19" s="22">
        <v>5098.454227189628</v>
      </c>
      <c r="G19" s="22">
        <v>5018.9464288404188</v>
      </c>
      <c r="H19" s="22">
        <v>4849.4012871456735</v>
      </c>
      <c r="I19" s="22">
        <v>4871.7142100114015</v>
      </c>
      <c r="J19" s="22">
        <v>4710.6884278551406</v>
      </c>
      <c r="K19" s="22">
        <v>5121.9205904443952</v>
      </c>
      <c r="L19" s="22">
        <v>5237.554841496094</v>
      </c>
      <c r="M19" s="22">
        <v>4921.1922996899566</v>
      </c>
      <c r="N19" s="33">
        <v>5541.6384304072944</v>
      </c>
      <c r="O19" s="41">
        <v>58979.08236880324</v>
      </c>
      <c r="P19" s="14">
        <v>0</v>
      </c>
      <c r="Q19" s="50">
        <v>2083.2262549169318</v>
      </c>
      <c r="R19" s="22">
        <v>2232.0604124213323</v>
      </c>
      <c r="S19" s="22">
        <v>2284.0864942418639</v>
      </c>
      <c r="T19" s="22">
        <v>2327.6931401848119</v>
      </c>
      <c r="U19" s="22">
        <v>2216.5640411892873</v>
      </c>
      <c r="V19" s="22">
        <v>2294.2579156834186</v>
      </c>
      <c r="W19" s="22">
        <v>2302.6374258332708</v>
      </c>
      <c r="X19" s="22">
        <v>2357.5729376234349</v>
      </c>
      <c r="Y19" s="22">
        <v>2335.5844019066199</v>
      </c>
      <c r="Z19" s="22">
        <v>2425.6702337187371</v>
      </c>
      <c r="AA19" s="22">
        <v>2326.4684094554523</v>
      </c>
      <c r="AB19" s="33">
        <v>2454.6768298375396</v>
      </c>
      <c r="AC19" s="41">
        <v>27640.498497012701</v>
      </c>
      <c r="AD19">
        <v>0</v>
      </c>
      <c r="AE19" s="50">
        <v>310.60351603911869</v>
      </c>
      <c r="AF19" s="22">
        <v>327.264145912836</v>
      </c>
      <c r="AG19" s="22">
        <v>327.264145912836</v>
      </c>
      <c r="AH19" s="22">
        <v>358.07615691798264</v>
      </c>
      <c r="AI19" s="22">
        <v>376.27735949651941</v>
      </c>
      <c r="AJ19" s="22">
        <v>376.27735949651878</v>
      </c>
      <c r="AK19" s="22">
        <v>417.7625578783933</v>
      </c>
      <c r="AL19" s="22">
        <v>417.76255787839477</v>
      </c>
      <c r="AM19" s="22">
        <v>448.0276302483897</v>
      </c>
      <c r="AN19" s="22">
        <v>450.91258981020246</v>
      </c>
      <c r="AO19" s="22">
        <v>430.60765451345861</v>
      </c>
      <c r="AP19" s="33">
        <v>450.91258981020292</v>
      </c>
      <c r="AQ19" s="41">
        <v>4691.7482639148529</v>
      </c>
      <c r="AR19">
        <v>0</v>
      </c>
      <c r="AS19" s="50">
        <v>161.10372370752529</v>
      </c>
      <c r="AT19" s="22">
        <v>164.96540595172291</v>
      </c>
      <c r="AU19" s="22">
        <v>174.40377925143019</v>
      </c>
      <c r="AV19" s="22">
        <v>195.08289477035245</v>
      </c>
      <c r="AW19" s="22">
        <v>214.34766034356699</v>
      </c>
      <c r="AX19" s="22">
        <v>190.46361170216349</v>
      </c>
      <c r="AY19" s="22">
        <v>196.83234197055651</v>
      </c>
      <c r="AZ19" s="22">
        <v>188.08465979280561</v>
      </c>
      <c r="BA19" s="22">
        <v>195.33798639464797</v>
      </c>
      <c r="BB19" s="22">
        <v>201.9597445113591</v>
      </c>
      <c r="BC19" s="22">
        <v>191.15416434483205</v>
      </c>
      <c r="BD19" s="33">
        <v>261.22182574933282</v>
      </c>
      <c r="BE19" s="41">
        <v>2334.9577984902953</v>
      </c>
      <c r="BF19">
        <v>0</v>
      </c>
      <c r="BG19" s="50">
        <v>1190.5831960407443</v>
      </c>
      <c r="BH19" s="22">
        <v>1207.1224996831952</v>
      </c>
      <c r="BI19" s="22">
        <v>1238.284472128106</v>
      </c>
      <c r="BJ19" s="22">
        <v>1194.1539805531984</v>
      </c>
      <c r="BK19" s="22">
        <v>1220.6953272130231</v>
      </c>
      <c r="BL19" s="22">
        <v>1196.1609728979608</v>
      </c>
      <c r="BM19" s="22">
        <v>1250.0656809123559</v>
      </c>
      <c r="BN19" s="22">
        <v>1236.4536380496843</v>
      </c>
      <c r="BO19" s="22">
        <v>1313.60610518827</v>
      </c>
      <c r="BP19" s="22">
        <v>1277.4209672923123</v>
      </c>
      <c r="BQ19" s="22">
        <v>1166.3028670539431</v>
      </c>
      <c r="BR19" s="33">
        <v>1467.9936551054629</v>
      </c>
      <c r="BS19" s="41">
        <v>14958.843362118256</v>
      </c>
      <c r="BT19">
        <v>0</v>
      </c>
      <c r="BU19" s="50">
        <v>1730.0426558065155</v>
      </c>
      <c r="BV19" s="22">
        <v>2561.0056533508914</v>
      </c>
      <c r="BW19" s="22">
        <v>2511.6323500379799</v>
      </c>
      <c r="BX19" s="22">
        <v>2580.2715577685221</v>
      </c>
      <c r="BY19" s="22">
        <v>2492.7759137450198</v>
      </c>
      <c r="BZ19" s="22">
        <v>2660.2285832262478</v>
      </c>
      <c r="CA19" s="22">
        <v>2637.725844103355</v>
      </c>
      <c r="CB19" s="22">
        <v>2686.4918684068143</v>
      </c>
      <c r="CC19" s="22">
        <v>2581.2482912497435</v>
      </c>
      <c r="CD19" s="22">
        <v>2665.3258556639589</v>
      </c>
      <c r="CE19" s="22">
        <v>2809.1417945335452</v>
      </c>
      <c r="CF19" s="33">
        <v>2878.4178579190693</v>
      </c>
      <c r="CG19" s="41">
        <v>30794.308225811666</v>
      </c>
    </row>
    <row r="20" spans="2:85" x14ac:dyDescent="0.3">
      <c r="B20" s="4"/>
      <c r="C20" s="99">
        <v>0</v>
      </c>
      <c r="D20" s="23">
        <v>0</v>
      </c>
      <c r="E20" s="23">
        <v>0</v>
      </c>
      <c r="F20" s="23">
        <v>0</v>
      </c>
      <c r="G20" s="23">
        <v>0</v>
      </c>
      <c r="H20" s="23">
        <v>0</v>
      </c>
      <c r="I20" s="23">
        <v>0</v>
      </c>
      <c r="J20" s="23">
        <v>0</v>
      </c>
      <c r="K20" s="23">
        <v>0</v>
      </c>
      <c r="L20" s="23">
        <v>0</v>
      </c>
      <c r="M20" s="23">
        <v>0</v>
      </c>
      <c r="N20" s="31">
        <v>0</v>
      </c>
      <c r="O20" s="39">
        <v>0</v>
      </c>
      <c r="P20" s="1">
        <v>0</v>
      </c>
      <c r="Q20" s="48">
        <v>0</v>
      </c>
      <c r="R20" s="23">
        <v>0</v>
      </c>
      <c r="S20" s="23">
        <v>0</v>
      </c>
      <c r="T20" s="23">
        <v>0</v>
      </c>
      <c r="U20" s="23">
        <v>0</v>
      </c>
      <c r="V20" s="23">
        <v>0</v>
      </c>
      <c r="W20" s="23">
        <v>0</v>
      </c>
      <c r="X20" s="23">
        <v>0</v>
      </c>
      <c r="Y20" s="23">
        <v>0</v>
      </c>
      <c r="Z20" s="23">
        <v>0</v>
      </c>
      <c r="AA20" s="23">
        <v>0</v>
      </c>
      <c r="AB20" s="31">
        <v>0</v>
      </c>
      <c r="AC20" s="39">
        <v>0</v>
      </c>
      <c r="AD20">
        <v>0</v>
      </c>
      <c r="AE20" s="48">
        <v>0</v>
      </c>
      <c r="AF20" s="23">
        <v>0</v>
      </c>
      <c r="AG20" s="23">
        <v>0</v>
      </c>
      <c r="AH20" s="23">
        <v>0</v>
      </c>
      <c r="AI20" s="23">
        <v>0</v>
      </c>
      <c r="AJ20" s="23">
        <v>0</v>
      </c>
      <c r="AK20" s="23">
        <v>0</v>
      </c>
      <c r="AL20" s="23">
        <v>0</v>
      </c>
      <c r="AM20" s="23">
        <v>0</v>
      </c>
      <c r="AN20" s="23">
        <v>0</v>
      </c>
      <c r="AO20" s="23">
        <v>0</v>
      </c>
      <c r="AP20" s="31">
        <v>0</v>
      </c>
      <c r="AQ20" s="39">
        <v>0</v>
      </c>
      <c r="AR20">
        <v>0</v>
      </c>
      <c r="AS20" s="48">
        <v>0</v>
      </c>
      <c r="AT20" s="23">
        <v>0</v>
      </c>
      <c r="AU20" s="23">
        <v>0</v>
      </c>
      <c r="AV20" s="23">
        <v>0</v>
      </c>
      <c r="AW20" s="23">
        <v>0</v>
      </c>
      <c r="AX20" s="23">
        <v>0</v>
      </c>
      <c r="AY20" s="23">
        <v>0</v>
      </c>
      <c r="AZ20" s="23">
        <v>0</v>
      </c>
      <c r="BA20" s="23">
        <v>0</v>
      </c>
      <c r="BB20" s="23">
        <v>0</v>
      </c>
      <c r="BC20" s="23">
        <v>0</v>
      </c>
      <c r="BD20" s="31">
        <v>0</v>
      </c>
      <c r="BE20" s="39">
        <v>0</v>
      </c>
      <c r="BF20">
        <v>0</v>
      </c>
      <c r="BG20" s="48">
        <v>0</v>
      </c>
      <c r="BH20" s="23">
        <v>0</v>
      </c>
      <c r="BI20" s="23">
        <v>0</v>
      </c>
      <c r="BJ20" s="23">
        <v>0</v>
      </c>
      <c r="BK20" s="23">
        <v>0</v>
      </c>
      <c r="BL20" s="23">
        <v>0</v>
      </c>
      <c r="BM20" s="23">
        <v>0</v>
      </c>
      <c r="BN20" s="23">
        <v>0</v>
      </c>
      <c r="BO20" s="23">
        <v>0</v>
      </c>
      <c r="BP20" s="23">
        <v>0</v>
      </c>
      <c r="BQ20" s="23">
        <v>0</v>
      </c>
      <c r="BR20" s="31">
        <v>0</v>
      </c>
      <c r="BS20" s="39">
        <v>0</v>
      </c>
      <c r="BT20">
        <v>0</v>
      </c>
      <c r="BU20" s="48">
        <v>0</v>
      </c>
      <c r="BV20" s="23">
        <v>0</v>
      </c>
      <c r="BW20" s="23">
        <v>0</v>
      </c>
      <c r="BX20" s="23">
        <v>0</v>
      </c>
      <c r="BY20" s="23">
        <v>0</v>
      </c>
      <c r="BZ20" s="23">
        <v>0</v>
      </c>
      <c r="CA20" s="23">
        <v>0</v>
      </c>
      <c r="CB20" s="23">
        <v>0</v>
      </c>
      <c r="CC20" s="23">
        <v>0</v>
      </c>
      <c r="CD20" s="23">
        <v>0</v>
      </c>
      <c r="CE20" s="23">
        <v>0</v>
      </c>
      <c r="CF20" s="31">
        <v>0</v>
      </c>
      <c r="CG20" s="39">
        <v>0</v>
      </c>
    </row>
    <row r="21" spans="2:85" x14ac:dyDescent="0.3">
      <c r="B21" s="5" t="s">
        <v>75</v>
      </c>
      <c r="C21" s="99">
        <v>0</v>
      </c>
      <c r="D21" s="23">
        <v>0</v>
      </c>
      <c r="E21" s="23">
        <v>0</v>
      </c>
      <c r="F21" s="23">
        <v>0</v>
      </c>
      <c r="G21" s="23">
        <v>0</v>
      </c>
      <c r="H21" s="23">
        <v>0</v>
      </c>
      <c r="I21" s="23">
        <v>0</v>
      </c>
      <c r="J21" s="23">
        <v>0</v>
      </c>
      <c r="K21" s="23">
        <v>0</v>
      </c>
      <c r="L21" s="23">
        <v>0</v>
      </c>
      <c r="M21" s="23">
        <v>0</v>
      </c>
      <c r="N21" s="31">
        <v>0</v>
      </c>
      <c r="O21" s="39">
        <v>0</v>
      </c>
      <c r="P21" s="1">
        <v>0</v>
      </c>
      <c r="Q21" s="48">
        <v>0</v>
      </c>
      <c r="R21" s="23">
        <v>0</v>
      </c>
      <c r="S21" s="23">
        <v>0</v>
      </c>
      <c r="T21" s="23">
        <v>0</v>
      </c>
      <c r="U21" s="23">
        <v>0</v>
      </c>
      <c r="V21" s="23">
        <v>0</v>
      </c>
      <c r="W21" s="23">
        <v>0</v>
      </c>
      <c r="X21" s="23">
        <v>0</v>
      </c>
      <c r="Y21" s="23">
        <v>0</v>
      </c>
      <c r="Z21" s="23">
        <v>0</v>
      </c>
      <c r="AA21" s="23">
        <v>0</v>
      </c>
      <c r="AB21" s="31">
        <v>0</v>
      </c>
      <c r="AC21" s="39">
        <v>0</v>
      </c>
      <c r="AD21">
        <v>0</v>
      </c>
      <c r="AE21" s="48">
        <v>0</v>
      </c>
      <c r="AF21" s="23">
        <v>0</v>
      </c>
      <c r="AG21" s="23">
        <v>0</v>
      </c>
      <c r="AH21" s="23">
        <v>0</v>
      </c>
      <c r="AI21" s="23">
        <v>0</v>
      </c>
      <c r="AJ21" s="23">
        <v>0</v>
      </c>
      <c r="AK21" s="23">
        <v>0</v>
      </c>
      <c r="AL21" s="23">
        <v>0</v>
      </c>
      <c r="AM21" s="23">
        <v>0</v>
      </c>
      <c r="AN21" s="23">
        <v>0</v>
      </c>
      <c r="AO21" s="23">
        <v>0</v>
      </c>
      <c r="AP21" s="31">
        <v>0</v>
      </c>
      <c r="AQ21" s="39">
        <v>0</v>
      </c>
      <c r="AR21">
        <v>0</v>
      </c>
      <c r="AS21" s="48">
        <v>0</v>
      </c>
      <c r="AT21" s="23">
        <v>0</v>
      </c>
      <c r="AU21" s="23">
        <v>0</v>
      </c>
      <c r="AV21" s="23">
        <v>0</v>
      </c>
      <c r="AW21" s="23">
        <v>0</v>
      </c>
      <c r="AX21" s="23">
        <v>0</v>
      </c>
      <c r="AY21" s="23">
        <v>0</v>
      </c>
      <c r="AZ21" s="23">
        <v>0</v>
      </c>
      <c r="BA21" s="23">
        <v>0</v>
      </c>
      <c r="BB21" s="23">
        <v>0</v>
      </c>
      <c r="BC21" s="23">
        <v>0</v>
      </c>
      <c r="BD21" s="31">
        <v>0</v>
      </c>
      <c r="BE21" s="39">
        <v>0</v>
      </c>
      <c r="BF21">
        <v>0</v>
      </c>
      <c r="BG21" s="48">
        <v>0</v>
      </c>
      <c r="BH21" s="23">
        <v>0</v>
      </c>
      <c r="BI21" s="23">
        <v>0</v>
      </c>
      <c r="BJ21" s="23">
        <v>0</v>
      </c>
      <c r="BK21" s="23">
        <v>0</v>
      </c>
      <c r="BL21" s="23">
        <v>0</v>
      </c>
      <c r="BM21" s="23">
        <v>0</v>
      </c>
      <c r="BN21" s="23">
        <v>0</v>
      </c>
      <c r="BO21" s="23">
        <v>0</v>
      </c>
      <c r="BP21" s="23">
        <v>0</v>
      </c>
      <c r="BQ21" s="23">
        <v>0</v>
      </c>
      <c r="BR21" s="31">
        <v>0</v>
      </c>
      <c r="BS21" s="39">
        <v>0</v>
      </c>
      <c r="BT21">
        <v>0</v>
      </c>
      <c r="BU21" s="48">
        <v>0</v>
      </c>
      <c r="BV21" s="23">
        <v>0</v>
      </c>
      <c r="BW21" s="23">
        <v>0</v>
      </c>
      <c r="BX21" s="23">
        <v>0</v>
      </c>
      <c r="BY21" s="23">
        <v>0</v>
      </c>
      <c r="BZ21" s="23">
        <v>0</v>
      </c>
      <c r="CA21" s="23">
        <v>0</v>
      </c>
      <c r="CB21" s="23">
        <v>0</v>
      </c>
      <c r="CC21" s="23">
        <v>0</v>
      </c>
      <c r="CD21" s="23">
        <v>0</v>
      </c>
      <c r="CE21" s="23">
        <v>0</v>
      </c>
      <c r="CF21" s="31">
        <v>0</v>
      </c>
      <c r="CG21" s="39">
        <v>0</v>
      </c>
    </row>
    <row r="22" spans="2:85" x14ac:dyDescent="0.3">
      <c r="B22" s="4" t="s">
        <v>76</v>
      </c>
      <c r="C22" s="99">
        <v>-77.114355945</v>
      </c>
      <c r="D22" s="23">
        <v>-77.114355945</v>
      </c>
      <c r="E22" s="23">
        <v>-77.114355945</v>
      </c>
      <c r="F22" s="23">
        <v>-77.114355945</v>
      </c>
      <c r="G22" s="23">
        <v>-77.114355945</v>
      </c>
      <c r="H22" s="23">
        <v>-77.114355945</v>
      </c>
      <c r="I22" s="23">
        <v>-77.114355945</v>
      </c>
      <c r="J22" s="23">
        <v>-77.114355945</v>
      </c>
      <c r="K22" s="23">
        <v>-77.114355945</v>
      </c>
      <c r="L22" s="23">
        <v>-77.114355945</v>
      </c>
      <c r="M22" s="23">
        <v>-77.114355945</v>
      </c>
      <c r="N22" s="31">
        <v>-77.114355945</v>
      </c>
      <c r="O22" s="39">
        <v>-925.37227133999977</v>
      </c>
      <c r="P22" s="1">
        <v>0</v>
      </c>
      <c r="Q22" s="48">
        <v>-102.10406448000001</v>
      </c>
      <c r="R22" s="23">
        <v>-102.10406448000001</v>
      </c>
      <c r="S22" s="23">
        <v>-102.10406448000001</v>
      </c>
      <c r="T22" s="23">
        <v>-102.10406448000001</v>
      </c>
      <c r="U22" s="23">
        <v>-102.10406448000001</v>
      </c>
      <c r="V22" s="23">
        <v>-102.10406448000001</v>
      </c>
      <c r="W22" s="23">
        <v>-102.10406448000001</v>
      </c>
      <c r="X22" s="23">
        <v>-102.10406448000001</v>
      </c>
      <c r="Y22" s="23">
        <v>-102.10406448000001</v>
      </c>
      <c r="Z22" s="23">
        <v>-102.10406448000001</v>
      </c>
      <c r="AA22" s="23">
        <v>-102.10406448000001</v>
      </c>
      <c r="AB22" s="31">
        <v>-102.10406448000001</v>
      </c>
      <c r="AC22" s="39">
        <v>-1225.2487737599999</v>
      </c>
      <c r="AD22">
        <v>0</v>
      </c>
      <c r="AE22" s="48">
        <v>-51.61304936924914</v>
      </c>
      <c r="AF22" s="23">
        <v>-51.61304936924914</v>
      </c>
      <c r="AG22" s="23">
        <v>-51.61304936924914</v>
      </c>
      <c r="AH22" s="23">
        <v>-51.61304936924914</v>
      </c>
      <c r="AI22" s="23">
        <v>-51.61304936924914</v>
      </c>
      <c r="AJ22" s="23">
        <v>-51.61304936924914</v>
      </c>
      <c r="AK22" s="23">
        <v>-51.61304936924914</v>
      </c>
      <c r="AL22" s="23">
        <v>-51.61304936924914</v>
      </c>
      <c r="AM22" s="23">
        <v>-51.61304936924914</v>
      </c>
      <c r="AN22" s="23">
        <v>-51.61304936924914</v>
      </c>
      <c r="AO22" s="23">
        <v>-51.61304936924914</v>
      </c>
      <c r="AP22" s="31">
        <v>-51.61304936924914</v>
      </c>
      <c r="AQ22" s="39">
        <v>-619.35659243098985</v>
      </c>
      <c r="AR22">
        <v>0</v>
      </c>
      <c r="AS22" s="48">
        <v>0</v>
      </c>
      <c r="AT22" s="23">
        <v>0</v>
      </c>
      <c r="AU22" s="23">
        <v>0</v>
      </c>
      <c r="AV22" s="23">
        <v>0</v>
      </c>
      <c r="AW22" s="23">
        <v>0</v>
      </c>
      <c r="AX22" s="23">
        <v>0</v>
      </c>
      <c r="AY22" s="23">
        <v>0</v>
      </c>
      <c r="AZ22" s="23">
        <v>0</v>
      </c>
      <c r="BA22" s="23">
        <v>0</v>
      </c>
      <c r="BB22" s="23">
        <v>0</v>
      </c>
      <c r="BC22" s="23">
        <v>0</v>
      </c>
      <c r="BD22" s="31">
        <v>0</v>
      </c>
      <c r="BE22" s="39">
        <v>0</v>
      </c>
      <c r="BF22">
        <v>0</v>
      </c>
      <c r="BG22" s="48">
        <v>0</v>
      </c>
      <c r="BH22" s="23">
        <v>0</v>
      </c>
      <c r="BI22" s="23">
        <v>0</v>
      </c>
      <c r="BJ22" s="23">
        <v>0</v>
      </c>
      <c r="BK22" s="23">
        <v>0</v>
      </c>
      <c r="BL22" s="23">
        <v>0</v>
      </c>
      <c r="BM22" s="23">
        <v>0</v>
      </c>
      <c r="BN22" s="23">
        <v>0</v>
      </c>
      <c r="BO22" s="23">
        <v>0</v>
      </c>
      <c r="BP22" s="23">
        <v>0</v>
      </c>
      <c r="BQ22" s="23">
        <v>0</v>
      </c>
      <c r="BR22" s="31">
        <v>0</v>
      </c>
      <c r="BS22" s="39">
        <v>0</v>
      </c>
      <c r="BT22">
        <v>0</v>
      </c>
      <c r="BU22" s="48">
        <v>0</v>
      </c>
      <c r="BV22" s="23">
        <v>0</v>
      </c>
      <c r="BW22" s="23">
        <v>0</v>
      </c>
      <c r="BX22" s="23">
        <v>0</v>
      </c>
      <c r="BY22" s="23">
        <v>0</v>
      </c>
      <c r="BZ22" s="23">
        <v>0</v>
      </c>
      <c r="CA22" s="23">
        <v>0</v>
      </c>
      <c r="CB22" s="23">
        <v>0</v>
      </c>
      <c r="CC22" s="23">
        <v>0</v>
      </c>
      <c r="CD22" s="23">
        <v>0</v>
      </c>
      <c r="CE22" s="23">
        <v>0</v>
      </c>
      <c r="CF22" s="31">
        <v>0</v>
      </c>
      <c r="CG22" s="39">
        <v>0</v>
      </c>
    </row>
    <row r="23" spans="2:85" x14ac:dyDescent="0.3">
      <c r="B23" s="4" t="s">
        <v>77</v>
      </c>
      <c r="C23" s="99">
        <v>-308.56990016278996</v>
      </c>
      <c r="D23" s="23">
        <v>-308.56990016278996</v>
      </c>
      <c r="E23" s="23">
        <v>-308.56990016278996</v>
      </c>
      <c r="F23" s="23">
        <v>-308.56990016278996</v>
      </c>
      <c r="G23" s="23">
        <v>-308.56990016278996</v>
      </c>
      <c r="H23" s="23">
        <v>-308.56990016278996</v>
      </c>
      <c r="I23" s="23">
        <v>-308.56990016278996</v>
      </c>
      <c r="J23" s="23">
        <v>-308.56990016278996</v>
      </c>
      <c r="K23" s="23">
        <v>-308.56990016278996</v>
      </c>
      <c r="L23" s="23">
        <v>-308.56990016278996</v>
      </c>
      <c r="M23" s="23">
        <v>-308.56990016278996</v>
      </c>
      <c r="N23" s="31">
        <v>-308.56990016278996</v>
      </c>
      <c r="O23" s="39">
        <v>-3702.8388019534791</v>
      </c>
      <c r="P23" s="1">
        <v>0</v>
      </c>
      <c r="Q23" s="48">
        <v>-255.03104506000003</v>
      </c>
      <c r="R23" s="23">
        <v>-255.03104506000003</v>
      </c>
      <c r="S23" s="23">
        <v>-255.03104506000003</v>
      </c>
      <c r="T23" s="23">
        <v>-255.03104506000003</v>
      </c>
      <c r="U23" s="23">
        <v>-255.03104506000003</v>
      </c>
      <c r="V23" s="23">
        <v>-255.03104506000003</v>
      </c>
      <c r="W23" s="23">
        <v>-255.03104506000003</v>
      </c>
      <c r="X23" s="23">
        <v>-255.03104506000003</v>
      </c>
      <c r="Y23" s="23">
        <v>-255.03104506000003</v>
      </c>
      <c r="Z23" s="23">
        <v>-255.03104506000003</v>
      </c>
      <c r="AA23" s="23">
        <v>-255.03104506000003</v>
      </c>
      <c r="AB23" s="31">
        <v>-255.03104506000003</v>
      </c>
      <c r="AC23" s="39">
        <v>-3060.3725407199995</v>
      </c>
      <c r="AD23">
        <v>0</v>
      </c>
      <c r="AE23" s="48">
        <v>-117.60694043999999</v>
      </c>
      <c r="AF23" s="23">
        <v>-117.60694043999999</v>
      </c>
      <c r="AG23" s="23">
        <v>-117.60694043999999</v>
      </c>
      <c r="AH23" s="23">
        <v>-117.60694043999999</v>
      </c>
      <c r="AI23" s="23">
        <v>-117.60694043999999</v>
      </c>
      <c r="AJ23" s="23">
        <v>-117.60694043999999</v>
      </c>
      <c r="AK23" s="23">
        <v>-117.60694043999999</v>
      </c>
      <c r="AL23" s="23">
        <v>-117.60694043999999</v>
      </c>
      <c r="AM23" s="23">
        <v>-117.60694043999999</v>
      </c>
      <c r="AN23" s="23">
        <v>-117.60694043999999</v>
      </c>
      <c r="AO23" s="23">
        <v>-117.60694043999999</v>
      </c>
      <c r="AP23" s="31">
        <v>-117.60694043999999</v>
      </c>
      <c r="AQ23" s="39">
        <v>-1411.2832852799997</v>
      </c>
      <c r="AR23">
        <v>0</v>
      </c>
      <c r="AS23" s="48">
        <v>0</v>
      </c>
      <c r="AT23" s="23">
        <v>0</v>
      </c>
      <c r="AU23" s="23">
        <v>0</v>
      </c>
      <c r="AV23" s="23">
        <v>0</v>
      </c>
      <c r="AW23" s="23">
        <v>0</v>
      </c>
      <c r="AX23" s="23">
        <v>0</v>
      </c>
      <c r="AY23" s="23">
        <v>0</v>
      </c>
      <c r="AZ23" s="23">
        <v>0</v>
      </c>
      <c r="BA23" s="23">
        <v>0</v>
      </c>
      <c r="BB23" s="23">
        <v>0</v>
      </c>
      <c r="BC23" s="23">
        <v>0</v>
      </c>
      <c r="BD23" s="31">
        <v>0</v>
      </c>
      <c r="BE23" s="39">
        <v>0</v>
      </c>
      <c r="BF23">
        <v>0</v>
      </c>
      <c r="BG23" s="48">
        <v>0</v>
      </c>
      <c r="BH23" s="23">
        <v>0</v>
      </c>
      <c r="BI23" s="23">
        <v>0</v>
      </c>
      <c r="BJ23" s="23">
        <v>0</v>
      </c>
      <c r="BK23" s="23">
        <v>0</v>
      </c>
      <c r="BL23" s="23">
        <v>0</v>
      </c>
      <c r="BM23" s="23">
        <v>0</v>
      </c>
      <c r="BN23" s="23">
        <v>0</v>
      </c>
      <c r="BO23" s="23">
        <v>0</v>
      </c>
      <c r="BP23" s="23">
        <v>0</v>
      </c>
      <c r="BQ23" s="23">
        <v>0</v>
      </c>
      <c r="BR23" s="31">
        <v>0</v>
      </c>
      <c r="BS23" s="39">
        <v>0</v>
      </c>
      <c r="BT23">
        <v>0</v>
      </c>
      <c r="BU23" s="48">
        <v>-50.713231250000014</v>
      </c>
      <c r="BV23" s="23">
        <v>-50.713231250000014</v>
      </c>
      <c r="BW23" s="23">
        <v>-50.713231250000014</v>
      </c>
      <c r="BX23" s="23">
        <v>-50.713231250000014</v>
      </c>
      <c r="BY23" s="23">
        <v>-50.713231250000014</v>
      </c>
      <c r="BZ23" s="23">
        <v>-50.713231250000014</v>
      </c>
      <c r="CA23" s="23">
        <v>-50.713231250000014</v>
      </c>
      <c r="CB23" s="23">
        <v>-50.713231250000014</v>
      </c>
      <c r="CC23" s="23">
        <v>-50.713231250000014</v>
      </c>
      <c r="CD23" s="23">
        <v>-50.713231250000014</v>
      </c>
      <c r="CE23" s="23">
        <v>-50.713231250000014</v>
      </c>
      <c r="CF23" s="31">
        <v>-50.713231250000014</v>
      </c>
      <c r="CG23" s="39">
        <v>-608.5587750000002</v>
      </c>
    </row>
    <row r="24" spans="2:85" x14ac:dyDescent="0.3">
      <c r="B24" s="4" t="s">
        <v>2</v>
      </c>
      <c r="C24" s="99">
        <v>-45.631559307397751</v>
      </c>
      <c r="D24" s="23">
        <v>-45.631559307397751</v>
      </c>
      <c r="E24" s="23">
        <v>-45.631559307397751</v>
      </c>
      <c r="F24" s="23">
        <v>-45.631559307397751</v>
      </c>
      <c r="G24" s="23">
        <v>-45.631559307397751</v>
      </c>
      <c r="H24" s="23">
        <v>-45.631559307397751</v>
      </c>
      <c r="I24" s="23">
        <v>-45.631559307397751</v>
      </c>
      <c r="J24" s="23">
        <v>-45.631559307397751</v>
      </c>
      <c r="K24" s="23">
        <v>-45.631559307397751</v>
      </c>
      <c r="L24" s="23">
        <v>-45.631559307397751</v>
      </c>
      <c r="M24" s="23">
        <v>-45.631559307397751</v>
      </c>
      <c r="N24" s="31">
        <v>-45.631559307397751</v>
      </c>
      <c r="O24" s="39">
        <v>-547.57871168877307</v>
      </c>
      <c r="P24" s="1">
        <v>0</v>
      </c>
      <c r="Q24" s="48">
        <v>0</v>
      </c>
      <c r="R24" s="23">
        <v>0</v>
      </c>
      <c r="S24" s="23">
        <v>0</v>
      </c>
      <c r="T24" s="23">
        <v>0</v>
      </c>
      <c r="U24" s="23">
        <v>0</v>
      </c>
      <c r="V24" s="23">
        <v>0</v>
      </c>
      <c r="W24" s="23">
        <v>0</v>
      </c>
      <c r="X24" s="23">
        <v>0</v>
      </c>
      <c r="Y24" s="23">
        <v>0</v>
      </c>
      <c r="Z24" s="23">
        <v>0</v>
      </c>
      <c r="AA24" s="23">
        <v>0</v>
      </c>
      <c r="AB24" s="31">
        <v>0</v>
      </c>
      <c r="AC24" s="39">
        <v>0</v>
      </c>
      <c r="AD24">
        <v>0</v>
      </c>
      <c r="AE24" s="48">
        <v>0</v>
      </c>
      <c r="AF24" s="23">
        <v>0</v>
      </c>
      <c r="AG24" s="23">
        <v>0</v>
      </c>
      <c r="AH24" s="23">
        <v>0</v>
      </c>
      <c r="AI24" s="23">
        <v>0</v>
      </c>
      <c r="AJ24" s="23">
        <v>0</v>
      </c>
      <c r="AK24" s="23">
        <v>0</v>
      </c>
      <c r="AL24" s="23">
        <v>0</v>
      </c>
      <c r="AM24" s="23">
        <v>0</v>
      </c>
      <c r="AN24" s="23">
        <v>0</v>
      </c>
      <c r="AO24" s="23">
        <v>0</v>
      </c>
      <c r="AP24" s="31">
        <v>0</v>
      </c>
      <c r="AQ24" s="39">
        <v>0</v>
      </c>
      <c r="AR24">
        <v>0</v>
      </c>
      <c r="AS24" s="48">
        <v>-19.166842596825003</v>
      </c>
      <c r="AT24" s="23">
        <v>-19.166842596825003</v>
      </c>
      <c r="AU24" s="23">
        <v>-19.166842596825003</v>
      </c>
      <c r="AV24" s="23">
        <v>-19.166842596825003</v>
      </c>
      <c r="AW24" s="23">
        <v>-19.166842596825003</v>
      </c>
      <c r="AX24" s="23">
        <v>-19.166842596825003</v>
      </c>
      <c r="AY24" s="23">
        <v>-19.166842596825003</v>
      </c>
      <c r="AZ24" s="23">
        <v>-19.166842596825003</v>
      </c>
      <c r="BA24" s="23">
        <v>-19.166842596825003</v>
      </c>
      <c r="BB24" s="23">
        <v>-19.166842596825003</v>
      </c>
      <c r="BC24" s="23">
        <v>-19.166842596825003</v>
      </c>
      <c r="BD24" s="31">
        <v>-19.166842596825003</v>
      </c>
      <c r="BE24" s="39">
        <v>-230.00211116190007</v>
      </c>
      <c r="BF24">
        <v>0</v>
      </c>
      <c r="BG24" s="48">
        <v>-34.310830679766667</v>
      </c>
      <c r="BH24" s="23">
        <v>-34.310830679766667</v>
      </c>
      <c r="BI24" s="23">
        <v>-34.310830679766667</v>
      </c>
      <c r="BJ24" s="23">
        <v>-34.310830679766667</v>
      </c>
      <c r="BK24" s="23">
        <v>-34.310830679766667</v>
      </c>
      <c r="BL24" s="23">
        <v>-34.310830679766667</v>
      </c>
      <c r="BM24" s="23">
        <v>-34.310830679766667</v>
      </c>
      <c r="BN24" s="23">
        <v>-34.310830679766667</v>
      </c>
      <c r="BO24" s="23">
        <v>-34.310830679766667</v>
      </c>
      <c r="BP24" s="23">
        <v>-34.310830679766667</v>
      </c>
      <c r="BQ24" s="23">
        <v>-34.310830679766667</v>
      </c>
      <c r="BR24" s="31">
        <v>-34.310830679766667</v>
      </c>
      <c r="BS24" s="39">
        <v>-411.72996815719989</v>
      </c>
      <c r="BT24">
        <v>0</v>
      </c>
      <c r="BU24" s="48">
        <v>-37.460589645315309</v>
      </c>
      <c r="BV24" s="23">
        <v>-37.460589645315309</v>
      </c>
      <c r="BW24" s="23">
        <v>-37.460589645315309</v>
      </c>
      <c r="BX24" s="23">
        <v>-37.460589645315309</v>
      </c>
      <c r="BY24" s="23">
        <v>-37.460589645315309</v>
      </c>
      <c r="BZ24" s="23">
        <v>-37.460589645315309</v>
      </c>
      <c r="CA24" s="23">
        <v>-37.460589645315309</v>
      </c>
      <c r="CB24" s="23">
        <v>-37.460589645315309</v>
      </c>
      <c r="CC24" s="23">
        <v>-37.460589645315309</v>
      </c>
      <c r="CD24" s="23">
        <v>-37.460589645315309</v>
      </c>
      <c r="CE24" s="23">
        <v>-37.460589645315309</v>
      </c>
      <c r="CF24" s="31">
        <v>-37.460589645315309</v>
      </c>
      <c r="CG24" s="39">
        <v>-449.52707574378371</v>
      </c>
    </row>
    <row r="25" spans="2:85" x14ac:dyDescent="0.3">
      <c r="B25" s="6" t="s">
        <v>78</v>
      </c>
      <c r="C25" s="100">
        <v>-14.547506171207081</v>
      </c>
      <c r="D25" s="26">
        <v>-14.547506171207081</v>
      </c>
      <c r="E25" s="26">
        <v>-14.547506171207081</v>
      </c>
      <c r="F25" s="26">
        <v>-14.547506171207081</v>
      </c>
      <c r="G25" s="26">
        <v>-14.547506171207081</v>
      </c>
      <c r="H25" s="26">
        <v>-14.547506171207081</v>
      </c>
      <c r="I25" s="26">
        <v>-14.547506171207081</v>
      </c>
      <c r="J25" s="26">
        <v>-14.547506171207081</v>
      </c>
      <c r="K25" s="26">
        <v>-14.547506171207081</v>
      </c>
      <c r="L25" s="26">
        <v>-14.547506171207081</v>
      </c>
      <c r="M25" s="26">
        <v>-14.547506171207081</v>
      </c>
      <c r="N25" s="32">
        <v>-14.547506171207081</v>
      </c>
      <c r="O25" s="40">
        <v>-174.57007405448493</v>
      </c>
      <c r="P25" s="1">
        <v>0</v>
      </c>
      <c r="Q25" s="49">
        <v>0</v>
      </c>
      <c r="R25" s="26">
        <v>0</v>
      </c>
      <c r="S25" s="26">
        <v>0</v>
      </c>
      <c r="T25" s="26">
        <v>0</v>
      </c>
      <c r="U25" s="26">
        <v>0</v>
      </c>
      <c r="V25" s="26">
        <v>0</v>
      </c>
      <c r="W25" s="26">
        <v>0</v>
      </c>
      <c r="X25" s="26">
        <v>0</v>
      </c>
      <c r="Y25" s="26">
        <v>0</v>
      </c>
      <c r="Z25" s="26">
        <v>0</v>
      </c>
      <c r="AA25" s="26">
        <v>0</v>
      </c>
      <c r="AB25" s="32">
        <v>0</v>
      </c>
      <c r="AC25" s="40">
        <v>0</v>
      </c>
      <c r="AD25">
        <v>0</v>
      </c>
      <c r="AE25" s="49">
        <v>0</v>
      </c>
      <c r="AF25" s="26">
        <v>0</v>
      </c>
      <c r="AG25" s="26">
        <v>0</v>
      </c>
      <c r="AH25" s="26">
        <v>0</v>
      </c>
      <c r="AI25" s="26">
        <v>0</v>
      </c>
      <c r="AJ25" s="26">
        <v>0</v>
      </c>
      <c r="AK25" s="26">
        <v>0</v>
      </c>
      <c r="AL25" s="26">
        <v>0</v>
      </c>
      <c r="AM25" s="26">
        <v>0</v>
      </c>
      <c r="AN25" s="26">
        <v>0</v>
      </c>
      <c r="AO25" s="26">
        <v>0</v>
      </c>
      <c r="AP25" s="32">
        <v>0</v>
      </c>
      <c r="AQ25" s="40">
        <v>0</v>
      </c>
      <c r="AR25">
        <v>0</v>
      </c>
      <c r="AS25" s="49">
        <v>-21.973309734234814</v>
      </c>
      <c r="AT25" s="26">
        <v>-21.973309734234814</v>
      </c>
      <c r="AU25" s="26">
        <v>-21.973309734234814</v>
      </c>
      <c r="AV25" s="26">
        <v>-21.973309734234814</v>
      </c>
      <c r="AW25" s="26">
        <v>-21.973309734234814</v>
      </c>
      <c r="AX25" s="26">
        <v>-21.973309734234814</v>
      </c>
      <c r="AY25" s="26">
        <v>-21.973309734234814</v>
      </c>
      <c r="AZ25" s="26">
        <v>-21.973309734234814</v>
      </c>
      <c r="BA25" s="26">
        <v>-21.973309734234814</v>
      </c>
      <c r="BB25" s="26">
        <v>-21.973309734234814</v>
      </c>
      <c r="BC25" s="26">
        <v>-21.973309734234814</v>
      </c>
      <c r="BD25" s="32">
        <v>-21.973309734234814</v>
      </c>
      <c r="BE25" s="40">
        <v>-263.67971681081775</v>
      </c>
      <c r="BF25">
        <v>0</v>
      </c>
      <c r="BG25" s="49">
        <v>-24.356011472500303</v>
      </c>
      <c r="BH25" s="26">
        <v>-24.356011472500303</v>
      </c>
      <c r="BI25" s="26">
        <v>-24.356011472500303</v>
      </c>
      <c r="BJ25" s="26">
        <v>-24.356011472500303</v>
      </c>
      <c r="BK25" s="26">
        <v>-24.356011472500303</v>
      </c>
      <c r="BL25" s="26">
        <v>-24.356011472500303</v>
      </c>
      <c r="BM25" s="26">
        <v>-24.356011472500303</v>
      </c>
      <c r="BN25" s="26">
        <v>-24.356011472500303</v>
      </c>
      <c r="BO25" s="26">
        <v>-24.356011472500303</v>
      </c>
      <c r="BP25" s="26">
        <v>-24.356011472500303</v>
      </c>
      <c r="BQ25" s="26">
        <v>-24.356011472500303</v>
      </c>
      <c r="BR25" s="32">
        <v>-24.356011472500303</v>
      </c>
      <c r="BS25" s="40">
        <v>-292.27213767000364</v>
      </c>
      <c r="BT25">
        <v>0</v>
      </c>
      <c r="BU25" s="49">
        <v>-27.362029015081809</v>
      </c>
      <c r="BV25" s="26">
        <v>-27.362029015081809</v>
      </c>
      <c r="BW25" s="26">
        <v>-27.362029015081809</v>
      </c>
      <c r="BX25" s="26">
        <v>-27.362029015081809</v>
      </c>
      <c r="BY25" s="26">
        <v>-27.362029015081809</v>
      </c>
      <c r="BZ25" s="26">
        <v>-27.362029015081809</v>
      </c>
      <c r="CA25" s="26">
        <v>-27.362029015081809</v>
      </c>
      <c r="CB25" s="26">
        <v>-27.362029015081809</v>
      </c>
      <c r="CC25" s="26">
        <v>-27.362029015081809</v>
      </c>
      <c r="CD25" s="26">
        <v>-27.362029015081809</v>
      </c>
      <c r="CE25" s="26">
        <v>-27.362029015081809</v>
      </c>
      <c r="CF25" s="32">
        <v>-27.362029015081809</v>
      </c>
      <c r="CG25" s="40">
        <v>-328.34434818098168</v>
      </c>
    </row>
    <row r="26" spans="2:85" ht="15" thickBot="1" x14ac:dyDescent="0.35">
      <c r="B26" s="10" t="s">
        <v>79</v>
      </c>
      <c r="C26" s="102">
        <v>-445.86332158639482</v>
      </c>
      <c r="D26" s="27">
        <v>-445.86332158639482</v>
      </c>
      <c r="E26" s="27">
        <v>-445.86332158639482</v>
      </c>
      <c r="F26" s="27">
        <v>-445.86332158639482</v>
      </c>
      <c r="G26" s="27">
        <v>-445.86332158639482</v>
      </c>
      <c r="H26" s="27">
        <v>-445.86332158639482</v>
      </c>
      <c r="I26" s="27">
        <v>-445.86332158639482</v>
      </c>
      <c r="J26" s="27">
        <v>-445.86332158639482</v>
      </c>
      <c r="K26" s="27">
        <v>-445.86332158639482</v>
      </c>
      <c r="L26" s="27">
        <v>-445.86332158639482</v>
      </c>
      <c r="M26" s="27">
        <v>-445.86332158639482</v>
      </c>
      <c r="N26" s="34">
        <v>-445.86332158639482</v>
      </c>
      <c r="O26" s="42">
        <v>-5350.3598590367383</v>
      </c>
      <c r="P26" s="1">
        <v>0</v>
      </c>
      <c r="Q26" s="51">
        <v>-357.13510954000003</v>
      </c>
      <c r="R26" s="27">
        <v>-357.13510954000003</v>
      </c>
      <c r="S26" s="27">
        <v>-357.13510954000003</v>
      </c>
      <c r="T26" s="27">
        <v>-357.13510954000003</v>
      </c>
      <c r="U26" s="27">
        <v>-357.13510954000003</v>
      </c>
      <c r="V26" s="27">
        <v>-357.13510954000003</v>
      </c>
      <c r="W26" s="27">
        <v>-357.13510954000003</v>
      </c>
      <c r="X26" s="27">
        <v>-357.13510954000003</v>
      </c>
      <c r="Y26" s="27">
        <v>-357.13510954000003</v>
      </c>
      <c r="Z26" s="27">
        <v>-357.13510954000003</v>
      </c>
      <c r="AA26" s="27">
        <v>-357.13510954000003</v>
      </c>
      <c r="AB26" s="34">
        <v>-357.13510954000003</v>
      </c>
      <c r="AC26" s="42">
        <v>-4285.6213144800004</v>
      </c>
      <c r="AD26">
        <v>0</v>
      </c>
      <c r="AE26" s="51">
        <v>-169.21998980924914</v>
      </c>
      <c r="AF26" s="27">
        <v>-169.21998980924914</v>
      </c>
      <c r="AG26" s="27">
        <v>-169.21998980924914</v>
      </c>
      <c r="AH26" s="27">
        <v>-169.21998980924914</v>
      </c>
      <c r="AI26" s="27">
        <v>-169.21998980924914</v>
      </c>
      <c r="AJ26" s="27">
        <v>-169.21998980924914</v>
      </c>
      <c r="AK26" s="27">
        <v>-169.21998980924914</v>
      </c>
      <c r="AL26" s="27">
        <v>-169.21998980924914</v>
      </c>
      <c r="AM26" s="27">
        <v>-169.21998980924914</v>
      </c>
      <c r="AN26" s="27">
        <v>-169.21998980924914</v>
      </c>
      <c r="AO26" s="27">
        <v>-169.21998980924914</v>
      </c>
      <c r="AP26" s="34">
        <v>-169.21998980924914</v>
      </c>
      <c r="AQ26" s="42">
        <v>-2030.6398777109898</v>
      </c>
      <c r="AR26">
        <v>0</v>
      </c>
      <c r="AS26" s="51">
        <v>-41.140152331059817</v>
      </c>
      <c r="AT26" s="27">
        <v>-41.140152331059817</v>
      </c>
      <c r="AU26" s="27">
        <v>-41.140152331059817</v>
      </c>
      <c r="AV26" s="27">
        <v>-41.140152331059817</v>
      </c>
      <c r="AW26" s="27">
        <v>-41.140152331059817</v>
      </c>
      <c r="AX26" s="27">
        <v>-41.140152331059817</v>
      </c>
      <c r="AY26" s="27">
        <v>-41.140152331059817</v>
      </c>
      <c r="AZ26" s="27">
        <v>-41.140152331059817</v>
      </c>
      <c r="BA26" s="27">
        <v>-41.140152331059817</v>
      </c>
      <c r="BB26" s="27">
        <v>-41.140152331059817</v>
      </c>
      <c r="BC26" s="27">
        <v>-41.140152331059817</v>
      </c>
      <c r="BD26" s="34">
        <v>-41.140152331059817</v>
      </c>
      <c r="BE26" s="42">
        <v>-493.68182797271783</v>
      </c>
      <c r="BF26">
        <v>0</v>
      </c>
      <c r="BG26" s="51">
        <v>-58.666842152266966</v>
      </c>
      <c r="BH26" s="27">
        <v>-58.666842152266966</v>
      </c>
      <c r="BI26" s="27">
        <v>-58.666842152266966</v>
      </c>
      <c r="BJ26" s="27">
        <v>-58.666842152266966</v>
      </c>
      <c r="BK26" s="27">
        <v>-58.666842152266966</v>
      </c>
      <c r="BL26" s="27">
        <v>-58.666842152266966</v>
      </c>
      <c r="BM26" s="27">
        <v>-58.666842152266966</v>
      </c>
      <c r="BN26" s="27">
        <v>-58.666842152266966</v>
      </c>
      <c r="BO26" s="27">
        <v>-58.666842152266966</v>
      </c>
      <c r="BP26" s="27">
        <v>-58.666842152266966</v>
      </c>
      <c r="BQ26" s="27">
        <v>-58.666842152266966</v>
      </c>
      <c r="BR26" s="34">
        <v>-58.666842152266966</v>
      </c>
      <c r="BS26" s="42">
        <v>-704.00210582720365</v>
      </c>
      <c r="BT26">
        <v>0</v>
      </c>
      <c r="BU26" s="51">
        <v>-115.53584991039713</v>
      </c>
      <c r="BV26" s="27">
        <v>-115.53584991039713</v>
      </c>
      <c r="BW26" s="27">
        <v>-115.53584991039713</v>
      </c>
      <c r="BX26" s="27">
        <v>-115.53584991039713</v>
      </c>
      <c r="BY26" s="27">
        <v>-115.53584991039713</v>
      </c>
      <c r="BZ26" s="27">
        <v>-115.53584991039713</v>
      </c>
      <c r="CA26" s="27">
        <v>-115.53584991039713</v>
      </c>
      <c r="CB26" s="27">
        <v>-115.53584991039713</v>
      </c>
      <c r="CC26" s="27">
        <v>-115.53584991039713</v>
      </c>
      <c r="CD26" s="27">
        <v>-115.53584991039713</v>
      </c>
      <c r="CE26" s="27">
        <v>-115.53584991039713</v>
      </c>
      <c r="CF26" s="34">
        <v>-115.53584991039713</v>
      </c>
      <c r="CG26" s="42">
        <v>-1386.4301989247656</v>
      </c>
    </row>
    <row r="27" spans="2:85" ht="15" thickTop="1" x14ac:dyDescent="0.3">
      <c r="B27" s="8" t="s">
        <v>80</v>
      </c>
      <c r="C27" s="103">
        <v>0</v>
      </c>
      <c r="D27" s="20">
        <v>0</v>
      </c>
      <c r="E27" s="20">
        <v>0</v>
      </c>
      <c r="F27" s="20">
        <v>0</v>
      </c>
      <c r="G27" s="20">
        <v>0</v>
      </c>
      <c r="H27" s="20">
        <v>0</v>
      </c>
      <c r="I27" s="20">
        <v>0</v>
      </c>
      <c r="J27" s="20">
        <v>0</v>
      </c>
      <c r="K27" s="20">
        <v>0</v>
      </c>
      <c r="L27" s="20">
        <v>0</v>
      </c>
      <c r="M27" s="20">
        <v>0</v>
      </c>
      <c r="N27" s="18">
        <v>0</v>
      </c>
      <c r="O27" s="43">
        <v>0</v>
      </c>
      <c r="P27" s="1">
        <v>0</v>
      </c>
      <c r="Q27" s="52">
        <v>0</v>
      </c>
      <c r="R27" s="20">
        <v>0</v>
      </c>
      <c r="S27" s="20">
        <v>0</v>
      </c>
      <c r="T27" s="20">
        <v>0</v>
      </c>
      <c r="U27" s="20">
        <v>0</v>
      </c>
      <c r="V27" s="20">
        <v>0</v>
      </c>
      <c r="W27" s="20">
        <v>0</v>
      </c>
      <c r="X27" s="20">
        <v>0</v>
      </c>
      <c r="Y27" s="20">
        <v>0</v>
      </c>
      <c r="Z27" s="20">
        <v>0</v>
      </c>
      <c r="AA27" s="20">
        <v>0</v>
      </c>
      <c r="AB27" s="18">
        <v>0</v>
      </c>
      <c r="AC27" s="43">
        <v>0</v>
      </c>
      <c r="AD27">
        <v>0</v>
      </c>
      <c r="AE27" s="52">
        <v>0</v>
      </c>
      <c r="AF27" s="20">
        <v>0</v>
      </c>
      <c r="AG27" s="20">
        <v>0</v>
      </c>
      <c r="AH27" s="20">
        <v>0</v>
      </c>
      <c r="AI27" s="20">
        <v>0</v>
      </c>
      <c r="AJ27" s="20">
        <v>0</v>
      </c>
      <c r="AK27" s="20">
        <v>0</v>
      </c>
      <c r="AL27" s="20">
        <v>0</v>
      </c>
      <c r="AM27" s="20">
        <v>0</v>
      </c>
      <c r="AN27" s="20">
        <v>0</v>
      </c>
      <c r="AO27" s="20">
        <v>0</v>
      </c>
      <c r="AP27" s="18">
        <v>0</v>
      </c>
      <c r="AQ27" s="43">
        <v>0</v>
      </c>
      <c r="AR27">
        <v>0</v>
      </c>
      <c r="AS27" s="52">
        <v>0</v>
      </c>
      <c r="AT27" s="20">
        <v>0</v>
      </c>
      <c r="AU27" s="20">
        <v>0</v>
      </c>
      <c r="AV27" s="20">
        <v>0</v>
      </c>
      <c r="AW27" s="20">
        <v>0</v>
      </c>
      <c r="AX27" s="20">
        <v>0</v>
      </c>
      <c r="AY27" s="20">
        <v>0</v>
      </c>
      <c r="AZ27" s="20">
        <v>0</v>
      </c>
      <c r="BA27" s="20">
        <v>0</v>
      </c>
      <c r="BB27" s="20">
        <v>0</v>
      </c>
      <c r="BC27" s="20">
        <v>0</v>
      </c>
      <c r="BD27" s="18">
        <v>0</v>
      </c>
      <c r="BE27" s="43">
        <v>0</v>
      </c>
      <c r="BF27">
        <v>0</v>
      </c>
      <c r="BG27" s="52">
        <v>0</v>
      </c>
      <c r="BH27" s="20">
        <v>0</v>
      </c>
      <c r="BI27" s="20">
        <v>0</v>
      </c>
      <c r="BJ27" s="20">
        <v>0</v>
      </c>
      <c r="BK27" s="20">
        <v>0</v>
      </c>
      <c r="BL27" s="20">
        <v>0</v>
      </c>
      <c r="BM27" s="20">
        <v>0</v>
      </c>
      <c r="BN27" s="20">
        <v>0</v>
      </c>
      <c r="BO27" s="20">
        <v>0</v>
      </c>
      <c r="BP27" s="20">
        <v>0</v>
      </c>
      <c r="BQ27" s="20">
        <v>0</v>
      </c>
      <c r="BR27" s="18">
        <v>0</v>
      </c>
      <c r="BS27" s="43">
        <v>0</v>
      </c>
      <c r="BT27">
        <v>0</v>
      </c>
      <c r="BU27" s="52">
        <v>0</v>
      </c>
      <c r="BV27" s="20">
        <v>0</v>
      </c>
      <c r="BW27" s="20">
        <v>0</v>
      </c>
      <c r="BX27" s="20">
        <v>0</v>
      </c>
      <c r="BY27" s="20">
        <v>0</v>
      </c>
      <c r="BZ27" s="20">
        <v>0</v>
      </c>
      <c r="CA27" s="20">
        <v>0</v>
      </c>
      <c r="CB27" s="20">
        <v>0</v>
      </c>
      <c r="CC27" s="20">
        <v>0</v>
      </c>
      <c r="CD27" s="20">
        <v>0</v>
      </c>
      <c r="CE27" s="20">
        <v>0</v>
      </c>
      <c r="CF27" s="18">
        <v>0</v>
      </c>
      <c r="CG27" s="43">
        <v>0</v>
      </c>
    </row>
    <row r="28" spans="2:85" ht="15" thickBot="1" x14ac:dyDescent="0.35">
      <c r="B28" s="12" t="s">
        <v>81</v>
      </c>
      <c r="C28" s="97">
        <v>3824.8927975198926</v>
      </c>
      <c r="D28" s="25">
        <v>4049.9868439343709</v>
      </c>
      <c r="E28" s="25">
        <v>4395.1020195098063</v>
      </c>
      <c r="F28" s="25">
        <v>4652.5909056032333</v>
      </c>
      <c r="G28" s="25">
        <v>4573.0831072540241</v>
      </c>
      <c r="H28" s="25">
        <v>4403.5379655592787</v>
      </c>
      <c r="I28" s="25">
        <v>4425.8508884250068</v>
      </c>
      <c r="J28" s="25">
        <v>4264.825106268745</v>
      </c>
      <c r="K28" s="25">
        <v>4676.0572688580005</v>
      </c>
      <c r="L28" s="25">
        <v>4791.6915199096993</v>
      </c>
      <c r="M28" s="25">
        <v>4475.3289781035619</v>
      </c>
      <c r="N28" s="30">
        <v>5095.7751088208997</v>
      </c>
      <c r="O28" s="37">
        <v>53628.722509766529</v>
      </c>
      <c r="P28" s="1">
        <v>0</v>
      </c>
      <c r="Q28" s="46">
        <v>1726.091145376932</v>
      </c>
      <c r="R28" s="25">
        <v>1874.9253028813323</v>
      </c>
      <c r="S28" s="25">
        <v>1926.9513847018636</v>
      </c>
      <c r="T28" s="25">
        <v>1970.5580306448119</v>
      </c>
      <c r="U28" s="25">
        <v>1859.4289316492871</v>
      </c>
      <c r="V28" s="25">
        <v>1937.1228061434183</v>
      </c>
      <c r="W28" s="25">
        <v>1945.5023162932705</v>
      </c>
      <c r="X28" s="25">
        <v>2000.4378280834349</v>
      </c>
      <c r="Y28" s="25">
        <v>1978.4492923666201</v>
      </c>
      <c r="Z28" s="25">
        <v>2068.5351241787366</v>
      </c>
      <c r="AA28" s="25">
        <v>1969.3332999154522</v>
      </c>
      <c r="AB28" s="30">
        <v>2097.5417202975395</v>
      </c>
      <c r="AC28" s="37">
        <v>23354.877182532698</v>
      </c>
      <c r="AD28">
        <v>0</v>
      </c>
      <c r="AE28" s="46">
        <v>141.38352622986957</v>
      </c>
      <c r="AF28" s="25">
        <v>158.04415610358689</v>
      </c>
      <c r="AG28" s="25">
        <v>158.04415610358689</v>
      </c>
      <c r="AH28" s="25">
        <v>188.85616710873347</v>
      </c>
      <c r="AI28" s="25">
        <v>207.05736968727027</v>
      </c>
      <c r="AJ28" s="25">
        <v>207.05736968726967</v>
      </c>
      <c r="AK28" s="25">
        <v>248.54256806914418</v>
      </c>
      <c r="AL28" s="25">
        <v>248.5425680691456</v>
      </c>
      <c r="AM28" s="25">
        <v>278.80764043914058</v>
      </c>
      <c r="AN28" s="25">
        <v>281.69260000095329</v>
      </c>
      <c r="AO28" s="25">
        <v>261.3876647042095</v>
      </c>
      <c r="AP28" s="30">
        <v>281.6926000009538</v>
      </c>
      <c r="AQ28" s="37">
        <v>2661.108386203864</v>
      </c>
      <c r="AR28">
        <v>0</v>
      </c>
      <c r="AS28" s="46">
        <v>119.96357137646547</v>
      </c>
      <c r="AT28" s="25">
        <v>123.82525362066309</v>
      </c>
      <c r="AU28" s="25">
        <v>133.26362692037037</v>
      </c>
      <c r="AV28" s="25">
        <v>153.94274243929263</v>
      </c>
      <c r="AW28" s="25">
        <v>173.20750801250716</v>
      </c>
      <c r="AX28" s="25">
        <v>149.32345937110367</v>
      </c>
      <c r="AY28" s="25">
        <v>155.69218963949669</v>
      </c>
      <c r="AZ28" s="25">
        <v>146.94450746174579</v>
      </c>
      <c r="BA28" s="25">
        <v>154.19783406358815</v>
      </c>
      <c r="BB28" s="25">
        <v>160.81959218029928</v>
      </c>
      <c r="BC28" s="25">
        <v>150.01401201377223</v>
      </c>
      <c r="BD28" s="30">
        <v>220.081673418273</v>
      </c>
      <c r="BE28" s="37">
        <v>1841.2759705175772</v>
      </c>
      <c r="BF28">
        <v>0</v>
      </c>
      <c r="BG28" s="46">
        <v>1131.9163538884773</v>
      </c>
      <c r="BH28" s="25">
        <v>1148.4556575309282</v>
      </c>
      <c r="BI28" s="25">
        <v>1179.617629975839</v>
      </c>
      <c r="BJ28" s="25">
        <v>1135.4871384009314</v>
      </c>
      <c r="BK28" s="25">
        <v>1162.0284850607561</v>
      </c>
      <c r="BL28" s="25">
        <v>1137.4941307456938</v>
      </c>
      <c r="BM28" s="25">
        <v>1191.3988387600889</v>
      </c>
      <c r="BN28" s="25">
        <v>1177.7867958974171</v>
      </c>
      <c r="BO28" s="25">
        <v>1254.939263036003</v>
      </c>
      <c r="BP28" s="25">
        <v>1218.7541251400453</v>
      </c>
      <c r="BQ28" s="25">
        <v>1107.6360249016761</v>
      </c>
      <c r="BR28" s="30">
        <v>1409.3268129531959</v>
      </c>
      <c r="BS28" s="37">
        <v>14254.841256291051</v>
      </c>
      <c r="BT28">
        <v>0</v>
      </c>
      <c r="BU28" s="46">
        <v>1614.5068058961185</v>
      </c>
      <c r="BV28" s="25">
        <v>2445.4698034404942</v>
      </c>
      <c r="BW28" s="25">
        <v>2396.0965001275827</v>
      </c>
      <c r="BX28" s="25">
        <v>2464.7357078581249</v>
      </c>
      <c r="BY28" s="25">
        <v>2377.240063834623</v>
      </c>
      <c r="BZ28" s="25">
        <v>2544.6927333158505</v>
      </c>
      <c r="CA28" s="25">
        <v>2522.1899941929578</v>
      </c>
      <c r="CB28" s="25">
        <v>2570.9560184964171</v>
      </c>
      <c r="CC28" s="25">
        <v>2465.7124413393462</v>
      </c>
      <c r="CD28" s="25">
        <v>2549.7900057535617</v>
      </c>
      <c r="CE28" s="25">
        <v>2693.6059446231479</v>
      </c>
      <c r="CF28" s="30">
        <v>2762.8820080086721</v>
      </c>
      <c r="CG28" s="37">
        <v>29407.878026886898</v>
      </c>
    </row>
    <row r="29" spans="2:85" ht="15" thickTop="1" x14ac:dyDescent="0.3">
      <c r="B29" s="8"/>
      <c r="C29" s="98">
        <v>0</v>
      </c>
      <c r="D29" s="21">
        <v>0</v>
      </c>
      <c r="E29" s="21">
        <v>0</v>
      </c>
      <c r="F29" s="21">
        <v>0</v>
      </c>
      <c r="G29" s="21">
        <v>0</v>
      </c>
      <c r="H29" s="21">
        <v>0</v>
      </c>
      <c r="I29" s="21">
        <v>0</v>
      </c>
      <c r="J29" s="21">
        <v>0</v>
      </c>
      <c r="K29" s="21">
        <v>0</v>
      </c>
      <c r="L29" s="21">
        <v>0</v>
      </c>
      <c r="M29" s="21">
        <v>0</v>
      </c>
      <c r="N29" s="19">
        <v>0</v>
      </c>
      <c r="O29" s="38">
        <v>0</v>
      </c>
      <c r="P29" s="1">
        <v>0</v>
      </c>
      <c r="Q29" s="47">
        <v>0</v>
      </c>
      <c r="R29" s="21">
        <v>0</v>
      </c>
      <c r="S29" s="21">
        <v>0</v>
      </c>
      <c r="T29" s="21">
        <v>0</v>
      </c>
      <c r="U29" s="21">
        <v>0</v>
      </c>
      <c r="V29" s="21">
        <v>0</v>
      </c>
      <c r="W29" s="21">
        <v>0</v>
      </c>
      <c r="X29" s="21">
        <v>0</v>
      </c>
      <c r="Y29" s="21">
        <v>0</v>
      </c>
      <c r="Z29" s="21">
        <v>0</v>
      </c>
      <c r="AA29" s="21">
        <v>0</v>
      </c>
      <c r="AB29" s="19">
        <v>0</v>
      </c>
      <c r="AC29" s="38">
        <v>0</v>
      </c>
      <c r="AD29">
        <v>0</v>
      </c>
      <c r="AE29" s="47">
        <v>0</v>
      </c>
      <c r="AF29" s="21">
        <v>0</v>
      </c>
      <c r="AG29" s="21">
        <v>0</v>
      </c>
      <c r="AH29" s="21">
        <v>0</v>
      </c>
      <c r="AI29" s="21">
        <v>0</v>
      </c>
      <c r="AJ29" s="21">
        <v>0</v>
      </c>
      <c r="AK29" s="21">
        <v>0</v>
      </c>
      <c r="AL29" s="21">
        <v>0</v>
      </c>
      <c r="AM29" s="21">
        <v>0</v>
      </c>
      <c r="AN29" s="21">
        <v>0</v>
      </c>
      <c r="AO29" s="21">
        <v>0</v>
      </c>
      <c r="AP29" s="19">
        <v>0</v>
      </c>
      <c r="AQ29" s="38">
        <v>0</v>
      </c>
      <c r="AR29">
        <v>0</v>
      </c>
      <c r="AS29" s="47">
        <v>0</v>
      </c>
      <c r="AT29" s="21">
        <v>0</v>
      </c>
      <c r="AU29" s="21">
        <v>0</v>
      </c>
      <c r="AV29" s="21">
        <v>0</v>
      </c>
      <c r="AW29" s="21">
        <v>0</v>
      </c>
      <c r="AX29" s="21">
        <v>0</v>
      </c>
      <c r="AY29" s="21">
        <v>0</v>
      </c>
      <c r="AZ29" s="21">
        <v>0</v>
      </c>
      <c r="BA29" s="21">
        <v>0</v>
      </c>
      <c r="BB29" s="21">
        <v>0</v>
      </c>
      <c r="BC29" s="21">
        <v>0</v>
      </c>
      <c r="BD29" s="19">
        <v>0</v>
      </c>
      <c r="BE29" s="38">
        <v>0</v>
      </c>
      <c r="BF29">
        <v>0</v>
      </c>
      <c r="BG29" s="47">
        <v>0</v>
      </c>
      <c r="BH29" s="21">
        <v>0</v>
      </c>
      <c r="BI29" s="21">
        <v>0</v>
      </c>
      <c r="BJ29" s="21">
        <v>0</v>
      </c>
      <c r="BK29" s="21">
        <v>0</v>
      </c>
      <c r="BL29" s="21">
        <v>0</v>
      </c>
      <c r="BM29" s="21">
        <v>0</v>
      </c>
      <c r="BN29" s="21">
        <v>0</v>
      </c>
      <c r="BO29" s="21">
        <v>0</v>
      </c>
      <c r="BP29" s="21">
        <v>0</v>
      </c>
      <c r="BQ29" s="21">
        <v>0</v>
      </c>
      <c r="BR29" s="19">
        <v>0</v>
      </c>
      <c r="BS29" s="38">
        <v>0</v>
      </c>
      <c r="BT29">
        <v>0</v>
      </c>
      <c r="BU29" s="47">
        <v>0</v>
      </c>
      <c r="BV29" s="21">
        <v>0</v>
      </c>
      <c r="BW29" s="21">
        <v>0</v>
      </c>
      <c r="BX29" s="21">
        <v>0</v>
      </c>
      <c r="BY29" s="21">
        <v>0</v>
      </c>
      <c r="BZ29" s="21">
        <v>0</v>
      </c>
      <c r="CA29" s="21">
        <v>0</v>
      </c>
      <c r="CB29" s="21">
        <v>0</v>
      </c>
      <c r="CC29" s="21">
        <v>0</v>
      </c>
      <c r="CD29" s="21">
        <v>0</v>
      </c>
      <c r="CE29" s="21">
        <v>0</v>
      </c>
      <c r="CF29" s="19">
        <v>0</v>
      </c>
      <c r="CG29" s="38">
        <v>0</v>
      </c>
    </row>
    <row r="30" spans="2:85" x14ac:dyDescent="0.3">
      <c r="B30" s="8" t="s">
        <v>1</v>
      </c>
      <c r="C30" s="99">
        <v>-341.21099948582133</v>
      </c>
      <c r="D30" s="23">
        <v>-341.21099948582133</v>
      </c>
      <c r="E30" s="23">
        <v>-341.21099948582133</v>
      </c>
      <c r="F30" s="23">
        <v>-341.21099948582133</v>
      </c>
      <c r="G30" s="23">
        <v>-341.21099948582133</v>
      </c>
      <c r="H30" s="23">
        <v>-341.21099948582133</v>
      </c>
      <c r="I30" s="23">
        <v>-341.21099948582133</v>
      </c>
      <c r="J30" s="23">
        <v>-341.21099948582133</v>
      </c>
      <c r="K30" s="23">
        <v>-341.21099948582133</v>
      </c>
      <c r="L30" s="23">
        <v>-341.21099948582133</v>
      </c>
      <c r="M30" s="23">
        <v>-341.21099948582133</v>
      </c>
      <c r="N30" s="31">
        <v>-341.21099948582133</v>
      </c>
      <c r="O30" s="39">
        <v>-4094.5319938298558</v>
      </c>
      <c r="P30" s="1">
        <v>0</v>
      </c>
      <c r="Q30" s="48">
        <v>-206.84517909880003</v>
      </c>
      <c r="R30" s="23">
        <v>-206.84517909880003</v>
      </c>
      <c r="S30" s="23">
        <v>-206.84517909880003</v>
      </c>
      <c r="T30" s="23">
        <v>-206.84517909880003</v>
      </c>
      <c r="U30" s="23">
        <v>-206.84517909880003</v>
      </c>
      <c r="V30" s="23">
        <v>-206.84517909880003</v>
      </c>
      <c r="W30" s="23">
        <v>-206.84517909880003</v>
      </c>
      <c r="X30" s="23">
        <v>-206.84517909880003</v>
      </c>
      <c r="Y30" s="23">
        <v>-206.84517909880003</v>
      </c>
      <c r="Z30" s="23">
        <v>-206.84517909880003</v>
      </c>
      <c r="AA30" s="23">
        <v>-206.84517909880003</v>
      </c>
      <c r="AB30" s="31">
        <v>-206.84517909880003</v>
      </c>
      <c r="AC30" s="39">
        <v>-2482.1421491856013</v>
      </c>
      <c r="AD30">
        <v>0</v>
      </c>
      <c r="AE30" s="48">
        <v>-20.773591752650002</v>
      </c>
      <c r="AF30" s="23">
        <v>-20.773591752650002</v>
      </c>
      <c r="AG30" s="23">
        <v>-20.773591752650002</v>
      </c>
      <c r="AH30" s="23">
        <v>-20.773591752650002</v>
      </c>
      <c r="AI30" s="23">
        <v>-20.773591752650002</v>
      </c>
      <c r="AJ30" s="23">
        <v>-20.773591752650002</v>
      </c>
      <c r="AK30" s="23">
        <v>-20.773591752650002</v>
      </c>
      <c r="AL30" s="23">
        <v>-20.773591752650002</v>
      </c>
      <c r="AM30" s="23">
        <v>-20.773591752650002</v>
      </c>
      <c r="AN30" s="23">
        <v>-20.773591752650002</v>
      </c>
      <c r="AO30" s="23">
        <v>-20.773591752650002</v>
      </c>
      <c r="AP30" s="31">
        <v>-20.773591752650002</v>
      </c>
      <c r="AQ30" s="39">
        <v>-249.28310103180007</v>
      </c>
      <c r="AR30">
        <v>0</v>
      </c>
      <c r="AS30" s="48">
        <v>-23.3100993125</v>
      </c>
      <c r="AT30" s="23">
        <v>-23.3100993125</v>
      </c>
      <c r="AU30" s="23">
        <v>-23.3100993125</v>
      </c>
      <c r="AV30" s="23">
        <v>-23.3100993125</v>
      </c>
      <c r="AW30" s="23">
        <v>-23.3100993125</v>
      </c>
      <c r="AX30" s="23">
        <v>-23.3100993125</v>
      </c>
      <c r="AY30" s="23">
        <v>-23.3100993125</v>
      </c>
      <c r="AZ30" s="23">
        <v>-23.3100993125</v>
      </c>
      <c r="BA30" s="23">
        <v>-23.3100993125</v>
      </c>
      <c r="BB30" s="23">
        <v>-23.3100993125</v>
      </c>
      <c r="BC30" s="23">
        <v>-23.3100993125</v>
      </c>
      <c r="BD30" s="31">
        <v>-23.3100993125</v>
      </c>
      <c r="BE30" s="39">
        <v>-279.72119175</v>
      </c>
      <c r="BF30">
        <v>0</v>
      </c>
      <c r="BG30" s="48">
        <v>-53.467601779166657</v>
      </c>
      <c r="BH30" s="23">
        <v>-53.467601779166657</v>
      </c>
      <c r="BI30" s="23">
        <v>-53.467601779166657</v>
      </c>
      <c r="BJ30" s="23">
        <v>-53.467601779166657</v>
      </c>
      <c r="BK30" s="23">
        <v>-53.467601779166657</v>
      </c>
      <c r="BL30" s="23">
        <v>-53.467601779166657</v>
      </c>
      <c r="BM30" s="23">
        <v>-53.467601779166657</v>
      </c>
      <c r="BN30" s="23">
        <v>-53.467601779166657</v>
      </c>
      <c r="BO30" s="23">
        <v>-53.467601779166657</v>
      </c>
      <c r="BP30" s="23">
        <v>-53.467601779166657</v>
      </c>
      <c r="BQ30" s="23">
        <v>-53.467601779166657</v>
      </c>
      <c r="BR30" s="31">
        <v>-53.467601779166657</v>
      </c>
      <c r="BS30" s="39">
        <v>-641.61122134999982</v>
      </c>
      <c r="BT30">
        <v>0</v>
      </c>
      <c r="BU30" s="48">
        <v>-263.7923951465001</v>
      </c>
      <c r="BV30" s="23">
        <v>-263.7923951465001</v>
      </c>
      <c r="BW30" s="23">
        <v>-263.7923951465001</v>
      </c>
      <c r="BX30" s="23">
        <v>-263.7923951465001</v>
      </c>
      <c r="BY30" s="23">
        <v>-263.7923951465001</v>
      </c>
      <c r="BZ30" s="23">
        <v>-263.7923951465001</v>
      </c>
      <c r="CA30" s="23">
        <v>-263.7923951465001</v>
      </c>
      <c r="CB30" s="23">
        <v>-263.7923951465001</v>
      </c>
      <c r="CC30" s="23">
        <v>-263.7923951465001</v>
      </c>
      <c r="CD30" s="23">
        <v>-263.7923951465001</v>
      </c>
      <c r="CE30" s="23">
        <v>-263.7923951465001</v>
      </c>
      <c r="CF30" s="31">
        <v>-263.7923951465001</v>
      </c>
      <c r="CG30" s="39">
        <v>-3165.5087417580016</v>
      </c>
    </row>
    <row r="31" spans="2:85" x14ac:dyDescent="0.3">
      <c r="B31" s="11"/>
      <c r="C31" s="100">
        <v>0</v>
      </c>
      <c r="D31" s="26">
        <v>0</v>
      </c>
      <c r="E31" s="26">
        <v>0</v>
      </c>
      <c r="F31" s="26">
        <v>0</v>
      </c>
      <c r="G31" s="26">
        <v>0</v>
      </c>
      <c r="H31" s="26">
        <v>0</v>
      </c>
      <c r="I31" s="26">
        <v>0</v>
      </c>
      <c r="J31" s="26">
        <v>0</v>
      </c>
      <c r="K31" s="26">
        <v>0</v>
      </c>
      <c r="L31" s="26">
        <v>0</v>
      </c>
      <c r="M31" s="26">
        <v>0</v>
      </c>
      <c r="N31" s="32">
        <v>0</v>
      </c>
      <c r="O31" s="40">
        <v>0</v>
      </c>
      <c r="P31" s="1">
        <v>0</v>
      </c>
      <c r="Q31" s="49">
        <v>0</v>
      </c>
      <c r="R31" s="26">
        <v>0</v>
      </c>
      <c r="S31" s="26">
        <v>0</v>
      </c>
      <c r="T31" s="26">
        <v>0</v>
      </c>
      <c r="U31" s="26">
        <v>0</v>
      </c>
      <c r="V31" s="26">
        <v>0</v>
      </c>
      <c r="W31" s="26">
        <v>0</v>
      </c>
      <c r="X31" s="26">
        <v>0</v>
      </c>
      <c r="Y31" s="26">
        <v>0</v>
      </c>
      <c r="Z31" s="26">
        <v>0</v>
      </c>
      <c r="AA31" s="26">
        <v>0</v>
      </c>
      <c r="AB31" s="32">
        <v>0</v>
      </c>
      <c r="AC31" s="40">
        <v>0</v>
      </c>
      <c r="AD31">
        <v>0</v>
      </c>
      <c r="AE31" s="49">
        <v>0</v>
      </c>
      <c r="AF31" s="26">
        <v>0</v>
      </c>
      <c r="AG31" s="26">
        <v>0</v>
      </c>
      <c r="AH31" s="26">
        <v>0</v>
      </c>
      <c r="AI31" s="26">
        <v>0</v>
      </c>
      <c r="AJ31" s="26">
        <v>0</v>
      </c>
      <c r="AK31" s="26">
        <v>0</v>
      </c>
      <c r="AL31" s="26">
        <v>0</v>
      </c>
      <c r="AM31" s="26">
        <v>0</v>
      </c>
      <c r="AN31" s="26">
        <v>0</v>
      </c>
      <c r="AO31" s="26">
        <v>0</v>
      </c>
      <c r="AP31" s="32">
        <v>0</v>
      </c>
      <c r="AQ31" s="40">
        <v>0</v>
      </c>
      <c r="AR31">
        <v>0</v>
      </c>
      <c r="AS31" s="49">
        <v>0</v>
      </c>
      <c r="AT31" s="26">
        <v>0</v>
      </c>
      <c r="AU31" s="26">
        <v>0</v>
      </c>
      <c r="AV31" s="26">
        <v>0</v>
      </c>
      <c r="AW31" s="26">
        <v>0</v>
      </c>
      <c r="AX31" s="26">
        <v>0</v>
      </c>
      <c r="AY31" s="26">
        <v>0</v>
      </c>
      <c r="AZ31" s="26">
        <v>0</v>
      </c>
      <c r="BA31" s="26">
        <v>0</v>
      </c>
      <c r="BB31" s="26">
        <v>0</v>
      </c>
      <c r="BC31" s="26">
        <v>0</v>
      </c>
      <c r="BD31" s="32">
        <v>0</v>
      </c>
      <c r="BE31" s="40">
        <v>0</v>
      </c>
      <c r="BF31">
        <v>0</v>
      </c>
      <c r="BG31" s="49">
        <v>0</v>
      </c>
      <c r="BH31" s="26">
        <v>0</v>
      </c>
      <c r="BI31" s="26">
        <v>0</v>
      </c>
      <c r="BJ31" s="26">
        <v>0</v>
      </c>
      <c r="BK31" s="26">
        <v>0</v>
      </c>
      <c r="BL31" s="26">
        <v>0</v>
      </c>
      <c r="BM31" s="26">
        <v>0</v>
      </c>
      <c r="BN31" s="26">
        <v>0</v>
      </c>
      <c r="BO31" s="26">
        <v>0</v>
      </c>
      <c r="BP31" s="26">
        <v>0</v>
      </c>
      <c r="BQ31" s="26">
        <v>0</v>
      </c>
      <c r="BR31" s="32">
        <v>0</v>
      </c>
      <c r="BS31" s="40">
        <v>0</v>
      </c>
      <c r="BT31">
        <v>0</v>
      </c>
      <c r="BU31" s="49">
        <v>0</v>
      </c>
      <c r="BV31" s="26">
        <v>0</v>
      </c>
      <c r="BW31" s="26">
        <v>0</v>
      </c>
      <c r="BX31" s="26">
        <v>0</v>
      </c>
      <c r="BY31" s="26">
        <v>0</v>
      </c>
      <c r="BZ31" s="26">
        <v>0</v>
      </c>
      <c r="CA31" s="26">
        <v>0</v>
      </c>
      <c r="CB31" s="26">
        <v>0</v>
      </c>
      <c r="CC31" s="26">
        <v>0</v>
      </c>
      <c r="CD31" s="26">
        <v>0</v>
      </c>
      <c r="CE31" s="26">
        <v>0</v>
      </c>
      <c r="CF31" s="32">
        <v>0</v>
      </c>
      <c r="CG31" s="40">
        <v>0</v>
      </c>
    </row>
    <row r="32" spans="2:85" ht="15" thickBot="1" x14ac:dyDescent="0.35">
      <c r="B32" s="10" t="s">
        <v>82</v>
      </c>
      <c r="C32" s="104">
        <v>3483.6817980340716</v>
      </c>
      <c r="D32" s="82">
        <v>3708.7758444485498</v>
      </c>
      <c r="E32" s="82">
        <v>4053.8910200239848</v>
      </c>
      <c r="F32" s="82">
        <v>4311.3799061174122</v>
      </c>
      <c r="G32" s="82">
        <v>4231.872107768203</v>
      </c>
      <c r="H32" s="82">
        <v>4062.3269660734577</v>
      </c>
      <c r="I32" s="82">
        <v>4084.6398889391858</v>
      </c>
      <c r="J32" s="82">
        <v>3923.6141067829244</v>
      </c>
      <c r="K32" s="82">
        <v>4334.8462693721794</v>
      </c>
      <c r="L32" s="82">
        <v>4450.4805204238783</v>
      </c>
      <c r="M32" s="82">
        <v>4134.1179786177408</v>
      </c>
      <c r="N32" s="83">
        <v>4754.5641093350787</v>
      </c>
      <c r="O32" s="85">
        <v>49534.19051593668</v>
      </c>
      <c r="P32" s="1">
        <v>0</v>
      </c>
      <c r="Q32" s="84">
        <v>1519.2459662781318</v>
      </c>
      <c r="R32" s="82">
        <v>1668.0801237825322</v>
      </c>
      <c r="S32" s="82">
        <v>1720.1062056030635</v>
      </c>
      <c r="T32" s="82">
        <v>1763.7128515460117</v>
      </c>
      <c r="U32" s="82">
        <v>1652.5837525504869</v>
      </c>
      <c r="V32" s="82">
        <v>1730.2776270446184</v>
      </c>
      <c r="W32" s="82">
        <v>1738.6571371944704</v>
      </c>
      <c r="X32" s="82">
        <v>1793.5926489846347</v>
      </c>
      <c r="Y32" s="82">
        <v>1771.6041132678199</v>
      </c>
      <c r="Z32" s="82">
        <v>1861.6899450799367</v>
      </c>
      <c r="AA32" s="82">
        <v>1762.4881208166521</v>
      </c>
      <c r="AB32" s="83">
        <v>1890.6965411987392</v>
      </c>
      <c r="AC32" s="85">
        <v>20872.735033347097</v>
      </c>
      <c r="AD32">
        <v>0</v>
      </c>
      <c r="AE32" s="84">
        <v>120.60993447721954</v>
      </c>
      <c r="AF32" s="82">
        <v>137.27056435093687</v>
      </c>
      <c r="AG32" s="82">
        <v>137.27056435093687</v>
      </c>
      <c r="AH32" s="82">
        <v>168.08257535608345</v>
      </c>
      <c r="AI32" s="82">
        <v>186.28377793462025</v>
      </c>
      <c r="AJ32" s="82">
        <v>186.28377793461965</v>
      </c>
      <c r="AK32" s="82">
        <v>227.76897631649416</v>
      </c>
      <c r="AL32" s="82">
        <v>227.76897631649558</v>
      </c>
      <c r="AM32" s="82">
        <v>258.03404868649056</v>
      </c>
      <c r="AN32" s="82">
        <v>260.91900824830327</v>
      </c>
      <c r="AO32" s="82">
        <v>240.61407295155948</v>
      </c>
      <c r="AP32" s="83">
        <v>260.91900824830378</v>
      </c>
      <c r="AQ32" s="85">
        <v>2411.8252851720631</v>
      </c>
      <c r="AR32">
        <v>0</v>
      </c>
      <c r="AS32" s="84">
        <v>96.653472063965467</v>
      </c>
      <c r="AT32" s="82">
        <v>100.51515430816309</v>
      </c>
      <c r="AU32" s="82">
        <v>109.95352760787038</v>
      </c>
      <c r="AV32" s="82">
        <v>130.63264312679263</v>
      </c>
      <c r="AW32" s="82">
        <v>149.89740870000716</v>
      </c>
      <c r="AX32" s="82">
        <v>126.01336005860367</v>
      </c>
      <c r="AY32" s="82">
        <v>132.38209032699669</v>
      </c>
      <c r="AZ32" s="82">
        <v>123.6344081492458</v>
      </c>
      <c r="BA32" s="82">
        <v>130.88773475108815</v>
      </c>
      <c r="BB32" s="82">
        <v>137.50949286779928</v>
      </c>
      <c r="BC32" s="82">
        <v>126.70391270127223</v>
      </c>
      <c r="BD32" s="83">
        <v>196.771574105773</v>
      </c>
      <c r="BE32" s="85">
        <v>1561.5547787675773</v>
      </c>
      <c r="BF32">
        <v>0</v>
      </c>
      <c r="BG32" s="84">
        <v>1078.4487521093108</v>
      </c>
      <c r="BH32" s="82">
        <v>1094.9880557517617</v>
      </c>
      <c r="BI32" s="82">
        <v>1126.1500281966726</v>
      </c>
      <c r="BJ32" s="82">
        <v>1082.0195366217647</v>
      </c>
      <c r="BK32" s="82">
        <v>1108.5608832815897</v>
      </c>
      <c r="BL32" s="82">
        <v>1084.0265289665274</v>
      </c>
      <c r="BM32" s="82">
        <v>1137.9312369809222</v>
      </c>
      <c r="BN32" s="82">
        <v>1124.3191941182506</v>
      </c>
      <c r="BO32" s="82">
        <v>1201.4716612568363</v>
      </c>
      <c r="BP32" s="82">
        <v>1165.2865233608786</v>
      </c>
      <c r="BQ32" s="82">
        <v>1054.1684231225097</v>
      </c>
      <c r="BR32" s="83">
        <v>1355.8592111740293</v>
      </c>
      <c r="BS32" s="85">
        <v>13613.230034941054</v>
      </c>
      <c r="BT32">
        <v>0</v>
      </c>
      <c r="BU32" s="84">
        <v>1350.7144107496183</v>
      </c>
      <c r="BV32" s="82">
        <v>2181.6774082939937</v>
      </c>
      <c r="BW32" s="82">
        <v>2132.3041049810827</v>
      </c>
      <c r="BX32" s="82">
        <v>2200.9433127116249</v>
      </c>
      <c r="BY32" s="82">
        <v>2113.4476686881226</v>
      </c>
      <c r="BZ32" s="82">
        <v>2280.9003381693506</v>
      </c>
      <c r="CA32" s="82">
        <v>2258.3975990464578</v>
      </c>
      <c r="CB32" s="82">
        <v>2307.1636233499171</v>
      </c>
      <c r="CC32" s="82">
        <v>2201.9200461928458</v>
      </c>
      <c r="CD32" s="82">
        <v>2285.9976106070617</v>
      </c>
      <c r="CE32" s="82">
        <v>2429.8135494766479</v>
      </c>
      <c r="CF32" s="83">
        <v>2499.0896128621716</v>
      </c>
      <c r="CG32" s="85">
        <v>26242.369285128894</v>
      </c>
    </row>
    <row r="33" ht="15" thickTop="1" x14ac:dyDescent="0.3"/>
  </sheetData>
  <mergeCells count="6">
    <mergeCell ref="BU1:CG1"/>
    <mergeCell ref="C1:O1"/>
    <mergeCell ref="Q1:AC1"/>
    <mergeCell ref="AE1:AQ1"/>
    <mergeCell ref="AS1:BE1"/>
    <mergeCell ref="BG1:BS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134A-746A-4EA6-BE51-E50F1DF2FE94}">
  <sheetPr codeName="Sheet13">
    <tabColor rgb="FF00B050"/>
  </sheetPr>
  <dimension ref="B1:CG33"/>
  <sheetViews>
    <sheetView zoomScale="60" zoomScaleNormal="60" workbookViewId="0">
      <pane xSplit="2" ySplit="2" topLeftCell="C3" activePane="bottomRight" state="frozen"/>
      <selection activeCell="Q25" sqref="Q25"/>
      <selection pane="topRight" activeCell="Q25" sqref="Q25"/>
      <selection pane="bottomLeft" activeCell="Q25" sqref="Q25"/>
      <selection pane="bottomRight" activeCell="Q25" sqref="Q25"/>
    </sheetView>
  </sheetViews>
  <sheetFormatPr defaultColWidth="12.5546875" defaultRowHeight="14.4" outlineLevelCol="1" x14ac:dyDescent="0.3"/>
  <cols>
    <col min="2" max="2" width="44.44140625" bestFit="1" customWidth="1"/>
    <col min="3" max="14" width="12.5546875" outlineLevel="1"/>
    <col min="17" max="28" width="12.6640625" customWidth="1" outlineLevel="1"/>
    <col min="29" max="29" width="12.6640625" customWidth="1"/>
    <col min="31" max="42" width="12.6640625" customWidth="1" outlineLevel="1"/>
    <col min="43" max="43" width="12.6640625" customWidth="1"/>
    <col min="45" max="56" width="12.6640625" customWidth="1" outlineLevel="1"/>
    <col min="57" max="57" width="12.6640625" customWidth="1"/>
    <col min="59" max="70" width="12.6640625" customWidth="1" outlineLevel="1"/>
    <col min="71" max="71" width="12.6640625" customWidth="1"/>
    <col min="73" max="84" width="12.6640625" customWidth="1" outlineLevel="1"/>
    <col min="85" max="85" width="12.6640625" customWidth="1"/>
  </cols>
  <sheetData>
    <row r="1" spans="2:85" ht="18" thickBot="1" x14ac:dyDescent="0.5">
      <c r="B1" s="92"/>
      <c r="C1" s="143" t="s">
        <v>90</v>
      </c>
      <c r="D1" s="144"/>
      <c r="E1" s="144"/>
      <c r="F1" s="144"/>
      <c r="G1" s="144"/>
      <c r="H1" s="144"/>
      <c r="I1" s="144"/>
      <c r="J1" s="144"/>
      <c r="K1" s="144"/>
      <c r="L1" s="144"/>
      <c r="M1" s="144"/>
      <c r="N1" s="144"/>
      <c r="O1" s="145"/>
      <c r="P1" s="2"/>
      <c r="Q1" s="140" t="s">
        <v>91</v>
      </c>
      <c r="R1" s="141"/>
      <c r="S1" s="141"/>
      <c r="T1" s="141"/>
      <c r="U1" s="141"/>
      <c r="V1" s="141"/>
      <c r="W1" s="141"/>
      <c r="X1" s="141"/>
      <c r="Y1" s="141"/>
      <c r="Z1" s="141"/>
      <c r="AA1" s="141"/>
      <c r="AB1" s="141"/>
      <c r="AC1" s="142"/>
      <c r="AE1" s="140" t="s">
        <v>92</v>
      </c>
      <c r="AF1" s="141"/>
      <c r="AG1" s="141"/>
      <c r="AH1" s="141"/>
      <c r="AI1" s="141"/>
      <c r="AJ1" s="141"/>
      <c r="AK1" s="141"/>
      <c r="AL1" s="141"/>
      <c r="AM1" s="141"/>
      <c r="AN1" s="141"/>
      <c r="AO1" s="141"/>
      <c r="AP1" s="141"/>
      <c r="AQ1" s="142"/>
      <c r="AS1" s="146" t="s">
        <v>93</v>
      </c>
      <c r="AT1" s="147"/>
      <c r="AU1" s="147"/>
      <c r="AV1" s="147"/>
      <c r="AW1" s="147"/>
      <c r="AX1" s="147"/>
      <c r="AY1" s="147"/>
      <c r="AZ1" s="147"/>
      <c r="BA1" s="147"/>
      <c r="BB1" s="147"/>
      <c r="BC1" s="147"/>
      <c r="BD1" s="147"/>
      <c r="BE1" s="148"/>
      <c r="BG1" s="140" t="s">
        <v>94</v>
      </c>
      <c r="BH1" s="141"/>
      <c r="BI1" s="141"/>
      <c r="BJ1" s="141"/>
      <c r="BK1" s="141"/>
      <c r="BL1" s="141"/>
      <c r="BM1" s="141"/>
      <c r="BN1" s="141"/>
      <c r="BO1" s="141"/>
      <c r="BP1" s="141"/>
      <c r="BQ1" s="141"/>
      <c r="BR1" s="141"/>
      <c r="BS1" s="142"/>
      <c r="BU1" s="140" t="s">
        <v>95</v>
      </c>
      <c r="BV1" s="141"/>
      <c r="BW1" s="141"/>
      <c r="BX1" s="141"/>
      <c r="BY1" s="141"/>
      <c r="BZ1" s="141"/>
      <c r="CA1" s="141"/>
      <c r="CB1" s="141"/>
      <c r="CC1" s="141"/>
      <c r="CD1" s="141"/>
      <c r="CE1" s="141"/>
      <c r="CF1" s="141"/>
      <c r="CG1" s="142"/>
    </row>
    <row r="2" spans="2:85" ht="31.8" thickBot="1" x14ac:dyDescent="0.35">
      <c r="B2" s="94"/>
      <c r="C2" s="93" t="s">
        <v>42</v>
      </c>
      <c r="D2" s="90" t="s">
        <v>43</v>
      </c>
      <c r="E2" s="90" t="s">
        <v>44</v>
      </c>
      <c r="F2" s="90" t="s">
        <v>45</v>
      </c>
      <c r="G2" s="90" t="s">
        <v>46</v>
      </c>
      <c r="H2" s="90" t="s">
        <v>47</v>
      </c>
      <c r="I2" s="90" t="s">
        <v>48</v>
      </c>
      <c r="J2" s="90" t="s">
        <v>49</v>
      </c>
      <c r="K2" s="90" t="s">
        <v>50</v>
      </c>
      <c r="L2" s="90" t="s">
        <v>51</v>
      </c>
      <c r="M2" s="90" t="s">
        <v>52</v>
      </c>
      <c r="N2" s="90" t="s">
        <v>53</v>
      </c>
      <c r="O2" s="91" t="s">
        <v>134</v>
      </c>
      <c r="P2" s="59"/>
      <c r="Q2" s="93" t="s">
        <v>42</v>
      </c>
      <c r="R2" s="90" t="s">
        <v>43</v>
      </c>
      <c r="S2" s="90" t="s">
        <v>44</v>
      </c>
      <c r="T2" s="90" t="s">
        <v>45</v>
      </c>
      <c r="U2" s="90" t="s">
        <v>46</v>
      </c>
      <c r="V2" s="90" t="s">
        <v>47</v>
      </c>
      <c r="W2" s="90" t="s">
        <v>48</v>
      </c>
      <c r="X2" s="90" t="s">
        <v>49</v>
      </c>
      <c r="Y2" s="90" t="s">
        <v>50</v>
      </c>
      <c r="Z2" s="90" t="s">
        <v>51</v>
      </c>
      <c r="AA2" s="90" t="s">
        <v>52</v>
      </c>
      <c r="AB2" s="90" t="s">
        <v>53</v>
      </c>
      <c r="AC2" s="91" t="s">
        <v>134</v>
      </c>
      <c r="AE2" s="93" t="s">
        <v>42</v>
      </c>
      <c r="AF2" s="90" t="s">
        <v>43</v>
      </c>
      <c r="AG2" s="90" t="s">
        <v>44</v>
      </c>
      <c r="AH2" s="90" t="s">
        <v>45</v>
      </c>
      <c r="AI2" s="90" t="s">
        <v>46</v>
      </c>
      <c r="AJ2" s="90" t="s">
        <v>47</v>
      </c>
      <c r="AK2" s="90" t="s">
        <v>48</v>
      </c>
      <c r="AL2" s="90" t="s">
        <v>49</v>
      </c>
      <c r="AM2" s="90" t="s">
        <v>50</v>
      </c>
      <c r="AN2" s="90" t="s">
        <v>51</v>
      </c>
      <c r="AO2" s="90" t="s">
        <v>52</v>
      </c>
      <c r="AP2" s="90" t="s">
        <v>53</v>
      </c>
      <c r="AQ2" s="91" t="s">
        <v>134</v>
      </c>
      <c r="AS2" s="93" t="s">
        <v>42</v>
      </c>
      <c r="AT2" s="90" t="s">
        <v>43</v>
      </c>
      <c r="AU2" s="90" t="s">
        <v>44</v>
      </c>
      <c r="AV2" s="90" t="s">
        <v>45</v>
      </c>
      <c r="AW2" s="90" t="s">
        <v>46</v>
      </c>
      <c r="AX2" s="90" t="s">
        <v>47</v>
      </c>
      <c r="AY2" s="90" t="s">
        <v>48</v>
      </c>
      <c r="AZ2" s="90" t="s">
        <v>49</v>
      </c>
      <c r="BA2" s="90" t="s">
        <v>50</v>
      </c>
      <c r="BB2" s="90" t="s">
        <v>51</v>
      </c>
      <c r="BC2" s="90" t="s">
        <v>52</v>
      </c>
      <c r="BD2" s="90" t="s">
        <v>53</v>
      </c>
      <c r="BE2" s="91" t="s">
        <v>134</v>
      </c>
      <c r="BG2" s="93" t="s">
        <v>42</v>
      </c>
      <c r="BH2" s="90" t="s">
        <v>43</v>
      </c>
      <c r="BI2" s="90" t="s">
        <v>44</v>
      </c>
      <c r="BJ2" s="90" t="s">
        <v>45</v>
      </c>
      <c r="BK2" s="90" t="s">
        <v>46</v>
      </c>
      <c r="BL2" s="90" t="s">
        <v>47</v>
      </c>
      <c r="BM2" s="90" t="s">
        <v>48</v>
      </c>
      <c r="BN2" s="90" t="s">
        <v>49</v>
      </c>
      <c r="BO2" s="90" t="s">
        <v>50</v>
      </c>
      <c r="BP2" s="90" t="s">
        <v>51</v>
      </c>
      <c r="BQ2" s="90" t="s">
        <v>52</v>
      </c>
      <c r="BR2" s="90" t="s">
        <v>53</v>
      </c>
      <c r="BS2" s="91" t="s">
        <v>134</v>
      </c>
      <c r="BU2" s="93" t="s">
        <v>42</v>
      </c>
      <c r="BV2" s="90" t="s">
        <v>43</v>
      </c>
      <c r="BW2" s="90" t="s">
        <v>44</v>
      </c>
      <c r="BX2" s="90" t="s">
        <v>45</v>
      </c>
      <c r="BY2" s="90" t="s">
        <v>46</v>
      </c>
      <c r="BZ2" s="90" t="s">
        <v>47</v>
      </c>
      <c r="CA2" s="90" t="s">
        <v>48</v>
      </c>
      <c r="CB2" s="90" t="s">
        <v>49</v>
      </c>
      <c r="CC2" s="90" t="s">
        <v>50</v>
      </c>
      <c r="CD2" s="90" t="s">
        <v>51</v>
      </c>
      <c r="CE2" s="90" t="s">
        <v>52</v>
      </c>
      <c r="CF2" s="90" t="s">
        <v>53</v>
      </c>
      <c r="CG2" s="91" t="s">
        <v>134</v>
      </c>
    </row>
    <row r="3" spans="2:85" x14ac:dyDescent="0.3">
      <c r="B3" s="9"/>
      <c r="C3" s="95" t="s">
        <v>168</v>
      </c>
      <c r="D3" s="95" t="s">
        <v>168</v>
      </c>
      <c r="E3" s="95" t="s">
        <v>168</v>
      </c>
      <c r="F3" s="95" t="s">
        <v>168</v>
      </c>
      <c r="G3" s="95" t="s">
        <v>168</v>
      </c>
      <c r="H3" s="95" t="s">
        <v>168</v>
      </c>
      <c r="I3" s="95" t="s">
        <v>168</v>
      </c>
      <c r="J3" s="95" t="s">
        <v>168</v>
      </c>
      <c r="K3" s="95" t="s">
        <v>168</v>
      </c>
      <c r="L3" s="95" t="s">
        <v>168</v>
      </c>
      <c r="M3" s="95" t="s">
        <v>168</v>
      </c>
      <c r="N3" s="95" t="s">
        <v>168</v>
      </c>
      <c r="O3" s="95" t="s">
        <v>168</v>
      </c>
      <c r="Q3" s="95" t="s">
        <v>168</v>
      </c>
      <c r="R3" s="95" t="s">
        <v>168</v>
      </c>
      <c r="S3" s="95" t="s">
        <v>168</v>
      </c>
      <c r="T3" s="95" t="s">
        <v>168</v>
      </c>
      <c r="U3" s="95" t="s">
        <v>168</v>
      </c>
      <c r="V3" s="95" t="s">
        <v>168</v>
      </c>
      <c r="W3" s="95" t="s">
        <v>168</v>
      </c>
      <c r="X3" s="95" t="s">
        <v>168</v>
      </c>
      <c r="Y3" s="95" t="s">
        <v>168</v>
      </c>
      <c r="Z3" s="95" t="s">
        <v>168</v>
      </c>
      <c r="AA3" s="95" t="s">
        <v>168</v>
      </c>
      <c r="AB3" s="95" t="s">
        <v>168</v>
      </c>
      <c r="AC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c r="BS3" s="95" t="s">
        <v>168</v>
      </c>
      <c r="BU3" s="95" t="s">
        <v>168</v>
      </c>
      <c r="BV3" s="95" t="s">
        <v>168</v>
      </c>
      <c r="BW3" s="95" t="s">
        <v>168</v>
      </c>
      <c r="BX3" s="95" t="s">
        <v>168</v>
      </c>
      <c r="BY3" s="95" t="s">
        <v>168</v>
      </c>
      <c r="BZ3" s="95" t="s">
        <v>168</v>
      </c>
      <c r="CA3" s="95" t="s">
        <v>168</v>
      </c>
      <c r="CB3" s="95" t="s">
        <v>168</v>
      </c>
      <c r="CC3" s="95" t="s">
        <v>168</v>
      </c>
      <c r="CD3" s="95" t="s">
        <v>168</v>
      </c>
      <c r="CE3" s="95" t="s">
        <v>168</v>
      </c>
      <c r="CF3" s="95" t="s">
        <v>168</v>
      </c>
      <c r="CG3" s="95" t="s">
        <v>168</v>
      </c>
    </row>
    <row r="4" spans="2:85" x14ac:dyDescent="0.3">
      <c r="B4" s="4" t="s">
        <v>68</v>
      </c>
      <c r="C4" s="96"/>
      <c r="D4" s="24"/>
      <c r="E4" s="24"/>
      <c r="F4" s="24"/>
      <c r="G4" s="24"/>
      <c r="H4" s="24"/>
      <c r="I4" s="24"/>
      <c r="J4" s="24"/>
      <c r="K4" s="24"/>
      <c r="L4" s="24"/>
      <c r="M4" s="24"/>
      <c r="N4" s="29"/>
      <c r="O4" s="36"/>
      <c r="Q4" s="45"/>
      <c r="R4" s="24"/>
      <c r="S4" s="24"/>
      <c r="T4" s="24"/>
      <c r="U4" s="24"/>
      <c r="V4" s="24"/>
      <c r="W4" s="24"/>
      <c r="X4" s="24"/>
      <c r="Y4" s="24"/>
      <c r="Z4" s="24"/>
      <c r="AA4" s="24"/>
      <c r="AB4" s="29"/>
      <c r="AC4" s="36"/>
      <c r="AE4" s="45"/>
      <c r="AF4" s="24"/>
      <c r="AG4" s="24"/>
      <c r="AH4" s="24"/>
      <c r="AI4" s="24"/>
      <c r="AJ4" s="24"/>
      <c r="AK4" s="24"/>
      <c r="AL4" s="24"/>
      <c r="AM4" s="24"/>
      <c r="AN4" s="24"/>
      <c r="AO4" s="24"/>
      <c r="AP4" s="29"/>
      <c r="AQ4" s="36"/>
      <c r="AS4" s="45"/>
      <c r="AT4" s="24"/>
      <c r="AU4" s="24"/>
      <c r="AV4" s="24"/>
      <c r="AW4" s="24"/>
      <c r="AX4" s="24"/>
      <c r="AY4" s="24"/>
      <c r="AZ4" s="24"/>
      <c r="BA4" s="24"/>
      <c r="BB4" s="24"/>
      <c r="BC4" s="24"/>
      <c r="BD4" s="29"/>
      <c r="BE4" s="36"/>
      <c r="BG4" s="45"/>
      <c r="BH4" s="24"/>
      <c r="BI4" s="24"/>
      <c r="BJ4" s="24"/>
      <c r="BK4" s="24"/>
      <c r="BL4" s="24"/>
      <c r="BM4" s="24"/>
      <c r="BN4" s="24"/>
      <c r="BO4" s="24"/>
      <c r="BP4" s="24"/>
      <c r="BQ4" s="24"/>
      <c r="BR4" s="29"/>
      <c r="BS4" s="36"/>
      <c r="BU4" s="45"/>
      <c r="BV4" s="24"/>
      <c r="BW4" s="24"/>
      <c r="BX4" s="24"/>
      <c r="BY4" s="24"/>
      <c r="BZ4" s="24"/>
      <c r="CA4" s="24"/>
      <c r="CB4" s="24"/>
      <c r="CC4" s="24"/>
      <c r="CD4" s="24"/>
      <c r="CE4" s="24"/>
      <c r="CF4" s="29"/>
      <c r="CG4" s="36"/>
    </row>
    <row r="5" spans="2:85" ht="15" thickBot="1" x14ac:dyDescent="0.35">
      <c r="B5" s="10" t="s">
        <v>69</v>
      </c>
      <c r="C5" s="97">
        <v>89.107836199892446</v>
      </c>
      <c r="D5" s="25">
        <v>91.3804354352677</v>
      </c>
      <c r="E5" s="25">
        <v>95.790597726668125</v>
      </c>
      <c r="F5" s="25">
        <v>95.11127632650296</v>
      </c>
      <c r="G5" s="25">
        <v>95.747252266910721</v>
      </c>
      <c r="H5" s="25">
        <v>93.087564429029598</v>
      </c>
      <c r="I5" s="25">
        <v>91.492809539031455</v>
      </c>
      <c r="J5" s="25">
        <v>90.731689786719144</v>
      </c>
      <c r="K5" s="25">
        <v>94.462592376425434</v>
      </c>
      <c r="L5" s="25">
        <v>93.791535659069325</v>
      </c>
      <c r="M5" s="25">
        <v>90.336393339753357</v>
      </c>
      <c r="N5" s="30">
        <v>98.137099653237811</v>
      </c>
      <c r="O5" s="37">
        <v>1119.1770827385083</v>
      </c>
      <c r="P5" s="1">
        <v>0</v>
      </c>
      <c r="Q5" s="46">
        <v>24.699999999999996</v>
      </c>
      <c r="R5" s="25">
        <v>26.220000000000002</v>
      </c>
      <c r="S5" s="25">
        <v>26.885000000000005</v>
      </c>
      <c r="T5" s="25">
        <v>26.380653673578706</v>
      </c>
      <c r="U5" s="25">
        <v>25.790940189446438</v>
      </c>
      <c r="V5" s="25">
        <v>26.40044441811186</v>
      </c>
      <c r="W5" s="25">
        <v>25.90865890236466</v>
      </c>
      <c r="X5" s="25">
        <v>26.547715496372433</v>
      </c>
      <c r="Y5" s="25">
        <v>26.125000000000004</v>
      </c>
      <c r="Z5" s="25">
        <v>26.220000000000002</v>
      </c>
      <c r="AA5" s="25">
        <v>25.625906223549968</v>
      </c>
      <c r="AB5" s="30">
        <v>27.075000000000003</v>
      </c>
      <c r="AC5" s="37">
        <v>313.87931890342412</v>
      </c>
      <c r="AD5">
        <v>0</v>
      </c>
      <c r="AE5" s="46">
        <v>4.1136770972006573</v>
      </c>
      <c r="AF5" s="25">
        <v>4.3301864181059564</v>
      </c>
      <c r="AG5" s="25">
        <v>4.3301864181059564</v>
      </c>
      <c r="AH5" s="25">
        <v>4.3301864181059564</v>
      </c>
      <c r="AI5" s="25">
        <v>4.5466957390112537</v>
      </c>
      <c r="AJ5" s="25">
        <v>4.5466957390112546</v>
      </c>
      <c r="AK5" s="25">
        <v>4.5466957390112546</v>
      </c>
      <c r="AL5" s="25">
        <v>4.5466957390112537</v>
      </c>
      <c r="AM5" s="25">
        <v>4.8714597203692005</v>
      </c>
      <c r="AN5" s="25">
        <v>4.8714597203692014</v>
      </c>
      <c r="AO5" s="25">
        <v>4.6549503994639032</v>
      </c>
      <c r="AP5" s="30">
        <v>4.8714597203692005</v>
      </c>
      <c r="AQ5" s="37">
        <v>54.560348868135044</v>
      </c>
      <c r="AR5">
        <v>0</v>
      </c>
      <c r="AS5" s="46">
        <v>4.0499032855000001</v>
      </c>
      <c r="AT5" s="25">
        <v>4.1069032854999996</v>
      </c>
      <c r="AU5" s="25">
        <v>4.2440760749999997</v>
      </c>
      <c r="AV5" s="25">
        <v>4.2293943189999998</v>
      </c>
      <c r="AW5" s="25">
        <v>4.4889970855000003</v>
      </c>
      <c r="AX5" s="25">
        <v>4.1759697960000004</v>
      </c>
      <c r="AY5" s="25">
        <v>4.0658619460000001</v>
      </c>
      <c r="AZ5" s="25">
        <v>3.962128216</v>
      </c>
      <c r="BA5" s="25">
        <v>4.0471387855000005</v>
      </c>
      <c r="BB5" s="25">
        <v>3.9709464959999994</v>
      </c>
      <c r="BC5" s="25">
        <v>3.8530253709999998</v>
      </c>
      <c r="BD5" s="30">
        <v>4.6171430605000001</v>
      </c>
      <c r="BE5" s="37">
        <v>49.811487721500001</v>
      </c>
      <c r="BF5">
        <v>0</v>
      </c>
      <c r="BG5" s="46">
        <v>11.956386500000002</v>
      </c>
      <c r="BH5" s="25">
        <v>12.09970516345</v>
      </c>
      <c r="BI5" s="25">
        <v>12.36837168235</v>
      </c>
      <c r="BJ5" s="25">
        <v>12.115223517475</v>
      </c>
      <c r="BK5" s="25">
        <v>12.351016031650001</v>
      </c>
      <c r="BL5" s="25">
        <v>12.136644965350001</v>
      </c>
      <c r="BM5" s="25">
        <v>12.126990414125</v>
      </c>
      <c r="BN5" s="25">
        <v>12.012627061449999</v>
      </c>
      <c r="BO5" s="25">
        <v>12.682586845199999</v>
      </c>
      <c r="BP5" s="25">
        <v>12.160181400125001</v>
      </c>
      <c r="BQ5" s="25">
        <v>11.238486331874999</v>
      </c>
      <c r="BR5" s="30">
        <v>13.737940026899999</v>
      </c>
      <c r="BS5" s="37">
        <v>146.98615993995</v>
      </c>
      <c r="BT5">
        <v>0</v>
      </c>
      <c r="BU5" s="46">
        <v>35.518389019648794</v>
      </c>
      <c r="BV5" s="25">
        <v>35.518389019648794</v>
      </c>
      <c r="BW5" s="25">
        <v>35.518389019648794</v>
      </c>
      <c r="BX5" s="25">
        <v>35.518389019648794</v>
      </c>
      <c r="BY5" s="25">
        <v>35.518389019648794</v>
      </c>
      <c r="BZ5" s="25">
        <v>35.518389019648794</v>
      </c>
      <c r="CA5" s="25">
        <v>35.518389019648794</v>
      </c>
      <c r="CB5" s="25">
        <v>35.518389019648794</v>
      </c>
      <c r="CC5" s="25">
        <v>35.518389019648794</v>
      </c>
      <c r="CD5" s="25">
        <v>35.518389019648794</v>
      </c>
      <c r="CE5" s="25">
        <v>35.518389019648794</v>
      </c>
      <c r="CF5" s="30">
        <v>36.797682783863173</v>
      </c>
      <c r="CG5" s="37">
        <v>427.49996199999998</v>
      </c>
    </row>
    <row r="6" spans="2:85" ht="15" thickTop="1" x14ac:dyDescent="0.3">
      <c r="B6" s="4"/>
      <c r="C6" s="98">
        <v>0</v>
      </c>
      <c r="D6" s="21">
        <v>0</v>
      </c>
      <c r="E6" s="21">
        <v>0</v>
      </c>
      <c r="F6" s="21">
        <v>0</v>
      </c>
      <c r="G6" s="21">
        <v>0</v>
      </c>
      <c r="H6" s="21">
        <v>0</v>
      </c>
      <c r="I6" s="21">
        <v>0</v>
      </c>
      <c r="J6" s="21">
        <v>0</v>
      </c>
      <c r="K6" s="21">
        <v>0</v>
      </c>
      <c r="L6" s="21">
        <v>0</v>
      </c>
      <c r="M6" s="21">
        <v>0</v>
      </c>
      <c r="N6" s="19">
        <v>0</v>
      </c>
      <c r="O6" s="38">
        <v>0</v>
      </c>
      <c r="P6" s="1">
        <v>0</v>
      </c>
      <c r="Q6" s="47">
        <v>0</v>
      </c>
      <c r="R6" s="21">
        <v>0</v>
      </c>
      <c r="S6" s="21">
        <v>0</v>
      </c>
      <c r="T6" s="21">
        <v>0</v>
      </c>
      <c r="U6" s="21">
        <v>0</v>
      </c>
      <c r="V6" s="21">
        <v>0</v>
      </c>
      <c r="W6" s="21">
        <v>0</v>
      </c>
      <c r="X6" s="21">
        <v>0</v>
      </c>
      <c r="Y6" s="21">
        <v>0</v>
      </c>
      <c r="Z6" s="21">
        <v>0</v>
      </c>
      <c r="AA6" s="21">
        <v>0</v>
      </c>
      <c r="AB6" s="19">
        <v>0</v>
      </c>
      <c r="AC6" s="38">
        <v>0</v>
      </c>
      <c r="AD6">
        <v>0</v>
      </c>
      <c r="AE6" s="47">
        <v>0</v>
      </c>
      <c r="AF6" s="21">
        <v>0</v>
      </c>
      <c r="AG6" s="21">
        <v>0</v>
      </c>
      <c r="AH6" s="21">
        <v>0</v>
      </c>
      <c r="AI6" s="21">
        <v>0</v>
      </c>
      <c r="AJ6" s="21">
        <v>0</v>
      </c>
      <c r="AK6" s="21">
        <v>0</v>
      </c>
      <c r="AL6" s="21">
        <v>0</v>
      </c>
      <c r="AM6" s="21">
        <v>0</v>
      </c>
      <c r="AN6" s="21">
        <v>0</v>
      </c>
      <c r="AO6" s="21">
        <v>0</v>
      </c>
      <c r="AP6" s="19">
        <v>0</v>
      </c>
      <c r="AQ6" s="38">
        <v>0</v>
      </c>
      <c r="AR6">
        <v>0</v>
      </c>
      <c r="AS6" s="47">
        <v>0</v>
      </c>
      <c r="AT6" s="21">
        <v>0</v>
      </c>
      <c r="AU6" s="21">
        <v>0</v>
      </c>
      <c r="AV6" s="21">
        <v>0</v>
      </c>
      <c r="AW6" s="21">
        <v>0</v>
      </c>
      <c r="AX6" s="21">
        <v>0</v>
      </c>
      <c r="AY6" s="21">
        <v>0</v>
      </c>
      <c r="AZ6" s="21">
        <v>0</v>
      </c>
      <c r="BA6" s="21">
        <v>0</v>
      </c>
      <c r="BB6" s="21">
        <v>0</v>
      </c>
      <c r="BC6" s="21">
        <v>0</v>
      </c>
      <c r="BD6" s="19">
        <v>0</v>
      </c>
      <c r="BE6" s="38">
        <v>0</v>
      </c>
      <c r="BF6">
        <v>0</v>
      </c>
      <c r="BG6" s="47">
        <v>0</v>
      </c>
      <c r="BH6" s="21">
        <v>0</v>
      </c>
      <c r="BI6" s="21">
        <v>0</v>
      </c>
      <c r="BJ6" s="21">
        <v>0</v>
      </c>
      <c r="BK6" s="21">
        <v>0</v>
      </c>
      <c r="BL6" s="21">
        <v>0</v>
      </c>
      <c r="BM6" s="21">
        <v>0</v>
      </c>
      <c r="BN6" s="21">
        <v>0</v>
      </c>
      <c r="BO6" s="21">
        <v>0</v>
      </c>
      <c r="BP6" s="21">
        <v>0</v>
      </c>
      <c r="BQ6" s="21">
        <v>0</v>
      </c>
      <c r="BR6" s="19">
        <v>0</v>
      </c>
      <c r="BS6" s="38">
        <v>0</v>
      </c>
      <c r="BT6">
        <v>0</v>
      </c>
      <c r="BU6" s="47">
        <v>0</v>
      </c>
      <c r="BV6" s="21">
        <v>0</v>
      </c>
      <c r="BW6" s="21">
        <v>0</v>
      </c>
      <c r="BX6" s="21">
        <v>0</v>
      </c>
      <c r="BY6" s="21">
        <v>0</v>
      </c>
      <c r="BZ6" s="21">
        <v>0</v>
      </c>
      <c r="CA6" s="21">
        <v>0</v>
      </c>
      <c r="CB6" s="21">
        <v>0</v>
      </c>
      <c r="CC6" s="21">
        <v>0</v>
      </c>
      <c r="CD6" s="21">
        <v>0</v>
      </c>
      <c r="CE6" s="21">
        <v>0</v>
      </c>
      <c r="CF6" s="19">
        <v>0</v>
      </c>
      <c r="CG6" s="38">
        <v>0</v>
      </c>
    </row>
    <row r="7" spans="2:85" x14ac:dyDescent="0.3">
      <c r="B7" s="4" t="s">
        <v>0</v>
      </c>
      <c r="C7" s="99">
        <v>47791.773712354836</v>
      </c>
      <c r="D7" s="23">
        <v>49216.260869560436</v>
      </c>
      <c r="E7" s="23">
        <v>51708.492211344019</v>
      </c>
      <c r="F7" s="23">
        <v>53031.810072034015</v>
      </c>
      <c r="G7" s="23">
        <v>53074.987678961457</v>
      </c>
      <c r="H7" s="23">
        <v>51605.285106343508</v>
      </c>
      <c r="I7" s="23">
        <v>52422.9715654139</v>
      </c>
      <c r="J7" s="23">
        <v>51795.834755649012</v>
      </c>
      <c r="K7" s="23">
        <v>54261.557438845077</v>
      </c>
      <c r="L7" s="23">
        <v>55860.918484128662</v>
      </c>
      <c r="M7" s="23">
        <v>53701.481283633526</v>
      </c>
      <c r="N7" s="31">
        <v>58410.999423269204</v>
      </c>
      <c r="O7" s="39">
        <v>632882.37260153773</v>
      </c>
      <c r="P7" s="1">
        <v>0</v>
      </c>
      <c r="Q7" s="48">
        <v>16592.753929329636</v>
      </c>
      <c r="R7" s="23">
        <v>17641.538015074093</v>
      </c>
      <c r="S7" s="23">
        <v>18077.48154008983</v>
      </c>
      <c r="T7" s="23">
        <v>18104.687403441239</v>
      </c>
      <c r="U7" s="23">
        <v>17631.180147223185</v>
      </c>
      <c r="V7" s="23">
        <v>18038.996719609302</v>
      </c>
      <c r="W7" s="23">
        <v>18226.36884039404</v>
      </c>
      <c r="X7" s="23">
        <v>18668.023987210592</v>
      </c>
      <c r="Y7" s="23">
        <v>18391.688164963703</v>
      </c>
      <c r="Z7" s="23">
        <v>19189.401077215818</v>
      </c>
      <c r="AA7" s="23">
        <v>18651.063739976005</v>
      </c>
      <c r="AB7" s="31">
        <v>19683.208566081346</v>
      </c>
      <c r="AC7" s="39">
        <v>218896.39213060876</v>
      </c>
      <c r="AD7">
        <v>0</v>
      </c>
      <c r="AE7" s="48">
        <v>3433.7501890247977</v>
      </c>
      <c r="AF7" s="23">
        <v>3614.4738831839977</v>
      </c>
      <c r="AG7" s="23">
        <v>3614.4738831839968</v>
      </c>
      <c r="AH7" s="23">
        <v>3695.9024546125693</v>
      </c>
      <c r="AI7" s="23">
        <v>3880.6975773431982</v>
      </c>
      <c r="AJ7" s="23">
        <v>3880.6975773431982</v>
      </c>
      <c r="AK7" s="23">
        <v>3975.4766471106395</v>
      </c>
      <c r="AL7" s="23">
        <v>3975.4766471106386</v>
      </c>
      <c r="AM7" s="23">
        <v>4259.4392647613995</v>
      </c>
      <c r="AN7" s="23">
        <v>4337.5538827015998</v>
      </c>
      <c r="AO7" s="23">
        <v>4144.7737101370822</v>
      </c>
      <c r="AP7" s="31">
        <v>4337.5538827015989</v>
      </c>
      <c r="AQ7" s="39">
        <v>47150.26959921472</v>
      </c>
      <c r="AR7">
        <v>0</v>
      </c>
      <c r="AS7" s="48">
        <v>1817.6039855486245</v>
      </c>
      <c r="AT7" s="23">
        <v>1849.1819855486247</v>
      </c>
      <c r="AU7" s="23">
        <v>1925.3341087911665</v>
      </c>
      <c r="AV7" s="23">
        <v>1962.9640283158574</v>
      </c>
      <c r="AW7" s="23">
        <v>2111.4913108361252</v>
      </c>
      <c r="AX7" s="23">
        <v>1931.6512112560827</v>
      </c>
      <c r="AY7" s="23">
        <v>1912.3872381760825</v>
      </c>
      <c r="AZ7" s="23">
        <v>1850.4981805086259</v>
      </c>
      <c r="BA7" s="23">
        <v>1901.4144466961247</v>
      </c>
      <c r="BB7" s="23">
        <v>1909.5557342960824</v>
      </c>
      <c r="BC7" s="23">
        <v>1836.2087945460826</v>
      </c>
      <c r="BD7" s="31">
        <v>2311.641576906125</v>
      </c>
      <c r="BE7" s="39">
        <v>23319.932601425604</v>
      </c>
      <c r="BF7">
        <v>0</v>
      </c>
      <c r="BG7" s="48">
        <v>6669.1279230016871</v>
      </c>
      <c r="BH7" s="23">
        <v>6749.3914201248372</v>
      </c>
      <c r="BI7" s="23">
        <v>6900.6830218425457</v>
      </c>
      <c r="BJ7" s="23">
        <v>6942.5880499758296</v>
      </c>
      <c r="BK7" s="23">
        <v>7077.1294306287036</v>
      </c>
      <c r="BL7" s="23">
        <v>6954.2330612421238</v>
      </c>
      <c r="BM7" s="23">
        <v>7201.5133428095633</v>
      </c>
      <c r="BN7" s="23">
        <v>7132.9786460345103</v>
      </c>
      <c r="BO7" s="23">
        <v>7531.4025520469231</v>
      </c>
      <c r="BP7" s="23">
        <v>7512.7266442988894</v>
      </c>
      <c r="BQ7" s="23">
        <v>6943.7008615209725</v>
      </c>
      <c r="BR7" s="31">
        <v>8485.8514023459738</v>
      </c>
      <c r="BS7" s="39">
        <v>86101.326355872559</v>
      </c>
      <c r="BT7">
        <v>0</v>
      </c>
      <c r="BU7" s="48">
        <v>19151.750049780072</v>
      </c>
      <c r="BV7" s="23">
        <v>19849.568230924735</v>
      </c>
      <c r="BW7" s="23">
        <v>19849.568230924735</v>
      </c>
      <c r="BX7" s="23">
        <v>20539.51280026275</v>
      </c>
      <c r="BY7" s="23">
        <v>20539.51280026275</v>
      </c>
      <c r="BZ7" s="23">
        <v>20539.51280026275</v>
      </c>
      <c r="CA7" s="23">
        <v>21197.68395866633</v>
      </c>
      <c r="CB7" s="23">
        <v>21197.68395866633</v>
      </c>
      <c r="CC7" s="23">
        <v>21197.68395866633</v>
      </c>
      <c r="CD7" s="23">
        <v>22101.7233456498</v>
      </c>
      <c r="CE7" s="23">
        <v>22101.7233456498</v>
      </c>
      <c r="CF7" s="31">
        <v>22918.270621391759</v>
      </c>
      <c r="CG7" s="39">
        <v>251184.19410110812</v>
      </c>
    </row>
    <row r="8" spans="2:85" x14ac:dyDescent="0.3">
      <c r="B8" s="4" t="s">
        <v>120</v>
      </c>
      <c r="C8" s="99">
        <v>-41468.000303385932</v>
      </c>
      <c r="D8" s="23">
        <v>-42663.782279742591</v>
      </c>
      <c r="E8" s="23">
        <v>-44805.361838855948</v>
      </c>
      <c r="F8" s="23">
        <v>-45867.059975707707</v>
      </c>
      <c r="G8" s="23">
        <v>-45991.020907161081</v>
      </c>
      <c r="H8" s="23">
        <v>-44693.583451773091</v>
      </c>
      <c r="I8" s="23">
        <v>-45488.599026648357</v>
      </c>
      <c r="J8" s="23">
        <v>-45025.07130035774</v>
      </c>
      <c r="K8" s="23">
        <v>-47072.964513543338</v>
      </c>
      <c r="L8" s="23">
        <v>-48554.836212838563</v>
      </c>
      <c r="M8" s="23">
        <v>-46716.836889044847</v>
      </c>
      <c r="N8" s="31">
        <v>-50795.955216721733</v>
      </c>
      <c r="O8" s="39">
        <v>-549143.07191578089</v>
      </c>
      <c r="P8" s="1">
        <v>0</v>
      </c>
      <c r="Q8" s="48">
        <v>-13252.908501594096</v>
      </c>
      <c r="R8" s="23">
        <v>-14082.101791531295</v>
      </c>
      <c r="S8" s="23">
        <v>-14430.062616856161</v>
      </c>
      <c r="T8" s="23">
        <v>-14435.719163225862</v>
      </c>
      <c r="U8" s="23">
        <v>-14106.767221174836</v>
      </c>
      <c r="V8" s="23">
        <v>-14408.281848879202</v>
      </c>
      <c r="W8" s="23">
        <v>-14604.20832117335</v>
      </c>
      <c r="X8" s="23">
        <v>-14961.211397504499</v>
      </c>
      <c r="Y8" s="23">
        <v>-14731.286988356916</v>
      </c>
      <c r="Z8" s="23">
        <v>-15433.248992461751</v>
      </c>
      <c r="AA8" s="23">
        <v>-15022.398505501294</v>
      </c>
      <c r="AB8" s="31">
        <v>-15859.119417447027</v>
      </c>
      <c r="AC8" s="39">
        <v>-175327.31476570628</v>
      </c>
      <c r="AD8">
        <v>0</v>
      </c>
      <c r="AE8" s="48">
        <v>-2902.0040664299704</v>
      </c>
      <c r="AF8" s="23">
        <v>-3054.7411227078637</v>
      </c>
      <c r="AG8" s="23">
        <v>-3054.7411227078628</v>
      </c>
      <c r="AH8" s="23">
        <v>-3104.8633727943079</v>
      </c>
      <c r="AI8" s="23">
        <v>-3260.1065698686803</v>
      </c>
      <c r="AJ8" s="23">
        <v>-3260.1065698686807</v>
      </c>
      <c r="AK8" s="23">
        <v>-3312.7349033122923</v>
      </c>
      <c r="AL8" s="23">
        <v>-3312.73490331229</v>
      </c>
      <c r="AM8" s="23">
        <v>-3549.3588249095965</v>
      </c>
      <c r="AN8" s="23">
        <v>-3624.542200514265</v>
      </c>
      <c r="AO8" s="23">
        <v>-3463.451436046963</v>
      </c>
      <c r="AP8" s="31">
        <v>-3624.5422005142636</v>
      </c>
      <c r="AQ8" s="39">
        <v>-39523.927292987035</v>
      </c>
      <c r="AR8">
        <v>0</v>
      </c>
      <c r="AS8" s="48">
        <v>-1531.7394110592877</v>
      </c>
      <c r="AT8" s="23">
        <v>-1558.3298304965938</v>
      </c>
      <c r="AU8" s="23">
        <v>-1622.3741566865522</v>
      </c>
      <c r="AV8" s="23">
        <v>-1646.0611752287491</v>
      </c>
      <c r="AW8" s="23">
        <v>-1770.4729623864118</v>
      </c>
      <c r="AX8" s="23">
        <v>-1620.2004119096503</v>
      </c>
      <c r="AY8" s="23">
        <v>-1596.3435772098653</v>
      </c>
      <c r="AZ8" s="23">
        <v>-1545.0730921273582</v>
      </c>
      <c r="BA8" s="23">
        <v>-1587.247228463892</v>
      </c>
      <c r="BB8" s="23">
        <v>-1585.0382393576494</v>
      </c>
      <c r="BC8" s="23">
        <v>-1524.8283942957432</v>
      </c>
      <c r="BD8" s="31">
        <v>-1915.1263508946367</v>
      </c>
      <c r="BE8" s="39">
        <v>-19502.834830116393</v>
      </c>
      <c r="BF8">
        <v>0</v>
      </c>
      <c r="BG8" s="48">
        <v>-5265.1879828090496</v>
      </c>
      <c r="BH8" s="23">
        <v>-5328.646839867678</v>
      </c>
      <c r="BI8" s="23">
        <v>-5448.2765444488459</v>
      </c>
      <c r="BJ8" s="23">
        <v>-5535.0200399577043</v>
      </c>
      <c r="BK8" s="23">
        <v>-5642.594276945515</v>
      </c>
      <c r="BL8" s="23">
        <v>-5544.6258611410849</v>
      </c>
      <c r="BM8" s="23">
        <v>-5737.1366532821339</v>
      </c>
      <c r="BN8" s="23">
        <v>-5682.4323743889399</v>
      </c>
      <c r="BO8" s="23">
        <v>-6002.4660731482436</v>
      </c>
      <c r="BP8" s="23">
        <v>-6020.5558135297924</v>
      </c>
      <c r="BQ8" s="23">
        <v>-5564.4307743095769</v>
      </c>
      <c r="BR8" s="31">
        <v>-6800.0505679164571</v>
      </c>
      <c r="BS8" s="39">
        <v>-68571.423801745026</v>
      </c>
      <c r="BT8">
        <v>0</v>
      </c>
      <c r="BU8" s="48">
        <v>-15515.020089054953</v>
      </c>
      <c r="BV8" s="23">
        <v>-15507.154779172279</v>
      </c>
      <c r="BW8" s="23">
        <v>-15507.154779172279</v>
      </c>
      <c r="BX8" s="23">
        <v>-16067.100084428679</v>
      </c>
      <c r="BY8" s="23">
        <v>-16067.100084428679</v>
      </c>
      <c r="BZ8" s="23">
        <v>-16067.100084428679</v>
      </c>
      <c r="CA8" s="23">
        <v>-16627.045389685089</v>
      </c>
      <c r="CB8" s="23">
        <v>-16627.045389685089</v>
      </c>
      <c r="CC8" s="23">
        <v>-16627.045389685089</v>
      </c>
      <c r="CD8" s="23">
        <v>-17373.639130026961</v>
      </c>
      <c r="CE8" s="23">
        <v>-17373.639130026961</v>
      </c>
      <c r="CF8" s="31">
        <v>-17990.590604730671</v>
      </c>
      <c r="CG8" s="39">
        <v>-197349.63493452535</v>
      </c>
    </row>
    <row r="9" spans="2:85" x14ac:dyDescent="0.3">
      <c r="B9" s="6" t="s">
        <v>70</v>
      </c>
      <c r="C9" s="100">
        <v>0</v>
      </c>
      <c r="D9" s="26">
        <v>0</v>
      </c>
      <c r="E9" s="26">
        <v>0</v>
      </c>
      <c r="F9" s="26">
        <v>0</v>
      </c>
      <c r="G9" s="26">
        <v>0</v>
      </c>
      <c r="H9" s="26">
        <v>0</v>
      </c>
      <c r="I9" s="26">
        <v>0</v>
      </c>
      <c r="J9" s="26">
        <v>0</v>
      </c>
      <c r="K9" s="26">
        <v>0</v>
      </c>
      <c r="L9" s="26">
        <v>0</v>
      </c>
      <c r="M9" s="26">
        <v>0</v>
      </c>
      <c r="N9" s="32">
        <v>0</v>
      </c>
      <c r="O9" s="40">
        <v>0</v>
      </c>
      <c r="P9" s="1">
        <v>0</v>
      </c>
      <c r="Q9" s="49">
        <v>0</v>
      </c>
      <c r="R9" s="26">
        <v>0</v>
      </c>
      <c r="S9" s="26">
        <v>0</v>
      </c>
      <c r="T9" s="26">
        <v>0</v>
      </c>
      <c r="U9" s="26">
        <v>0</v>
      </c>
      <c r="V9" s="26">
        <v>0</v>
      </c>
      <c r="W9" s="26">
        <v>0</v>
      </c>
      <c r="X9" s="26">
        <v>0</v>
      </c>
      <c r="Y9" s="26">
        <v>0</v>
      </c>
      <c r="Z9" s="26">
        <v>0</v>
      </c>
      <c r="AA9" s="26">
        <v>0</v>
      </c>
      <c r="AB9" s="32">
        <v>0</v>
      </c>
      <c r="AC9" s="40">
        <v>0</v>
      </c>
      <c r="AD9">
        <v>0</v>
      </c>
      <c r="AE9" s="49">
        <v>0</v>
      </c>
      <c r="AF9" s="26">
        <v>0</v>
      </c>
      <c r="AG9" s="26">
        <v>0</v>
      </c>
      <c r="AH9" s="26">
        <v>0</v>
      </c>
      <c r="AI9" s="26">
        <v>0</v>
      </c>
      <c r="AJ9" s="26">
        <v>0</v>
      </c>
      <c r="AK9" s="26">
        <v>0</v>
      </c>
      <c r="AL9" s="26">
        <v>0</v>
      </c>
      <c r="AM9" s="26">
        <v>0</v>
      </c>
      <c r="AN9" s="26">
        <v>0</v>
      </c>
      <c r="AO9" s="26">
        <v>0</v>
      </c>
      <c r="AP9" s="32">
        <v>0</v>
      </c>
      <c r="AQ9" s="40">
        <v>0</v>
      </c>
      <c r="AR9">
        <v>0</v>
      </c>
      <c r="AS9" s="49">
        <v>0</v>
      </c>
      <c r="AT9" s="26">
        <v>0</v>
      </c>
      <c r="AU9" s="26">
        <v>0</v>
      </c>
      <c r="AV9" s="26">
        <v>0</v>
      </c>
      <c r="AW9" s="26">
        <v>0</v>
      </c>
      <c r="AX9" s="26">
        <v>0</v>
      </c>
      <c r="AY9" s="26">
        <v>0</v>
      </c>
      <c r="AZ9" s="26">
        <v>0</v>
      </c>
      <c r="BA9" s="26">
        <v>0</v>
      </c>
      <c r="BB9" s="26">
        <v>0</v>
      </c>
      <c r="BC9" s="26">
        <v>0</v>
      </c>
      <c r="BD9" s="32">
        <v>0</v>
      </c>
      <c r="BE9" s="40">
        <v>0</v>
      </c>
      <c r="BF9">
        <v>0</v>
      </c>
      <c r="BG9" s="49">
        <v>0</v>
      </c>
      <c r="BH9" s="26">
        <v>0</v>
      </c>
      <c r="BI9" s="26">
        <v>0</v>
      </c>
      <c r="BJ9" s="26">
        <v>0</v>
      </c>
      <c r="BK9" s="26">
        <v>0</v>
      </c>
      <c r="BL9" s="26">
        <v>0</v>
      </c>
      <c r="BM9" s="26">
        <v>0</v>
      </c>
      <c r="BN9" s="26">
        <v>0</v>
      </c>
      <c r="BO9" s="26">
        <v>0</v>
      </c>
      <c r="BP9" s="26">
        <v>0</v>
      </c>
      <c r="BQ9" s="26">
        <v>0</v>
      </c>
      <c r="BR9" s="32">
        <v>0</v>
      </c>
      <c r="BS9" s="40">
        <v>0</v>
      </c>
      <c r="BT9">
        <v>0</v>
      </c>
      <c r="BU9" s="49">
        <v>0</v>
      </c>
      <c r="BV9" s="26">
        <v>0</v>
      </c>
      <c r="BW9" s="26">
        <v>0</v>
      </c>
      <c r="BX9" s="26">
        <v>0</v>
      </c>
      <c r="BY9" s="26">
        <v>0</v>
      </c>
      <c r="BZ9" s="26">
        <v>0</v>
      </c>
      <c r="CA9" s="26">
        <v>0</v>
      </c>
      <c r="CB9" s="26">
        <v>0</v>
      </c>
      <c r="CC9" s="26">
        <v>0</v>
      </c>
      <c r="CD9" s="26">
        <v>0</v>
      </c>
      <c r="CE9" s="26">
        <v>0</v>
      </c>
      <c r="CF9" s="32">
        <v>0</v>
      </c>
      <c r="CG9" s="40">
        <v>0</v>
      </c>
    </row>
    <row r="10" spans="2:85" ht="15" thickBot="1" x14ac:dyDescent="0.35">
      <c r="B10" s="10" t="s">
        <v>71</v>
      </c>
      <c r="C10" s="97">
        <v>6323.7734089689075</v>
      </c>
      <c r="D10" s="25">
        <v>6552.4785898178425</v>
      </c>
      <c r="E10" s="25">
        <v>6903.13037248807</v>
      </c>
      <c r="F10" s="25">
        <v>7164.7500963263119</v>
      </c>
      <c r="G10" s="25">
        <v>7083.9667718003766</v>
      </c>
      <c r="H10" s="25">
        <v>6911.7016545704219</v>
      </c>
      <c r="I10" s="25">
        <v>6934.3725387655468</v>
      </c>
      <c r="J10" s="25">
        <v>6770.7634552912705</v>
      </c>
      <c r="K10" s="25">
        <v>7188.5929253017439</v>
      </c>
      <c r="L10" s="25">
        <v>7306.0822712901008</v>
      </c>
      <c r="M10" s="25">
        <v>6984.6443945886776</v>
      </c>
      <c r="N10" s="30">
        <v>7615.0442065474699</v>
      </c>
      <c r="O10" s="37">
        <v>83739.300685756738</v>
      </c>
      <c r="P10" s="1">
        <v>0</v>
      </c>
      <c r="Q10" s="46">
        <v>3339.8454277355399</v>
      </c>
      <c r="R10" s="25">
        <v>3559.4362235427993</v>
      </c>
      <c r="S10" s="25">
        <v>3647.4189232336685</v>
      </c>
      <c r="T10" s="25">
        <v>3668.9682402153794</v>
      </c>
      <c r="U10" s="25">
        <v>3524.4129260483487</v>
      </c>
      <c r="V10" s="25">
        <v>3630.7148707300994</v>
      </c>
      <c r="W10" s="25">
        <v>3622.160519220688</v>
      </c>
      <c r="X10" s="25">
        <v>3706.8125897060931</v>
      </c>
      <c r="Y10" s="25">
        <v>3660.4011766067856</v>
      </c>
      <c r="Z10" s="25">
        <v>3756.152084754066</v>
      </c>
      <c r="AA10" s="25">
        <v>3628.6652344747108</v>
      </c>
      <c r="AB10" s="30">
        <v>3824.0891486343198</v>
      </c>
      <c r="AC10" s="37">
        <v>43569.077364902492</v>
      </c>
      <c r="AD10">
        <v>0</v>
      </c>
      <c r="AE10" s="46">
        <v>531.74612259482751</v>
      </c>
      <c r="AF10" s="25">
        <v>559.73276047613388</v>
      </c>
      <c r="AG10" s="25">
        <v>559.73276047613388</v>
      </c>
      <c r="AH10" s="25">
        <v>591.03908181826137</v>
      </c>
      <c r="AI10" s="25">
        <v>620.59100747451805</v>
      </c>
      <c r="AJ10" s="25">
        <v>620.5910074745176</v>
      </c>
      <c r="AK10" s="25">
        <v>662.74174379834733</v>
      </c>
      <c r="AL10" s="25">
        <v>662.74174379834858</v>
      </c>
      <c r="AM10" s="25">
        <v>710.08043985180325</v>
      </c>
      <c r="AN10" s="25">
        <v>713.01168218733505</v>
      </c>
      <c r="AO10" s="25">
        <v>681.32227409011944</v>
      </c>
      <c r="AP10" s="30">
        <v>713.0116821873354</v>
      </c>
      <c r="AQ10" s="37">
        <v>7626.3423062276815</v>
      </c>
      <c r="AR10">
        <v>0</v>
      </c>
      <c r="AS10" s="46">
        <v>285.8645744893368</v>
      </c>
      <c r="AT10" s="25">
        <v>290.85215505203075</v>
      </c>
      <c r="AU10" s="25">
        <v>302.95995210461422</v>
      </c>
      <c r="AV10" s="25">
        <v>316.90285308710827</v>
      </c>
      <c r="AW10" s="25">
        <v>341.01834844971302</v>
      </c>
      <c r="AX10" s="25">
        <v>311.45079934643252</v>
      </c>
      <c r="AY10" s="25">
        <v>316.0436609662172</v>
      </c>
      <c r="AZ10" s="25">
        <v>305.42508838126747</v>
      </c>
      <c r="BA10" s="25">
        <v>314.1672182322327</v>
      </c>
      <c r="BB10" s="25">
        <v>324.51749493843295</v>
      </c>
      <c r="BC10" s="25">
        <v>311.38040025033933</v>
      </c>
      <c r="BD10" s="30">
        <v>396.51522601148821</v>
      </c>
      <c r="BE10" s="37">
        <v>3817.0977713092129</v>
      </c>
      <c r="BF10">
        <v>0</v>
      </c>
      <c r="BG10" s="46">
        <v>1403.9399401926371</v>
      </c>
      <c r="BH10" s="25">
        <v>1420.7445802571592</v>
      </c>
      <c r="BI10" s="25">
        <v>1452.4064773936998</v>
      </c>
      <c r="BJ10" s="25">
        <v>1407.5680100181251</v>
      </c>
      <c r="BK10" s="25">
        <v>1434.5351536831877</v>
      </c>
      <c r="BL10" s="25">
        <v>1409.6072001010389</v>
      </c>
      <c r="BM10" s="25">
        <v>1464.3766895274296</v>
      </c>
      <c r="BN10" s="25">
        <v>1450.5462716455706</v>
      </c>
      <c r="BO10" s="25">
        <v>1528.9364788986791</v>
      </c>
      <c r="BP10" s="25">
        <v>1492.1708307690963</v>
      </c>
      <c r="BQ10" s="25">
        <v>1379.2700872113951</v>
      </c>
      <c r="BR10" s="30">
        <v>1685.8008344295167</v>
      </c>
      <c r="BS10" s="37">
        <v>17529.902554127537</v>
      </c>
      <c r="BT10">
        <v>0</v>
      </c>
      <c r="BU10" s="46">
        <v>3636.7299607251184</v>
      </c>
      <c r="BV10" s="25">
        <v>4342.4134517524544</v>
      </c>
      <c r="BW10" s="25">
        <v>4342.4134517524544</v>
      </c>
      <c r="BX10" s="25">
        <v>4472.4127158340707</v>
      </c>
      <c r="BY10" s="25">
        <v>4472.4127158340707</v>
      </c>
      <c r="BZ10" s="25">
        <v>4472.4127158340707</v>
      </c>
      <c r="CA10" s="25">
        <v>4570.6385689812423</v>
      </c>
      <c r="CB10" s="25">
        <v>4570.6385689812423</v>
      </c>
      <c r="CC10" s="25">
        <v>4570.6385689812423</v>
      </c>
      <c r="CD10" s="25">
        <v>4728.0842156228409</v>
      </c>
      <c r="CE10" s="25">
        <v>4728.0842156228409</v>
      </c>
      <c r="CF10" s="30">
        <v>4927.6800166610865</v>
      </c>
      <c r="CG10" s="37">
        <v>53834.559166582738</v>
      </c>
    </row>
    <row r="11" spans="2:85" ht="15" thickTop="1" x14ac:dyDescent="0.3">
      <c r="B11" s="8"/>
      <c r="C11" s="98">
        <v>0</v>
      </c>
      <c r="D11" s="21">
        <v>0</v>
      </c>
      <c r="E11" s="21">
        <v>0</v>
      </c>
      <c r="F11" s="21">
        <v>0</v>
      </c>
      <c r="G11" s="21">
        <v>0</v>
      </c>
      <c r="H11" s="21">
        <v>0</v>
      </c>
      <c r="I11" s="21">
        <v>0</v>
      </c>
      <c r="J11" s="21">
        <v>0</v>
      </c>
      <c r="K11" s="21">
        <v>0</v>
      </c>
      <c r="L11" s="21">
        <v>0</v>
      </c>
      <c r="M11" s="21">
        <v>0</v>
      </c>
      <c r="N11" s="19">
        <v>0</v>
      </c>
      <c r="O11" s="38">
        <v>0</v>
      </c>
      <c r="P11" s="1">
        <v>0</v>
      </c>
      <c r="Q11" s="47">
        <v>0</v>
      </c>
      <c r="R11" s="21">
        <v>0</v>
      </c>
      <c r="S11" s="21">
        <v>0</v>
      </c>
      <c r="T11" s="21">
        <v>0</v>
      </c>
      <c r="U11" s="21">
        <v>0</v>
      </c>
      <c r="V11" s="21">
        <v>0</v>
      </c>
      <c r="W11" s="21">
        <v>0</v>
      </c>
      <c r="X11" s="21">
        <v>0</v>
      </c>
      <c r="Y11" s="21">
        <v>0</v>
      </c>
      <c r="Z11" s="21">
        <v>0</v>
      </c>
      <c r="AA11" s="21">
        <v>0</v>
      </c>
      <c r="AB11" s="19">
        <v>0</v>
      </c>
      <c r="AC11" s="38">
        <v>0</v>
      </c>
      <c r="AD11">
        <v>0</v>
      </c>
      <c r="AE11" s="47">
        <v>0</v>
      </c>
      <c r="AF11" s="21">
        <v>0</v>
      </c>
      <c r="AG11" s="21">
        <v>0</v>
      </c>
      <c r="AH11" s="21">
        <v>0</v>
      </c>
      <c r="AI11" s="21">
        <v>0</v>
      </c>
      <c r="AJ11" s="21">
        <v>0</v>
      </c>
      <c r="AK11" s="21">
        <v>0</v>
      </c>
      <c r="AL11" s="21">
        <v>0</v>
      </c>
      <c r="AM11" s="21">
        <v>0</v>
      </c>
      <c r="AN11" s="21">
        <v>0</v>
      </c>
      <c r="AO11" s="21">
        <v>0</v>
      </c>
      <c r="AP11" s="19">
        <v>0</v>
      </c>
      <c r="AQ11" s="38">
        <v>0</v>
      </c>
      <c r="AR11">
        <v>0</v>
      </c>
      <c r="AS11" s="47">
        <v>0</v>
      </c>
      <c r="AT11" s="21">
        <v>0</v>
      </c>
      <c r="AU11" s="21">
        <v>0</v>
      </c>
      <c r="AV11" s="21">
        <v>0</v>
      </c>
      <c r="AW11" s="21">
        <v>0</v>
      </c>
      <c r="AX11" s="21">
        <v>0</v>
      </c>
      <c r="AY11" s="21">
        <v>0</v>
      </c>
      <c r="AZ11" s="21">
        <v>0</v>
      </c>
      <c r="BA11" s="21">
        <v>0</v>
      </c>
      <c r="BB11" s="21">
        <v>0</v>
      </c>
      <c r="BC11" s="21">
        <v>0</v>
      </c>
      <c r="BD11" s="19">
        <v>0</v>
      </c>
      <c r="BE11" s="38">
        <v>0</v>
      </c>
      <c r="BF11">
        <v>0</v>
      </c>
      <c r="BG11" s="47">
        <v>0</v>
      </c>
      <c r="BH11" s="21">
        <v>0</v>
      </c>
      <c r="BI11" s="21">
        <v>0</v>
      </c>
      <c r="BJ11" s="21">
        <v>0</v>
      </c>
      <c r="BK11" s="21">
        <v>0</v>
      </c>
      <c r="BL11" s="21">
        <v>0</v>
      </c>
      <c r="BM11" s="21">
        <v>0</v>
      </c>
      <c r="BN11" s="21">
        <v>0</v>
      </c>
      <c r="BO11" s="21">
        <v>0</v>
      </c>
      <c r="BP11" s="21">
        <v>0</v>
      </c>
      <c r="BQ11" s="21">
        <v>0</v>
      </c>
      <c r="BR11" s="19">
        <v>0</v>
      </c>
      <c r="BS11" s="38">
        <v>0</v>
      </c>
      <c r="BT11">
        <v>0</v>
      </c>
      <c r="BU11" s="47">
        <v>0</v>
      </c>
      <c r="BV11" s="21">
        <v>0</v>
      </c>
      <c r="BW11" s="21">
        <v>0</v>
      </c>
      <c r="BX11" s="21">
        <v>0</v>
      </c>
      <c r="BY11" s="21">
        <v>0</v>
      </c>
      <c r="BZ11" s="21">
        <v>0</v>
      </c>
      <c r="CA11" s="21">
        <v>0</v>
      </c>
      <c r="CB11" s="21">
        <v>0</v>
      </c>
      <c r="CC11" s="21">
        <v>0</v>
      </c>
      <c r="CD11" s="21">
        <v>0</v>
      </c>
      <c r="CE11" s="21">
        <v>0</v>
      </c>
      <c r="CF11" s="19">
        <v>0</v>
      </c>
      <c r="CG11" s="38">
        <v>0</v>
      </c>
    </row>
    <row r="12" spans="2:85" x14ac:dyDescent="0.3">
      <c r="B12" s="79" t="s">
        <v>121</v>
      </c>
      <c r="C12" s="99">
        <v>-540.00793830437829</v>
      </c>
      <c r="D12" s="23">
        <v>-540.00793830437829</v>
      </c>
      <c r="E12" s="23">
        <v>-540.00793830437829</v>
      </c>
      <c r="F12" s="23">
        <v>-540.00793830437829</v>
      </c>
      <c r="G12" s="23">
        <v>-540.00793830437829</v>
      </c>
      <c r="H12" s="23">
        <v>-540.00793830437829</v>
      </c>
      <c r="I12" s="23">
        <v>-540.00793830437829</v>
      </c>
      <c r="J12" s="23">
        <v>-540.00793830437829</v>
      </c>
      <c r="K12" s="23">
        <v>-540.00793830437829</v>
      </c>
      <c r="L12" s="23">
        <v>-540.00793830437829</v>
      </c>
      <c r="M12" s="23">
        <v>-540.00793830437829</v>
      </c>
      <c r="N12" s="31">
        <v>-540.00793830437829</v>
      </c>
      <c r="O12" s="39">
        <v>-6480.0952596525403</v>
      </c>
      <c r="P12" s="1">
        <v>0</v>
      </c>
      <c r="Q12" s="48">
        <v>-273.13936900220557</v>
      </c>
      <c r="R12" s="23">
        <v>-288.40610286995775</v>
      </c>
      <c r="S12" s="23">
        <v>-296.24881571721795</v>
      </c>
      <c r="T12" s="23">
        <v>-291.16721540245641</v>
      </c>
      <c r="U12" s="23">
        <v>-284.10126695476117</v>
      </c>
      <c r="V12" s="23">
        <v>-290.21110334482205</v>
      </c>
      <c r="W12" s="23">
        <v>-286.39976540287489</v>
      </c>
      <c r="X12" s="23">
        <v>-292.83865475159564</v>
      </c>
      <c r="Y12" s="23">
        <v>-287.46381346876308</v>
      </c>
      <c r="Z12" s="23">
        <v>-288.40610286995775</v>
      </c>
      <c r="AA12" s="23">
        <v>-282.44545085140294</v>
      </c>
      <c r="AB12" s="31">
        <v>-296.99533802278808</v>
      </c>
      <c r="AC12" s="39">
        <v>-3457.8229986588035</v>
      </c>
      <c r="AD12">
        <v>0</v>
      </c>
      <c r="AE12" s="48">
        <v>-82.109122246996037</v>
      </c>
      <c r="AF12" s="23">
        <v>-86.309823742539692</v>
      </c>
      <c r="AG12" s="23">
        <v>-86.309823742539663</v>
      </c>
      <c r="AH12" s="23">
        <v>-86.309823742539692</v>
      </c>
      <c r="AI12" s="23">
        <v>-90.510525238083289</v>
      </c>
      <c r="AJ12" s="23">
        <v>-90.510525238083332</v>
      </c>
      <c r="AK12" s="23">
        <v>-90.510525238083332</v>
      </c>
      <c r="AL12" s="23">
        <v>-90.510525238083289</v>
      </c>
      <c r="AM12" s="23">
        <v>-96.811577481398686</v>
      </c>
      <c r="AN12" s="23">
        <v>-96.811577481398714</v>
      </c>
      <c r="AO12" s="23">
        <v>-92.610875985855117</v>
      </c>
      <c r="AP12" s="31">
        <v>-96.811577481398686</v>
      </c>
      <c r="AQ12" s="39">
        <v>-1086.1263028569992</v>
      </c>
      <c r="AR12">
        <v>0</v>
      </c>
      <c r="AS12" s="48">
        <v>-23.309423243270835</v>
      </c>
      <c r="AT12" s="23">
        <v>-23.309423243270835</v>
      </c>
      <c r="AU12" s="23">
        <v>-23.309423243270835</v>
      </c>
      <c r="AV12" s="23">
        <v>-23.309423243270835</v>
      </c>
      <c r="AW12" s="23">
        <v>-23.309423243270835</v>
      </c>
      <c r="AX12" s="23">
        <v>-23.309423243270835</v>
      </c>
      <c r="AY12" s="23">
        <v>-23.309423243270835</v>
      </c>
      <c r="AZ12" s="23">
        <v>-23.309423243270835</v>
      </c>
      <c r="BA12" s="23">
        <v>-23.309423243270835</v>
      </c>
      <c r="BB12" s="23">
        <v>-23.309423243270835</v>
      </c>
      <c r="BC12" s="23">
        <v>-23.309423243270835</v>
      </c>
      <c r="BD12" s="31">
        <v>-23.309423243270835</v>
      </c>
      <c r="BE12" s="39">
        <v>-279.71307891924999</v>
      </c>
      <c r="BF12">
        <v>0</v>
      </c>
      <c r="BG12" s="48">
        <v>-45.590151404999204</v>
      </c>
      <c r="BH12" s="23">
        <v>-45.590151404999204</v>
      </c>
      <c r="BI12" s="23">
        <v>-45.590151404999204</v>
      </c>
      <c r="BJ12" s="23">
        <v>-45.590151404999204</v>
      </c>
      <c r="BK12" s="23">
        <v>-45.590151404999204</v>
      </c>
      <c r="BL12" s="23">
        <v>-45.590151404999204</v>
      </c>
      <c r="BM12" s="23">
        <v>-45.590151404999204</v>
      </c>
      <c r="BN12" s="23">
        <v>-45.590151404999204</v>
      </c>
      <c r="BO12" s="23">
        <v>-45.590151404999204</v>
      </c>
      <c r="BP12" s="23">
        <v>-45.590151404999204</v>
      </c>
      <c r="BQ12" s="23">
        <v>-45.590151404999204</v>
      </c>
      <c r="BR12" s="31">
        <v>-45.590151404999204</v>
      </c>
      <c r="BS12" s="39">
        <v>-547.08181685999045</v>
      </c>
      <c r="BT12">
        <v>0</v>
      </c>
      <c r="BU12" s="48">
        <v>-170.59794323782</v>
      </c>
      <c r="BV12" s="23">
        <v>-170.59794323782</v>
      </c>
      <c r="BW12" s="23">
        <v>-170.59794323782</v>
      </c>
      <c r="BX12" s="23">
        <v>-170.59794323782</v>
      </c>
      <c r="BY12" s="23">
        <v>-170.59794323782</v>
      </c>
      <c r="BZ12" s="23">
        <v>-170.59794323782</v>
      </c>
      <c r="CA12" s="23">
        <v>-170.59794323782</v>
      </c>
      <c r="CB12" s="23">
        <v>-170.59794323782</v>
      </c>
      <c r="CC12" s="23">
        <v>-170.59794323782</v>
      </c>
      <c r="CD12" s="23">
        <v>-170.59794323782</v>
      </c>
      <c r="CE12" s="23">
        <v>-170.59794323782</v>
      </c>
      <c r="CF12" s="31">
        <v>-170.59794323782</v>
      </c>
      <c r="CG12" s="39">
        <v>-2047.1753188538403</v>
      </c>
    </row>
    <row r="13" spans="2:85" x14ac:dyDescent="0.3">
      <c r="B13" s="79" t="s">
        <v>72</v>
      </c>
      <c r="C13" s="99">
        <v>-832.72045429835055</v>
      </c>
      <c r="D13" s="23">
        <v>-832.72045429835055</v>
      </c>
      <c r="E13" s="23">
        <v>-832.72045429835055</v>
      </c>
      <c r="F13" s="23">
        <v>-832.72045429835055</v>
      </c>
      <c r="G13" s="23">
        <v>-832.72045429835055</v>
      </c>
      <c r="H13" s="23">
        <v>-832.72045429835055</v>
      </c>
      <c r="I13" s="23">
        <v>-832.72045429835055</v>
      </c>
      <c r="J13" s="23">
        <v>-832.72045429835055</v>
      </c>
      <c r="K13" s="23">
        <v>-832.72045429835055</v>
      </c>
      <c r="L13" s="23">
        <v>-832.72045429835055</v>
      </c>
      <c r="M13" s="23">
        <v>-832.72045429835055</v>
      </c>
      <c r="N13" s="31">
        <v>-832.72045429835055</v>
      </c>
      <c r="O13" s="39">
        <v>-9992.6454515802052</v>
      </c>
      <c r="P13" s="1">
        <v>0</v>
      </c>
      <c r="Q13" s="48">
        <v>-710.108226078597</v>
      </c>
      <c r="R13" s="23">
        <v>-749.79870842995672</v>
      </c>
      <c r="S13" s="23">
        <v>-770.18820749029464</v>
      </c>
      <c r="T13" s="23">
        <v>-756.97705379122226</v>
      </c>
      <c r="U13" s="23">
        <v>-738.60698822328482</v>
      </c>
      <c r="V13" s="23">
        <v>-754.49135193264613</v>
      </c>
      <c r="W13" s="23">
        <v>-744.58262865035624</v>
      </c>
      <c r="X13" s="23">
        <v>-761.32246483742551</v>
      </c>
      <c r="Y13" s="23">
        <v>-747.3489427386196</v>
      </c>
      <c r="Z13" s="23">
        <v>-749.79870842995672</v>
      </c>
      <c r="AA13" s="23">
        <v>-734.30219451975006</v>
      </c>
      <c r="AB13" s="31">
        <v>-772.12901753197048</v>
      </c>
      <c r="AC13" s="39">
        <v>-8989.654492654081</v>
      </c>
      <c r="AD13">
        <v>0</v>
      </c>
      <c r="AE13" s="48">
        <v>-99.986872734570255</v>
      </c>
      <c r="AF13" s="23">
        <v>-105.10219968408232</v>
      </c>
      <c r="AG13" s="23">
        <v>-105.10219968408232</v>
      </c>
      <c r="AH13" s="23">
        <v>-105.10219968408232</v>
      </c>
      <c r="AI13" s="23">
        <v>-110.21752663359437</v>
      </c>
      <c r="AJ13" s="23">
        <v>-110.21752663359445</v>
      </c>
      <c r="AK13" s="23">
        <v>-110.21752663359445</v>
      </c>
      <c r="AL13" s="23">
        <v>-110.21752663359437</v>
      </c>
      <c r="AM13" s="23">
        <v>-117.89051705786244</v>
      </c>
      <c r="AN13" s="23">
        <v>-117.89051705786245</v>
      </c>
      <c r="AO13" s="23">
        <v>-112.7751901083504</v>
      </c>
      <c r="AP13" s="31">
        <v>-117.89051705786244</v>
      </c>
      <c r="AQ13" s="39">
        <v>-1322.6103196031324</v>
      </c>
      <c r="AR13">
        <v>0</v>
      </c>
      <c r="AS13" s="48">
        <v>-78.03816951476847</v>
      </c>
      <c r="AT13" s="23">
        <v>-79.102115711700151</v>
      </c>
      <c r="AU13" s="23">
        <v>-81.620121711105071</v>
      </c>
      <c r="AV13" s="23">
        <v>-74.552156658330475</v>
      </c>
      <c r="AW13" s="23">
        <v>-79.093826037455273</v>
      </c>
      <c r="AX13" s="23">
        <v>-73.793492131322665</v>
      </c>
      <c r="AY13" s="23">
        <v>-71.915451339371188</v>
      </c>
      <c r="AZ13" s="23">
        <v>-70.184898079408924</v>
      </c>
      <c r="BA13" s="23">
        <v>-71.557337800160013</v>
      </c>
      <c r="BB13" s="23">
        <v>-75.179624976012079</v>
      </c>
      <c r="BC13" s="23">
        <v>-73.021462007919141</v>
      </c>
      <c r="BD13" s="31">
        <v>-86.964546235083361</v>
      </c>
      <c r="BE13" s="39">
        <v>-915.02320220263687</v>
      </c>
      <c r="BF13">
        <v>0</v>
      </c>
      <c r="BG13" s="48">
        <v>-118.41101512479067</v>
      </c>
      <c r="BH13" s="23">
        <v>-118.41101512479067</v>
      </c>
      <c r="BI13" s="23">
        <v>-118.41101512479067</v>
      </c>
      <c r="BJ13" s="23">
        <v>-118.41101512479067</v>
      </c>
      <c r="BK13" s="23">
        <v>-118.41101512479067</v>
      </c>
      <c r="BL13" s="23">
        <v>-118.41101512479067</v>
      </c>
      <c r="BM13" s="23">
        <v>-118.41101512479067</v>
      </c>
      <c r="BN13" s="23">
        <v>-118.41101512479067</v>
      </c>
      <c r="BO13" s="23">
        <v>-118.41101512479067</v>
      </c>
      <c r="BP13" s="23">
        <v>-118.41101512479067</v>
      </c>
      <c r="BQ13" s="23">
        <v>-118.41101512479067</v>
      </c>
      <c r="BR13" s="31">
        <v>-118.41101512479067</v>
      </c>
      <c r="BS13" s="39">
        <v>-1420.9321814974876</v>
      </c>
      <c r="BT13">
        <v>0</v>
      </c>
      <c r="BU13" s="48">
        <v>-1004.4897859690931</v>
      </c>
      <c r="BV13" s="23">
        <v>-1004.4897859690933</v>
      </c>
      <c r="BW13" s="23">
        <v>-1004.4897859690933</v>
      </c>
      <c r="BX13" s="23">
        <v>-1046.4717442239917</v>
      </c>
      <c r="BY13" s="23">
        <v>-1046.4717442239917</v>
      </c>
      <c r="BZ13" s="23">
        <v>-1046.4717442239917</v>
      </c>
      <c r="CA13" s="23">
        <v>-1081.0065345359978</v>
      </c>
      <c r="CB13" s="23">
        <v>-1081.0065345359978</v>
      </c>
      <c r="CC13" s="23">
        <v>-1081.0065345359978</v>
      </c>
      <c r="CD13" s="23">
        <v>-1114.2769917373962</v>
      </c>
      <c r="CE13" s="23">
        <v>-1114.2769917373962</v>
      </c>
      <c r="CF13" s="31">
        <v>-1123.5238919980316</v>
      </c>
      <c r="CG13" s="39">
        <v>-12747.982069660071</v>
      </c>
    </row>
    <row r="14" spans="2:85" x14ac:dyDescent="0.3">
      <c r="B14" s="79" t="s">
        <v>83</v>
      </c>
      <c r="C14" s="99">
        <v>-184.7334778559534</v>
      </c>
      <c r="D14" s="23">
        <v>-184.7334778559534</v>
      </c>
      <c r="E14" s="23">
        <v>-184.7334778559534</v>
      </c>
      <c r="F14" s="23">
        <v>-184.7334778559534</v>
      </c>
      <c r="G14" s="23">
        <v>-184.7334778559534</v>
      </c>
      <c r="H14" s="23">
        <v>-184.7334778559534</v>
      </c>
      <c r="I14" s="23">
        <v>-184.7334778559534</v>
      </c>
      <c r="J14" s="23">
        <v>-184.7334778559534</v>
      </c>
      <c r="K14" s="23">
        <v>-184.7334778559534</v>
      </c>
      <c r="L14" s="23">
        <v>-184.7334778559534</v>
      </c>
      <c r="M14" s="23">
        <v>-184.7334778559534</v>
      </c>
      <c r="N14" s="31">
        <v>-184.7334778559534</v>
      </c>
      <c r="O14" s="39">
        <v>-2216.8017342714406</v>
      </c>
      <c r="P14" s="1">
        <v>0</v>
      </c>
      <c r="Q14" s="48">
        <v>-139.27950171647768</v>
      </c>
      <c r="R14" s="23">
        <v>-147.06433000288061</v>
      </c>
      <c r="S14" s="23">
        <v>-151.0634940247576</v>
      </c>
      <c r="T14" s="23">
        <v>-148.4722792820869</v>
      </c>
      <c r="U14" s="23">
        <v>-144.8692037439672</v>
      </c>
      <c r="V14" s="23">
        <v>-147.98473766017094</v>
      </c>
      <c r="W14" s="23">
        <v>-146.04125638404918</v>
      </c>
      <c r="X14" s="23">
        <v>-149.32458131583564</v>
      </c>
      <c r="Y14" s="23">
        <v>-146.58383684383679</v>
      </c>
      <c r="Z14" s="23">
        <v>-147.06433000288061</v>
      </c>
      <c r="AA14" s="23">
        <v>-144.02486833141819</v>
      </c>
      <c r="AB14" s="31">
        <v>-151.44416142953298</v>
      </c>
      <c r="AC14" s="39">
        <v>-1763.2165807378944</v>
      </c>
      <c r="AD14">
        <v>0</v>
      </c>
      <c r="AE14" s="48">
        <v>-25.646018834585199</v>
      </c>
      <c r="AF14" s="23">
        <v>-26.95806878378707</v>
      </c>
      <c r="AG14" s="23">
        <v>-26.95806878378707</v>
      </c>
      <c r="AH14" s="23">
        <v>-26.95806878378707</v>
      </c>
      <c r="AI14" s="23">
        <v>-28.270118732988944</v>
      </c>
      <c r="AJ14" s="23">
        <v>-28.270118732988962</v>
      </c>
      <c r="AK14" s="23">
        <v>-28.270118732988962</v>
      </c>
      <c r="AL14" s="23">
        <v>-28.270118732988944</v>
      </c>
      <c r="AM14" s="23">
        <v>-30.238193656791747</v>
      </c>
      <c r="AN14" s="23">
        <v>-30.238193656791754</v>
      </c>
      <c r="AO14" s="23">
        <v>-28.92614370758988</v>
      </c>
      <c r="AP14" s="31">
        <v>-30.238193656791747</v>
      </c>
      <c r="AQ14" s="39">
        <v>-339.24142479586737</v>
      </c>
      <c r="AR14">
        <v>0</v>
      </c>
      <c r="AS14" s="48">
        <v>-10.928800272049944</v>
      </c>
      <c r="AT14" s="23">
        <v>-10.928800272049944</v>
      </c>
      <c r="AU14" s="23">
        <v>-10.928800272049944</v>
      </c>
      <c r="AV14" s="23">
        <v>-10.928800272049944</v>
      </c>
      <c r="AW14" s="23">
        <v>-10.928800272049944</v>
      </c>
      <c r="AX14" s="23">
        <v>-10.928800272049944</v>
      </c>
      <c r="AY14" s="23">
        <v>-10.928800272049944</v>
      </c>
      <c r="AZ14" s="23">
        <v>-10.928800272049944</v>
      </c>
      <c r="BA14" s="23">
        <v>-10.928800272049944</v>
      </c>
      <c r="BB14" s="23">
        <v>-10.928800272049944</v>
      </c>
      <c r="BC14" s="23">
        <v>-10.928800272049944</v>
      </c>
      <c r="BD14" s="31">
        <v>-10.928800272049944</v>
      </c>
      <c r="BE14" s="39">
        <v>-131.14560326459934</v>
      </c>
      <c r="BF14">
        <v>0</v>
      </c>
      <c r="BG14" s="48">
        <v>-15.11272957988492</v>
      </c>
      <c r="BH14" s="23">
        <v>-15.11272957988492</v>
      </c>
      <c r="BI14" s="23">
        <v>-15.11272957988492</v>
      </c>
      <c r="BJ14" s="23">
        <v>-15.11272957988492</v>
      </c>
      <c r="BK14" s="23">
        <v>-15.11272957988492</v>
      </c>
      <c r="BL14" s="23">
        <v>-15.11272957988492</v>
      </c>
      <c r="BM14" s="23">
        <v>-15.11272957988492</v>
      </c>
      <c r="BN14" s="23">
        <v>-15.11272957988492</v>
      </c>
      <c r="BO14" s="23">
        <v>-15.11272957988492</v>
      </c>
      <c r="BP14" s="23">
        <v>-15.11272957988492</v>
      </c>
      <c r="BQ14" s="23">
        <v>-15.11272957988492</v>
      </c>
      <c r="BR14" s="31">
        <v>-15.11272957988492</v>
      </c>
      <c r="BS14" s="39">
        <v>-181.35275495861899</v>
      </c>
      <c r="BT14">
        <v>0</v>
      </c>
      <c r="BU14" s="48">
        <v>-220.09736742385525</v>
      </c>
      <c r="BV14" s="23">
        <v>-81.512636376959335</v>
      </c>
      <c r="BW14" s="23">
        <v>-131.67802476975666</v>
      </c>
      <c r="BX14" s="23">
        <v>-139.9069554055495</v>
      </c>
      <c r="BY14" s="23">
        <v>-228.80627286258343</v>
      </c>
      <c r="BZ14" s="23">
        <v>-58.667196919090046</v>
      </c>
      <c r="CA14" s="23">
        <v>-133.80774588714127</v>
      </c>
      <c r="CB14" s="23">
        <v>-84.259378947797615</v>
      </c>
      <c r="CC14" s="23">
        <v>-191.19135573840464</v>
      </c>
      <c r="CD14" s="23">
        <v>-215.63196673261012</v>
      </c>
      <c r="CE14" s="23">
        <v>-69.508820287576114</v>
      </c>
      <c r="CF14" s="31">
        <v>-171.93561873363836</v>
      </c>
      <c r="CG14" s="39">
        <v>-1727.0033400849625</v>
      </c>
    </row>
    <row r="15" spans="2:85" x14ac:dyDescent="0.3">
      <c r="B15" s="80" t="s">
        <v>73</v>
      </c>
      <c r="C15" s="100">
        <v>-427.04061535410375</v>
      </c>
      <c r="D15" s="26">
        <v>-427.04061535410375</v>
      </c>
      <c r="E15" s="26">
        <v>-427.04061535410375</v>
      </c>
      <c r="F15" s="26">
        <v>-427.04061535410375</v>
      </c>
      <c r="G15" s="26">
        <v>-427.04061535410375</v>
      </c>
      <c r="H15" s="26">
        <v>-427.04061535410375</v>
      </c>
      <c r="I15" s="26">
        <v>-427.04061535410375</v>
      </c>
      <c r="J15" s="26">
        <v>-427.04061535410375</v>
      </c>
      <c r="K15" s="26">
        <v>-427.04061535410375</v>
      </c>
      <c r="L15" s="26">
        <v>-427.04061535410375</v>
      </c>
      <c r="M15" s="26">
        <v>-427.04061535410375</v>
      </c>
      <c r="N15" s="32">
        <v>-427.04061535410375</v>
      </c>
      <c r="O15" s="40">
        <v>-5124.4873842492452</v>
      </c>
      <c r="P15" s="1">
        <v>0</v>
      </c>
      <c r="Q15" s="49">
        <v>-100.67133396383717</v>
      </c>
      <c r="R15" s="26">
        <v>-106.2982140044259</v>
      </c>
      <c r="S15" s="26">
        <v>-109.18881292143016</v>
      </c>
      <c r="T15" s="26">
        <v>-107.3158808566498</v>
      </c>
      <c r="U15" s="26">
        <v>-104.71157500887789</v>
      </c>
      <c r="V15" s="26">
        <v>-106.96348538684779</v>
      </c>
      <c r="W15" s="26">
        <v>-105.55873558382797</v>
      </c>
      <c r="X15" s="26">
        <v>-107.93192544052719</v>
      </c>
      <c r="Y15" s="26">
        <v>-105.95091316916078</v>
      </c>
      <c r="Z15" s="26">
        <v>-106.2982140044259</v>
      </c>
      <c r="AA15" s="26">
        <v>-104.10128870510258</v>
      </c>
      <c r="AB15" s="32">
        <v>-109.46395962258147</v>
      </c>
      <c r="AC15" s="40">
        <v>-1274.4543386676944</v>
      </c>
      <c r="AD15">
        <v>0</v>
      </c>
      <c r="AE15" s="49">
        <v>-8.4176486319778459</v>
      </c>
      <c r="AF15" s="26">
        <v>-8.8482954131106659</v>
      </c>
      <c r="AG15" s="26">
        <v>-8.8482954131106641</v>
      </c>
      <c r="AH15" s="26">
        <v>-8.8482954131106659</v>
      </c>
      <c r="AI15" s="26">
        <v>-9.2789421942434878</v>
      </c>
      <c r="AJ15" s="26">
        <v>-9.2789421942434913</v>
      </c>
      <c r="AK15" s="26">
        <v>-9.2789421942434913</v>
      </c>
      <c r="AL15" s="26">
        <v>-9.2789421942434878</v>
      </c>
      <c r="AM15" s="26">
        <v>-9.9249123659427134</v>
      </c>
      <c r="AN15" s="26">
        <v>-9.9249123659427134</v>
      </c>
      <c r="AO15" s="26">
        <v>-9.4942655848098951</v>
      </c>
      <c r="AP15" s="32">
        <v>-9.9249123659427134</v>
      </c>
      <c r="AQ15" s="40">
        <v>-111.34730633092185</v>
      </c>
      <c r="AR15">
        <v>0</v>
      </c>
      <c r="AS15" s="49">
        <v>-9.8999060344892502</v>
      </c>
      <c r="AT15" s="26">
        <v>-9.8999060344892502</v>
      </c>
      <c r="AU15" s="26">
        <v>-9.8999060344892502</v>
      </c>
      <c r="AV15" s="26">
        <v>-9.8999060344892502</v>
      </c>
      <c r="AW15" s="26">
        <v>-9.8999060344892502</v>
      </c>
      <c r="AX15" s="26">
        <v>-9.8999060344892502</v>
      </c>
      <c r="AY15" s="26">
        <v>-9.8999060344892502</v>
      </c>
      <c r="AZ15" s="26">
        <v>-9.8999060344892502</v>
      </c>
      <c r="BA15" s="26">
        <v>-9.8999060344892502</v>
      </c>
      <c r="BB15" s="26">
        <v>-9.8999060344892502</v>
      </c>
      <c r="BC15" s="26">
        <v>-9.8999060344892502</v>
      </c>
      <c r="BD15" s="32">
        <v>-9.8999060344892502</v>
      </c>
      <c r="BE15" s="40">
        <v>-118.798872413871</v>
      </c>
      <c r="BF15">
        <v>0</v>
      </c>
      <c r="BG15" s="49">
        <v>-15.142582865093752</v>
      </c>
      <c r="BH15" s="26">
        <v>-15.142582865093752</v>
      </c>
      <c r="BI15" s="26">
        <v>-15.142582865093752</v>
      </c>
      <c r="BJ15" s="26">
        <v>-15.142582865093752</v>
      </c>
      <c r="BK15" s="26">
        <v>-15.142582865093752</v>
      </c>
      <c r="BL15" s="26">
        <v>-15.142582865093752</v>
      </c>
      <c r="BM15" s="26">
        <v>-15.142582865093752</v>
      </c>
      <c r="BN15" s="26">
        <v>-15.142582865093752</v>
      </c>
      <c r="BO15" s="26">
        <v>-15.142582865093752</v>
      </c>
      <c r="BP15" s="26">
        <v>-15.142582865093752</v>
      </c>
      <c r="BQ15" s="26">
        <v>-15.142582865093752</v>
      </c>
      <c r="BR15" s="32">
        <v>-15.142582865093752</v>
      </c>
      <c r="BS15" s="40">
        <v>-181.71099438112503</v>
      </c>
      <c r="BT15">
        <v>0</v>
      </c>
      <c r="BU15" s="49">
        <v>-483.74751327489571</v>
      </c>
      <c r="BV15" s="26">
        <v>-483.7217806248957</v>
      </c>
      <c r="BW15" s="26">
        <v>-483.7217806248957</v>
      </c>
      <c r="BX15" s="26">
        <v>-493.76978432489568</v>
      </c>
      <c r="BY15" s="26">
        <v>-493.76978432489568</v>
      </c>
      <c r="BZ15" s="26">
        <v>-493.76978432489568</v>
      </c>
      <c r="CA15" s="26">
        <v>-505.18404382489564</v>
      </c>
      <c r="CB15" s="26">
        <v>-505.18404382489575</v>
      </c>
      <c r="CC15" s="26">
        <v>-505.18404382489564</v>
      </c>
      <c r="CD15" s="26">
        <v>-519.49221992489549</v>
      </c>
      <c r="CE15" s="26">
        <v>-519.49221992489549</v>
      </c>
      <c r="CF15" s="32">
        <v>-537.0268781748955</v>
      </c>
      <c r="CG15" s="40">
        <v>-6024.0638769987472</v>
      </c>
    </row>
    <row r="16" spans="2:85" ht="15" thickBot="1" x14ac:dyDescent="0.35">
      <c r="B16" s="105" t="s">
        <v>119</v>
      </c>
      <c r="C16" s="86">
        <v>-1984.5024858127858</v>
      </c>
      <c r="D16" s="46">
        <v>-1984.5024858127858</v>
      </c>
      <c r="E16" s="46">
        <v>-1984.5024858127858</v>
      </c>
      <c r="F16" s="46">
        <v>-1984.5024858127858</v>
      </c>
      <c r="G16" s="46">
        <v>-1984.5024858127858</v>
      </c>
      <c r="H16" s="46">
        <v>-1984.5024858127858</v>
      </c>
      <c r="I16" s="46">
        <v>-1984.5024858127858</v>
      </c>
      <c r="J16" s="46">
        <v>-1984.5024858127858</v>
      </c>
      <c r="K16" s="46">
        <v>-1984.5024858127858</v>
      </c>
      <c r="L16" s="46">
        <v>-1984.5024858127858</v>
      </c>
      <c r="M16" s="46">
        <v>-1984.5024858127858</v>
      </c>
      <c r="N16" s="46">
        <v>-1984.5024858127858</v>
      </c>
      <c r="O16" s="37">
        <v>-23814.029829753432</v>
      </c>
      <c r="P16" s="81">
        <v>0</v>
      </c>
      <c r="Q16" s="46">
        <v>-1223.1984307611174</v>
      </c>
      <c r="R16" s="46">
        <v>-1291.5673553072211</v>
      </c>
      <c r="S16" s="46">
        <v>-1326.6893301537</v>
      </c>
      <c r="T16" s="46">
        <v>-1303.9324293324155</v>
      </c>
      <c r="U16" s="46">
        <v>-1272.2890339308913</v>
      </c>
      <c r="V16" s="46">
        <v>-1299.650678324487</v>
      </c>
      <c r="W16" s="46">
        <v>-1282.5823860211085</v>
      </c>
      <c r="X16" s="46">
        <v>-1311.417626345384</v>
      </c>
      <c r="Y16" s="46">
        <v>-1287.3475062203802</v>
      </c>
      <c r="Z16" s="46">
        <v>-1291.5673553072211</v>
      </c>
      <c r="AA16" s="46">
        <v>-1264.8738024076738</v>
      </c>
      <c r="AB16" s="46">
        <v>-1330.0324766068732</v>
      </c>
      <c r="AC16" s="37">
        <v>-15485.148410718473</v>
      </c>
      <c r="AD16">
        <v>0</v>
      </c>
      <c r="AE16" s="46">
        <v>-216.15966244812935</v>
      </c>
      <c r="AF16" s="46">
        <v>-227.21838762351973</v>
      </c>
      <c r="AG16" s="46">
        <v>-227.21838762351973</v>
      </c>
      <c r="AH16" s="46">
        <v>-227.21838762351973</v>
      </c>
      <c r="AI16" s="46">
        <v>-238.27711279891011</v>
      </c>
      <c r="AJ16" s="46">
        <v>-238.27711279891025</v>
      </c>
      <c r="AK16" s="46">
        <v>-238.27711279891025</v>
      </c>
      <c r="AL16" s="46">
        <v>-238.27711279891011</v>
      </c>
      <c r="AM16" s="46">
        <v>-254.86520056199558</v>
      </c>
      <c r="AN16" s="46">
        <v>-254.86520056199564</v>
      </c>
      <c r="AO16" s="46">
        <v>-243.80647538660529</v>
      </c>
      <c r="AP16" s="46">
        <v>-254.86520056199558</v>
      </c>
      <c r="AQ16" s="37">
        <v>-2859.3253535869217</v>
      </c>
      <c r="AR16">
        <v>0</v>
      </c>
      <c r="AS16" s="46">
        <v>-122.17629906457847</v>
      </c>
      <c r="AT16" s="46">
        <v>-123.24024526151018</v>
      </c>
      <c r="AU16" s="46">
        <v>-125.75825126091509</v>
      </c>
      <c r="AV16" s="46">
        <v>-118.69028620814052</v>
      </c>
      <c r="AW16" s="46">
        <v>-123.23195558726529</v>
      </c>
      <c r="AX16" s="46">
        <v>-117.93162168113268</v>
      </c>
      <c r="AY16" s="46">
        <v>-116.05358088918121</v>
      </c>
      <c r="AZ16" s="46">
        <v>-114.32302762921897</v>
      </c>
      <c r="BA16" s="46">
        <v>-115.69546734997004</v>
      </c>
      <c r="BB16" s="46">
        <v>-119.31775452582212</v>
      </c>
      <c r="BC16" s="46">
        <v>-117.15959155772919</v>
      </c>
      <c r="BD16" s="46">
        <v>-131.10267578489336</v>
      </c>
      <c r="BE16" s="37">
        <v>-1444.6807568003569</v>
      </c>
      <c r="BF16">
        <v>0</v>
      </c>
      <c r="BG16" s="46">
        <v>-194.25647897476856</v>
      </c>
      <c r="BH16" s="46">
        <v>-194.25647897476856</v>
      </c>
      <c r="BI16" s="46">
        <v>-194.25647897476856</v>
      </c>
      <c r="BJ16" s="46">
        <v>-194.25647897476856</v>
      </c>
      <c r="BK16" s="46">
        <v>-194.25647897476856</v>
      </c>
      <c r="BL16" s="46">
        <v>-194.25647897476856</v>
      </c>
      <c r="BM16" s="46">
        <v>-194.25647897476856</v>
      </c>
      <c r="BN16" s="46">
        <v>-194.25647897476856</v>
      </c>
      <c r="BO16" s="46">
        <v>-194.25647897476856</v>
      </c>
      <c r="BP16" s="46">
        <v>-194.25647897476856</v>
      </c>
      <c r="BQ16" s="46">
        <v>-194.25647897476856</v>
      </c>
      <c r="BR16" s="46">
        <v>-194.25647897476856</v>
      </c>
      <c r="BS16" s="37">
        <v>-2331.0777476972221</v>
      </c>
      <c r="BT16">
        <v>0</v>
      </c>
      <c r="BU16" s="46">
        <v>-1878.9326099056643</v>
      </c>
      <c r="BV16" s="46">
        <v>-1740.3221462087683</v>
      </c>
      <c r="BW16" s="46">
        <v>-1790.4875346015656</v>
      </c>
      <c r="BX16" s="46">
        <v>-1850.7464271922565</v>
      </c>
      <c r="BY16" s="46">
        <v>-1939.6457446492909</v>
      </c>
      <c r="BZ16" s="46">
        <v>-1769.5066687057972</v>
      </c>
      <c r="CA16" s="46">
        <v>-1890.5962674858549</v>
      </c>
      <c r="CB16" s="46">
        <v>-1841.0479005465113</v>
      </c>
      <c r="CC16" s="46">
        <v>-1947.9798773371183</v>
      </c>
      <c r="CD16" s="46">
        <v>-2019.9991216327221</v>
      </c>
      <c r="CE16" s="46">
        <v>-1873.8759751876878</v>
      </c>
      <c r="CF16" s="46">
        <v>-2003.0843321443854</v>
      </c>
      <c r="CG16" s="37">
        <v>-22546.224605597625</v>
      </c>
    </row>
    <row r="17" spans="2:85" ht="15" thickTop="1" x14ac:dyDescent="0.3">
      <c r="B17" s="8"/>
      <c r="C17" s="98">
        <v>0</v>
      </c>
      <c r="D17" s="21">
        <v>0</v>
      </c>
      <c r="E17" s="21">
        <v>0</v>
      </c>
      <c r="F17" s="21">
        <v>0</v>
      </c>
      <c r="G17" s="21">
        <v>0</v>
      </c>
      <c r="H17" s="21">
        <v>0</v>
      </c>
      <c r="I17" s="21">
        <v>0</v>
      </c>
      <c r="J17" s="21">
        <v>0</v>
      </c>
      <c r="K17" s="21">
        <v>0</v>
      </c>
      <c r="L17" s="21">
        <v>0</v>
      </c>
      <c r="M17" s="21">
        <v>0</v>
      </c>
      <c r="N17" s="19">
        <v>0</v>
      </c>
      <c r="O17" s="38">
        <v>0</v>
      </c>
      <c r="P17" s="1">
        <v>0</v>
      </c>
      <c r="Q17" s="47">
        <v>0</v>
      </c>
      <c r="R17" s="21">
        <v>0</v>
      </c>
      <c r="S17" s="21">
        <v>0</v>
      </c>
      <c r="T17" s="21">
        <v>0</v>
      </c>
      <c r="U17" s="21">
        <v>0</v>
      </c>
      <c r="V17" s="21">
        <v>0</v>
      </c>
      <c r="W17" s="21">
        <v>0</v>
      </c>
      <c r="X17" s="21">
        <v>0</v>
      </c>
      <c r="Y17" s="21">
        <v>0</v>
      </c>
      <c r="Z17" s="21">
        <v>0</v>
      </c>
      <c r="AA17" s="21">
        <v>0</v>
      </c>
      <c r="AB17" s="19">
        <v>0</v>
      </c>
      <c r="AC17" s="38">
        <v>0</v>
      </c>
      <c r="AD17">
        <v>0</v>
      </c>
      <c r="AE17" s="47">
        <v>0</v>
      </c>
      <c r="AF17" s="21">
        <v>0</v>
      </c>
      <c r="AG17" s="21">
        <v>0</v>
      </c>
      <c r="AH17" s="21">
        <v>0</v>
      </c>
      <c r="AI17" s="21">
        <v>0</v>
      </c>
      <c r="AJ17" s="21">
        <v>0</v>
      </c>
      <c r="AK17" s="21">
        <v>0</v>
      </c>
      <c r="AL17" s="21">
        <v>0</v>
      </c>
      <c r="AM17" s="21">
        <v>0</v>
      </c>
      <c r="AN17" s="21">
        <v>0</v>
      </c>
      <c r="AO17" s="21">
        <v>0</v>
      </c>
      <c r="AP17" s="19">
        <v>0</v>
      </c>
      <c r="AQ17" s="38">
        <v>0</v>
      </c>
      <c r="AR17">
        <v>0</v>
      </c>
      <c r="AS17" s="47">
        <v>0</v>
      </c>
      <c r="AT17" s="21">
        <v>0</v>
      </c>
      <c r="AU17" s="21">
        <v>0</v>
      </c>
      <c r="AV17" s="21">
        <v>0</v>
      </c>
      <c r="AW17" s="21">
        <v>0</v>
      </c>
      <c r="AX17" s="21">
        <v>0</v>
      </c>
      <c r="AY17" s="21">
        <v>0</v>
      </c>
      <c r="AZ17" s="21">
        <v>0</v>
      </c>
      <c r="BA17" s="21">
        <v>0</v>
      </c>
      <c r="BB17" s="21">
        <v>0</v>
      </c>
      <c r="BC17" s="21">
        <v>0</v>
      </c>
      <c r="BD17" s="19">
        <v>0</v>
      </c>
      <c r="BE17" s="38">
        <v>0</v>
      </c>
      <c r="BF17">
        <v>0</v>
      </c>
      <c r="BG17" s="47">
        <v>0</v>
      </c>
      <c r="BH17" s="21">
        <v>0</v>
      </c>
      <c r="BI17" s="21">
        <v>0</v>
      </c>
      <c r="BJ17" s="21">
        <v>0</v>
      </c>
      <c r="BK17" s="21">
        <v>0</v>
      </c>
      <c r="BL17" s="21">
        <v>0</v>
      </c>
      <c r="BM17" s="21">
        <v>0</v>
      </c>
      <c r="BN17" s="21">
        <v>0</v>
      </c>
      <c r="BO17" s="21">
        <v>0</v>
      </c>
      <c r="BP17" s="21">
        <v>0</v>
      </c>
      <c r="BQ17" s="21">
        <v>0</v>
      </c>
      <c r="BR17" s="19">
        <v>0</v>
      </c>
      <c r="BS17" s="38">
        <v>0</v>
      </c>
      <c r="BT17">
        <v>0</v>
      </c>
      <c r="BU17" s="47">
        <v>0</v>
      </c>
      <c r="BV17" s="21">
        <v>0</v>
      </c>
      <c r="BW17" s="21">
        <v>0</v>
      </c>
      <c r="BX17" s="21">
        <v>0</v>
      </c>
      <c r="BY17" s="21">
        <v>0</v>
      </c>
      <c r="BZ17" s="21">
        <v>0</v>
      </c>
      <c r="CA17" s="21">
        <v>0</v>
      </c>
      <c r="CB17" s="21">
        <v>0</v>
      </c>
      <c r="CC17" s="21">
        <v>0</v>
      </c>
      <c r="CD17" s="21">
        <v>0</v>
      </c>
      <c r="CE17" s="21">
        <v>0</v>
      </c>
      <c r="CF17" s="19">
        <v>0</v>
      </c>
      <c r="CG17" s="38">
        <v>0</v>
      </c>
    </row>
    <row r="18" spans="2:85" x14ac:dyDescent="0.3">
      <c r="B18" s="8"/>
      <c r="C18" s="98">
        <v>0</v>
      </c>
      <c r="D18" s="21">
        <v>0</v>
      </c>
      <c r="E18" s="21">
        <v>0</v>
      </c>
      <c r="F18" s="21">
        <v>0</v>
      </c>
      <c r="G18" s="21">
        <v>0</v>
      </c>
      <c r="H18" s="21">
        <v>0</v>
      </c>
      <c r="I18" s="21">
        <v>0</v>
      </c>
      <c r="J18" s="21">
        <v>0</v>
      </c>
      <c r="K18" s="21">
        <v>0</v>
      </c>
      <c r="L18" s="21">
        <v>0</v>
      </c>
      <c r="M18" s="21">
        <v>0</v>
      </c>
      <c r="N18" s="19">
        <v>0</v>
      </c>
      <c r="O18" s="38">
        <v>0</v>
      </c>
      <c r="P18" s="1">
        <v>0</v>
      </c>
      <c r="Q18" s="47">
        <v>0</v>
      </c>
      <c r="R18" s="21">
        <v>0</v>
      </c>
      <c r="S18" s="21">
        <v>0</v>
      </c>
      <c r="T18" s="21">
        <v>0</v>
      </c>
      <c r="U18" s="21">
        <v>0</v>
      </c>
      <c r="V18" s="21">
        <v>0</v>
      </c>
      <c r="W18" s="21">
        <v>0</v>
      </c>
      <c r="X18" s="21">
        <v>0</v>
      </c>
      <c r="Y18" s="21">
        <v>0</v>
      </c>
      <c r="Z18" s="21">
        <v>0</v>
      </c>
      <c r="AA18" s="21">
        <v>0</v>
      </c>
      <c r="AB18" s="19">
        <v>0</v>
      </c>
      <c r="AC18" s="38">
        <v>0</v>
      </c>
      <c r="AD18">
        <v>0</v>
      </c>
      <c r="AE18" s="47">
        <v>0</v>
      </c>
      <c r="AF18" s="21">
        <v>0</v>
      </c>
      <c r="AG18" s="21">
        <v>0</v>
      </c>
      <c r="AH18" s="21">
        <v>0</v>
      </c>
      <c r="AI18" s="21">
        <v>0</v>
      </c>
      <c r="AJ18" s="21">
        <v>0</v>
      </c>
      <c r="AK18" s="21">
        <v>0</v>
      </c>
      <c r="AL18" s="21">
        <v>0</v>
      </c>
      <c r="AM18" s="21">
        <v>0</v>
      </c>
      <c r="AN18" s="21">
        <v>0</v>
      </c>
      <c r="AO18" s="21">
        <v>0</v>
      </c>
      <c r="AP18" s="19">
        <v>0</v>
      </c>
      <c r="AQ18" s="38">
        <v>0</v>
      </c>
      <c r="AR18">
        <v>0</v>
      </c>
      <c r="AS18" s="47">
        <v>0</v>
      </c>
      <c r="AT18" s="21">
        <v>0</v>
      </c>
      <c r="AU18" s="21">
        <v>0</v>
      </c>
      <c r="AV18" s="21">
        <v>0</v>
      </c>
      <c r="AW18" s="21">
        <v>0</v>
      </c>
      <c r="AX18" s="21">
        <v>0</v>
      </c>
      <c r="AY18" s="21">
        <v>0</v>
      </c>
      <c r="AZ18" s="21">
        <v>0</v>
      </c>
      <c r="BA18" s="21">
        <v>0</v>
      </c>
      <c r="BB18" s="21">
        <v>0</v>
      </c>
      <c r="BC18" s="21">
        <v>0</v>
      </c>
      <c r="BD18" s="19">
        <v>0</v>
      </c>
      <c r="BE18" s="38">
        <v>0</v>
      </c>
      <c r="BF18">
        <v>0</v>
      </c>
      <c r="BG18" s="47">
        <v>0</v>
      </c>
      <c r="BH18" s="21">
        <v>0</v>
      </c>
      <c r="BI18" s="21">
        <v>0</v>
      </c>
      <c r="BJ18" s="21">
        <v>0</v>
      </c>
      <c r="BK18" s="21">
        <v>0</v>
      </c>
      <c r="BL18" s="21">
        <v>0</v>
      </c>
      <c r="BM18" s="21">
        <v>0</v>
      </c>
      <c r="BN18" s="21">
        <v>0</v>
      </c>
      <c r="BO18" s="21">
        <v>0</v>
      </c>
      <c r="BP18" s="21">
        <v>0</v>
      </c>
      <c r="BQ18" s="21">
        <v>0</v>
      </c>
      <c r="BR18" s="19">
        <v>0</v>
      </c>
      <c r="BS18" s="38">
        <v>0</v>
      </c>
      <c r="BT18">
        <v>0</v>
      </c>
      <c r="BU18" s="47">
        <v>0</v>
      </c>
      <c r="BV18" s="21">
        <v>0</v>
      </c>
      <c r="BW18" s="21">
        <v>0</v>
      </c>
      <c r="BX18" s="21">
        <v>0</v>
      </c>
      <c r="BY18" s="21">
        <v>0</v>
      </c>
      <c r="BZ18" s="21">
        <v>0</v>
      </c>
      <c r="CA18" s="21">
        <v>0</v>
      </c>
      <c r="CB18" s="21">
        <v>0</v>
      </c>
      <c r="CC18" s="21">
        <v>0</v>
      </c>
      <c r="CD18" s="21">
        <v>0</v>
      </c>
      <c r="CE18" s="21">
        <v>0</v>
      </c>
      <c r="CF18" s="19">
        <v>0</v>
      </c>
      <c r="CG18" s="38">
        <v>0</v>
      </c>
    </row>
    <row r="19" spans="2:85" x14ac:dyDescent="0.3">
      <c r="B19" s="5" t="s">
        <v>74</v>
      </c>
      <c r="C19" s="101">
        <v>4339.2709231561212</v>
      </c>
      <c r="D19" s="22">
        <v>4567.9761040050562</v>
      </c>
      <c r="E19" s="22">
        <v>4918.6278866752846</v>
      </c>
      <c r="F19" s="22">
        <v>5180.2476105135256</v>
      </c>
      <c r="G19" s="22">
        <v>5099.4642859875912</v>
      </c>
      <c r="H19" s="22">
        <v>4927.1991687576365</v>
      </c>
      <c r="I19" s="22">
        <v>4949.8700529527614</v>
      </c>
      <c r="J19" s="22">
        <v>4786.2609694784851</v>
      </c>
      <c r="K19" s="22">
        <v>5204.0904394889576</v>
      </c>
      <c r="L19" s="22">
        <v>5321.5797854773155</v>
      </c>
      <c r="M19" s="22">
        <v>5000.1419087758923</v>
      </c>
      <c r="N19" s="33">
        <v>5630.5417207346845</v>
      </c>
      <c r="O19" s="41">
        <v>59925.270856003299</v>
      </c>
      <c r="P19" s="14">
        <v>0</v>
      </c>
      <c r="Q19" s="50">
        <v>2116.646996974423</v>
      </c>
      <c r="R19" s="22">
        <v>2267.8688682355782</v>
      </c>
      <c r="S19" s="22">
        <v>2320.7295930799683</v>
      </c>
      <c r="T19" s="22">
        <v>2365.0358108829641</v>
      </c>
      <c r="U19" s="22">
        <v>2252.1238921174577</v>
      </c>
      <c r="V19" s="22">
        <v>2331.0641924056122</v>
      </c>
      <c r="W19" s="22">
        <v>2339.57813319958</v>
      </c>
      <c r="X19" s="22">
        <v>2395.3949633607094</v>
      </c>
      <c r="Y19" s="22">
        <v>2373.0536703864054</v>
      </c>
      <c r="Z19" s="22">
        <v>2464.5847294468449</v>
      </c>
      <c r="AA19" s="22">
        <v>2363.791432067037</v>
      </c>
      <c r="AB19" s="33">
        <v>2494.0566720274464</v>
      </c>
      <c r="AC19" s="41">
        <v>28083.928954184026</v>
      </c>
      <c r="AD19">
        <v>0</v>
      </c>
      <c r="AE19" s="50">
        <v>315.58646014669813</v>
      </c>
      <c r="AF19" s="22">
        <v>332.51437285261414</v>
      </c>
      <c r="AG19" s="22">
        <v>332.51437285261414</v>
      </c>
      <c r="AH19" s="22">
        <v>363.82069419474169</v>
      </c>
      <c r="AI19" s="22">
        <v>382.31389467560791</v>
      </c>
      <c r="AJ19" s="22">
        <v>382.31389467560734</v>
      </c>
      <c r="AK19" s="22">
        <v>424.46463099943708</v>
      </c>
      <c r="AL19" s="22">
        <v>424.4646309994385</v>
      </c>
      <c r="AM19" s="22">
        <v>455.2152392898077</v>
      </c>
      <c r="AN19" s="22">
        <v>458.14648162533939</v>
      </c>
      <c r="AO19" s="22">
        <v>437.51579870351412</v>
      </c>
      <c r="AP19" s="33">
        <v>458.14648162533985</v>
      </c>
      <c r="AQ19" s="41">
        <v>4767.016952640759</v>
      </c>
      <c r="AR19">
        <v>0</v>
      </c>
      <c r="AS19" s="50">
        <v>163.6882754247583</v>
      </c>
      <c r="AT19" s="22">
        <v>167.6119097905206</v>
      </c>
      <c r="AU19" s="22">
        <v>177.20170084369914</v>
      </c>
      <c r="AV19" s="22">
        <v>198.21256687896772</v>
      </c>
      <c r="AW19" s="22">
        <v>217.78639286244774</v>
      </c>
      <c r="AX19" s="22">
        <v>193.51917766529982</v>
      </c>
      <c r="AY19" s="22">
        <v>199.99008007703603</v>
      </c>
      <c r="AZ19" s="22">
        <v>191.10206075204849</v>
      </c>
      <c r="BA19" s="22">
        <v>198.47175088226265</v>
      </c>
      <c r="BB19" s="22">
        <v>205.19974041261085</v>
      </c>
      <c r="BC19" s="22">
        <v>194.22080869261012</v>
      </c>
      <c r="BD19" s="33">
        <v>265.41255022659482</v>
      </c>
      <c r="BE19" s="41">
        <v>2372.417014508856</v>
      </c>
      <c r="BF19">
        <v>0</v>
      </c>
      <c r="BG19" s="50">
        <v>1209.6834612178686</v>
      </c>
      <c r="BH19" s="22">
        <v>1226.4881012823907</v>
      </c>
      <c r="BI19" s="22">
        <v>1258.1499984189313</v>
      </c>
      <c r="BJ19" s="22">
        <v>1213.3115310433566</v>
      </c>
      <c r="BK19" s="22">
        <v>1240.2786747084192</v>
      </c>
      <c r="BL19" s="22">
        <v>1215.3507211262704</v>
      </c>
      <c r="BM19" s="22">
        <v>1270.1202105526611</v>
      </c>
      <c r="BN19" s="22">
        <v>1256.2897926708022</v>
      </c>
      <c r="BO19" s="22">
        <v>1334.6799999239106</v>
      </c>
      <c r="BP19" s="22">
        <v>1297.914351794328</v>
      </c>
      <c r="BQ19" s="22">
        <v>1185.0136082366266</v>
      </c>
      <c r="BR19" s="33">
        <v>1491.5443554547483</v>
      </c>
      <c r="BS19" s="41">
        <v>15198.824806430313</v>
      </c>
      <c r="BT19">
        <v>0</v>
      </c>
      <c r="BU19" s="50">
        <v>1757.7973508194543</v>
      </c>
      <c r="BV19" s="22">
        <v>2602.0913055436863</v>
      </c>
      <c r="BW19" s="22">
        <v>2551.9259171508888</v>
      </c>
      <c r="BX19" s="22">
        <v>2621.6662886418139</v>
      </c>
      <c r="BY19" s="22">
        <v>2532.7669711847798</v>
      </c>
      <c r="BZ19" s="22">
        <v>2702.9060471282733</v>
      </c>
      <c r="CA19" s="22">
        <v>2680.0423014953876</v>
      </c>
      <c r="CB19" s="22">
        <v>2729.590668434731</v>
      </c>
      <c r="CC19" s="22">
        <v>2622.6586916441242</v>
      </c>
      <c r="CD19" s="22">
        <v>2708.0850939901188</v>
      </c>
      <c r="CE19" s="22">
        <v>2854.2082404351531</v>
      </c>
      <c r="CF19" s="33">
        <v>2924.5956845167011</v>
      </c>
      <c r="CG19" s="41">
        <v>31288.334560985117</v>
      </c>
    </row>
    <row r="20" spans="2:85" x14ac:dyDescent="0.3">
      <c r="B20" s="4"/>
      <c r="C20" s="99">
        <v>0</v>
      </c>
      <c r="D20" s="23">
        <v>0</v>
      </c>
      <c r="E20" s="23">
        <v>0</v>
      </c>
      <c r="F20" s="23">
        <v>0</v>
      </c>
      <c r="G20" s="23">
        <v>0</v>
      </c>
      <c r="H20" s="23">
        <v>0</v>
      </c>
      <c r="I20" s="23">
        <v>0</v>
      </c>
      <c r="J20" s="23">
        <v>0</v>
      </c>
      <c r="K20" s="23">
        <v>0</v>
      </c>
      <c r="L20" s="23">
        <v>0</v>
      </c>
      <c r="M20" s="23">
        <v>0</v>
      </c>
      <c r="N20" s="31">
        <v>0</v>
      </c>
      <c r="O20" s="39">
        <v>0</v>
      </c>
      <c r="P20" s="1">
        <v>0</v>
      </c>
      <c r="Q20" s="48">
        <v>0</v>
      </c>
      <c r="R20" s="23">
        <v>0</v>
      </c>
      <c r="S20" s="23">
        <v>0</v>
      </c>
      <c r="T20" s="23">
        <v>0</v>
      </c>
      <c r="U20" s="23">
        <v>0</v>
      </c>
      <c r="V20" s="23">
        <v>0</v>
      </c>
      <c r="W20" s="23">
        <v>0</v>
      </c>
      <c r="X20" s="23">
        <v>0</v>
      </c>
      <c r="Y20" s="23">
        <v>0</v>
      </c>
      <c r="Z20" s="23">
        <v>0</v>
      </c>
      <c r="AA20" s="23">
        <v>0</v>
      </c>
      <c r="AB20" s="31">
        <v>0</v>
      </c>
      <c r="AC20" s="39">
        <v>0</v>
      </c>
      <c r="AD20">
        <v>0</v>
      </c>
      <c r="AE20" s="48">
        <v>0</v>
      </c>
      <c r="AF20" s="23">
        <v>0</v>
      </c>
      <c r="AG20" s="23">
        <v>0</v>
      </c>
      <c r="AH20" s="23">
        <v>0</v>
      </c>
      <c r="AI20" s="23">
        <v>0</v>
      </c>
      <c r="AJ20" s="23">
        <v>0</v>
      </c>
      <c r="AK20" s="23">
        <v>0</v>
      </c>
      <c r="AL20" s="23">
        <v>0</v>
      </c>
      <c r="AM20" s="23">
        <v>0</v>
      </c>
      <c r="AN20" s="23">
        <v>0</v>
      </c>
      <c r="AO20" s="23">
        <v>0</v>
      </c>
      <c r="AP20" s="31">
        <v>0</v>
      </c>
      <c r="AQ20" s="39">
        <v>0</v>
      </c>
      <c r="AR20">
        <v>0</v>
      </c>
      <c r="AS20" s="48">
        <v>0</v>
      </c>
      <c r="AT20" s="23">
        <v>0</v>
      </c>
      <c r="AU20" s="23">
        <v>0</v>
      </c>
      <c r="AV20" s="23">
        <v>0</v>
      </c>
      <c r="AW20" s="23">
        <v>0</v>
      </c>
      <c r="AX20" s="23">
        <v>0</v>
      </c>
      <c r="AY20" s="23">
        <v>0</v>
      </c>
      <c r="AZ20" s="23">
        <v>0</v>
      </c>
      <c r="BA20" s="23">
        <v>0</v>
      </c>
      <c r="BB20" s="23">
        <v>0</v>
      </c>
      <c r="BC20" s="23">
        <v>0</v>
      </c>
      <c r="BD20" s="31">
        <v>0</v>
      </c>
      <c r="BE20" s="39">
        <v>0</v>
      </c>
      <c r="BF20">
        <v>0</v>
      </c>
      <c r="BG20" s="48">
        <v>0</v>
      </c>
      <c r="BH20" s="23">
        <v>0</v>
      </c>
      <c r="BI20" s="23">
        <v>0</v>
      </c>
      <c r="BJ20" s="23">
        <v>0</v>
      </c>
      <c r="BK20" s="23">
        <v>0</v>
      </c>
      <c r="BL20" s="23">
        <v>0</v>
      </c>
      <c r="BM20" s="23">
        <v>0</v>
      </c>
      <c r="BN20" s="23">
        <v>0</v>
      </c>
      <c r="BO20" s="23">
        <v>0</v>
      </c>
      <c r="BP20" s="23">
        <v>0</v>
      </c>
      <c r="BQ20" s="23">
        <v>0</v>
      </c>
      <c r="BR20" s="31">
        <v>0</v>
      </c>
      <c r="BS20" s="39">
        <v>0</v>
      </c>
      <c r="BT20">
        <v>0</v>
      </c>
      <c r="BU20" s="48">
        <v>0</v>
      </c>
      <c r="BV20" s="23">
        <v>0</v>
      </c>
      <c r="BW20" s="23">
        <v>0</v>
      </c>
      <c r="BX20" s="23">
        <v>0</v>
      </c>
      <c r="BY20" s="23">
        <v>0</v>
      </c>
      <c r="BZ20" s="23">
        <v>0</v>
      </c>
      <c r="CA20" s="23">
        <v>0</v>
      </c>
      <c r="CB20" s="23">
        <v>0</v>
      </c>
      <c r="CC20" s="23">
        <v>0</v>
      </c>
      <c r="CD20" s="23">
        <v>0</v>
      </c>
      <c r="CE20" s="23">
        <v>0</v>
      </c>
      <c r="CF20" s="31">
        <v>0</v>
      </c>
      <c r="CG20" s="39">
        <v>0</v>
      </c>
    </row>
    <row r="21" spans="2:85" x14ac:dyDescent="0.3">
      <c r="B21" s="5" t="s">
        <v>75</v>
      </c>
      <c r="C21" s="99">
        <v>0</v>
      </c>
      <c r="D21" s="23">
        <v>0</v>
      </c>
      <c r="E21" s="23">
        <v>0</v>
      </c>
      <c r="F21" s="23">
        <v>0</v>
      </c>
      <c r="G21" s="23">
        <v>0</v>
      </c>
      <c r="H21" s="23">
        <v>0</v>
      </c>
      <c r="I21" s="23">
        <v>0</v>
      </c>
      <c r="J21" s="23">
        <v>0</v>
      </c>
      <c r="K21" s="23">
        <v>0</v>
      </c>
      <c r="L21" s="23">
        <v>0</v>
      </c>
      <c r="M21" s="23">
        <v>0</v>
      </c>
      <c r="N21" s="31">
        <v>0</v>
      </c>
      <c r="O21" s="39">
        <v>0</v>
      </c>
      <c r="P21" s="1">
        <v>0</v>
      </c>
      <c r="Q21" s="48">
        <v>0</v>
      </c>
      <c r="R21" s="23">
        <v>0</v>
      </c>
      <c r="S21" s="23">
        <v>0</v>
      </c>
      <c r="T21" s="23">
        <v>0</v>
      </c>
      <c r="U21" s="23">
        <v>0</v>
      </c>
      <c r="V21" s="23">
        <v>0</v>
      </c>
      <c r="W21" s="23">
        <v>0</v>
      </c>
      <c r="X21" s="23">
        <v>0</v>
      </c>
      <c r="Y21" s="23">
        <v>0</v>
      </c>
      <c r="Z21" s="23">
        <v>0</v>
      </c>
      <c r="AA21" s="23">
        <v>0</v>
      </c>
      <c r="AB21" s="31">
        <v>0</v>
      </c>
      <c r="AC21" s="39">
        <v>0</v>
      </c>
      <c r="AD21">
        <v>0</v>
      </c>
      <c r="AE21" s="48">
        <v>0</v>
      </c>
      <c r="AF21" s="23">
        <v>0</v>
      </c>
      <c r="AG21" s="23">
        <v>0</v>
      </c>
      <c r="AH21" s="23">
        <v>0</v>
      </c>
      <c r="AI21" s="23">
        <v>0</v>
      </c>
      <c r="AJ21" s="23">
        <v>0</v>
      </c>
      <c r="AK21" s="23">
        <v>0</v>
      </c>
      <c r="AL21" s="23">
        <v>0</v>
      </c>
      <c r="AM21" s="23">
        <v>0</v>
      </c>
      <c r="AN21" s="23">
        <v>0</v>
      </c>
      <c r="AO21" s="23">
        <v>0</v>
      </c>
      <c r="AP21" s="31">
        <v>0</v>
      </c>
      <c r="AQ21" s="39">
        <v>0</v>
      </c>
      <c r="AR21">
        <v>0</v>
      </c>
      <c r="AS21" s="48">
        <v>0</v>
      </c>
      <c r="AT21" s="23">
        <v>0</v>
      </c>
      <c r="AU21" s="23">
        <v>0</v>
      </c>
      <c r="AV21" s="23">
        <v>0</v>
      </c>
      <c r="AW21" s="23">
        <v>0</v>
      </c>
      <c r="AX21" s="23">
        <v>0</v>
      </c>
      <c r="AY21" s="23">
        <v>0</v>
      </c>
      <c r="AZ21" s="23">
        <v>0</v>
      </c>
      <c r="BA21" s="23">
        <v>0</v>
      </c>
      <c r="BB21" s="23">
        <v>0</v>
      </c>
      <c r="BC21" s="23">
        <v>0</v>
      </c>
      <c r="BD21" s="31">
        <v>0</v>
      </c>
      <c r="BE21" s="39">
        <v>0</v>
      </c>
      <c r="BF21">
        <v>0</v>
      </c>
      <c r="BG21" s="48">
        <v>0</v>
      </c>
      <c r="BH21" s="23">
        <v>0</v>
      </c>
      <c r="BI21" s="23">
        <v>0</v>
      </c>
      <c r="BJ21" s="23">
        <v>0</v>
      </c>
      <c r="BK21" s="23">
        <v>0</v>
      </c>
      <c r="BL21" s="23">
        <v>0</v>
      </c>
      <c r="BM21" s="23">
        <v>0</v>
      </c>
      <c r="BN21" s="23">
        <v>0</v>
      </c>
      <c r="BO21" s="23">
        <v>0</v>
      </c>
      <c r="BP21" s="23">
        <v>0</v>
      </c>
      <c r="BQ21" s="23">
        <v>0</v>
      </c>
      <c r="BR21" s="31">
        <v>0</v>
      </c>
      <c r="BS21" s="39">
        <v>0</v>
      </c>
      <c r="BT21">
        <v>0</v>
      </c>
      <c r="BU21" s="48">
        <v>0</v>
      </c>
      <c r="BV21" s="23">
        <v>0</v>
      </c>
      <c r="BW21" s="23">
        <v>0</v>
      </c>
      <c r="BX21" s="23">
        <v>0</v>
      </c>
      <c r="BY21" s="23">
        <v>0</v>
      </c>
      <c r="BZ21" s="23">
        <v>0</v>
      </c>
      <c r="CA21" s="23">
        <v>0</v>
      </c>
      <c r="CB21" s="23">
        <v>0</v>
      </c>
      <c r="CC21" s="23">
        <v>0</v>
      </c>
      <c r="CD21" s="23">
        <v>0</v>
      </c>
      <c r="CE21" s="23">
        <v>0</v>
      </c>
      <c r="CF21" s="31">
        <v>0</v>
      </c>
      <c r="CG21" s="39">
        <v>0</v>
      </c>
    </row>
    <row r="22" spans="2:85" x14ac:dyDescent="0.3">
      <c r="B22" s="4" t="s">
        <v>76</v>
      </c>
      <c r="C22" s="99">
        <v>-78.351484650000003</v>
      </c>
      <c r="D22" s="23">
        <v>-78.351484650000003</v>
      </c>
      <c r="E22" s="23">
        <v>-78.351484650000003</v>
      </c>
      <c r="F22" s="23">
        <v>-78.351484650000003</v>
      </c>
      <c r="G22" s="23">
        <v>-78.351484650000003</v>
      </c>
      <c r="H22" s="23">
        <v>-78.351484650000003</v>
      </c>
      <c r="I22" s="23">
        <v>-78.351484650000003</v>
      </c>
      <c r="J22" s="23">
        <v>-78.351484650000003</v>
      </c>
      <c r="K22" s="23">
        <v>-78.351484650000003</v>
      </c>
      <c r="L22" s="23">
        <v>-78.351484650000003</v>
      </c>
      <c r="M22" s="23">
        <v>-78.351484650000003</v>
      </c>
      <c r="N22" s="31">
        <v>-78.351484650000003</v>
      </c>
      <c r="O22" s="39">
        <v>-940.2178157999997</v>
      </c>
      <c r="P22" s="1">
        <v>0</v>
      </c>
      <c r="Q22" s="48">
        <v>-103.74209759999999</v>
      </c>
      <c r="R22" s="23">
        <v>-103.74209759999999</v>
      </c>
      <c r="S22" s="23">
        <v>-103.74209759999999</v>
      </c>
      <c r="T22" s="23">
        <v>-103.74209759999999</v>
      </c>
      <c r="U22" s="23">
        <v>-103.74209759999999</v>
      </c>
      <c r="V22" s="23">
        <v>-103.74209759999999</v>
      </c>
      <c r="W22" s="23">
        <v>-103.74209759999999</v>
      </c>
      <c r="X22" s="23">
        <v>-103.74209759999999</v>
      </c>
      <c r="Y22" s="23">
        <v>-103.74209759999999</v>
      </c>
      <c r="Z22" s="23">
        <v>-103.74209759999999</v>
      </c>
      <c r="AA22" s="23">
        <v>-103.74209759999999</v>
      </c>
      <c r="AB22" s="31">
        <v>-103.74209759999999</v>
      </c>
      <c r="AC22" s="39">
        <v>-1244.9051712</v>
      </c>
      <c r="AD22">
        <v>0</v>
      </c>
      <c r="AE22" s="48">
        <v>-52.441066204049925</v>
      </c>
      <c r="AF22" s="23">
        <v>-52.441066204049925</v>
      </c>
      <c r="AG22" s="23">
        <v>-52.441066204049925</v>
      </c>
      <c r="AH22" s="23">
        <v>-52.441066204049925</v>
      </c>
      <c r="AI22" s="23">
        <v>-52.441066204049925</v>
      </c>
      <c r="AJ22" s="23">
        <v>-52.441066204049925</v>
      </c>
      <c r="AK22" s="23">
        <v>-52.441066204049925</v>
      </c>
      <c r="AL22" s="23">
        <v>-52.441066204049925</v>
      </c>
      <c r="AM22" s="23">
        <v>-52.441066204049925</v>
      </c>
      <c r="AN22" s="23">
        <v>-52.441066204049925</v>
      </c>
      <c r="AO22" s="23">
        <v>-52.441066204049925</v>
      </c>
      <c r="AP22" s="31">
        <v>-52.441066204049925</v>
      </c>
      <c r="AQ22" s="39">
        <v>-629.29279444859924</v>
      </c>
      <c r="AR22">
        <v>0</v>
      </c>
      <c r="AS22" s="48">
        <v>0</v>
      </c>
      <c r="AT22" s="23">
        <v>0</v>
      </c>
      <c r="AU22" s="23">
        <v>0</v>
      </c>
      <c r="AV22" s="23">
        <v>0</v>
      </c>
      <c r="AW22" s="23">
        <v>0</v>
      </c>
      <c r="AX22" s="23">
        <v>0</v>
      </c>
      <c r="AY22" s="23">
        <v>0</v>
      </c>
      <c r="AZ22" s="23">
        <v>0</v>
      </c>
      <c r="BA22" s="23">
        <v>0</v>
      </c>
      <c r="BB22" s="23">
        <v>0</v>
      </c>
      <c r="BC22" s="23">
        <v>0</v>
      </c>
      <c r="BD22" s="31">
        <v>0</v>
      </c>
      <c r="BE22" s="39">
        <v>0</v>
      </c>
      <c r="BF22">
        <v>0</v>
      </c>
      <c r="BG22" s="48">
        <v>0</v>
      </c>
      <c r="BH22" s="23">
        <v>0</v>
      </c>
      <c r="BI22" s="23">
        <v>0</v>
      </c>
      <c r="BJ22" s="23">
        <v>0</v>
      </c>
      <c r="BK22" s="23">
        <v>0</v>
      </c>
      <c r="BL22" s="23">
        <v>0</v>
      </c>
      <c r="BM22" s="23">
        <v>0</v>
      </c>
      <c r="BN22" s="23">
        <v>0</v>
      </c>
      <c r="BO22" s="23">
        <v>0</v>
      </c>
      <c r="BP22" s="23">
        <v>0</v>
      </c>
      <c r="BQ22" s="23">
        <v>0</v>
      </c>
      <c r="BR22" s="31">
        <v>0</v>
      </c>
      <c r="BS22" s="39">
        <v>0</v>
      </c>
      <c r="BT22">
        <v>0</v>
      </c>
      <c r="BU22" s="48">
        <v>0</v>
      </c>
      <c r="BV22" s="23">
        <v>0</v>
      </c>
      <c r="BW22" s="23">
        <v>0</v>
      </c>
      <c r="BX22" s="23">
        <v>0</v>
      </c>
      <c r="BY22" s="23">
        <v>0</v>
      </c>
      <c r="BZ22" s="23">
        <v>0</v>
      </c>
      <c r="CA22" s="23">
        <v>0</v>
      </c>
      <c r="CB22" s="23">
        <v>0</v>
      </c>
      <c r="CC22" s="23">
        <v>0</v>
      </c>
      <c r="CD22" s="23">
        <v>0</v>
      </c>
      <c r="CE22" s="23">
        <v>0</v>
      </c>
      <c r="CF22" s="31">
        <v>0</v>
      </c>
      <c r="CG22" s="39">
        <v>0</v>
      </c>
    </row>
    <row r="23" spans="2:85" x14ac:dyDescent="0.3">
      <c r="B23" s="4" t="s">
        <v>77</v>
      </c>
      <c r="C23" s="99">
        <v>-313.52021941673843</v>
      </c>
      <c r="D23" s="23">
        <v>-313.52021941673843</v>
      </c>
      <c r="E23" s="23">
        <v>-313.52021941673843</v>
      </c>
      <c r="F23" s="23">
        <v>-313.52021941673843</v>
      </c>
      <c r="G23" s="23">
        <v>-313.52021941673843</v>
      </c>
      <c r="H23" s="23">
        <v>-313.52021941673843</v>
      </c>
      <c r="I23" s="23">
        <v>-313.52021941673843</v>
      </c>
      <c r="J23" s="23">
        <v>-313.52021941673843</v>
      </c>
      <c r="K23" s="23">
        <v>-313.52021941673843</v>
      </c>
      <c r="L23" s="23">
        <v>-313.52021941673843</v>
      </c>
      <c r="M23" s="23">
        <v>-313.52021941673843</v>
      </c>
      <c r="N23" s="31">
        <v>-313.52021941673843</v>
      </c>
      <c r="O23" s="39">
        <v>-3762.2426330008611</v>
      </c>
      <c r="P23" s="1">
        <v>0</v>
      </c>
      <c r="Q23" s="48">
        <v>-259.12245220000005</v>
      </c>
      <c r="R23" s="23">
        <v>-259.12245220000005</v>
      </c>
      <c r="S23" s="23">
        <v>-259.12245220000005</v>
      </c>
      <c r="T23" s="23">
        <v>-259.12245220000005</v>
      </c>
      <c r="U23" s="23">
        <v>-259.12245220000005</v>
      </c>
      <c r="V23" s="23">
        <v>-259.12245220000005</v>
      </c>
      <c r="W23" s="23">
        <v>-259.12245220000005</v>
      </c>
      <c r="X23" s="23">
        <v>-259.12245220000005</v>
      </c>
      <c r="Y23" s="23">
        <v>-259.12245220000005</v>
      </c>
      <c r="Z23" s="23">
        <v>-259.12245220000005</v>
      </c>
      <c r="AA23" s="23">
        <v>-259.12245220000005</v>
      </c>
      <c r="AB23" s="31">
        <v>-259.12245220000005</v>
      </c>
      <c r="AC23" s="39">
        <v>-3109.4694263999995</v>
      </c>
      <c r="AD23">
        <v>0</v>
      </c>
      <c r="AE23" s="48">
        <v>-119.49368279999999</v>
      </c>
      <c r="AF23" s="23">
        <v>-119.49368279999999</v>
      </c>
      <c r="AG23" s="23">
        <v>-119.49368279999999</v>
      </c>
      <c r="AH23" s="23">
        <v>-119.49368279999999</v>
      </c>
      <c r="AI23" s="23">
        <v>-119.49368279999999</v>
      </c>
      <c r="AJ23" s="23">
        <v>-119.49368279999999</v>
      </c>
      <c r="AK23" s="23">
        <v>-119.49368279999999</v>
      </c>
      <c r="AL23" s="23">
        <v>-119.49368279999999</v>
      </c>
      <c r="AM23" s="23">
        <v>-119.49368279999999</v>
      </c>
      <c r="AN23" s="23">
        <v>-119.49368279999999</v>
      </c>
      <c r="AO23" s="23">
        <v>-119.49368279999999</v>
      </c>
      <c r="AP23" s="31">
        <v>-119.49368279999999</v>
      </c>
      <c r="AQ23" s="39">
        <v>-1433.9241935999996</v>
      </c>
      <c r="AR23">
        <v>0</v>
      </c>
      <c r="AS23" s="48">
        <v>0</v>
      </c>
      <c r="AT23" s="23">
        <v>0</v>
      </c>
      <c r="AU23" s="23">
        <v>0</v>
      </c>
      <c r="AV23" s="23">
        <v>0</v>
      </c>
      <c r="AW23" s="23">
        <v>0</v>
      </c>
      <c r="AX23" s="23">
        <v>0</v>
      </c>
      <c r="AY23" s="23">
        <v>0</v>
      </c>
      <c r="AZ23" s="23">
        <v>0</v>
      </c>
      <c r="BA23" s="23">
        <v>0</v>
      </c>
      <c r="BB23" s="23">
        <v>0</v>
      </c>
      <c r="BC23" s="23">
        <v>0</v>
      </c>
      <c r="BD23" s="31">
        <v>0</v>
      </c>
      <c r="BE23" s="39">
        <v>0</v>
      </c>
      <c r="BF23">
        <v>0</v>
      </c>
      <c r="BG23" s="48">
        <v>0</v>
      </c>
      <c r="BH23" s="23">
        <v>0</v>
      </c>
      <c r="BI23" s="23">
        <v>0</v>
      </c>
      <c r="BJ23" s="23">
        <v>0</v>
      </c>
      <c r="BK23" s="23">
        <v>0</v>
      </c>
      <c r="BL23" s="23">
        <v>0</v>
      </c>
      <c r="BM23" s="23">
        <v>0</v>
      </c>
      <c r="BN23" s="23">
        <v>0</v>
      </c>
      <c r="BO23" s="23">
        <v>0</v>
      </c>
      <c r="BP23" s="23">
        <v>0</v>
      </c>
      <c r="BQ23" s="23">
        <v>0</v>
      </c>
      <c r="BR23" s="31">
        <v>0</v>
      </c>
      <c r="BS23" s="39">
        <v>0</v>
      </c>
      <c r="BT23">
        <v>0</v>
      </c>
      <c r="BU23" s="48">
        <v>-51.52681250000002</v>
      </c>
      <c r="BV23" s="23">
        <v>-51.52681250000002</v>
      </c>
      <c r="BW23" s="23">
        <v>-51.52681250000002</v>
      </c>
      <c r="BX23" s="23">
        <v>-51.52681250000002</v>
      </c>
      <c r="BY23" s="23">
        <v>-51.52681250000002</v>
      </c>
      <c r="BZ23" s="23">
        <v>-51.52681250000002</v>
      </c>
      <c r="CA23" s="23">
        <v>-51.52681250000002</v>
      </c>
      <c r="CB23" s="23">
        <v>-51.52681250000002</v>
      </c>
      <c r="CC23" s="23">
        <v>-51.52681250000002</v>
      </c>
      <c r="CD23" s="23">
        <v>-51.52681250000002</v>
      </c>
      <c r="CE23" s="23">
        <v>-51.52681250000002</v>
      </c>
      <c r="CF23" s="31">
        <v>-51.52681250000002</v>
      </c>
      <c r="CG23" s="39">
        <v>-618.32175000000018</v>
      </c>
    </row>
    <row r="24" spans="2:85" x14ac:dyDescent="0.3">
      <c r="B24" s="4" t="s">
        <v>2</v>
      </c>
      <c r="C24" s="99">
        <v>-46.363616408585948</v>
      </c>
      <c r="D24" s="23">
        <v>-46.363616408585948</v>
      </c>
      <c r="E24" s="23">
        <v>-46.363616408585948</v>
      </c>
      <c r="F24" s="23">
        <v>-46.363616408585948</v>
      </c>
      <c r="G24" s="23">
        <v>-46.363616408585948</v>
      </c>
      <c r="H24" s="23">
        <v>-46.363616408585948</v>
      </c>
      <c r="I24" s="23">
        <v>-46.363616408585948</v>
      </c>
      <c r="J24" s="23">
        <v>-46.363616408585948</v>
      </c>
      <c r="K24" s="23">
        <v>-46.363616408585948</v>
      </c>
      <c r="L24" s="23">
        <v>-46.363616408585948</v>
      </c>
      <c r="M24" s="23">
        <v>-46.363616408585948</v>
      </c>
      <c r="N24" s="31">
        <v>-46.363616408585948</v>
      </c>
      <c r="O24" s="39">
        <v>-556.36339690303146</v>
      </c>
      <c r="P24" s="1">
        <v>0</v>
      </c>
      <c r="Q24" s="48">
        <v>0</v>
      </c>
      <c r="R24" s="23">
        <v>0</v>
      </c>
      <c r="S24" s="23">
        <v>0</v>
      </c>
      <c r="T24" s="23">
        <v>0</v>
      </c>
      <c r="U24" s="23">
        <v>0</v>
      </c>
      <c r="V24" s="23">
        <v>0</v>
      </c>
      <c r="W24" s="23">
        <v>0</v>
      </c>
      <c r="X24" s="23">
        <v>0</v>
      </c>
      <c r="Y24" s="23">
        <v>0</v>
      </c>
      <c r="Z24" s="23">
        <v>0</v>
      </c>
      <c r="AA24" s="23">
        <v>0</v>
      </c>
      <c r="AB24" s="31">
        <v>0</v>
      </c>
      <c r="AC24" s="39">
        <v>0</v>
      </c>
      <c r="AD24">
        <v>0</v>
      </c>
      <c r="AE24" s="48">
        <v>0</v>
      </c>
      <c r="AF24" s="23">
        <v>0</v>
      </c>
      <c r="AG24" s="23">
        <v>0</v>
      </c>
      <c r="AH24" s="23">
        <v>0</v>
      </c>
      <c r="AI24" s="23">
        <v>0</v>
      </c>
      <c r="AJ24" s="23">
        <v>0</v>
      </c>
      <c r="AK24" s="23">
        <v>0</v>
      </c>
      <c r="AL24" s="23">
        <v>0</v>
      </c>
      <c r="AM24" s="23">
        <v>0</v>
      </c>
      <c r="AN24" s="23">
        <v>0</v>
      </c>
      <c r="AO24" s="23">
        <v>0</v>
      </c>
      <c r="AP24" s="31">
        <v>0</v>
      </c>
      <c r="AQ24" s="39">
        <v>0</v>
      </c>
      <c r="AR24">
        <v>0</v>
      </c>
      <c r="AS24" s="48">
        <v>-19.474332050250005</v>
      </c>
      <c r="AT24" s="23">
        <v>-19.474332050250005</v>
      </c>
      <c r="AU24" s="23">
        <v>-19.474332050250005</v>
      </c>
      <c r="AV24" s="23">
        <v>-19.474332050250005</v>
      </c>
      <c r="AW24" s="23">
        <v>-19.474332050250005</v>
      </c>
      <c r="AX24" s="23">
        <v>-19.474332050250005</v>
      </c>
      <c r="AY24" s="23">
        <v>-19.474332050250005</v>
      </c>
      <c r="AZ24" s="23">
        <v>-19.474332050250005</v>
      </c>
      <c r="BA24" s="23">
        <v>-19.474332050250005</v>
      </c>
      <c r="BB24" s="23">
        <v>-19.474332050250005</v>
      </c>
      <c r="BC24" s="23">
        <v>-19.474332050250005</v>
      </c>
      <c r="BD24" s="31">
        <v>-19.474332050250005</v>
      </c>
      <c r="BE24" s="39">
        <v>-233.69198460300009</v>
      </c>
      <c r="BF24">
        <v>0</v>
      </c>
      <c r="BG24" s="48">
        <v>-34.861271813666669</v>
      </c>
      <c r="BH24" s="23">
        <v>-34.861271813666669</v>
      </c>
      <c r="BI24" s="23">
        <v>-34.861271813666669</v>
      </c>
      <c r="BJ24" s="23">
        <v>-34.861271813666669</v>
      </c>
      <c r="BK24" s="23">
        <v>-34.861271813666669</v>
      </c>
      <c r="BL24" s="23">
        <v>-34.861271813666669</v>
      </c>
      <c r="BM24" s="23">
        <v>-34.861271813666669</v>
      </c>
      <c r="BN24" s="23">
        <v>-34.861271813666669</v>
      </c>
      <c r="BO24" s="23">
        <v>-34.861271813666669</v>
      </c>
      <c r="BP24" s="23">
        <v>-34.861271813666669</v>
      </c>
      <c r="BQ24" s="23">
        <v>-34.861271813666669</v>
      </c>
      <c r="BR24" s="31">
        <v>-34.861271813666669</v>
      </c>
      <c r="BS24" s="39">
        <v>-418.33526176399988</v>
      </c>
      <c r="BT24">
        <v>0</v>
      </c>
      <c r="BU24" s="48">
        <v>-38.061561671710741</v>
      </c>
      <c r="BV24" s="23">
        <v>-38.061561671710741</v>
      </c>
      <c r="BW24" s="23">
        <v>-38.061561671710741</v>
      </c>
      <c r="BX24" s="23">
        <v>-38.061561671710741</v>
      </c>
      <c r="BY24" s="23">
        <v>-38.061561671710741</v>
      </c>
      <c r="BZ24" s="23">
        <v>-38.061561671710741</v>
      </c>
      <c r="CA24" s="23">
        <v>-38.061561671710741</v>
      </c>
      <c r="CB24" s="23">
        <v>-38.061561671710741</v>
      </c>
      <c r="CC24" s="23">
        <v>-38.061561671710741</v>
      </c>
      <c r="CD24" s="23">
        <v>-38.061561671710741</v>
      </c>
      <c r="CE24" s="23">
        <v>-38.061561671710741</v>
      </c>
      <c r="CF24" s="31">
        <v>-38.061561671710741</v>
      </c>
      <c r="CG24" s="39">
        <v>-456.73874006052893</v>
      </c>
    </row>
    <row r="25" spans="2:85" x14ac:dyDescent="0.3">
      <c r="B25" s="6" t="s">
        <v>78</v>
      </c>
      <c r="C25" s="100">
        <v>-14.780888623151579</v>
      </c>
      <c r="D25" s="26">
        <v>-14.780888623151579</v>
      </c>
      <c r="E25" s="26">
        <v>-14.780888623151579</v>
      </c>
      <c r="F25" s="26">
        <v>-14.780888623151579</v>
      </c>
      <c r="G25" s="26">
        <v>-14.780888623151579</v>
      </c>
      <c r="H25" s="26">
        <v>-14.780888623151579</v>
      </c>
      <c r="I25" s="26">
        <v>-14.780888623151579</v>
      </c>
      <c r="J25" s="26">
        <v>-14.780888623151579</v>
      </c>
      <c r="K25" s="26">
        <v>-14.780888623151579</v>
      </c>
      <c r="L25" s="26">
        <v>-14.780888623151579</v>
      </c>
      <c r="M25" s="26">
        <v>-14.780888623151579</v>
      </c>
      <c r="N25" s="32">
        <v>-14.780888623151579</v>
      </c>
      <c r="O25" s="40">
        <v>-177.37066347781891</v>
      </c>
      <c r="P25" s="1">
        <v>0</v>
      </c>
      <c r="Q25" s="49">
        <v>0</v>
      </c>
      <c r="R25" s="26">
        <v>0</v>
      </c>
      <c r="S25" s="26">
        <v>0</v>
      </c>
      <c r="T25" s="26">
        <v>0</v>
      </c>
      <c r="U25" s="26">
        <v>0</v>
      </c>
      <c r="V25" s="26">
        <v>0</v>
      </c>
      <c r="W25" s="26">
        <v>0</v>
      </c>
      <c r="X25" s="26">
        <v>0</v>
      </c>
      <c r="Y25" s="26">
        <v>0</v>
      </c>
      <c r="Z25" s="26">
        <v>0</v>
      </c>
      <c r="AA25" s="26">
        <v>0</v>
      </c>
      <c r="AB25" s="32">
        <v>0</v>
      </c>
      <c r="AC25" s="40">
        <v>0</v>
      </c>
      <c r="AD25">
        <v>0</v>
      </c>
      <c r="AE25" s="49">
        <v>0</v>
      </c>
      <c r="AF25" s="26">
        <v>0</v>
      </c>
      <c r="AG25" s="26">
        <v>0</v>
      </c>
      <c r="AH25" s="26">
        <v>0</v>
      </c>
      <c r="AI25" s="26">
        <v>0</v>
      </c>
      <c r="AJ25" s="26">
        <v>0</v>
      </c>
      <c r="AK25" s="26">
        <v>0</v>
      </c>
      <c r="AL25" s="26">
        <v>0</v>
      </c>
      <c r="AM25" s="26">
        <v>0</v>
      </c>
      <c r="AN25" s="26">
        <v>0</v>
      </c>
      <c r="AO25" s="26">
        <v>0</v>
      </c>
      <c r="AP25" s="32">
        <v>0</v>
      </c>
      <c r="AQ25" s="40">
        <v>0</v>
      </c>
      <c r="AR25">
        <v>0</v>
      </c>
      <c r="AS25" s="49">
        <v>-22.32582272462361</v>
      </c>
      <c r="AT25" s="26">
        <v>-22.32582272462361</v>
      </c>
      <c r="AU25" s="26">
        <v>-22.32582272462361</v>
      </c>
      <c r="AV25" s="26">
        <v>-22.32582272462361</v>
      </c>
      <c r="AW25" s="26">
        <v>-22.32582272462361</v>
      </c>
      <c r="AX25" s="26">
        <v>-22.32582272462361</v>
      </c>
      <c r="AY25" s="26">
        <v>-22.32582272462361</v>
      </c>
      <c r="AZ25" s="26">
        <v>-22.32582272462361</v>
      </c>
      <c r="BA25" s="26">
        <v>-22.32582272462361</v>
      </c>
      <c r="BB25" s="26">
        <v>-22.32582272462361</v>
      </c>
      <c r="BC25" s="26">
        <v>-22.32582272462361</v>
      </c>
      <c r="BD25" s="32">
        <v>-22.32582272462361</v>
      </c>
      <c r="BE25" s="40">
        <v>-267.90987269548327</v>
      </c>
      <c r="BF25">
        <v>0</v>
      </c>
      <c r="BG25" s="49">
        <v>-24.746749624465547</v>
      </c>
      <c r="BH25" s="26">
        <v>-24.746749624465547</v>
      </c>
      <c r="BI25" s="26">
        <v>-24.746749624465547</v>
      </c>
      <c r="BJ25" s="26">
        <v>-24.746749624465547</v>
      </c>
      <c r="BK25" s="26">
        <v>-24.746749624465547</v>
      </c>
      <c r="BL25" s="26">
        <v>-24.746749624465547</v>
      </c>
      <c r="BM25" s="26">
        <v>-24.746749624465547</v>
      </c>
      <c r="BN25" s="26">
        <v>-24.746749624465547</v>
      </c>
      <c r="BO25" s="26">
        <v>-24.746749624465547</v>
      </c>
      <c r="BP25" s="26">
        <v>-24.746749624465547</v>
      </c>
      <c r="BQ25" s="26">
        <v>-24.746749624465547</v>
      </c>
      <c r="BR25" s="32">
        <v>-24.746749624465547</v>
      </c>
      <c r="BS25" s="40">
        <v>-296.96099549358655</v>
      </c>
      <c r="BT25">
        <v>0</v>
      </c>
      <c r="BU25" s="49">
        <v>-27.800992047409324</v>
      </c>
      <c r="BV25" s="26">
        <v>-27.800992047409324</v>
      </c>
      <c r="BW25" s="26">
        <v>-27.800992047409324</v>
      </c>
      <c r="BX25" s="26">
        <v>-27.800992047409324</v>
      </c>
      <c r="BY25" s="26">
        <v>-27.800992047409324</v>
      </c>
      <c r="BZ25" s="26">
        <v>-27.800992047409324</v>
      </c>
      <c r="CA25" s="26">
        <v>-27.800992047409324</v>
      </c>
      <c r="CB25" s="26">
        <v>-27.800992047409324</v>
      </c>
      <c r="CC25" s="26">
        <v>-27.800992047409324</v>
      </c>
      <c r="CD25" s="26">
        <v>-27.800992047409324</v>
      </c>
      <c r="CE25" s="26">
        <v>-27.800992047409324</v>
      </c>
      <c r="CF25" s="32">
        <v>-27.800992047409324</v>
      </c>
      <c r="CG25" s="40">
        <v>-333.61190456891188</v>
      </c>
    </row>
    <row r="26" spans="2:85" ht="15" thickBot="1" x14ac:dyDescent="0.35">
      <c r="B26" s="10" t="s">
        <v>79</v>
      </c>
      <c r="C26" s="102">
        <v>-453.016209098476</v>
      </c>
      <c r="D26" s="27">
        <v>-453.016209098476</v>
      </c>
      <c r="E26" s="27">
        <v>-453.016209098476</v>
      </c>
      <c r="F26" s="27">
        <v>-453.016209098476</v>
      </c>
      <c r="G26" s="27">
        <v>-453.016209098476</v>
      </c>
      <c r="H26" s="27">
        <v>-453.016209098476</v>
      </c>
      <c r="I26" s="27">
        <v>-453.016209098476</v>
      </c>
      <c r="J26" s="27">
        <v>-453.016209098476</v>
      </c>
      <c r="K26" s="27">
        <v>-453.016209098476</v>
      </c>
      <c r="L26" s="27">
        <v>-453.016209098476</v>
      </c>
      <c r="M26" s="27">
        <v>-453.016209098476</v>
      </c>
      <c r="N26" s="34">
        <v>-453.016209098476</v>
      </c>
      <c r="O26" s="42">
        <v>-5436.1945091817124</v>
      </c>
      <c r="P26" s="1">
        <v>0</v>
      </c>
      <c r="Q26" s="51">
        <v>-362.86454980000002</v>
      </c>
      <c r="R26" s="27">
        <v>-362.86454980000002</v>
      </c>
      <c r="S26" s="27">
        <v>-362.86454980000002</v>
      </c>
      <c r="T26" s="27">
        <v>-362.86454980000002</v>
      </c>
      <c r="U26" s="27">
        <v>-362.86454980000002</v>
      </c>
      <c r="V26" s="27">
        <v>-362.86454980000002</v>
      </c>
      <c r="W26" s="27">
        <v>-362.86454980000002</v>
      </c>
      <c r="X26" s="27">
        <v>-362.86454980000002</v>
      </c>
      <c r="Y26" s="27">
        <v>-362.86454980000002</v>
      </c>
      <c r="Z26" s="27">
        <v>-362.86454980000002</v>
      </c>
      <c r="AA26" s="27">
        <v>-362.86454980000002</v>
      </c>
      <c r="AB26" s="34">
        <v>-362.86454980000002</v>
      </c>
      <c r="AC26" s="42">
        <v>-4354.3745976</v>
      </c>
      <c r="AD26">
        <v>0</v>
      </c>
      <c r="AE26" s="51">
        <v>-171.93474900404993</v>
      </c>
      <c r="AF26" s="27">
        <v>-171.93474900404993</v>
      </c>
      <c r="AG26" s="27">
        <v>-171.93474900404993</v>
      </c>
      <c r="AH26" s="27">
        <v>-171.93474900404993</v>
      </c>
      <c r="AI26" s="27">
        <v>-171.93474900404993</v>
      </c>
      <c r="AJ26" s="27">
        <v>-171.93474900404993</v>
      </c>
      <c r="AK26" s="27">
        <v>-171.93474900404993</v>
      </c>
      <c r="AL26" s="27">
        <v>-171.93474900404993</v>
      </c>
      <c r="AM26" s="27">
        <v>-171.93474900404993</v>
      </c>
      <c r="AN26" s="27">
        <v>-171.93474900404993</v>
      </c>
      <c r="AO26" s="27">
        <v>-171.93474900404993</v>
      </c>
      <c r="AP26" s="34">
        <v>-171.93474900404993</v>
      </c>
      <c r="AQ26" s="42">
        <v>-2063.2169880485994</v>
      </c>
      <c r="AR26">
        <v>0</v>
      </c>
      <c r="AS26" s="51">
        <v>-41.800154774873612</v>
      </c>
      <c r="AT26" s="27">
        <v>-41.800154774873612</v>
      </c>
      <c r="AU26" s="27">
        <v>-41.800154774873612</v>
      </c>
      <c r="AV26" s="27">
        <v>-41.800154774873612</v>
      </c>
      <c r="AW26" s="27">
        <v>-41.800154774873612</v>
      </c>
      <c r="AX26" s="27">
        <v>-41.800154774873612</v>
      </c>
      <c r="AY26" s="27">
        <v>-41.800154774873612</v>
      </c>
      <c r="AZ26" s="27">
        <v>-41.800154774873612</v>
      </c>
      <c r="BA26" s="27">
        <v>-41.800154774873612</v>
      </c>
      <c r="BB26" s="27">
        <v>-41.800154774873612</v>
      </c>
      <c r="BC26" s="27">
        <v>-41.800154774873612</v>
      </c>
      <c r="BD26" s="34">
        <v>-41.800154774873612</v>
      </c>
      <c r="BE26" s="42">
        <v>-501.60185729848337</v>
      </c>
      <c r="BF26">
        <v>0</v>
      </c>
      <c r="BG26" s="51">
        <v>-59.608021438132212</v>
      </c>
      <c r="BH26" s="27">
        <v>-59.608021438132212</v>
      </c>
      <c r="BI26" s="27">
        <v>-59.608021438132212</v>
      </c>
      <c r="BJ26" s="27">
        <v>-59.608021438132212</v>
      </c>
      <c r="BK26" s="27">
        <v>-59.608021438132212</v>
      </c>
      <c r="BL26" s="27">
        <v>-59.608021438132212</v>
      </c>
      <c r="BM26" s="27">
        <v>-59.608021438132212</v>
      </c>
      <c r="BN26" s="27">
        <v>-59.608021438132212</v>
      </c>
      <c r="BO26" s="27">
        <v>-59.608021438132212</v>
      </c>
      <c r="BP26" s="27">
        <v>-59.608021438132212</v>
      </c>
      <c r="BQ26" s="27">
        <v>-59.608021438132212</v>
      </c>
      <c r="BR26" s="34">
        <v>-59.608021438132212</v>
      </c>
      <c r="BS26" s="42">
        <v>-715.2962572575866</v>
      </c>
      <c r="BT26">
        <v>0</v>
      </c>
      <c r="BU26" s="51">
        <v>-117.38936621912008</v>
      </c>
      <c r="BV26" s="27">
        <v>-117.38936621912008</v>
      </c>
      <c r="BW26" s="27">
        <v>-117.38936621912008</v>
      </c>
      <c r="BX26" s="27">
        <v>-117.38936621912008</v>
      </c>
      <c r="BY26" s="27">
        <v>-117.38936621912008</v>
      </c>
      <c r="BZ26" s="27">
        <v>-117.38936621912008</v>
      </c>
      <c r="CA26" s="27">
        <v>-117.38936621912008</v>
      </c>
      <c r="CB26" s="27">
        <v>-117.38936621912008</v>
      </c>
      <c r="CC26" s="27">
        <v>-117.38936621912008</v>
      </c>
      <c r="CD26" s="27">
        <v>-117.38936621912008</v>
      </c>
      <c r="CE26" s="27">
        <v>-117.38936621912008</v>
      </c>
      <c r="CF26" s="34">
        <v>-117.38936621912008</v>
      </c>
      <c r="CG26" s="42">
        <v>-1408.672394629441</v>
      </c>
    </row>
    <row r="27" spans="2:85" ht="15" thickTop="1" x14ac:dyDescent="0.3">
      <c r="B27" s="8" t="s">
        <v>80</v>
      </c>
      <c r="C27" s="103">
        <v>0</v>
      </c>
      <c r="D27" s="20">
        <v>0</v>
      </c>
      <c r="E27" s="20">
        <v>0</v>
      </c>
      <c r="F27" s="20">
        <v>0</v>
      </c>
      <c r="G27" s="20">
        <v>0</v>
      </c>
      <c r="H27" s="20">
        <v>0</v>
      </c>
      <c r="I27" s="20">
        <v>0</v>
      </c>
      <c r="J27" s="20">
        <v>0</v>
      </c>
      <c r="K27" s="20">
        <v>0</v>
      </c>
      <c r="L27" s="20">
        <v>0</v>
      </c>
      <c r="M27" s="20">
        <v>0</v>
      </c>
      <c r="N27" s="18">
        <v>0</v>
      </c>
      <c r="O27" s="43">
        <v>0</v>
      </c>
      <c r="P27" s="1">
        <v>0</v>
      </c>
      <c r="Q27" s="52">
        <v>0</v>
      </c>
      <c r="R27" s="20">
        <v>0</v>
      </c>
      <c r="S27" s="20">
        <v>0</v>
      </c>
      <c r="T27" s="20">
        <v>0</v>
      </c>
      <c r="U27" s="20">
        <v>0</v>
      </c>
      <c r="V27" s="20">
        <v>0</v>
      </c>
      <c r="W27" s="20">
        <v>0</v>
      </c>
      <c r="X27" s="20">
        <v>0</v>
      </c>
      <c r="Y27" s="20">
        <v>0</v>
      </c>
      <c r="Z27" s="20">
        <v>0</v>
      </c>
      <c r="AA27" s="20">
        <v>0</v>
      </c>
      <c r="AB27" s="18">
        <v>0</v>
      </c>
      <c r="AC27" s="43">
        <v>0</v>
      </c>
      <c r="AD27">
        <v>0</v>
      </c>
      <c r="AE27" s="52">
        <v>0</v>
      </c>
      <c r="AF27" s="20">
        <v>0</v>
      </c>
      <c r="AG27" s="20">
        <v>0</v>
      </c>
      <c r="AH27" s="20">
        <v>0</v>
      </c>
      <c r="AI27" s="20">
        <v>0</v>
      </c>
      <c r="AJ27" s="20">
        <v>0</v>
      </c>
      <c r="AK27" s="20">
        <v>0</v>
      </c>
      <c r="AL27" s="20">
        <v>0</v>
      </c>
      <c r="AM27" s="20">
        <v>0</v>
      </c>
      <c r="AN27" s="20">
        <v>0</v>
      </c>
      <c r="AO27" s="20">
        <v>0</v>
      </c>
      <c r="AP27" s="18">
        <v>0</v>
      </c>
      <c r="AQ27" s="43">
        <v>0</v>
      </c>
      <c r="AR27">
        <v>0</v>
      </c>
      <c r="AS27" s="52">
        <v>0</v>
      </c>
      <c r="AT27" s="20">
        <v>0</v>
      </c>
      <c r="AU27" s="20">
        <v>0</v>
      </c>
      <c r="AV27" s="20">
        <v>0</v>
      </c>
      <c r="AW27" s="20">
        <v>0</v>
      </c>
      <c r="AX27" s="20">
        <v>0</v>
      </c>
      <c r="AY27" s="20">
        <v>0</v>
      </c>
      <c r="AZ27" s="20">
        <v>0</v>
      </c>
      <c r="BA27" s="20">
        <v>0</v>
      </c>
      <c r="BB27" s="20">
        <v>0</v>
      </c>
      <c r="BC27" s="20">
        <v>0</v>
      </c>
      <c r="BD27" s="18">
        <v>0</v>
      </c>
      <c r="BE27" s="43">
        <v>0</v>
      </c>
      <c r="BF27">
        <v>0</v>
      </c>
      <c r="BG27" s="52">
        <v>0</v>
      </c>
      <c r="BH27" s="20">
        <v>0</v>
      </c>
      <c r="BI27" s="20">
        <v>0</v>
      </c>
      <c r="BJ27" s="20">
        <v>0</v>
      </c>
      <c r="BK27" s="20">
        <v>0</v>
      </c>
      <c r="BL27" s="20">
        <v>0</v>
      </c>
      <c r="BM27" s="20">
        <v>0</v>
      </c>
      <c r="BN27" s="20">
        <v>0</v>
      </c>
      <c r="BO27" s="20">
        <v>0</v>
      </c>
      <c r="BP27" s="20">
        <v>0</v>
      </c>
      <c r="BQ27" s="20">
        <v>0</v>
      </c>
      <c r="BR27" s="18">
        <v>0</v>
      </c>
      <c r="BS27" s="43">
        <v>0</v>
      </c>
      <c r="BT27">
        <v>0</v>
      </c>
      <c r="BU27" s="52">
        <v>0</v>
      </c>
      <c r="BV27" s="20">
        <v>0</v>
      </c>
      <c r="BW27" s="20">
        <v>0</v>
      </c>
      <c r="BX27" s="20">
        <v>0</v>
      </c>
      <c r="BY27" s="20">
        <v>0</v>
      </c>
      <c r="BZ27" s="20">
        <v>0</v>
      </c>
      <c r="CA27" s="20">
        <v>0</v>
      </c>
      <c r="CB27" s="20">
        <v>0</v>
      </c>
      <c r="CC27" s="20">
        <v>0</v>
      </c>
      <c r="CD27" s="20">
        <v>0</v>
      </c>
      <c r="CE27" s="20">
        <v>0</v>
      </c>
      <c r="CF27" s="18">
        <v>0</v>
      </c>
      <c r="CG27" s="43">
        <v>0</v>
      </c>
    </row>
    <row r="28" spans="2:85" ht="15" thickBot="1" x14ac:dyDescent="0.35">
      <c r="B28" s="12" t="s">
        <v>81</v>
      </c>
      <c r="C28" s="97">
        <v>3886.2547140576453</v>
      </c>
      <c r="D28" s="25">
        <v>4114.9598949065803</v>
      </c>
      <c r="E28" s="25">
        <v>4465.6116775768078</v>
      </c>
      <c r="F28" s="25">
        <v>4727.2314014150497</v>
      </c>
      <c r="G28" s="25">
        <v>4646.4480768891153</v>
      </c>
      <c r="H28" s="25">
        <v>4474.1829596591597</v>
      </c>
      <c r="I28" s="25">
        <v>4496.8538438542855</v>
      </c>
      <c r="J28" s="25">
        <v>4333.2447603800083</v>
      </c>
      <c r="K28" s="25">
        <v>4751.0742303904817</v>
      </c>
      <c r="L28" s="25">
        <v>4868.5635763788396</v>
      </c>
      <c r="M28" s="25">
        <v>4547.1256996774155</v>
      </c>
      <c r="N28" s="30">
        <v>5177.5255116362077</v>
      </c>
      <c r="O28" s="37">
        <v>54489.076346821603</v>
      </c>
      <c r="P28" s="1">
        <v>0</v>
      </c>
      <c r="Q28" s="46">
        <v>1753.7824471744229</v>
      </c>
      <c r="R28" s="25">
        <v>1905.0043184355782</v>
      </c>
      <c r="S28" s="25">
        <v>1957.8650432799684</v>
      </c>
      <c r="T28" s="25">
        <v>2002.1712610829641</v>
      </c>
      <c r="U28" s="25">
        <v>1889.2593423174576</v>
      </c>
      <c r="V28" s="25">
        <v>1968.1996426056123</v>
      </c>
      <c r="W28" s="25">
        <v>1976.7135833995796</v>
      </c>
      <c r="X28" s="25">
        <v>2032.5304135607091</v>
      </c>
      <c r="Y28" s="25">
        <v>2010.1891205864054</v>
      </c>
      <c r="Z28" s="25">
        <v>2101.7201796468448</v>
      </c>
      <c r="AA28" s="25">
        <v>2000.9268822670372</v>
      </c>
      <c r="AB28" s="30">
        <v>2131.1921222274464</v>
      </c>
      <c r="AC28" s="37">
        <v>23729.554356584023</v>
      </c>
      <c r="AD28">
        <v>0</v>
      </c>
      <c r="AE28" s="46">
        <v>143.65171114264822</v>
      </c>
      <c r="AF28" s="25">
        <v>160.57962384856421</v>
      </c>
      <c r="AG28" s="25">
        <v>160.57962384856421</v>
      </c>
      <c r="AH28" s="25">
        <v>191.88594519069176</v>
      </c>
      <c r="AI28" s="25">
        <v>210.37914567155801</v>
      </c>
      <c r="AJ28" s="25">
        <v>210.37914567155741</v>
      </c>
      <c r="AK28" s="25">
        <v>252.52988199538714</v>
      </c>
      <c r="AL28" s="25">
        <v>252.52988199538859</v>
      </c>
      <c r="AM28" s="25">
        <v>283.28049028575776</v>
      </c>
      <c r="AN28" s="25">
        <v>286.21173262128946</v>
      </c>
      <c r="AO28" s="25">
        <v>265.58104969946419</v>
      </c>
      <c r="AP28" s="30">
        <v>286.21173262128991</v>
      </c>
      <c r="AQ28" s="37">
        <v>2703.7999645921614</v>
      </c>
      <c r="AR28">
        <v>0</v>
      </c>
      <c r="AS28" s="46">
        <v>121.8881206498847</v>
      </c>
      <c r="AT28" s="25">
        <v>125.81175501564698</v>
      </c>
      <c r="AU28" s="25">
        <v>135.40154606882552</v>
      </c>
      <c r="AV28" s="25">
        <v>156.41241210409413</v>
      </c>
      <c r="AW28" s="25">
        <v>175.98623808757412</v>
      </c>
      <c r="AX28" s="25">
        <v>151.7190228904262</v>
      </c>
      <c r="AY28" s="25">
        <v>158.18992530216241</v>
      </c>
      <c r="AZ28" s="25">
        <v>149.30190597717487</v>
      </c>
      <c r="BA28" s="25">
        <v>156.67159610738904</v>
      </c>
      <c r="BB28" s="25">
        <v>163.39958563773723</v>
      </c>
      <c r="BC28" s="25">
        <v>152.4206539177365</v>
      </c>
      <c r="BD28" s="30">
        <v>223.61239545172123</v>
      </c>
      <c r="BE28" s="37">
        <v>1870.8151572103727</v>
      </c>
      <c r="BF28">
        <v>0</v>
      </c>
      <c r="BG28" s="46">
        <v>1150.0754397797364</v>
      </c>
      <c r="BH28" s="25">
        <v>1166.8800798442585</v>
      </c>
      <c r="BI28" s="25">
        <v>1198.5419769807991</v>
      </c>
      <c r="BJ28" s="25">
        <v>1153.7035096052243</v>
      </c>
      <c r="BK28" s="25">
        <v>1180.6706532702869</v>
      </c>
      <c r="BL28" s="25">
        <v>1155.7426996881381</v>
      </c>
      <c r="BM28" s="25">
        <v>1210.5121891145288</v>
      </c>
      <c r="BN28" s="25">
        <v>1196.6817712326699</v>
      </c>
      <c r="BO28" s="25">
        <v>1275.0719784857783</v>
      </c>
      <c r="BP28" s="25">
        <v>1238.3063303561958</v>
      </c>
      <c r="BQ28" s="25">
        <v>1125.4055867984944</v>
      </c>
      <c r="BR28" s="30">
        <v>1431.936334016616</v>
      </c>
      <c r="BS28" s="37">
        <v>14483.528549172726</v>
      </c>
      <c r="BT28">
        <v>0</v>
      </c>
      <c r="BU28" s="46">
        <v>1640.4079846003342</v>
      </c>
      <c r="BV28" s="25">
        <v>2484.701939324566</v>
      </c>
      <c r="BW28" s="25">
        <v>2434.5365509317685</v>
      </c>
      <c r="BX28" s="25">
        <v>2504.276922422694</v>
      </c>
      <c r="BY28" s="25">
        <v>2415.3776049656594</v>
      </c>
      <c r="BZ28" s="25">
        <v>2585.5166809091534</v>
      </c>
      <c r="CA28" s="25">
        <v>2562.6529352762673</v>
      </c>
      <c r="CB28" s="25">
        <v>2612.2013022156111</v>
      </c>
      <c r="CC28" s="25">
        <v>2505.2693254250039</v>
      </c>
      <c r="CD28" s="25">
        <v>2590.6957277709985</v>
      </c>
      <c r="CE28" s="25">
        <v>2736.8188742160328</v>
      </c>
      <c r="CF28" s="30">
        <v>2807.2063182975812</v>
      </c>
      <c r="CG28" s="37">
        <v>29879.662166355673</v>
      </c>
    </row>
    <row r="29" spans="2:85" ht="15" thickTop="1" x14ac:dyDescent="0.3">
      <c r="B29" s="8"/>
      <c r="C29" s="98">
        <v>0</v>
      </c>
      <c r="D29" s="21">
        <v>0</v>
      </c>
      <c r="E29" s="21">
        <v>0</v>
      </c>
      <c r="F29" s="21">
        <v>0</v>
      </c>
      <c r="G29" s="21">
        <v>0</v>
      </c>
      <c r="H29" s="21">
        <v>0</v>
      </c>
      <c r="I29" s="21">
        <v>0</v>
      </c>
      <c r="J29" s="21">
        <v>0</v>
      </c>
      <c r="K29" s="21">
        <v>0</v>
      </c>
      <c r="L29" s="21">
        <v>0</v>
      </c>
      <c r="M29" s="21">
        <v>0</v>
      </c>
      <c r="N29" s="19">
        <v>0</v>
      </c>
      <c r="O29" s="38">
        <v>0</v>
      </c>
      <c r="P29" s="1">
        <v>0</v>
      </c>
      <c r="Q29" s="47">
        <v>0</v>
      </c>
      <c r="R29" s="21">
        <v>0</v>
      </c>
      <c r="S29" s="21">
        <v>0</v>
      </c>
      <c r="T29" s="21">
        <v>0</v>
      </c>
      <c r="U29" s="21">
        <v>0</v>
      </c>
      <c r="V29" s="21">
        <v>0</v>
      </c>
      <c r="W29" s="21">
        <v>0</v>
      </c>
      <c r="X29" s="21">
        <v>0</v>
      </c>
      <c r="Y29" s="21">
        <v>0</v>
      </c>
      <c r="Z29" s="21">
        <v>0</v>
      </c>
      <c r="AA29" s="21">
        <v>0</v>
      </c>
      <c r="AB29" s="19">
        <v>0</v>
      </c>
      <c r="AC29" s="38">
        <v>0</v>
      </c>
      <c r="AD29">
        <v>0</v>
      </c>
      <c r="AE29" s="47">
        <v>0</v>
      </c>
      <c r="AF29" s="21">
        <v>0</v>
      </c>
      <c r="AG29" s="21">
        <v>0</v>
      </c>
      <c r="AH29" s="21">
        <v>0</v>
      </c>
      <c r="AI29" s="21">
        <v>0</v>
      </c>
      <c r="AJ29" s="21">
        <v>0</v>
      </c>
      <c r="AK29" s="21">
        <v>0</v>
      </c>
      <c r="AL29" s="21">
        <v>0</v>
      </c>
      <c r="AM29" s="21">
        <v>0</v>
      </c>
      <c r="AN29" s="21">
        <v>0</v>
      </c>
      <c r="AO29" s="21">
        <v>0</v>
      </c>
      <c r="AP29" s="19">
        <v>0</v>
      </c>
      <c r="AQ29" s="38">
        <v>0</v>
      </c>
      <c r="AR29">
        <v>0</v>
      </c>
      <c r="AS29" s="47">
        <v>0</v>
      </c>
      <c r="AT29" s="21">
        <v>0</v>
      </c>
      <c r="AU29" s="21">
        <v>0</v>
      </c>
      <c r="AV29" s="21">
        <v>0</v>
      </c>
      <c r="AW29" s="21">
        <v>0</v>
      </c>
      <c r="AX29" s="21">
        <v>0</v>
      </c>
      <c r="AY29" s="21">
        <v>0</v>
      </c>
      <c r="AZ29" s="21">
        <v>0</v>
      </c>
      <c r="BA29" s="21">
        <v>0</v>
      </c>
      <c r="BB29" s="21">
        <v>0</v>
      </c>
      <c r="BC29" s="21">
        <v>0</v>
      </c>
      <c r="BD29" s="19">
        <v>0</v>
      </c>
      <c r="BE29" s="38">
        <v>0</v>
      </c>
      <c r="BF29">
        <v>0</v>
      </c>
      <c r="BG29" s="47">
        <v>0</v>
      </c>
      <c r="BH29" s="21">
        <v>0</v>
      </c>
      <c r="BI29" s="21">
        <v>0</v>
      </c>
      <c r="BJ29" s="21">
        <v>0</v>
      </c>
      <c r="BK29" s="21">
        <v>0</v>
      </c>
      <c r="BL29" s="21">
        <v>0</v>
      </c>
      <c r="BM29" s="21">
        <v>0</v>
      </c>
      <c r="BN29" s="21">
        <v>0</v>
      </c>
      <c r="BO29" s="21">
        <v>0</v>
      </c>
      <c r="BP29" s="21">
        <v>0</v>
      </c>
      <c r="BQ29" s="21">
        <v>0</v>
      </c>
      <c r="BR29" s="19">
        <v>0</v>
      </c>
      <c r="BS29" s="38">
        <v>0</v>
      </c>
      <c r="BT29">
        <v>0</v>
      </c>
      <c r="BU29" s="47">
        <v>0</v>
      </c>
      <c r="BV29" s="21">
        <v>0</v>
      </c>
      <c r="BW29" s="21">
        <v>0</v>
      </c>
      <c r="BX29" s="21">
        <v>0</v>
      </c>
      <c r="BY29" s="21">
        <v>0</v>
      </c>
      <c r="BZ29" s="21">
        <v>0</v>
      </c>
      <c r="CA29" s="21">
        <v>0</v>
      </c>
      <c r="CB29" s="21">
        <v>0</v>
      </c>
      <c r="CC29" s="21">
        <v>0</v>
      </c>
      <c r="CD29" s="21">
        <v>0</v>
      </c>
      <c r="CE29" s="21">
        <v>0</v>
      </c>
      <c r="CF29" s="19">
        <v>0</v>
      </c>
      <c r="CG29" s="38">
        <v>0</v>
      </c>
    </row>
    <row r="30" spans="2:85" x14ac:dyDescent="0.3">
      <c r="B30" s="8" t="s">
        <v>1</v>
      </c>
      <c r="C30" s="99">
        <v>-346.68497273960458</v>
      </c>
      <c r="D30" s="23">
        <v>-346.68497273960458</v>
      </c>
      <c r="E30" s="23">
        <v>-346.68497273960458</v>
      </c>
      <c r="F30" s="23">
        <v>-346.68497273960458</v>
      </c>
      <c r="G30" s="23">
        <v>-346.68497273960458</v>
      </c>
      <c r="H30" s="23">
        <v>-346.68497273960458</v>
      </c>
      <c r="I30" s="23">
        <v>-346.68497273960458</v>
      </c>
      <c r="J30" s="23">
        <v>-346.68497273960458</v>
      </c>
      <c r="K30" s="23">
        <v>-346.68497273960458</v>
      </c>
      <c r="L30" s="23">
        <v>-346.68497273960458</v>
      </c>
      <c r="M30" s="23">
        <v>-346.68497273960458</v>
      </c>
      <c r="N30" s="31">
        <v>-346.68497273960458</v>
      </c>
      <c r="O30" s="39">
        <v>-4160.2196728752551</v>
      </c>
      <c r="P30" s="1">
        <v>0</v>
      </c>
      <c r="Q30" s="48">
        <v>-210.16355095600002</v>
      </c>
      <c r="R30" s="23">
        <v>-210.16355095600002</v>
      </c>
      <c r="S30" s="23">
        <v>-210.16355095600002</v>
      </c>
      <c r="T30" s="23">
        <v>-210.16355095600002</v>
      </c>
      <c r="U30" s="23">
        <v>-210.16355095600002</v>
      </c>
      <c r="V30" s="23">
        <v>-210.16355095600002</v>
      </c>
      <c r="W30" s="23">
        <v>-210.16355095600002</v>
      </c>
      <c r="X30" s="23">
        <v>-210.16355095600002</v>
      </c>
      <c r="Y30" s="23">
        <v>-210.16355095600002</v>
      </c>
      <c r="Z30" s="23">
        <v>-210.16355095600002</v>
      </c>
      <c r="AA30" s="23">
        <v>-210.16355095600002</v>
      </c>
      <c r="AB30" s="31">
        <v>-210.16355095600002</v>
      </c>
      <c r="AC30" s="39">
        <v>-2521.9626114720013</v>
      </c>
      <c r="AD30">
        <v>0</v>
      </c>
      <c r="AE30" s="48">
        <v>-21.106857930500002</v>
      </c>
      <c r="AF30" s="23">
        <v>-21.106857930500002</v>
      </c>
      <c r="AG30" s="23">
        <v>-21.106857930500002</v>
      </c>
      <c r="AH30" s="23">
        <v>-21.106857930500002</v>
      </c>
      <c r="AI30" s="23">
        <v>-21.106857930500002</v>
      </c>
      <c r="AJ30" s="23">
        <v>-21.106857930500002</v>
      </c>
      <c r="AK30" s="23">
        <v>-21.106857930500002</v>
      </c>
      <c r="AL30" s="23">
        <v>-21.106857930500002</v>
      </c>
      <c r="AM30" s="23">
        <v>-21.106857930500002</v>
      </c>
      <c r="AN30" s="23">
        <v>-21.106857930500002</v>
      </c>
      <c r="AO30" s="23">
        <v>-21.106857930500002</v>
      </c>
      <c r="AP30" s="31">
        <v>-21.106857930500002</v>
      </c>
      <c r="AQ30" s="39">
        <v>-253.28229516600007</v>
      </c>
      <c r="AR30">
        <v>0</v>
      </c>
      <c r="AS30" s="48">
        <v>-23.684058125</v>
      </c>
      <c r="AT30" s="23">
        <v>-23.684058125</v>
      </c>
      <c r="AU30" s="23">
        <v>-23.684058125</v>
      </c>
      <c r="AV30" s="23">
        <v>-23.684058125</v>
      </c>
      <c r="AW30" s="23">
        <v>-23.684058125</v>
      </c>
      <c r="AX30" s="23">
        <v>-23.684058125</v>
      </c>
      <c r="AY30" s="23">
        <v>-23.684058125</v>
      </c>
      <c r="AZ30" s="23">
        <v>-23.684058125</v>
      </c>
      <c r="BA30" s="23">
        <v>-23.684058125</v>
      </c>
      <c r="BB30" s="23">
        <v>-23.684058125</v>
      </c>
      <c r="BC30" s="23">
        <v>-23.684058125</v>
      </c>
      <c r="BD30" s="31">
        <v>-23.684058125</v>
      </c>
      <c r="BE30" s="39">
        <v>-284.20869750000003</v>
      </c>
      <c r="BF30">
        <v>0</v>
      </c>
      <c r="BG30" s="48">
        <v>-54.325370791666657</v>
      </c>
      <c r="BH30" s="23">
        <v>-54.325370791666657</v>
      </c>
      <c r="BI30" s="23">
        <v>-54.325370791666657</v>
      </c>
      <c r="BJ30" s="23">
        <v>-54.325370791666657</v>
      </c>
      <c r="BK30" s="23">
        <v>-54.325370791666657</v>
      </c>
      <c r="BL30" s="23">
        <v>-54.325370791666657</v>
      </c>
      <c r="BM30" s="23">
        <v>-54.325370791666657</v>
      </c>
      <c r="BN30" s="23">
        <v>-54.325370791666657</v>
      </c>
      <c r="BO30" s="23">
        <v>-54.325370791666657</v>
      </c>
      <c r="BP30" s="23">
        <v>-54.325370791666657</v>
      </c>
      <c r="BQ30" s="23">
        <v>-54.325370791666657</v>
      </c>
      <c r="BR30" s="31">
        <v>-54.325370791666657</v>
      </c>
      <c r="BS30" s="39">
        <v>-651.90444949999983</v>
      </c>
      <c r="BT30">
        <v>0</v>
      </c>
      <c r="BU30" s="48">
        <v>-268.02435870500005</v>
      </c>
      <c r="BV30" s="23">
        <v>-268.02435870500005</v>
      </c>
      <c r="BW30" s="23">
        <v>-268.02435870500005</v>
      </c>
      <c r="BX30" s="23">
        <v>-268.02435870500005</v>
      </c>
      <c r="BY30" s="23">
        <v>-268.02435870500005</v>
      </c>
      <c r="BZ30" s="23">
        <v>-268.02435870500005</v>
      </c>
      <c r="CA30" s="23">
        <v>-268.02435870500005</v>
      </c>
      <c r="CB30" s="23">
        <v>-268.02435870500005</v>
      </c>
      <c r="CC30" s="23">
        <v>-268.02435870500005</v>
      </c>
      <c r="CD30" s="23">
        <v>-268.02435870500005</v>
      </c>
      <c r="CE30" s="23">
        <v>-268.02435870500005</v>
      </c>
      <c r="CF30" s="31">
        <v>-268.02435870500005</v>
      </c>
      <c r="CG30" s="39">
        <v>-3216.2923044600016</v>
      </c>
    </row>
    <row r="31" spans="2:85" x14ac:dyDescent="0.3">
      <c r="B31" s="11"/>
      <c r="C31" s="100">
        <v>0</v>
      </c>
      <c r="D31" s="26">
        <v>0</v>
      </c>
      <c r="E31" s="26">
        <v>0</v>
      </c>
      <c r="F31" s="26">
        <v>0</v>
      </c>
      <c r="G31" s="26">
        <v>0</v>
      </c>
      <c r="H31" s="26">
        <v>0</v>
      </c>
      <c r="I31" s="26">
        <v>0</v>
      </c>
      <c r="J31" s="26">
        <v>0</v>
      </c>
      <c r="K31" s="26">
        <v>0</v>
      </c>
      <c r="L31" s="26">
        <v>0</v>
      </c>
      <c r="M31" s="26">
        <v>0</v>
      </c>
      <c r="N31" s="32">
        <v>0</v>
      </c>
      <c r="O31" s="40">
        <v>0</v>
      </c>
      <c r="P31" s="1">
        <v>0</v>
      </c>
      <c r="Q31" s="49">
        <v>0</v>
      </c>
      <c r="R31" s="26">
        <v>0</v>
      </c>
      <c r="S31" s="26">
        <v>0</v>
      </c>
      <c r="T31" s="26">
        <v>0</v>
      </c>
      <c r="U31" s="26">
        <v>0</v>
      </c>
      <c r="V31" s="26">
        <v>0</v>
      </c>
      <c r="W31" s="26">
        <v>0</v>
      </c>
      <c r="X31" s="26">
        <v>0</v>
      </c>
      <c r="Y31" s="26">
        <v>0</v>
      </c>
      <c r="Z31" s="26">
        <v>0</v>
      </c>
      <c r="AA31" s="26">
        <v>0</v>
      </c>
      <c r="AB31" s="32">
        <v>0</v>
      </c>
      <c r="AC31" s="40">
        <v>0</v>
      </c>
      <c r="AD31">
        <v>0</v>
      </c>
      <c r="AE31" s="49">
        <v>0</v>
      </c>
      <c r="AF31" s="26">
        <v>0</v>
      </c>
      <c r="AG31" s="26">
        <v>0</v>
      </c>
      <c r="AH31" s="26">
        <v>0</v>
      </c>
      <c r="AI31" s="26">
        <v>0</v>
      </c>
      <c r="AJ31" s="26">
        <v>0</v>
      </c>
      <c r="AK31" s="26">
        <v>0</v>
      </c>
      <c r="AL31" s="26">
        <v>0</v>
      </c>
      <c r="AM31" s="26">
        <v>0</v>
      </c>
      <c r="AN31" s="26">
        <v>0</v>
      </c>
      <c r="AO31" s="26">
        <v>0</v>
      </c>
      <c r="AP31" s="32">
        <v>0</v>
      </c>
      <c r="AQ31" s="40">
        <v>0</v>
      </c>
      <c r="AR31">
        <v>0</v>
      </c>
      <c r="AS31" s="49">
        <v>0</v>
      </c>
      <c r="AT31" s="26">
        <v>0</v>
      </c>
      <c r="AU31" s="26">
        <v>0</v>
      </c>
      <c r="AV31" s="26">
        <v>0</v>
      </c>
      <c r="AW31" s="26">
        <v>0</v>
      </c>
      <c r="AX31" s="26">
        <v>0</v>
      </c>
      <c r="AY31" s="26">
        <v>0</v>
      </c>
      <c r="AZ31" s="26">
        <v>0</v>
      </c>
      <c r="BA31" s="26">
        <v>0</v>
      </c>
      <c r="BB31" s="26">
        <v>0</v>
      </c>
      <c r="BC31" s="26">
        <v>0</v>
      </c>
      <c r="BD31" s="32">
        <v>0</v>
      </c>
      <c r="BE31" s="40">
        <v>0</v>
      </c>
      <c r="BF31">
        <v>0</v>
      </c>
      <c r="BG31" s="49">
        <v>0</v>
      </c>
      <c r="BH31" s="26">
        <v>0</v>
      </c>
      <c r="BI31" s="26">
        <v>0</v>
      </c>
      <c r="BJ31" s="26">
        <v>0</v>
      </c>
      <c r="BK31" s="26">
        <v>0</v>
      </c>
      <c r="BL31" s="26">
        <v>0</v>
      </c>
      <c r="BM31" s="26">
        <v>0</v>
      </c>
      <c r="BN31" s="26">
        <v>0</v>
      </c>
      <c r="BO31" s="26">
        <v>0</v>
      </c>
      <c r="BP31" s="26">
        <v>0</v>
      </c>
      <c r="BQ31" s="26">
        <v>0</v>
      </c>
      <c r="BR31" s="32">
        <v>0</v>
      </c>
      <c r="BS31" s="40">
        <v>0</v>
      </c>
      <c r="BT31">
        <v>0</v>
      </c>
      <c r="BU31" s="49">
        <v>0</v>
      </c>
      <c r="BV31" s="26">
        <v>0</v>
      </c>
      <c r="BW31" s="26">
        <v>0</v>
      </c>
      <c r="BX31" s="26">
        <v>0</v>
      </c>
      <c r="BY31" s="26">
        <v>0</v>
      </c>
      <c r="BZ31" s="26">
        <v>0</v>
      </c>
      <c r="CA31" s="26">
        <v>0</v>
      </c>
      <c r="CB31" s="26">
        <v>0</v>
      </c>
      <c r="CC31" s="26">
        <v>0</v>
      </c>
      <c r="CD31" s="26">
        <v>0</v>
      </c>
      <c r="CE31" s="26">
        <v>0</v>
      </c>
      <c r="CF31" s="32">
        <v>0</v>
      </c>
      <c r="CG31" s="40">
        <v>0</v>
      </c>
    </row>
    <row r="32" spans="2:85" ht="15" thickBot="1" x14ac:dyDescent="0.35">
      <c r="B32" s="10" t="s">
        <v>82</v>
      </c>
      <c r="C32" s="104">
        <v>3539.5697413180405</v>
      </c>
      <c r="D32" s="82">
        <v>3768.2749221669756</v>
      </c>
      <c r="E32" s="82">
        <v>4118.9267048372039</v>
      </c>
      <c r="F32" s="82">
        <v>4380.5464286754459</v>
      </c>
      <c r="G32" s="82">
        <v>4299.7631041495106</v>
      </c>
      <c r="H32" s="82">
        <v>4127.4979869195558</v>
      </c>
      <c r="I32" s="82">
        <v>4150.1688711146808</v>
      </c>
      <c r="J32" s="82">
        <v>3986.5597876404045</v>
      </c>
      <c r="K32" s="82">
        <v>4404.389257650877</v>
      </c>
      <c r="L32" s="82">
        <v>4521.8786036392348</v>
      </c>
      <c r="M32" s="82">
        <v>4200.4407269378116</v>
      </c>
      <c r="N32" s="83">
        <v>4830.8405388966039</v>
      </c>
      <c r="O32" s="85">
        <v>50328.856673946357</v>
      </c>
      <c r="P32" s="1">
        <v>0</v>
      </c>
      <c r="Q32" s="84">
        <v>1543.6188962184228</v>
      </c>
      <c r="R32" s="82">
        <v>1694.8407674795781</v>
      </c>
      <c r="S32" s="82">
        <v>1747.7014923239683</v>
      </c>
      <c r="T32" s="82">
        <v>1792.007710126964</v>
      </c>
      <c r="U32" s="82">
        <v>1679.0957913614575</v>
      </c>
      <c r="V32" s="82">
        <v>1758.0360916496122</v>
      </c>
      <c r="W32" s="82">
        <v>1766.5500324435795</v>
      </c>
      <c r="X32" s="82">
        <v>1822.366862604709</v>
      </c>
      <c r="Y32" s="82">
        <v>1800.0255696304052</v>
      </c>
      <c r="Z32" s="82">
        <v>1891.5566286908447</v>
      </c>
      <c r="AA32" s="82">
        <v>1790.7633313110368</v>
      </c>
      <c r="AB32" s="83">
        <v>1921.0285712714463</v>
      </c>
      <c r="AC32" s="85">
        <v>21207.591745112026</v>
      </c>
      <c r="AD32">
        <v>0</v>
      </c>
      <c r="AE32" s="84">
        <v>122.5448532121482</v>
      </c>
      <c r="AF32" s="82">
        <v>139.4727659180642</v>
      </c>
      <c r="AG32" s="82">
        <v>139.4727659180642</v>
      </c>
      <c r="AH32" s="82">
        <v>170.77908726019174</v>
      </c>
      <c r="AI32" s="82">
        <v>189.27228774105799</v>
      </c>
      <c r="AJ32" s="82">
        <v>189.2722877410574</v>
      </c>
      <c r="AK32" s="82">
        <v>231.4230240648871</v>
      </c>
      <c r="AL32" s="82">
        <v>231.42302406488858</v>
      </c>
      <c r="AM32" s="82">
        <v>262.17363235525778</v>
      </c>
      <c r="AN32" s="82">
        <v>265.10487469078942</v>
      </c>
      <c r="AO32" s="82">
        <v>244.47419176896418</v>
      </c>
      <c r="AP32" s="83">
        <v>265.10487469078993</v>
      </c>
      <c r="AQ32" s="85">
        <v>2450.5176694261604</v>
      </c>
      <c r="AR32">
        <v>0</v>
      </c>
      <c r="AS32" s="84">
        <v>98.204062524884705</v>
      </c>
      <c r="AT32" s="82">
        <v>102.12769689064699</v>
      </c>
      <c r="AU32" s="82">
        <v>111.71748794382552</v>
      </c>
      <c r="AV32" s="82">
        <v>132.72835397909412</v>
      </c>
      <c r="AW32" s="82">
        <v>152.30217996257414</v>
      </c>
      <c r="AX32" s="82">
        <v>128.0349647654262</v>
      </c>
      <c r="AY32" s="82">
        <v>134.5058671771624</v>
      </c>
      <c r="AZ32" s="82">
        <v>125.61784785217488</v>
      </c>
      <c r="BA32" s="82">
        <v>132.98753798238903</v>
      </c>
      <c r="BB32" s="82">
        <v>139.71552751273722</v>
      </c>
      <c r="BC32" s="82">
        <v>128.73659579273649</v>
      </c>
      <c r="BD32" s="83">
        <v>199.92833732672122</v>
      </c>
      <c r="BE32" s="85">
        <v>1586.6064597103727</v>
      </c>
      <c r="BF32">
        <v>0</v>
      </c>
      <c r="BG32" s="84">
        <v>1095.7500689880699</v>
      </c>
      <c r="BH32" s="82">
        <v>1112.554709052592</v>
      </c>
      <c r="BI32" s="82">
        <v>1144.2166061891326</v>
      </c>
      <c r="BJ32" s="82">
        <v>1099.3781388135578</v>
      </c>
      <c r="BK32" s="82">
        <v>1126.3452824786204</v>
      </c>
      <c r="BL32" s="82">
        <v>1101.4173288964716</v>
      </c>
      <c r="BM32" s="82">
        <v>1156.1868183228623</v>
      </c>
      <c r="BN32" s="82">
        <v>1142.3564004410032</v>
      </c>
      <c r="BO32" s="82">
        <v>1220.7466076941118</v>
      </c>
      <c r="BP32" s="82">
        <v>1183.980959564529</v>
      </c>
      <c r="BQ32" s="82">
        <v>1071.0802160068279</v>
      </c>
      <c r="BR32" s="83">
        <v>1377.6109632249495</v>
      </c>
      <c r="BS32" s="85">
        <v>13831.624099672728</v>
      </c>
      <c r="BT32">
        <v>0</v>
      </c>
      <c r="BU32" s="84">
        <v>1372.3836258953343</v>
      </c>
      <c r="BV32" s="82">
        <v>2216.677580619566</v>
      </c>
      <c r="BW32" s="82">
        <v>2166.5121922267685</v>
      </c>
      <c r="BX32" s="82">
        <v>2236.2525637176936</v>
      </c>
      <c r="BY32" s="82">
        <v>2147.3532462606595</v>
      </c>
      <c r="BZ32" s="82">
        <v>2317.492322204153</v>
      </c>
      <c r="CA32" s="82">
        <v>2294.6285765712673</v>
      </c>
      <c r="CB32" s="82">
        <v>2344.1769435106107</v>
      </c>
      <c r="CC32" s="82">
        <v>2237.244966720004</v>
      </c>
      <c r="CD32" s="82">
        <v>2322.6713690659985</v>
      </c>
      <c r="CE32" s="82">
        <v>2468.7945155110328</v>
      </c>
      <c r="CF32" s="83">
        <v>2539.1819595925808</v>
      </c>
      <c r="CG32" s="85">
        <v>26663.36986189567</v>
      </c>
    </row>
    <row r="33" ht="15" thickTop="1" x14ac:dyDescent="0.3"/>
  </sheetData>
  <mergeCells count="6">
    <mergeCell ref="BU1:CG1"/>
    <mergeCell ref="C1:O1"/>
    <mergeCell ref="Q1:AC1"/>
    <mergeCell ref="AE1:AQ1"/>
    <mergeCell ref="AS1:BE1"/>
    <mergeCell ref="BG1:BS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894E-4D61-4B93-A591-88850010B070}">
  <sheetPr codeName="Sheet14">
    <tabColor rgb="FF00B050"/>
  </sheetPr>
  <dimension ref="B1:CG33"/>
  <sheetViews>
    <sheetView zoomScale="70" zoomScaleNormal="70" workbookViewId="0">
      <pane xSplit="2" ySplit="2" topLeftCell="C3" activePane="bottomRight" state="frozen"/>
      <selection activeCell="Q25" sqref="Q25"/>
      <selection pane="topRight" activeCell="Q25" sqref="Q25"/>
      <selection pane="bottomLeft" activeCell="Q25" sqref="Q25"/>
      <selection pane="bottomRight" activeCell="Q25" sqref="Q25"/>
    </sheetView>
  </sheetViews>
  <sheetFormatPr defaultColWidth="12.5546875" defaultRowHeight="14.4" outlineLevelCol="1" x14ac:dyDescent="0.3"/>
  <cols>
    <col min="2" max="2" width="44.44140625" bestFit="1" customWidth="1"/>
    <col min="3" max="14" width="12.5546875" outlineLevel="1"/>
    <col min="17" max="28" width="12.6640625" customWidth="1" outlineLevel="1"/>
    <col min="29" max="29" width="12.6640625" customWidth="1"/>
    <col min="31" max="42" width="12.6640625" customWidth="1" outlineLevel="1"/>
    <col min="43" max="43" width="12.6640625" customWidth="1"/>
    <col min="45" max="56" width="12.6640625" customWidth="1" outlineLevel="1"/>
    <col min="57" max="57" width="12.6640625" customWidth="1"/>
    <col min="59" max="70" width="12.6640625" customWidth="1" outlineLevel="1"/>
    <col min="71" max="71" width="12.6640625" customWidth="1"/>
    <col min="73" max="84" width="12.6640625" customWidth="1" outlineLevel="1"/>
    <col min="85" max="85" width="12.6640625" customWidth="1"/>
  </cols>
  <sheetData>
    <row r="1" spans="2:85" ht="18" thickBot="1" x14ac:dyDescent="0.5">
      <c r="B1" s="92"/>
      <c r="C1" s="143" t="s">
        <v>90</v>
      </c>
      <c r="D1" s="144"/>
      <c r="E1" s="144"/>
      <c r="F1" s="144"/>
      <c r="G1" s="144"/>
      <c r="H1" s="144"/>
      <c r="I1" s="144"/>
      <c r="J1" s="144"/>
      <c r="K1" s="144"/>
      <c r="L1" s="144"/>
      <c r="M1" s="144"/>
      <c r="N1" s="144"/>
      <c r="O1" s="145"/>
      <c r="P1" s="2"/>
      <c r="Q1" s="140" t="s">
        <v>91</v>
      </c>
      <c r="R1" s="141"/>
      <c r="S1" s="141"/>
      <c r="T1" s="141"/>
      <c r="U1" s="141"/>
      <c r="V1" s="141"/>
      <c r="W1" s="141"/>
      <c r="X1" s="141"/>
      <c r="Y1" s="141"/>
      <c r="Z1" s="141"/>
      <c r="AA1" s="141"/>
      <c r="AB1" s="141"/>
      <c r="AC1" s="142"/>
      <c r="AE1" s="140" t="s">
        <v>92</v>
      </c>
      <c r="AF1" s="141"/>
      <c r="AG1" s="141"/>
      <c r="AH1" s="141"/>
      <c r="AI1" s="141"/>
      <c r="AJ1" s="141"/>
      <c r="AK1" s="141"/>
      <c r="AL1" s="141"/>
      <c r="AM1" s="141"/>
      <c r="AN1" s="141"/>
      <c r="AO1" s="141"/>
      <c r="AP1" s="141"/>
      <c r="AQ1" s="142"/>
      <c r="AS1" s="146" t="s">
        <v>93</v>
      </c>
      <c r="AT1" s="147"/>
      <c r="AU1" s="147"/>
      <c r="AV1" s="147"/>
      <c r="AW1" s="147"/>
      <c r="AX1" s="147"/>
      <c r="AY1" s="147"/>
      <c r="AZ1" s="147"/>
      <c r="BA1" s="147"/>
      <c r="BB1" s="147"/>
      <c r="BC1" s="147"/>
      <c r="BD1" s="147"/>
      <c r="BE1" s="148"/>
      <c r="BG1" s="140" t="s">
        <v>94</v>
      </c>
      <c r="BH1" s="141"/>
      <c r="BI1" s="141"/>
      <c r="BJ1" s="141"/>
      <c r="BK1" s="141"/>
      <c r="BL1" s="141"/>
      <c r="BM1" s="141"/>
      <c r="BN1" s="141"/>
      <c r="BO1" s="141"/>
      <c r="BP1" s="141"/>
      <c r="BQ1" s="141"/>
      <c r="BR1" s="141"/>
      <c r="BS1" s="142"/>
      <c r="BU1" s="140" t="s">
        <v>95</v>
      </c>
      <c r="BV1" s="141"/>
      <c r="BW1" s="141"/>
      <c r="BX1" s="141"/>
      <c r="BY1" s="141"/>
      <c r="BZ1" s="141"/>
      <c r="CA1" s="141"/>
      <c r="CB1" s="141"/>
      <c r="CC1" s="141"/>
      <c r="CD1" s="141"/>
      <c r="CE1" s="141"/>
      <c r="CF1" s="141"/>
      <c r="CG1" s="142"/>
    </row>
    <row r="2" spans="2:85" ht="31.8" thickBot="1" x14ac:dyDescent="0.35">
      <c r="B2" s="94"/>
      <c r="C2" s="93" t="s">
        <v>55</v>
      </c>
      <c r="D2" s="90" t="s">
        <v>56</v>
      </c>
      <c r="E2" s="90" t="s">
        <v>57</v>
      </c>
      <c r="F2" s="90" t="s">
        <v>58</v>
      </c>
      <c r="G2" s="90" t="s">
        <v>59</v>
      </c>
      <c r="H2" s="90" t="s">
        <v>60</v>
      </c>
      <c r="I2" s="90" t="s">
        <v>61</v>
      </c>
      <c r="J2" s="90" t="s">
        <v>62</v>
      </c>
      <c r="K2" s="90" t="s">
        <v>63</v>
      </c>
      <c r="L2" s="90" t="s">
        <v>64</v>
      </c>
      <c r="M2" s="90" t="s">
        <v>65</v>
      </c>
      <c r="N2" s="90" t="s">
        <v>66</v>
      </c>
      <c r="O2" s="91" t="s">
        <v>116</v>
      </c>
      <c r="P2" s="59"/>
      <c r="Q2" s="93" t="s">
        <v>55</v>
      </c>
      <c r="R2" s="90" t="s">
        <v>56</v>
      </c>
      <c r="S2" s="90" t="s">
        <v>57</v>
      </c>
      <c r="T2" s="90" t="s">
        <v>58</v>
      </c>
      <c r="U2" s="90" t="s">
        <v>59</v>
      </c>
      <c r="V2" s="90" t="s">
        <v>60</v>
      </c>
      <c r="W2" s="90" t="s">
        <v>61</v>
      </c>
      <c r="X2" s="90" t="s">
        <v>62</v>
      </c>
      <c r="Y2" s="90" t="s">
        <v>63</v>
      </c>
      <c r="Z2" s="90" t="s">
        <v>64</v>
      </c>
      <c r="AA2" s="90" t="s">
        <v>65</v>
      </c>
      <c r="AB2" s="90" t="s">
        <v>66</v>
      </c>
      <c r="AC2" s="91" t="s">
        <v>116</v>
      </c>
      <c r="AE2" s="93" t="s">
        <v>55</v>
      </c>
      <c r="AF2" s="90" t="s">
        <v>56</v>
      </c>
      <c r="AG2" s="90" t="s">
        <v>57</v>
      </c>
      <c r="AH2" s="90" t="s">
        <v>58</v>
      </c>
      <c r="AI2" s="90" t="s">
        <v>59</v>
      </c>
      <c r="AJ2" s="90" t="s">
        <v>60</v>
      </c>
      <c r="AK2" s="90" t="s">
        <v>61</v>
      </c>
      <c r="AL2" s="90" t="s">
        <v>62</v>
      </c>
      <c r="AM2" s="90" t="s">
        <v>63</v>
      </c>
      <c r="AN2" s="90" t="s">
        <v>64</v>
      </c>
      <c r="AO2" s="90" t="s">
        <v>65</v>
      </c>
      <c r="AP2" s="90" t="s">
        <v>66</v>
      </c>
      <c r="AQ2" s="91" t="s">
        <v>116</v>
      </c>
      <c r="AS2" s="93" t="s">
        <v>55</v>
      </c>
      <c r="AT2" s="90" t="s">
        <v>56</v>
      </c>
      <c r="AU2" s="90" t="s">
        <v>57</v>
      </c>
      <c r="AV2" s="90" t="s">
        <v>58</v>
      </c>
      <c r="AW2" s="90" t="s">
        <v>59</v>
      </c>
      <c r="AX2" s="90" t="s">
        <v>60</v>
      </c>
      <c r="AY2" s="90" t="s">
        <v>61</v>
      </c>
      <c r="AZ2" s="90" t="s">
        <v>62</v>
      </c>
      <c r="BA2" s="90" t="s">
        <v>63</v>
      </c>
      <c r="BB2" s="90" t="s">
        <v>64</v>
      </c>
      <c r="BC2" s="90" t="s">
        <v>65</v>
      </c>
      <c r="BD2" s="90" t="s">
        <v>66</v>
      </c>
      <c r="BE2" s="91" t="s">
        <v>116</v>
      </c>
      <c r="BG2" s="93" t="s">
        <v>55</v>
      </c>
      <c r="BH2" s="90" t="s">
        <v>56</v>
      </c>
      <c r="BI2" s="90" t="s">
        <v>57</v>
      </c>
      <c r="BJ2" s="90" t="s">
        <v>58</v>
      </c>
      <c r="BK2" s="90" t="s">
        <v>59</v>
      </c>
      <c r="BL2" s="90" t="s">
        <v>60</v>
      </c>
      <c r="BM2" s="90" t="s">
        <v>61</v>
      </c>
      <c r="BN2" s="90" t="s">
        <v>62</v>
      </c>
      <c r="BO2" s="90" t="s">
        <v>63</v>
      </c>
      <c r="BP2" s="90" t="s">
        <v>64</v>
      </c>
      <c r="BQ2" s="90" t="s">
        <v>65</v>
      </c>
      <c r="BR2" s="90" t="s">
        <v>66</v>
      </c>
      <c r="BS2" s="91" t="s">
        <v>116</v>
      </c>
      <c r="BU2" s="93" t="s">
        <v>55</v>
      </c>
      <c r="BV2" s="90" t="s">
        <v>56</v>
      </c>
      <c r="BW2" s="90" t="s">
        <v>57</v>
      </c>
      <c r="BX2" s="90" t="s">
        <v>58</v>
      </c>
      <c r="BY2" s="90" t="s">
        <v>59</v>
      </c>
      <c r="BZ2" s="90" t="s">
        <v>60</v>
      </c>
      <c r="CA2" s="90" t="s">
        <v>61</v>
      </c>
      <c r="CB2" s="90" t="s">
        <v>62</v>
      </c>
      <c r="CC2" s="90" t="s">
        <v>63</v>
      </c>
      <c r="CD2" s="90" t="s">
        <v>64</v>
      </c>
      <c r="CE2" s="90" t="s">
        <v>65</v>
      </c>
      <c r="CF2" s="90" t="s">
        <v>66</v>
      </c>
      <c r="CG2" s="91" t="s">
        <v>116</v>
      </c>
    </row>
    <row r="3" spans="2:85" x14ac:dyDescent="0.3">
      <c r="B3" s="9"/>
      <c r="C3" s="95" t="s">
        <v>168</v>
      </c>
      <c r="D3" s="95" t="s">
        <v>168</v>
      </c>
      <c r="E3" s="95" t="s">
        <v>168</v>
      </c>
      <c r="F3" s="95" t="s">
        <v>168</v>
      </c>
      <c r="G3" s="95" t="s">
        <v>168</v>
      </c>
      <c r="H3" s="95" t="s">
        <v>168</v>
      </c>
      <c r="I3" s="95" t="s">
        <v>168</v>
      </c>
      <c r="J3" s="95" t="s">
        <v>168</v>
      </c>
      <c r="K3" s="95" t="s">
        <v>168</v>
      </c>
      <c r="L3" s="95" t="s">
        <v>168</v>
      </c>
      <c r="M3" s="95" t="s">
        <v>168</v>
      </c>
      <c r="N3" s="95" t="s">
        <v>168</v>
      </c>
      <c r="O3" s="95" t="s">
        <v>168</v>
      </c>
      <c r="Q3" s="95" t="s">
        <v>168</v>
      </c>
      <c r="R3" s="95" t="s">
        <v>168</v>
      </c>
      <c r="S3" s="95" t="s">
        <v>168</v>
      </c>
      <c r="T3" s="95" t="s">
        <v>168</v>
      </c>
      <c r="U3" s="95" t="s">
        <v>168</v>
      </c>
      <c r="V3" s="95" t="s">
        <v>168</v>
      </c>
      <c r="W3" s="95" t="s">
        <v>168</v>
      </c>
      <c r="X3" s="95" t="s">
        <v>168</v>
      </c>
      <c r="Y3" s="95" t="s">
        <v>168</v>
      </c>
      <c r="Z3" s="95" t="s">
        <v>168</v>
      </c>
      <c r="AA3" s="95" t="s">
        <v>168</v>
      </c>
      <c r="AB3" s="95" t="s">
        <v>168</v>
      </c>
      <c r="AC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c r="BS3" s="95" t="s">
        <v>168</v>
      </c>
      <c r="BU3" s="95" t="s">
        <v>168</v>
      </c>
      <c r="BV3" s="95" t="s">
        <v>168</v>
      </c>
      <c r="BW3" s="95" t="s">
        <v>168</v>
      </c>
      <c r="BX3" s="95" t="s">
        <v>168</v>
      </c>
      <c r="BY3" s="95" t="s">
        <v>168</v>
      </c>
      <c r="BZ3" s="95" t="s">
        <v>168</v>
      </c>
      <c r="CA3" s="95" t="s">
        <v>168</v>
      </c>
      <c r="CB3" s="95" t="s">
        <v>168</v>
      </c>
      <c r="CC3" s="95" t="s">
        <v>168</v>
      </c>
      <c r="CD3" s="95" t="s">
        <v>168</v>
      </c>
      <c r="CE3" s="95" t="s">
        <v>168</v>
      </c>
      <c r="CF3" s="95" t="s">
        <v>168</v>
      </c>
      <c r="CG3" s="95" t="s">
        <v>168</v>
      </c>
    </row>
    <row r="4" spans="2:85" x14ac:dyDescent="0.3">
      <c r="B4" s="4" t="s">
        <v>68</v>
      </c>
      <c r="C4" s="96"/>
      <c r="D4" s="24"/>
      <c r="E4" s="24"/>
      <c r="F4" s="24"/>
      <c r="G4" s="24"/>
      <c r="H4" s="24"/>
      <c r="I4" s="24"/>
      <c r="J4" s="24"/>
      <c r="K4" s="24"/>
      <c r="L4" s="24"/>
      <c r="M4" s="24"/>
      <c r="N4" s="29"/>
      <c r="O4" s="36"/>
      <c r="Q4" s="45"/>
      <c r="R4" s="24"/>
      <c r="S4" s="24"/>
      <c r="T4" s="24"/>
      <c r="U4" s="24"/>
      <c r="V4" s="24"/>
      <c r="W4" s="24"/>
      <c r="X4" s="24"/>
      <c r="Y4" s="24"/>
      <c r="Z4" s="24"/>
      <c r="AA4" s="24"/>
      <c r="AB4" s="29"/>
      <c r="AC4" s="36"/>
      <c r="AE4" s="45"/>
      <c r="AF4" s="24"/>
      <c r="AG4" s="24"/>
      <c r="AH4" s="24"/>
      <c r="AI4" s="24"/>
      <c r="AJ4" s="24"/>
      <c r="AK4" s="24"/>
      <c r="AL4" s="24"/>
      <c r="AM4" s="24"/>
      <c r="AN4" s="24"/>
      <c r="AO4" s="24"/>
      <c r="AP4" s="29"/>
      <c r="AQ4" s="36"/>
      <c r="AS4" s="45"/>
      <c r="AT4" s="24"/>
      <c r="AU4" s="24"/>
      <c r="AV4" s="24"/>
      <c r="AW4" s="24"/>
      <c r="AX4" s="24"/>
      <c r="AY4" s="24"/>
      <c r="AZ4" s="24"/>
      <c r="BA4" s="24"/>
      <c r="BB4" s="24"/>
      <c r="BC4" s="24"/>
      <c r="BD4" s="29"/>
      <c r="BE4" s="36"/>
      <c r="BG4" s="45"/>
      <c r="BH4" s="24"/>
      <c r="BI4" s="24"/>
      <c r="BJ4" s="24"/>
      <c r="BK4" s="24"/>
      <c r="BL4" s="24"/>
      <c r="BM4" s="24"/>
      <c r="BN4" s="24"/>
      <c r="BO4" s="24"/>
      <c r="BP4" s="24"/>
      <c r="BQ4" s="24"/>
      <c r="BR4" s="29"/>
      <c r="BS4" s="36"/>
      <c r="BU4" s="45"/>
      <c r="BV4" s="24"/>
      <c r="BW4" s="24"/>
      <c r="BX4" s="24"/>
      <c r="BY4" s="24"/>
      <c r="BZ4" s="24"/>
      <c r="CA4" s="24"/>
      <c r="CB4" s="24"/>
      <c r="CC4" s="24"/>
      <c r="CD4" s="24"/>
      <c r="CE4" s="24"/>
      <c r="CF4" s="29"/>
      <c r="CG4" s="36"/>
    </row>
    <row r="5" spans="2:85" ht="15" thickBot="1" x14ac:dyDescent="0.35">
      <c r="B5" s="10" t="s">
        <v>69</v>
      </c>
      <c r="C5" s="97">
        <v>93.797722315676253</v>
      </c>
      <c r="D5" s="25">
        <v>96.189932037123896</v>
      </c>
      <c r="E5" s="25">
        <v>100.83220813333487</v>
      </c>
      <c r="F5" s="25">
        <v>100.11713297526627</v>
      </c>
      <c r="G5" s="25">
        <v>100.78658133359023</v>
      </c>
      <c r="H5" s="25">
        <v>97.986909925294313</v>
      </c>
      <c r="I5" s="25">
        <v>96.308220567401534</v>
      </c>
      <c r="J5" s="25">
        <v>95.507041880757001</v>
      </c>
      <c r="K5" s="25">
        <v>99.434307764658357</v>
      </c>
      <c r="L5" s="25">
        <v>98.72793227270455</v>
      </c>
      <c r="M5" s="25">
        <v>95.09094035763512</v>
      </c>
      <c r="N5" s="30">
        <v>103.30221016130295</v>
      </c>
      <c r="O5" s="37">
        <f>SUM(C5:N5)</f>
        <v>1178.0811397247455</v>
      </c>
      <c r="P5" s="1"/>
      <c r="Q5" s="46">
        <v>25.999999999999996</v>
      </c>
      <c r="R5" s="25">
        <v>27.6</v>
      </c>
      <c r="S5" s="25">
        <v>28.300000000000004</v>
      </c>
      <c r="T5" s="25">
        <v>27.76910913008285</v>
      </c>
      <c r="U5" s="25">
        <v>27.148358094154144</v>
      </c>
      <c r="V5" s="25">
        <v>27.789941492749328</v>
      </c>
      <c r="W5" s="25">
        <v>27.272272528804905</v>
      </c>
      <c r="X5" s="25">
        <v>27.944963680392036</v>
      </c>
      <c r="Y5" s="25">
        <v>27.500000000000004</v>
      </c>
      <c r="Z5" s="25">
        <v>27.6</v>
      </c>
      <c r="AA5" s="25">
        <v>26.974638130052597</v>
      </c>
      <c r="AB5" s="30">
        <v>28.500000000000004</v>
      </c>
      <c r="AC5" s="37">
        <f>SUM(Q5:AB5)</f>
        <v>330.3992830562359</v>
      </c>
      <c r="AE5" s="46">
        <v>4.3301864181059546</v>
      </c>
      <c r="AF5" s="25">
        <v>4.5580909664273221</v>
      </c>
      <c r="AG5" s="25">
        <v>4.5580909664273221</v>
      </c>
      <c r="AH5" s="25">
        <v>4.5580909664273221</v>
      </c>
      <c r="AI5" s="25">
        <v>4.7859955147486879</v>
      </c>
      <c r="AJ5" s="25">
        <v>4.7859955147486888</v>
      </c>
      <c r="AK5" s="25">
        <v>4.7859955147486888</v>
      </c>
      <c r="AL5" s="25">
        <v>4.7859955147486879</v>
      </c>
      <c r="AM5" s="25">
        <v>5.1278523372307374</v>
      </c>
      <c r="AN5" s="25">
        <v>5.1278523372307383</v>
      </c>
      <c r="AO5" s="25">
        <v>4.8999477889093717</v>
      </c>
      <c r="AP5" s="30">
        <v>5.1278523372307374</v>
      </c>
      <c r="AQ5" s="37">
        <f>SUM(AE5:AP5)</f>
        <v>57.431946176984255</v>
      </c>
      <c r="AS5" s="46">
        <v>4.2630560900000001</v>
      </c>
      <c r="AT5" s="25">
        <v>4.3230560899999997</v>
      </c>
      <c r="AU5" s="25">
        <v>4.4674484999999997</v>
      </c>
      <c r="AV5" s="25">
        <v>4.4519940199999999</v>
      </c>
      <c r="AW5" s="25">
        <v>4.7252600899999999</v>
      </c>
      <c r="AX5" s="25">
        <v>4.39575768</v>
      </c>
      <c r="AY5" s="25">
        <v>4.2798546799999997</v>
      </c>
      <c r="AZ5" s="25">
        <v>4.17066128</v>
      </c>
      <c r="BA5" s="25">
        <v>4.2601460900000001</v>
      </c>
      <c r="BB5" s="25">
        <v>4.1799436799999992</v>
      </c>
      <c r="BC5" s="25">
        <v>4.0558161799999999</v>
      </c>
      <c r="BD5" s="30">
        <v>4.8601505899999999</v>
      </c>
      <c r="BE5" s="37">
        <f>SUM(AS5:BD5)</f>
        <v>52.433144970000001</v>
      </c>
      <c r="BG5" s="46">
        <v>12.585670000000002</v>
      </c>
      <c r="BH5" s="25">
        <v>12.736531751000001</v>
      </c>
      <c r="BI5" s="25">
        <v>13.019338613</v>
      </c>
      <c r="BJ5" s="25">
        <v>12.752866860499999</v>
      </c>
      <c r="BK5" s="25">
        <v>13.001069507</v>
      </c>
      <c r="BL5" s="25">
        <v>12.775415753000001</v>
      </c>
      <c r="BM5" s="25">
        <v>12.7652530675</v>
      </c>
      <c r="BN5" s="25">
        <v>12.644870590999998</v>
      </c>
      <c r="BO5" s="25">
        <v>13.350091416</v>
      </c>
      <c r="BP5" s="25">
        <v>12.800190947500001</v>
      </c>
      <c r="BQ5" s="25">
        <v>11.829985612499998</v>
      </c>
      <c r="BR5" s="30">
        <v>14.460989501999999</v>
      </c>
      <c r="BS5" s="37">
        <f>SUM(BG5:BR5)</f>
        <v>154.722273621</v>
      </c>
      <c r="BU5" s="46">
        <v>37.387777915419782</v>
      </c>
      <c r="BV5" s="25">
        <v>37.387777915419782</v>
      </c>
      <c r="BW5" s="25">
        <v>37.387777915419782</v>
      </c>
      <c r="BX5" s="25">
        <v>37.387777915419782</v>
      </c>
      <c r="BY5" s="25">
        <v>37.387777915419782</v>
      </c>
      <c r="BZ5" s="25">
        <v>37.387777915419782</v>
      </c>
      <c r="CA5" s="25">
        <v>37.387777915419782</v>
      </c>
      <c r="CB5" s="25">
        <v>37.387777915419782</v>
      </c>
      <c r="CC5" s="25">
        <v>37.387777915419782</v>
      </c>
      <c r="CD5" s="25">
        <v>37.387777915419782</v>
      </c>
      <c r="CE5" s="25">
        <v>37.387777915419782</v>
      </c>
      <c r="CF5" s="30">
        <v>38.734402930382288</v>
      </c>
      <c r="CG5" s="37">
        <f>SUM(BU5:CF5)</f>
        <v>449.99995999999999</v>
      </c>
    </row>
    <row r="6" spans="2:85" ht="15" thickTop="1" x14ac:dyDescent="0.3">
      <c r="B6" s="4"/>
      <c r="C6" s="98"/>
      <c r="D6" s="21"/>
      <c r="E6" s="21"/>
      <c r="F6" s="21"/>
      <c r="G6" s="21"/>
      <c r="H6" s="21"/>
      <c r="I6" s="21"/>
      <c r="J6" s="21"/>
      <c r="K6" s="21"/>
      <c r="L6" s="21"/>
      <c r="M6" s="21"/>
      <c r="N6" s="19"/>
      <c r="O6" s="38"/>
      <c r="P6" s="1"/>
      <c r="Q6" s="47"/>
      <c r="R6" s="21"/>
      <c r="S6" s="21"/>
      <c r="T6" s="21"/>
      <c r="U6" s="21"/>
      <c r="V6" s="21"/>
      <c r="W6" s="21"/>
      <c r="X6" s="21"/>
      <c r="Y6" s="21"/>
      <c r="Z6" s="21"/>
      <c r="AA6" s="21"/>
      <c r="AB6" s="19"/>
      <c r="AC6" s="38"/>
      <c r="AE6" s="47"/>
      <c r="AF6" s="21"/>
      <c r="AG6" s="21"/>
      <c r="AH6" s="21"/>
      <c r="AI6" s="21"/>
      <c r="AJ6" s="21"/>
      <c r="AK6" s="21"/>
      <c r="AL6" s="21"/>
      <c r="AM6" s="21"/>
      <c r="AN6" s="21"/>
      <c r="AO6" s="21"/>
      <c r="AP6" s="19"/>
      <c r="AQ6" s="38"/>
      <c r="AS6" s="47"/>
      <c r="AT6" s="21"/>
      <c r="AU6" s="21"/>
      <c r="AV6" s="21"/>
      <c r="AW6" s="21"/>
      <c r="AX6" s="21"/>
      <c r="AY6" s="21"/>
      <c r="AZ6" s="21"/>
      <c r="BA6" s="21"/>
      <c r="BB6" s="21"/>
      <c r="BC6" s="21"/>
      <c r="BD6" s="19"/>
      <c r="BE6" s="38"/>
      <c r="BG6" s="47"/>
      <c r="BH6" s="21"/>
      <c r="BI6" s="21"/>
      <c r="BJ6" s="21"/>
      <c r="BK6" s="21"/>
      <c r="BL6" s="21"/>
      <c r="BM6" s="21"/>
      <c r="BN6" s="21"/>
      <c r="BO6" s="21"/>
      <c r="BP6" s="21"/>
      <c r="BQ6" s="21"/>
      <c r="BR6" s="19"/>
      <c r="BS6" s="38"/>
      <c r="BU6" s="47"/>
      <c r="BV6" s="21"/>
      <c r="BW6" s="21"/>
      <c r="BX6" s="21"/>
      <c r="BY6" s="21"/>
      <c r="BZ6" s="21"/>
      <c r="CA6" s="21"/>
      <c r="CB6" s="21"/>
      <c r="CC6" s="21"/>
      <c r="CD6" s="21"/>
      <c r="CE6" s="21"/>
      <c r="CF6" s="19"/>
      <c r="CG6" s="38"/>
    </row>
    <row r="7" spans="2:85" x14ac:dyDescent="0.3">
      <c r="B7" s="4" t="s">
        <v>0</v>
      </c>
      <c r="C7" s="99">
        <v>50307.130223531407</v>
      </c>
      <c r="D7" s="23">
        <v>51806.590389010984</v>
      </c>
      <c r="E7" s="23">
        <v>54429.991801414755</v>
      </c>
      <c r="F7" s="23">
        <v>55822.957970562122</v>
      </c>
      <c r="G7" s="23">
        <v>55868.408083117327</v>
      </c>
      <c r="H7" s="23">
        <v>54321.352743519485</v>
      </c>
      <c r="I7" s="23">
        <v>55182.075332014632</v>
      </c>
      <c r="J7" s="23">
        <v>54521.931321735799</v>
      </c>
      <c r="K7" s="23">
        <v>57117.42888299482</v>
      </c>
      <c r="L7" s="23">
        <v>58800.966825398595</v>
      </c>
      <c r="M7" s="23">
        <v>56527.875035403711</v>
      </c>
      <c r="N7" s="31">
        <v>61485.26255080969</v>
      </c>
      <c r="O7" s="39">
        <f>SUM(C7:N7)</f>
        <v>666191.97115951334</v>
      </c>
      <c r="P7" s="1"/>
      <c r="Q7" s="48">
        <v>17466.056767715407</v>
      </c>
      <c r="R7" s="23">
        <v>18570.040015867467</v>
      </c>
      <c r="S7" s="23">
        <v>19028.927936936663</v>
      </c>
      <c r="T7" s="23">
        <v>19057.565687832885</v>
      </c>
      <c r="U7" s="23">
        <v>18559.136997077036</v>
      </c>
      <c r="V7" s="23">
        <v>18988.417599588738</v>
      </c>
      <c r="W7" s="23">
        <v>19185.651410941093</v>
      </c>
      <c r="X7" s="23">
        <v>19650.551565484835</v>
      </c>
      <c r="Y7" s="23">
        <v>19359.671752593371</v>
      </c>
      <c r="Z7" s="23">
        <v>20199.369554964018</v>
      </c>
      <c r="AA7" s="23">
        <v>19632.698673658953</v>
      </c>
      <c r="AB7" s="31">
        <v>20719.166911664575</v>
      </c>
      <c r="AC7" s="39">
        <f>SUM(Q7:AB7)</f>
        <v>230417.25487432501</v>
      </c>
      <c r="AE7" s="48">
        <v>3614.4738831839977</v>
      </c>
      <c r="AF7" s="23">
        <v>3804.7093507199975</v>
      </c>
      <c r="AG7" s="23">
        <v>3804.7093507199966</v>
      </c>
      <c r="AH7" s="23">
        <v>3890.4236364342837</v>
      </c>
      <c r="AI7" s="23">
        <v>4084.9448182559981</v>
      </c>
      <c r="AJ7" s="23">
        <v>4084.9448182559981</v>
      </c>
      <c r="AK7" s="23">
        <v>4184.7122601164629</v>
      </c>
      <c r="AL7" s="23">
        <v>4184.7122601164619</v>
      </c>
      <c r="AM7" s="23">
        <v>4483.6202786962103</v>
      </c>
      <c r="AN7" s="23">
        <v>4565.8461923174737</v>
      </c>
      <c r="AO7" s="23">
        <v>4362.9196948811395</v>
      </c>
      <c r="AP7" s="31">
        <v>4565.8461923174727</v>
      </c>
      <c r="AQ7" s="39">
        <f>SUM(AE7:AP7)</f>
        <v>49631.862736015493</v>
      </c>
      <c r="AS7" s="48">
        <v>1913.2673532090785</v>
      </c>
      <c r="AT7" s="23">
        <v>1946.5073532090785</v>
      </c>
      <c r="AU7" s="23">
        <v>2026.66748293807</v>
      </c>
      <c r="AV7" s="23">
        <v>2066.2779245430079</v>
      </c>
      <c r="AW7" s="23">
        <v>2222.6224324590789</v>
      </c>
      <c r="AX7" s="23">
        <v>2033.3170644800871</v>
      </c>
      <c r="AY7" s="23">
        <v>2013.0391980800869</v>
      </c>
      <c r="AZ7" s="23">
        <v>1947.8928215880271</v>
      </c>
      <c r="BA7" s="23">
        <v>2001.4888912590786</v>
      </c>
      <c r="BB7" s="23">
        <v>2010.0586676800867</v>
      </c>
      <c r="BC7" s="23">
        <v>1932.8513626800868</v>
      </c>
      <c r="BD7" s="31">
        <v>2433.3069230590791</v>
      </c>
      <c r="BE7" s="39">
        <f>SUM(AS7:BD7)</f>
        <v>24547.297475184845</v>
      </c>
      <c r="BG7" s="48">
        <v>7020.1346557912493</v>
      </c>
      <c r="BH7" s="23">
        <v>7104.6225474998291</v>
      </c>
      <c r="BI7" s="23">
        <v>7263.8768650974162</v>
      </c>
      <c r="BJ7" s="23">
        <v>7307.9874210271892</v>
      </c>
      <c r="BK7" s="23">
        <v>7449.6099269775823</v>
      </c>
      <c r="BL7" s="23">
        <v>7320.2453276232882</v>
      </c>
      <c r="BM7" s="23">
        <v>7580.5403608521719</v>
      </c>
      <c r="BN7" s="23">
        <v>7508.3985747731685</v>
      </c>
      <c r="BO7" s="23">
        <v>7927.7921600493928</v>
      </c>
      <c r="BP7" s="23">
        <v>7908.1333097883044</v>
      </c>
      <c r="BQ7" s="23">
        <v>7309.1588016010237</v>
      </c>
      <c r="BR7" s="31">
        <v>8932.4751603641835</v>
      </c>
      <c r="BS7" s="39">
        <f>SUM(BG7:BR7)</f>
        <v>90632.975111444801</v>
      </c>
      <c r="BU7" s="48">
        <v>20159.736894505339</v>
      </c>
      <c r="BV7" s="23">
        <v>20894.282348341825</v>
      </c>
      <c r="BW7" s="23">
        <v>20894.282348341825</v>
      </c>
      <c r="BX7" s="23">
        <v>21620.539789750263</v>
      </c>
      <c r="BY7" s="23">
        <v>21620.539789750263</v>
      </c>
      <c r="BZ7" s="23">
        <v>21620.539789750263</v>
      </c>
      <c r="CA7" s="23">
        <v>22313.351535438243</v>
      </c>
      <c r="CB7" s="23">
        <v>22313.351535438243</v>
      </c>
      <c r="CC7" s="23">
        <v>22313.351535438243</v>
      </c>
      <c r="CD7" s="23">
        <v>23264.971942789263</v>
      </c>
      <c r="CE7" s="23">
        <v>23264.971942789263</v>
      </c>
      <c r="CF7" s="31">
        <v>24124.495390938693</v>
      </c>
      <c r="CG7" s="39">
        <f>SUM(BU7:CF7)</f>
        <v>264404.41484327172</v>
      </c>
    </row>
    <row r="8" spans="2:85" x14ac:dyDescent="0.3">
      <c r="B8" s="4" t="s">
        <v>120</v>
      </c>
      <c r="C8" s="99">
        <v>-43650.526635143084</v>
      </c>
      <c r="D8" s="23">
        <v>-44909.244504992203</v>
      </c>
      <c r="E8" s="23">
        <v>-47163.538777743102</v>
      </c>
      <c r="F8" s="23">
        <v>-48281.115763902846</v>
      </c>
      <c r="G8" s="23">
        <v>-48411.600954906404</v>
      </c>
      <c r="H8" s="23">
        <v>-47045.877317655883</v>
      </c>
      <c r="I8" s="23">
        <v>-47882.735817524583</v>
      </c>
      <c r="J8" s="23">
        <v>-47394.811895113409</v>
      </c>
      <c r="K8" s="23">
        <v>-49550.488961624564</v>
      </c>
      <c r="L8" s="23">
        <v>-51110.35390825112</v>
      </c>
      <c r="M8" s="23">
        <v>-49175.617777941945</v>
      </c>
      <c r="N8" s="31">
        <v>-53469.426543917616</v>
      </c>
      <c r="O8" s="39">
        <f>SUM(C8:N8)</f>
        <v>-578045.33885871677</v>
      </c>
      <c r="P8" s="1"/>
      <c r="Q8" s="48">
        <v>-13950.430001677996</v>
      </c>
      <c r="R8" s="23">
        <v>-14823.265043717152</v>
      </c>
      <c r="S8" s="23">
        <v>-15189.539596690696</v>
      </c>
      <c r="T8" s="23">
        <v>-15195.493856027222</v>
      </c>
      <c r="U8" s="23">
        <v>-14849.228653868247</v>
      </c>
      <c r="V8" s="23">
        <v>-15166.612472504423</v>
      </c>
      <c r="W8" s="23">
        <v>-15372.850864393</v>
      </c>
      <c r="X8" s="23">
        <v>-15748.643576320526</v>
      </c>
      <c r="Y8" s="23">
        <v>-15506.617882480965</v>
      </c>
      <c r="Z8" s="23">
        <v>-16245.525255222896</v>
      </c>
      <c r="AA8" s="23">
        <v>-15813.051058422416</v>
      </c>
      <c r="AB8" s="31">
        <v>-16693.809913102134</v>
      </c>
      <c r="AC8" s="39">
        <f>SUM(Q8:AB8)</f>
        <v>-184555.06817442767</v>
      </c>
      <c r="AE8" s="48">
        <v>-3054.7411225578635</v>
      </c>
      <c r="AF8" s="23">
        <v>-3215.5169712714355</v>
      </c>
      <c r="AG8" s="23">
        <v>-3215.5169712714346</v>
      </c>
      <c r="AH8" s="23">
        <v>-3268.2772345203243</v>
      </c>
      <c r="AI8" s="23">
        <v>-3431.6911261775581</v>
      </c>
      <c r="AJ8" s="23">
        <v>-3431.6911261775585</v>
      </c>
      <c r="AK8" s="23">
        <v>-3487.0893719076762</v>
      </c>
      <c r="AL8" s="23">
        <v>-3487.0893719076739</v>
      </c>
      <c r="AM8" s="23">
        <v>-3736.1671841153648</v>
      </c>
      <c r="AN8" s="23">
        <v>-3815.3075794887</v>
      </c>
      <c r="AO8" s="23">
        <v>-3645.7383537336455</v>
      </c>
      <c r="AP8" s="31">
        <v>-3815.3075794886986</v>
      </c>
      <c r="AQ8" s="39">
        <f>SUM(AE8:AP8)</f>
        <v>-41604.133992617935</v>
      </c>
      <c r="AS8" s="48">
        <v>-1612.3572747992503</v>
      </c>
      <c r="AT8" s="23">
        <v>-1640.3471899964145</v>
      </c>
      <c r="AU8" s="23">
        <v>-1707.7622701963708</v>
      </c>
      <c r="AV8" s="23">
        <v>-1732.6959739249992</v>
      </c>
      <c r="AW8" s="23">
        <v>-1863.6557498804336</v>
      </c>
      <c r="AX8" s="23">
        <v>-1705.4741177996318</v>
      </c>
      <c r="AY8" s="23">
        <v>-1680.3616602209108</v>
      </c>
      <c r="AZ8" s="23">
        <v>-1626.392728555114</v>
      </c>
      <c r="BA8" s="23">
        <v>-1670.7865562777811</v>
      </c>
      <c r="BB8" s="23">
        <v>-1668.4613045869994</v>
      </c>
      <c r="BC8" s="23">
        <v>-1605.0825203113086</v>
      </c>
      <c r="BD8" s="31">
        <v>-2015.9224746259335</v>
      </c>
      <c r="BE8" s="39">
        <f>SUM(AS8:BD8)</f>
        <v>-20529.299821175151</v>
      </c>
      <c r="BG8" s="48">
        <v>-5542.3031397989998</v>
      </c>
      <c r="BH8" s="23">
        <v>-5609.1019367028193</v>
      </c>
      <c r="BI8" s="23">
        <v>-5735.0279415251007</v>
      </c>
      <c r="BJ8" s="23">
        <v>-5826.3368841660049</v>
      </c>
      <c r="BK8" s="23">
        <v>-5939.5729231005425</v>
      </c>
      <c r="BL8" s="23">
        <v>-5836.4482748853525</v>
      </c>
      <c r="BM8" s="23">
        <v>-6039.0912139811935</v>
      </c>
      <c r="BN8" s="23">
        <v>-5981.5077625146732</v>
      </c>
      <c r="BO8" s="23">
        <v>-6318.3853401560464</v>
      </c>
      <c r="BP8" s="23">
        <v>-6337.427172136624</v>
      </c>
      <c r="BQ8" s="23">
        <v>-5857.2955519048182</v>
      </c>
      <c r="BR8" s="31">
        <v>-7157.94796622785</v>
      </c>
      <c r="BS8" s="39">
        <f>SUM(BG8:BR8)</f>
        <v>-72180.446107100026</v>
      </c>
      <c r="BU8" s="48">
        <v>-16331.600093742056</v>
      </c>
      <c r="BV8" s="23">
        <v>-16323.320820181347</v>
      </c>
      <c r="BW8" s="23">
        <v>-16323.320820181347</v>
      </c>
      <c r="BX8" s="23">
        <v>-16912.736930977557</v>
      </c>
      <c r="BY8" s="23">
        <v>-16912.736930977557</v>
      </c>
      <c r="BZ8" s="23">
        <v>-16912.736930977557</v>
      </c>
      <c r="CA8" s="23">
        <v>-17502.153041773778</v>
      </c>
      <c r="CB8" s="23">
        <v>-17502.153041773778</v>
      </c>
      <c r="CC8" s="23">
        <v>-17502.153041773778</v>
      </c>
      <c r="CD8" s="23">
        <v>-18288.041189502062</v>
      </c>
      <c r="CE8" s="23">
        <v>-18288.041189502062</v>
      </c>
      <c r="CF8" s="31">
        <v>-18937.463794453339</v>
      </c>
      <c r="CG8" s="39">
        <f>SUM(BU8:CF8)</f>
        <v>-207736.45782581618</v>
      </c>
    </row>
    <row r="9" spans="2:85" x14ac:dyDescent="0.3">
      <c r="B9" s="6" t="s">
        <v>70</v>
      </c>
      <c r="C9" s="100">
        <v>0</v>
      </c>
      <c r="D9" s="26">
        <v>0</v>
      </c>
      <c r="E9" s="26">
        <v>0</v>
      </c>
      <c r="F9" s="26">
        <v>0</v>
      </c>
      <c r="G9" s="26">
        <v>0</v>
      </c>
      <c r="H9" s="26">
        <v>0</v>
      </c>
      <c r="I9" s="26">
        <v>0</v>
      </c>
      <c r="J9" s="26">
        <v>0</v>
      </c>
      <c r="K9" s="26">
        <v>0</v>
      </c>
      <c r="L9" s="26">
        <v>0</v>
      </c>
      <c r="M9" s="26">
        <v>0</v>
      </c>
      <c r="N9" s="32">
        <v>0</v>
      </c>
      <c r="O9" s="40">
        <f>SUM(C9:N9)</f>
        <v>0</v>
      </c>
      <c r="P9" s="1"/>
      <c r="Q9" s="49">
        <v>0</v>
      </c>
      <c r="R9" s="26">
        <v>0</v>
      </c>
      <c r="S9" s="26">
        <v>0</v>
      </c>
      <c r="T9" s="26">
        <v>0</v>
      </c>
      <c r="U9" s="26">
        <v>0</v>
      </c>
      <c r="V9" s="26">
        <v>0</v>
      </c>
      <c r="W9" s="26">
        <v>0</v>
      </c>
      <c r="X9" s="26">
        <v>0</v>
      </c>
      <c r="Y9" s="26">
        <v>0</v>
      </c>
      <c r="Z9" s="26">
        <v>0</v>
      </c>
      <c r="AA9" s="26">
        <v>0</v>
      </c>
      <c r="AB9" s="32">
        <v>0</v>
      </c>
      <c r="AC9" s="40">
        <f>SUM(Q9:AB9)</f>
        <v>0</v>
      </c>
      <c r="AE9" s="49">
        <v>0</v>
      </c>
      <c r="AF9" s="26">
        <v>0</v>
      </c>
      <c r="AG9" s="26">
        <v>0</v>
      </c>
      <c r="AH9" s="26">
        <v>0</v>
      </c>
      <c r="AI9" s="26">
        <v>0</v>
      </c>
      <c r="AJ9" s="26">
        <v>0</v>
      </c>
      <c r="AK9" s="26">
        <v>0</v>
      </c>
      <c r="AL9" s="26">
        <v>0</v>
      </c>
      <c r="AM9" s="26">
        <v>0</v>
      </c>
      <c r="AN9" s="26">
        <v>0</v>
      </c>
      <c r="AO9" s="26">
        <v>0</v>
      </c>
      <c r="AP9" s="32">
        <v>0</v>
      </c>
      <c r="AQ9" s="40">
        <f>SUM(AE9:AP9)</f>
        <v>0</v>
      </c>
      <c r="AS9" s="49">
        <v>0</v>
      </c>
      <c r="AT9" s="26">
        <v>0</v>
      </c>
      <c r="AU9" s="26">
        <v>0</v>
      </c>
      <c r="AV9" s="26">
        <v>0</v>
      </c>
      <c r="AW9" s="26">
        <v>0</v>
      </c>
      <c r="AX9" s="26">
        <v>0</v>
      </c>
      <c r="AY9" s="26">
        <v>0</v>
      </c>
      <c r="AZ9" s="26">
        <v>0</v>
      </c>
      <c r="BA9" s="26">
        <v>0</v>
      </c>
      <c r="BB9" s="26">
        <v>0</v>
      </c>
      <c r="BC9" s="26">
        <v>0</v>
      </c>
      <c r="BD9" s="32">
        <v>0</v>
      </c>
      <c r="BE9" s="40">
        <f>SUM(AS9:BD9)</f>
        <v>0</v>
      </c>
      <c r="BG9" s="49">
        <v>0</v>
      </c>
      <c r="BH9" s="26">
        <v>0</v>
      </c>
      <c r="BI9" s="26">
        <v>0</v>
      </c>
      <c r="BJ9" s="26">
        <v>0</v>
      </c>
      <c r="BK9" s="26">
        <v>0</v>
      </c>
      <c r="BL9" s="26">
        <v>0</v>
      </c>
      <c r="BM9" s="26">
        <v>0</v>
      </c>
      <c r="BN9" s="26">
        <v>0</v>
      </c>
      <c r="BO9" s="26">
        <v>0</v>
      </c>
      <c r="BP9" s="26">
        <v>0</v>
      </c>
      <c r="BQ9" s="26">
        <v>0</v>
      </c>
      <c r="BR9" s="32">
        <v>0</v>
      </c>
      <c r="BS9" s="40">
        <f>SUM(BG9:BR9)</f>
        <v>0</v>
      </c>
      <c r="BU9" s="49">
        <v>0</v>
      </c>
      <c r="BV9" s="26">
        <v>0</v>
      </c>
      <c r="BW9" s="26">
        <v>0</v>
      </c>
      <c r="BX9" s="26">
        <v>0</v>
      </c>
      <c r="BY9" s="26">
        <v>0</v>
      </c>
      <c r="BZ9" s="26">
        <v>0</v>
      </c>
      <c r="CA9" s="26">
        <v>0</v>
      </c>
      <c r="CB9" s="26">
        <v>0</v>
      </c>
      <c r="CC9" s="26">
        <v>0</v>
      </c>
      <c r="CD9" s="26">
        <v>0</v>
      </c>
      <c r="CE9" s="26">
        <v>0</v>
      </c>
      <c r="CF9" s="32">
        <v>0</v>
      </c>
      <c r="CG9" s="40">
        <f>SUM(BU9:CF9)</f>
        <v>0</v>
      </c>
    </row>
    <row r="10" spans="2:85" ht="15" thickBot="1" x14ac:dyDescent="0.35">
      <c r="B10" s="10" t="s">
        <v>71</v>
      </c>
      <c r="C10" s="97">
        <f t="shared" ref="C10:N10" si="0">SUM(C7:C9)</f>
        <v>6656.6035883883233</v>
      </c>
      <c r="D10" s="25">
        <f t="shared" si="0"/>
        <v>6897.3458840187814</v>
      </c>
      <c r="E10" s="25">
        <f t="shared" si="0"/>
        <v>7266.4530236716528</v>
      </c>
      <c r="F10" s="25">
        <f t="shared" si="0"/>
        <v>7541.8422066592757</v>
      </c>
      <c r="G10" s="25">
        <f t="shared" si="0"/>
        <v>7456.8071282109231</v>
      </c>
      <c r="H10" s="25">
        <f t="shared" si="0"/>
        <v>7275.4754258636021</v>
      </c>
      <c r="I10" s="25">
        <f t="shared" si="0"/>
        <v>7299.3395144900496</v>
      </c>
      <c r="J10" s="25">
        <f t="shared" si="0"/>
        <v>7127.1194266223902</v>
      </c>
      <c r="K10" s="25">
        <f t="shared" si="0"/>
        <v>7566.9399213702563</v>
      </c>
      <c r="L10" s="25">
        <f t="shared" si="0"/>
        <v>7690.6129171474749</v>
      </c>
      <c r="M10" s="25">
        <f t="shared" si="0"/>
        <v>7352.2572574617661</v>
      </c>
      <c r="N10" s="30">
        <f t="shared" si="0"/>
        <v>8015.8360068920738</v>
      </c>
      <c r="O10" s="37">
        <f>SUM(C10:N10)</f>
        <v>88146.632300796569</v>
      </c>
      <c r="P10" s="1"/>
      <c r="Q10" s="46">
        <f t="shared" ref="Q10:AB10" si="1">SUM(Q7:Q9)</f>
        <v>3515.6267660374106</v>
      </c>
      <c r="R10" s="25">
        <f t="shared" si="1"/>
        <v>3746.7749721503151</v>
      </c>
      <c r="S10" s="25">
        <f t="shared" si="1"/>
        <v>3839.3883402459669</v>
      </c>
      <c r="T10" s="25">
        <f t="shared" si="1"/>
        <v>3862.0718318056624</v>
      </c>
      <c r="U10" s="25">
        <f t="shared" si="1"/>
        <v>3709.9083432087882</v>
      </c>
      <c r="V10" s="25">
        <f t="shared" si="1"/>
        <v>3821.8051270843152</v>
      </c>
      <c r="W10" s="25">
        <f t="shared" si="1"/>
        <v>3812.8005465480928</v>
      </c>
      <c r="X10" s="25">
        <f t="shared" si="1"/>
        <v>3901.9079891643087</v>
      </c>
      <c r="Y10" s="25">
        <f t="shared" si="1"/>
        <v>3853.053870112406</v>
      </c>
      <c r="Z10" s="25">
        <f t="shared" si="1"/>
        <v>3953.8442997411221</v>
      </c>
      <c r="AA10" s="25">
        <f t="shared" si="1"/>
        <v>3819.6476152365376</v>
      </c>
      <c r="AB10" s="30">
        <f t="shared" si="1"/>
        <v>4025.3569985624417</v>
      </c>
      <c r="AC10" s="37">
        <f>SUM(Q10:AB10)</f>
        <v>45862.186699897364</v>
      </c>
      <c r="AE10" s="46">
        <f t="shared" ref="AE10:AP10" si="2">SUM(AE7:AE9)</f>
        <v>559.73276062613422</v>
      </c>
      <c r="AF10" s="25">
        <f t="shared" si="2"/>
        <v>589.19237944856195</v>
      </c>
      <c r="AG10" s="25">
        <f t="shared" si="2"/>
        <v>589.19237944856195</v>
      </c>
      <c r="AH10" s="25">
        <f t="shared" si="2"/>
        <v>622.14640191395938</v>
      </c>
      <c r="AI10" s="25">
        <f t="shared" si="2"/>
        <v>653.25369207844005</v>
      </c>
      <c r="AJ10" s="25">
        <f t="shared" si="2"/>
        <v>653.2536920784396</v>
      </c>
      <c r="AK10" s="25">
        <f t="shared" si="2"/>
        <v>697.62288820878666</v>
      </c>
      <c r="AL10" s="25">
        <f t="shared" si="2"/>
        <v>697.62288820878803</v>
      </c>
      <c r="AM10" s="25">
        <f t="shared" si="2"/>
        <v>747.45309458084557</v>
      </c>
      <c r="AN10" s="25">
        <f t="shared" si="2"/>
        <v>750.53861282877369</v>
      </c>
      <c r="AO10" s="25">
        <f t="shared" si="2"/>
        <v>717.18134114749409</v>
      </c>
      <c r="AP10" s="30">
        <f t="shared" si="2"/>
        <v>750.53861282877415</v>
      </c>
      <c r="AQ10" s="37">
        <f>SUM(AE10:AP10)</f>
        <v>8027.7287433975598</v>
      </c>
      <c r="AS10" s="46">
        <f t="shared" ref="AS10:BD10" si="3">SUM(AS7:AS9)</f>
        <v>300.9100784098282</v>
      </c>
      <c r="AT10" s="25">
        <f t="shared" si="3"/>
        <v>306.16016321266397</v>
      </c>
      <c r="AU10" s="25">
        <f t="shared" si="3"/>
        <v>318.90521274169919</v>
      </c>
      <c r="AV10" s="25">
        <f t="shared" si="3"/>
        <v>333.5819506180087</v>
      </c>
      <c r="AW10" s="25">
        <f t="shared" si="3"/>
        <v>358.9666825786453</v>
      </c>
      <c r="AX10" s="25">
        <f t="shared" si="3"/>
        <v>327.84294668045527</v>
      </c>
      <c r="AY10" s="25">
        <f t="shared" si="3"/>
        <v>332.67753785917603</v>
      </c>
      <c r="AZ10" s="25">
        <f t="shared" si="3"/>
        <v>321.50009303291313</v>
      </c>
      <c r="BA10" s="25">
        <f t="shared" si="3"/>
        <v>330.70233498129755</v>
      </c>
      <c r="BB10" s="25">
        <f t="shared" si="3"/>
        <v>341.59736309308732</v>
      </c>
      <c r="BC10" s="25">
        <f t="shared" si="3"/>
        <v>327.76884236877822</v>
      </c>
      <c r="BD10" s="30">
        <f t="shared" si="3"/>
        <v>417.38444843314551</v>
      </c>
      <c r="BE10" s="37">
        <f>SUM(AS10:BD10)</f>
        <v>4017.9976540096977</v>
      </c>
      <c r="BG10" s="46">
        <f t="shared" ref="BG10:BR10" si="4">SUM(BG7:BG9)</f>
        <v>1477.8315159922495</v>
      </c>
      <c r="BH10" s="25">
        <f t="shared" si="4"/>
        <v>1495.5206107970098</v>
      </c>
      <c r="BI10" s="25">
        <f t="shared" si="4"/>
        <v>1528.8489235723155</v>
      </c>
      <c r="BJ10" s="25">
        <f t="shared" si="4"/>
        <v>1481.6505368611843</v>
      </c>
      <c r="BK10" s="25">
        <f t="shared" si="4"/>
        <v>1510.0370038770398</v>
      </c>
      <c r="BL10" s="25">
        <f t="shared" si="4"/>
        <v>1483.7970527379357</v>
      </c>
      <c r="BM10" s="25">
        <f t="shared" si="4"/>
        <v>1541.4491468709784</v>
      </c>
      <c r="BN10" s="25">
        <f t="shared" si="4"/>
        <v>1526.8908122584953</v>
      </c>
      <c r="BO10" s="25">
        <f t="shared" si="4"/>
        <v>1609.4068198933464</v>
      </c>
      <c r="BP10" s="25">
        <f t="shared" si="4"/>
        <v>1570.7061376516804</v>
      </c>
      <c r="BQ10" s="25">
        <f t="shared" si="4"/>
        <v>1451.8632496962055</v>
      </c>
      <c r="BR10" s="30">
        <f t="shared" si="4"/>
        <v>1774.5271941363335</v>
      </c>
      <c r="BS10" s="37">
        <f>SUM(BG10:BR10)</f>
        <v>18452.529004344775</v>
      </c>
      <c r="BU10" s="46">
        <f t="shared" ref="BU10:CF10" si="5">SUM(BU7:BU9)</f>
        <v>3828.1368007632827</v>
      </c>
      <c r="BV10" s="25">
        <f t="shared" si="5"/>
        <v>4570.9615281604783</v>
      </c>
      <c r="BW10" s="25">
        <f t="shared" si="5"/>
        <v>4570.9615281604783</v>
      </c>
      <c r="BX10" s="25">
        <f t="shared" si="5"/>
        <v>4707.8028587727058</v>
      </c>
      <c r="BY10" s="25">
        <f t="shared" si="5"/>
        <v>4707.8028587727058</v>
      </c>
      <c r="BZ10" s="25">
        <f t="shared" si="5"/>
        <v>4707.8028587727058</v>
      </c>
      <c r="CA10" s="25">
        <f t="shared" si="5"/>
        <v>4811.1984936644658</v>
      </c>
      <c r="CB10" s="25">
        <f t="shared" si="5"/>
        <v>4811.1984936644658</v>
      </c>
      <c r="CC10" s="25">
        <f t="shared" si="5"/>
        <v>4811.1984936644658</v>
      </c>
      <c r="CD10" s="25">
        <f t="shared" si="5"/>
        <v>4976.9307532872008</v>
      </c>
      <c r="CE10" s="25">
        <f t="shared" si="5"/>
        <v>4976.9307532872008</v>
      </c>
      <c r="CF10" s="30">
        <f t="shared" si="5"/>
        <v>5187.0315964853544</v>
      </c>
      <c r="CG10" s="37">
        <f>SUM(BU10:CF10)</f>
        <v>56667.957017455512</v>
      </c>
    </row>
    <row r="11" spans="2:85" ht="15" thickTop="1" x14ac:dyDescent="0.3">
      <c r="B11" s="8"/>
      <c r="C11" s="98"/>
      <c r="D11" s="21"/>
      <c r="E11" s="21"/>
      <c r="F11" s="21"/>
      <c r="G11" s="21"/>
      <c r="H11" s="21"/>
      <c r="I11" s="21"/>
      <c r="J11" s="21"/>
      <c r="K11" s="21"/>
      <c r="L11" s="21"/>
      <c r="M11" s="21"/>
      <c r="N11" s="19"/>
      <c r="O11" s="38"/>
      <c r="P11" s="1"/>
      <c r="Q11" s="47"/>
      <c r="R11" s="21"/>
      <c r="S11" s="21"/>
      <c r="T11" s="21"/>
      <c r="U11" s="21"/>
      <c r="V11" s="21"/>
      <c r="W11" s="21"/>
      <c r="X11" s="21"/>
      <c r="Y11" s="21"/>
      <c r="Z11" s="21"/>
      <c r="AA11" s="21"/>
      <c r="AB11" s="19"/>
      <c r="AC11" s="38"/>
      <c r="AE11" s="47"/>
      <c r="AF11" s="21"/>
      <c r="AG11" s="21"/>
      <c r="AH11" s="21"/>
      <c r="AI11" s="21"/>
      <c r="AJ11" s="21"/>
      <c r="AK11" s="21"/>
      <c r="AL11" s="21"/>
      <c r="AM11" s="21"/>
      <c r="AN11" s="21"/>
      <c r="AO11" s="21"/>
      <c r="AP11" s="19"/>
      <c r="AQ11" s="38"/>
      <c r="AS11" s="47"/>
      <c r="AT11" s="21"/>
      <c r="AU11" s="21"/>
      <c r="AV11" s="21"/>
      <c r="AW11" s="21"/>
      <c r="AX11" s="21"/>
      <c r="AY11" s="21"/>
      <c r="AZ11" s="21"/>
      <c r="BA11" s="21"/>
      <c r="BB11" s="21"/>
      <c r="BC11" s="21"/>
      <c r="BD11" s="19"/>
      <c r="BE11" s="38"/>
      <c r="BG11" s="47"/>
      <c r="BH11" s="21"/>
      <c r="BI11" s="21"/>
      <c r="BJ11" s="21"/>
      <c r="BK11" s="21"/>
      <c r="BL11" s="21"/>
      <c r="BM11" s="21"/>
      <c r="BN11" s="21"/>
      <c r="BO11" s="21"/>
      <c r="BP11" s="21"/>
      <c r="BQ11" s="21"/>
      <c r="BR11" s="19"/>
      <c r="BS11" s="38"/>
      <c r="BU11" s="47"/>
      <c r="BV11" s="21"/>
      <c r="BW11" s="21"/>
      <c r="BX11" s="21"/>
      <c r="BY11" s="21"/>
      <c r="BZ11" s="21"/>
      <c r="CA11" s="21"/>
      <c r="CB11" s="21"/>
      <c r="CC11" s="21"/>
      <c r="CD11" s="21"/>
      <c r="CE11" s="21"/>
      <c r="CF11" s="19"/>
      <c r="CG11" s="38"/>
    </row>
    <row r="12" spans="2:85" x14ac:dyDescent="0.3">
      <c r="B12" s="79" t="s">
        <v>121</v>
      </c>
      <c r="C12" s="99">
        <v>-568.42940874145086</v>
      </c>
      <c r="D12" s="23">
        <v>-568.42940874145086</v>
      </c>
      <c r="E12" s="23">
        <v>-568.42940874145086</v>
      </c>
      <c r="F12" s="23">
        <v>-568.42940874145086</v>
      </c>
      <c r="G12" s="23">
        <v>-568.42940874145086</v>
      </c>
      <c r="H12" s="23">
        <v>-568.42940874145086</v>
      </c>
      <c r="I12" s="23">
        <v>-568.42940874145086</v>
      </c>
      <c r="J12" s="23">
        <v>-568.42940874145086</v>
      </c>
      <c r="K12" s="23">
        <v>-568.42940874145086</v>
      </c>
      <c r="L12" s="23">
        <v>-568.42940874145086</v>
      </c>
      <c r="M12" s="23">
        <v>-568.42940874145086</v>
      </c>
      <c r="N12" s="31">
        <v>-568.42940874145086</v>
      </c>
      <c r="O12" s="39">
        <f>SUM(C12:N12)</f>
        <v>-6821.1529048974107</v>
      </c>
      <c r="P12" s="1"/>
      <c r="Q12" s="48">
        <v>-287.51512526547953</v>
      </c>
      <c r="R12" s="23">
        <v>-303.58537144206082</v>
      </c>
      <c r="S12" s="23">
        <v>-311.84085864970308</v>
      </c>
      <c r="T12" s="23">
        <v>-306.49180568679623</v>
      </c>
      <c r="U12" s="23">
        <v>-299.05396521553808</v>
      </c>
      <c r="V12" s="23">
        <v>-305.48537194191795</v>
      </c>
      <c r="W12" s="23">
        <v>-301.47343726618408</v>
      </c>
      <c r="X12" s="23">
        <v>-308.25121552799538</v>
      </c>
      <c r="Y12" s="23">
        <v>-302.59348786185586</v>
      </c>
      <c r="Z12" s="23">
        <v>-303.58537144206082</v>
      </c>
      <c r="AA12" s="23">
        <v>-297.31100089621361</v>
      </c>
      <c r="AB12" s="31">
        <v>-312.62667160293483</v>
      </c>
      <c r="AC12" s="39">
        <f>SUM(Q12:AB12)</f>
        <v>-3639.8136827987405</v>
      </c>
      <c r="AE12" s="48">
        <v>-86.43065499683793</v>
      </c>
      <c r="AF12" s="23">
        <v>-90.852446044778617</v>
      </c>
      <c r="AG12" s="23">
        <v>-90.852446044778588</v>
      </c>
      <c r="AH12" s="23">
        <v>-90.852446044778617</v>
      </c>
      <c r="AI12" s="23">
        <v>-95.274237092719247</v>
      </c>
      <c r="AJ12" s="23">
        <v>-95.274237092719304</v>
      </c>
      <c r="AK12" s="23">
        <v>-95.274237092719304</v>
      </c>
      <c r="AL12" s="23">
        <v>-95.274237092719247</v>
      </c>
      <c r="AM12" s="23">
        <v>-101.9069236646302</v>
      </c>
      <c r="AN12" s="23">
        <v>-101.90692366463023</v>
      </c>
      <c r="AO12" s="23">
        <v>-97.485132616689597</v>
      </c>
      <c r="AP12" s="31">
        <v>-101.9069236646302</v>
      </c>
      <c r="AQ12" s="39">
        <f>SUM(AE12:AP12)</f>
        <v>-1143.2908451126309</v>
      </c>
      <c r="AS12" s="48">
        <v>-24.536234992916668</v>
      </c>
      <c r="AT12" s="23">
        <v>-24.536234992916668</v>
      </c>
      <c r="AU12" s="23">
        <v>-24.536234992916668</v>
      </c>
      <c r="AV12" s="23">
        <v>-24.536234992916668</v>
      </c>
      <c r="AW12" s="23">
        <v>-24.536234992916668</v>
      </c>
      <c r="AX12" s="23">
        <v>-24.536234992916668</v>
      </c>
      <c r="AY12" s="23">
        <v>-24.536234992916668</v>
      </c>
      <c r="AZ12" s="23">
        <v>-24.536234992916668</v>
      </c>
      <c r="BA12" s="23">
        <v>-24.536234992916668</v>
      </c>
      <c r="BB12" s="23">
        <v>-24.536234992916668</v>
      </c>
      <c r="BC12" s="23">
        <v>-24.536234992916668</v>
      </c>
      <c r="BD12" s="31">
        <v>-24.536234992916668</v>
      </c>
      <c r="BE12" s="39">
        <f>SUM(AS12:BD12)</f>
        <v>-294.43481991499999</v>
      </c>
      <c r="BG12" s="48">
        <v>-47.989633057893897</v>
      </c>
      <c r="BH12" s="23">
        <v>-47.989633057893897</v>
      </c>
      <c r="BI12" s="23">
        <v>-47.989633057893897</v>
      </c>
      <c r="BJ12" s="23">
        <v>-47.989633057893897</v>
      </c>
      <c r="BK12" s="23">
        <v>-47.989633057893897</v>
      </c>
      <c r="BL12" s="23">
        <v>-47.989633057893897</v>
      </c>
      <c r="BM12" s="23">
        <v>-47.989633057893897</v>
      </c>
      <c r="BN12" s="23">
        <v>-47.989633057893897</v>
      </c>
      <c r="BO12" s="23">
        <v>-47.989633057893897</v>
      </c>
      <c r="BP12" s="23">
        <v>-47.989633057893897</v>
      </c>
      <c r="BQ12" s="23">
        <v>-47.989633057893897</v>
      </c>
      <c r="BR12" s="31">
        <v>-47.989633057893897</v>
      </c>
      <c r="BS12" s="39">
        <f>SUM(BG12:BR12)</f>
        <v>-575.87559669472682</v>
      </c>
      <c r="BU12" s="48">
        <v>-179.57678235560002</v>
      </c>
      <c r="BV12" s="23">
        <v>-179.57678235560002</v>
      </c>
      <c r="BW12" s="23">
        <v>-179.57678235560002</v>
      </c>
      <c r="BX12" s="23">
        <v>-179.57678235560002</v>
      </c>
      <c r="BY12" s="23">
        <v>-179.57678235560002</v>
      </c>
      <c r="BZ12" s="23">
        <v>-179.57678235560002</v>
      </c>
      <c r="CA12" s="23">
        <v>-179.57678235560002</v>
      </c>
      <c r="CB12" s="23">
        <v>-179.57678235560002</v>
      </c>
      <c r="CC12" s="23">
        <v>-179.57678235560002</v>
      </c>
      <c r="CD12" s="23">
        <v>-179.57678235560002</v>
      </c>
      <c r="CE12" s="23">
        <v>-179.57678235560002</v>
      </c>
      <c r="CF12" s="31">
        <v>-179.57678235560002</v>
      </c>
      <c r="CG12" s="39">
        <f>SUM(BU12:CF12)</f>
        <v>-2154.9213882672002</v>
      </c>
    </row>
    <row r="13" spans="2:85" x14ac:dyDescent="0.3">
      <c r="B13" s="79" t="s">
        <v>72</v>
      </c>
      <c r="C13" s="99">
        <v>-876.54784662984264</v>
      </c>
      <c r="D13" s="23">
        <v>-876.54784662984264</v>
      </c>
      <c r="E13" s="23">
        <v>-876.54784662984264</v>
      </c>
      <c r="F13" s="23">
        <v>-876.54784662984264</v>
      </c>
      <c r="G13" s="23">
        <v>-876.54784662984264</v>
      </c>
      <c r="H13" s="23">
        <v>-876.54784662984264</v>
      </c>
      <c r="I13" s="23">
        <v>-876.54784662984264</v>
      </c>
      <c r="J13" s="23">
        <v>-876.54784662984264</v>
      </c>
      <c r="K13" s="23">
        <v>-876.54784662984264</v>
      </c>
      <c r="L13" s="23">
        <v>-876.54784662984264</v>
      </c>
      <c r="M13" s="23">
        <v>-876.54784662984264</v>
      </c>
      <c r="N13" s="31">
        <v>-876.54784662984264</v>
      </c>
      <c r="O13" s="39">
        <f>SUM(C13:N13)</f>
        <v>-10518.574159558111</v>
      </c>
      <c r="P13" s="1"/>
      <c r="Q13" s="48">
        <v>-747.48234324062844</v>
      </c>
      <c r="R13" s="23">
        <v>-789.26179834732284</v>
      </c>
      <c r="S13" s="23">
        <v>-810.7244289371522</v>
      </c>
      <c r="T13" s="23">
        <v>-796.81795135918139</v>
      </c>
      <c r="U13" s="23">
        <v>-777.48104023503663</v>
      </c>
      <c r="V13" s="23">
        <v>-794.20142308699587</v>
      </c>
      <c r="W13" s="23">
        <v>-783.77118805300654</v>
      </c>
      <c r="X13" s="23">
        <v>-801.39206824992164</v>
      </c>
      <c r="Y13" s="23">
        <v>-786.68309761959961</v>
      </c>
      <c r="Z13" s="23">
        <v>-789.26179834732284</v>
      </c>
      <c r="AA13" s="23">
        <v>-772.94967844184214</v>
      </c>
      <c r="AB13" s="31">
        <v>-812.76738687575846</v>
      </c>
      <c r="AC13" s="39">
        <f>SUM(Q13:AB13)</f>
        <v>-9462.7942027937697</v>
      </c>
      <c r="AE13" s="48">
        <v>-105.24933972060026</v>
      </c>
      <c r="AF13" s="23">
        <v>-110.63389440429718</v>
      </c>
      <c r="AG13" s="23">
        <v>-110.63389440429718</v>
      </c>
      <c r="AH13" s="23">
        <v>-110.63389440429718</v>
      </c>
      <c r="AI13" s="23">
        <v>-116.01844908799409</v>
      </c>
      <c r="AJ13" s="23">
        <v>-116.01844908799416</v>
      </c>
      <c r="AK13" s="23">
        <v>-116.01844908799416</v>
      </c>
      <c r="AL13" s="23">
        <v>-116.01844908799409</v>
      </c>
      <c r="AM13" s="23">
        <v>-124.09528111353941</v>
      </c>
      <c r="AN13" s="23">
        <v>-124.09528111353943</v>
      </c>
      <c r="AO13" s="23">
        <v>-118.71072642984252</v>
      </c>
      <c r="AP13" s="31">
        <v>-124.09528111353941</v>
      </c>
      <c r="AQ13" s="39">
        <f>SUM(AE13:AP13)</f>
        <v>-1392.221389055929</v>
      </c>
      <c r="AS13" s="48">
        <v>-82.145441594493121</v>
      </c>
      <c r="AT13" s="23">
        <v>-83.265384959684368</v>
      </c>
      <c r="AU13" s="23">
        <v>-85.915917590636923</v>
      </c>
      <c r="AV13" s="23">
        <v>-78.475954377189979</v>
      </c>
      <c r="AW13" s="23">
        <v>-83.256658986795031</v>
      </c>
      <c r="AX13" s="23">
        <v>-77.677360138234377</v>
      </c>
      <c r="AY13" s="23">
        <v>-75.700475094074932</v>
      </c>
      <c r="AZ13" s="23">
        <v>-73.878840083588344</v>
      </c>
      <c r="BA13" s="23">
        <v>-75.323513473852643</v>
      </c>
      <c r="BB13" s="23">
        <v>-79.136447343170616</v>
      </c>
      <c r="BC13" s="23">
        <v>-76.864696850441206</v>
      </c>
      <c r="BD13" s="31">
        <v>-91.541627615877218</v>
      </c>
      <c r="BE13" s="39">
        <f>SUM(AS13:BD13)</f>
        <v>-963.18231810803877</v>
      </c>
      <c r="BG13" s="48">
        <v>-124.64317381556913</v>
      </c>
      <c r="BH13" s="23">
        <v>-124.64317381556913</v>
      </c>
      <c r="BI13" s="23">
        <v>-124.64317381556913</v>
      </c>
      <c r="BJ13" s="23">
        <v>-124.64317381556913</v>
      </c>
      <c r="BK13" s="23">
        <v>-124.64317381556913</v>
      </c>
      <c r="BL13" s="23">
        <v>-124.64317381556913</v>
      </c>
      <c r="BM13" s="23">
        <v>-124.64317381556913</v>
      </c>
      <c r="BN13" s="23">
        <v>-124.64317381556913</v>
      </c>
      <c r="BO13" s="23">
        <v>-124.64317381556913</v>
      </c>
      <c r="BP13" s="23">
        <v>-124.64317381556913</v>
      </c>
      <c r="BQ13" s="23">
        <v>-124.64317381556913</v>
      </c>
      <c r="BR13" s="31">
        <v>-124.64317381556913</v>
      </c>
      <c r="BS13" s="39">
        <f>SUM(BG13:BR13)</f>
        <v>-1495.7180857868291</v>
      </c>
      <c r="BU13" s="48">
        <v>-1057.3576694411506</v>
      </c>
      <c r="BV13" s="23">
        <v>-1057.3576694411508</v>
      </c>
      <c r="BW13" s="23">
        <v>-1057.3576694411508</v>
      </c>
      <c r="BX13" s="23">
        <v>-1101.5492044463069</v>
      </c>
      <c r="BY13" s="23">
        <v>-1101.5492044463069</v>
      </c>
      <c r="BZ13" s="23">
        <v>-1101.5492044463069</v>
      </c>
      <c r="CA13" s="23">
        <v>-1137.9016153010505</v>
      </c>
      <c r="CB13" s="23">
        <v>-1137.9016153010505</v>
      </c>
      <c r="CC13" s="23">
        <v>-1137.9016153010505</v>
      </c>
      <c r="CD13" s="23">
        <v>-1172.9231491972591</v>
      </c>
      <c r="CE13" s="23">
        <v>-1172.9231491972591</v>
      </c>
      <c r="CF13" s="31">
        <v>-1182.6567284189805</v>
      </c>
      <c r="CG13" s="39">
        <f>SUM(BU13:CF13)</f>
        <v>-13418.928494379023</v>
      </c>
    </row>
    <row r="14" spans="2:85" x14ac:dyDescent="0.3">
      <c r="B14" s="79" t="s">
        <v>83</v>
      </c>
      <c r="C14" s="99">
        <v>-194.45629247995095</v>
      </c>
      <c r="D14" s="23">
        <v>-194.45629247995095</v>
      </c>
      <c r="E14" s="23">
        <v>-194.45629247995095</v>
      </c>
      <c r="F14" s="23">
        <v>-194.45629247995095</v>
      </c>
      <c r="G14" s="23">
        <v>-194.45629247995095</v>
      </c>
      <c r="H14" s="23">
        <v>-194.45629247995095</v>
      </c>
      <c r="I14" s="23">
        <v>-194.45629247995095</v>
      </c>
      <c r="J14" s="23">
        <v>-194.45629247995095</v>
      </c>
      <c r="K14" s="23">
        <v>-194.45629247995095</v>
      </c>
      <c r="L14" s="23">
        <v>-194.45629247995095</v>
      </c>
      <c r="M14" s="23">
        <v>-194.45629247995095</v>
      </c>
      <c r="N14" s="31">
        <v>-194.45629247995095</v>
      </c>
      <c r="O14" s="39">
        <f>SUM(C14:N14)</f>
        <v>-2333.4755097594111</v>
      </c>
      <c r="P14" s="1"/>
      <c r="Q14" s="48">
        <v>-146.61000180681862</v>
      </c>
      <c r="R14" s="23">
        <v>-154.80455789776906</v>
      </c>
      <c r="S14" s="23">
        <v>-159.01420423658695</v>
      </c>
      <c r="T14" s="23">
        <v>-156.28660977061779</v>
      </c>
      <c r="U14" s="23">
        <v>-152.49389867786022</v>
      </c>
      <c r="V14" s="23">
        <v>-155.77340806333783</v>
      </c>
      <c r="W14" s="23">
        <v>-153.72763829899912</v>
      </c>
      <c r="X14" s="23">
        <v>-157.18376980614278</v>
      </c>
      <c r="Y14" s="23">
        <v>-154.29877562509137</v>
      </c>
      <c r="Z14" s="23">
        <v>-154.80455789776906</v>
      </c>
      <c r="AA14" s="23">
        <v>-151.60512455938758</v>
      </c>
      <c r="AB14" s="31">
        <v>-159.41490676792947</v>
      </c>
      <c r="AC14" s="39">
        <f>SUM(Q14:AB14)</f>
        <v>-1856.0174534083098</v>
      </c>
      <c r="AE14" s="48">
        <v>-26.995809299563366</v>
      </c>
      <c r="AF14" s="23">
        <v>-28.376914509249549</v>
      </c>
      <c r="AG14" s="23">
        <v>-28.376914509249549</v>
      </c>
      <c r="AH14" s="23">
        <v>-28.376914509249549</v>
      </c>
      <c r="AI14" s="23">
        <v>-29.758019718935731</v>
      </c>
      <c r="AJ14" s="23">
        <v>-29.758019718935749</v>
      </c>
      <c r="AK14" s="23">
        <v>-29.758019718935749</v>
      </c>
      <c r="AL14" s="23">
        <v>-29.758019718935731</v>
      </c>
      <c r="AM14" s="23">
        <v>-31.829677533464999</v>
      </c>
      <c r="AN14" s="23">
        <v>-31.829677533465006</v>
      </c>
      <c r="AO14" s="23">
        <v>-30.448572323778823</v>
      </c>
      <c r="AP14" s="31">
        <v>-31.829677533464999</v>
      </c>
      <c r="AQ14" s="39">
        <f>SUM(AE14:AP14)</f>
        <v>-357.09623662722879</v>
      </c>
      <c r="AS14" s="48">
        <v>-11.504000286368361</v>
      </c>
      <c r="AT14" s="23">
        <v>-11.504000286368361</v>
      </c>
      <c r="AU14" s="23">
        <v>-11.504000286368361</v>
      </c>
      <c r="AV14" s="23">
        <v>-11.504000286368361</v>
      </c>
      <c r="AW14" s="23">
        <v>-11.504000286368361</v>
      </c>
      <c r="AX14" s="23">
        <v>-11.504000286368361</v>
      </c>
      <c r="AY14" s="23">
        <v>-11.504000286368361</v>
      </c>
      <c r="AZ14" s="23">
        <v>-11.504000286368361</v>
      </c>
      <c r="BA14" s="23">
        <v>-11.504000286368361</v>
      </c>
      <c r="BB14" s="23">
        <v>-11.504000286368361</v>
      </c>
      <c r="BC14" s="23">
        <v>-11.504000286368361</v>
      </c>
      <c r="BD14" s="31">
        <v>-11.504000286368361</v>
      </c>
      <c r="BE14" s="39">
        <f>SUM(AS14:BD14)</f>
        <v>-138.04800343642037</v>
      </c>
      <c r="BG14" s="48">
        <v>-15.908136399878863</v>
      </c>
      <c r="BH14" s="23">
        <v>-15.908136399878863</v>
      </c>
      <c r="BI14" s="23">
        <v>-15.908136399878863</v>
      </c>
      <c r="BJ14" s="23">
        <v>-15.908136399878863</v>
      </c>
      <c r="BK14" s="23">
        <v>-15.908136399878863</v>
      </c>
      <c r="BL14" s="23">
        <v>-15.908136399878863</v>
      </c>
      <c r="BM14" s="23">
        <v>-15.908136399878863</v>
      </c>
      <c r="BN14" s="23">
        <v>-15.908136399878863</v>
      </c>
      <c r="BO14" s="23">
        <v>-15.908136399878863</v>
      </c>
      <c r="BP14" s="23">
        <v>-15.908136399878863</v>
      </c>
      <c r="BQ14" s="23">
        <v>-15.908136399878863</v>
      </c>
      <c r="BR14" s="31">
        <v>-15.908136399878863</v>
      </c>
      <c r="BS14" s="39">
        <f>SUM(BG14:BR14)</f>
        <v>-190.8976367985463</v>
      </c>
      <c r="BU14" s="48">
        <v>-231.68143939353183</v>
      </c>
      <c r="BV14" s="23">
        <v>-85.802775133641404</v>
      </c>
      <c r="BW14" s="23">
        <v>-138.60844712605964</v>
      </c>
      <c r="BX14" s="23">
        <v>-147.27047937426264</v>
      </c>
      <c r="BY14" s="23">
        <v>-240.84870827640361</v>
      </c>
      <c r="BZ14" s="23">
        <v>-61.754944125357945</v>
      </c>
      <c r="CA14" s="23">
        <v>-140.85025882856976</v>
      </c>
      <c r="CB14" s="23">
        <v>-88.694083102944859</v>
      </c>
      <c r="CC14" s="23">
        <v>-201.25405867200487</v>
      </c>
      <c r="CD14" s="23">
        <v>-226.98101761327382</v>
      </c>
      <c r="CE14" s="23">
        <v>-73.167179250080125</v>
      </c>
      <c r="CF14" s="31">
        <v>-180.9848618248825</v>
      </c>
      <c r="CG14" s="39">
        <f>SUM(BU14:CF14)</f>
        <v>-1817.8982527210133</v>
      </c>
    </row>
    <row r="15" spans="2:85" x14ac:dyDescent="0.3">
      <c r="B15" s="80" t="s">
        <v>73</v>
      </c>
      <c r="C15" s="100">
        <v>-449.51643721484606</v>
      </c>
      <c r="D15" s="26">
        <v>-449.51643721484606</v>
      </c>
      <c r="E15" s="26">
        <v>-449.51643721484606</v>
      </c>
      <c r="F15" s="26">
        <v>-449.51643721484606</v>
      </c>
      <c r="G15" s="26">
        <v>-449.51643721484606</v>
      </c>
      <c r="H15" s="26">
        <v>-449.51643721484606</v>
      </c>
      <c r="I15" s="26">
        <v>-449.51643721484606</v>
      </c>
      <c r="J15" s="26">
        <v>-449.51643721484606</v>
      </c>
      <c r="K15" s="26">
        <v>-449.51643721484606</v>
      </c>
      <c r="L15" s="26">
        <v>-449.51643721484606</v>
      </c>
      <c r="M15" s="26">
        <v>-449.51643721484606</v>
      </c>
      <c r="N15" s="32">
        <v>-449.51643721484606</v>
      </c>
      <c r="O15" s="40">
        <f>SUM(C15:N15)</f>
        <v>-5394.1972465781528</v>
      </c>
      <c r="P15" s="1"/>
      <c r="Q15" s="49">
        <v>-105.96982522509175</v>
      </c>
      <c r="R15" s="26">
        <v>-111.8928568467641</v>
      </c>
      <c r="S15" s="26">
        <v>-114.93559254887384</v>
      </c>
      <c r="T15" s="26">
        <v>-112.96408511226295</v>
      </c>
      <c r="U15" s="26">
        <v>-110.22271053566094</v>
      </c>
      <c r="V15" s="26">
        <v>-112.59314251247136</v>
      </c>
      <c r="W15" s="26">
        <v>-111.1144585092926</v>
      </c>
      <c r="X15" s="26">
        <v>-113.61255309529179</v>
      </c>
      <c r="Y15" s="26">
        <v>-111.52727702016925</v>
      </c>
      <c r="Z15" s="26">
        <v>-111.8928568467641</v>
      </c>
      <c r="AA15" s="26">
        <v>-109.58030390010798</v>
      </c>
      <c r="AB15" s="32">
        <v>-115.22522065534892</v>
      </c>
      <c r="AC15" s="40">
        <f>SUM(Q15:AB15)</f>
        <v>-1341.5308828080995</v>
      </c>
      <c r="AE15" s="49">
        <v>-8.8606827705029954</v>
      </c>
      <c r="AF15" s="26">
        <v>-9.3139951716954386</v>
      </c>
      <c r="AG15" s="26">
        <v>-9.3139951716954368</v>
      </c>
      <c r="AH15" s="26">
        <v>-9.3139951716954386</v>
      </c>
      <c r="AI15" s="26">
        <v>-9.7673075728878818</v>
      </c>
      <c r="AJ15" s="26">
        <v>-9.7673075728878853</v>
      </c>
      <c r="AK15" s="26">
        <v>-9.7673075728878853</v>
      </c>
      <c r="AL15" s="26">
        <v>-9.7673075728878818</v>
      </c>
      <c r="AM15" s="26">
        <v>-10.44727617467654</v>
      </c>
      <c r="AN15" s="26">
        <v>-10.44727617467654</v>
      </c>
      <c r="AO15" s="26">
        <v>-9.9939637734841007</v>
      </c>
      <c r="AP15" s="32">
        <v>-10.44727617467654</v>
      </c>
      <c r="AQ15" s="40">
        <f>SUM(AE15:AP15)</f>
        <v>-117.20769087465459</v>
      </c>
      <c r="AS15" s="49">
        <v>-10.420953720515</v>
      </c>
      <c r="AT15" s="26">
        <v>-10.420953720515</v>
      </c>
      <c r="AU15" s="26">
        <v>-10.420953720515</v>
      </c>
      <c r="AV15" s="26">
        <v>-10.420953720515</v>
      </c>
      <c r="AW15" s="26">
        <v>-10.420953720515</v>
      </c>
      <c r="AX15" s="26">
        <v>-10.420953720515</v>
      </c>
      <c r="AY15" s="26">
        <v>-10.420953720515</v>
      </c>
      <c r="AZ15" s="26">
        <v>-10.420953720515</v>
      </c>
      <c r="BA15" s="26">
        <v>-10.420953720515</v>
      </c>
      <c r="BB15" s="26">
        <v>-10.420953720515</v>
      </c>
      <c r="BC15" s="26">
        <v>-10.420953720515</v>
      </c>
      <c r="BD15" s="32">
        <v>-10.420953720515</v>
      </c>
      <c r="BE15" s="40">
        <f>SUM(AS15:BD15)</f>
        <v>-125.05144464618</v>
      </c>
      <c r="BG15" s="49">
        <v>-15.939560910625003</v>
      </c>
      <c r="BH15" s="26">
        <v>-15.939560910625003</v>
      </c>
      <c r="BI15" s="26">
        <v>-15.939560910625003</v>
      </c>
      <c r="BJ15" s="26">
        <v>-15.939560910625003</v>
      </c>
      <c r="BK15" s="26">
        <v>-15.939560910625003</v>
      </c>
      <c r="BL15" s="26">
        <v>-15.939560910625003</v>
      </c>
      <c r="BM15" s="26">
        <v>-15.939560910625003</v>
      </c>
      <c r="BN15" s="26">
        <v>-15.939560910625003</v>
      </c>
      <c r="BO15" s="26">
        <v>-15.939560910625003</v>
      </c>
      <c r="BP15" s="26">
        <v>-15.939560910625003</v>
      </c>
      <c r="BQ15" s="26">
        <v>-15.939560910625003</v>
      </c>
      <c r="BR15" s="32">
        <v>-15.939560910625003</v>
      </c>
      <c r="BS15" s="40">
        <f>SUM(BG15:BR15)</f>
        <v>-191.27473092750003</v>
      </c>
      <c r="BU15" s="49">
        <v>-509.20790871041652</v>
      </c>
      <c r="BV15" s="26">
        <v>-509.18082171041652</v>
      </c>
      <c r="BW15" s="26">
        <v>-509.18082171041652</v>
      </c>
      <c r="BX15" s="26">
        <v>-519.75766771041651</v>
      </c>
      <c r="BY15" s="26">
        <v>-519.75766771041651</v>
      </c>
      <c r="BZ15" s="26">
        <v>-519.75766771041651</v>
      </c>
      <c r="CA15" s="26">
        <v>-531.77267771041647</v>
      </c>
      <c r="CB15" s="26">
        <v>-531.77267771041659</v>
      </c>
      <c r="CC15" s="26">
        <v>-531.77267771041647</v>
      </c>
      <c r="CD15" s="26">
        <v>-546.83391571041636</v>
      </c>
      <c r="CE15" s="26">
        <v>-546.83391571041636</v>
      </c>
      <c r="CF15" s="32">
        <v>-565.29145071041637</v>
      </c>
      <c r="CG15" s="40">
        <f>SUM(BU15:CF15)</f>
        <v>-6341.1198705249972</v>
      </c>
    </row>
    <row r="16" spans="2:85" ht="15" thickBot="1" x14ac:dyDescent="0.35">
      <c r="B16" s="105" t="s">
        <v>119</v>
      </c>
      <c r="C16" s="86">
        <f t="shared" ref="C16:N16" si="6">SUM(C12:C15)</f>
        <v>-2088.9499850660904</v>
      </c>
      <c r="D16" s="46">
        <f t="shared" si="6"/>
        <v>-2088.9499850660904</v>
      </c>
      <c r="E16" s="46">
        <f t="shared" si="6"/>
        <v>-2088.9499850660904</v>
      </c>
      <c r="F16" s="46">
        <f t="shared" si="6"/>
        <v>-2088.9499850660904</v>
      </c>
      <c r="G16" s="46">
        <f t="shared" si="6"/>
        <v>-2088.9499850660904</v>
      </c>
      <c r="H16" s="46">
        <f t="shared" si="6"/>
        <v>-2088.9499850660904</v>
      </c>
      <c r="I16" s="46">
        <f t="shared" si="6"/>
        <v>-2088.9499850660904</v>
      </c>
      <c r="J16" s="46">
        <f t="shared" si="6"/>
        <v>-2088.9499850660904</v>
      </c>
      <c r="K16" s="46">
        <f t="shared" si="6"/>
        <v>-2088.9499850660904</v>
      </c>
      <c r="L16" s="46">
        <f t="shared" si="6"/>
        <v>-2088.9499850660904</v>
      </c>
      <c r="M16" s="46">
        <f t="shared" si="6"/>
        <v>-2088.9499850660904</v>
      </c>
      <c r="N16" s="46">
        <f t="shared" si="6"/>
        <v>-2088.9499850660904</v>
      </c>
      <c r="O16" s="37">
        <f>SUM(C16:N16)</f>
        <v>-25067.399820793085</v>
      </c>
      <c r="P16" s="81"/>
      <c r="Q16" s="46">
        <f t="shared" ref="Q16:AB16" si="7">SUM(Q12:Q15)</f>
        <v>-1287.5772955380182</v>
      </c>
      <c r="R16" s="46">
        <f t="shared" si="7"/>
        <v>-1359.5445845339168</v>
      </c>
      <c r="S16" s="46">
        <f t="shared" si="7"/>
        <v>-1396.5150843723159</v>
      </c>
      <c r="T16" s="46">
        <f t="shared" si="7"/>
        <v>-1372.5604519288584</v>
      </c>
      <c r="U16" s="46">
        <f t="shared" si="7"/>
        <v>-1339.251614664096</v>
      </c>
      <c r="V16" s="46">
        <f t="shared" si="7"/>
        <v>-1368.0533456047231</v>
      </c>
      <c r="W16" s="46">
        <f t="shared" si="7"/>
        <v>-1350.0867221274825</v>
      </c>
      <c r="X16" s="46">
        <f t="shared" si="7"/>
        <v>-1380.4396066793515</v>
      </c>
      <c r="Y16" s="46">
        <f t="shared" si="7"/>
        <v>-1355.1026381267161</v>
      </c>
      <c r="Z16" s="46">
        <f t="shared" si="7"/>
        <v>-1359.5445845339168</v>
      </c>
      <c r="AA16" s="46">
        <f t="shared" si="7"/>
        <v>-1331.4461077975513</v>
      </c>
      <c r="AB16" s="46">
        <f t="shared" si="7"/>
        <v>-1400.0341859019718</v>
      </c>
      <c r="AC16" s="37">
        <f>SUM(Q16:AB16)</f>
        <v>-16300.15622180892</v>
      </c>
      <c r="AE16" s="46">
        <f t="shared" ref="AE16:AP16" si="8">SUM(AE12:AE15)</f>
        <v>-227.53648678750457</v>
      </c>
      <c r="AF16" s="46">
        <f t="shared" si="8"/>
        <v>-239.17725013002078</v>
      </c>
      <c r="AG16" s="46">
        <f t="shared" si="8"/>
        <v>-239.17725013002078</v>
      </c>
      <c r="AH16" s="46">
        <f t="shared" si="8"/>
        <v>-239.17725013002078</v>
      </c>
      <c r="AI16" s="46">
        <f t="shared" si="8"/>
        <v>-250.81801347253696</v>
      </c>
      <c r="AJ16" s="46">
        <f t="shared" si="8"/>
        <v>-250.8180134725371</v>
      </c>
      <c r="AK16" s="46">
        <f t="shared" si="8"/>
        <v>-250.8180134725371</v>
      </c>
      <c r="AL16" s="46">
        <f t="shared" si="8"/>
        <v>-250.81801347253696</v>
      </c>
      <c r="AM16" s="46">
        <f t="shared" si="8"/>
        <v>-268.27915848631113</v>
      </c>
      <c r="AN16" s="46">
        <f t="shared" si="8"/>
        <v>-268.27915848631119</v>
      </c>
      <c r="AO16" s="46">
        <f t="shared" si="8"/>
        <v>-256.63839514379504</v>
      </c>
      <c r="AP16" s="46">
        <f t="shared" si="8"/>
        <v>-268.27915848631113</v>
      </c>
      <c r="AQ16" s="37">
        <f>SUM(AE16:AP16)</f>
        <v>-3009.8161616704438</v>
      </c>
      <c r="AS16" s="46">
        <f t="shared" ref="AS16:BD16" si="9">SUM(AS12:AS15)</f>
        <v>-128.60663059429314</v>
      </c>
      <c r="AT16" s="46">
        <f t="shared" si="9"/>
        <v>-129.7265739594844</v>
      </c>
      <c r="AU16" s="46">
        <f t="shared" si="9"/>
        <v>-132.37710659043694</v>
      </c>
      <c r="AV16" s="46">
        <f t="shared" si="9"/>
        <v>-124.93714337699002</v>
      </c>
      <c r="AW16" s="46">
        <f t="shared" si="9"/>
        <v>-129.71784798659505</v>
      </c>
      <c r="AX16" s="46">
        <f t="shared" si="9"/>
        <v>-124.13854913803441</v>
      </c>
      <c r="AY16" s="46">
        <f t="shared" si="9"/>
        <v>-122.16166409387496</v>
      </c>
      <c r="AZ16" s="46">
        <f t="shared" si="9"/>
        <v>-120.34002908338839</v>
      </c>
      <c r="BA16" s="46">
        <f t="shared" si="9"/>
        <v>-121.78470247365267</v>
      </c>
      <c r="BB16" s="46">
        <f t="shared" si="9"/>
        <v>-125.59763634297066</v>
      </c>
      <c r="BC16" s="46">
        <f t="shared" si="9"/>
        <v>-123.32588585024125</v>
      </c>
      <c r="BD16" s="46">
        <f t="shared" si="9"/>
        <v>-138.00281661567723</v>
      </c>
      <c r="BE16" s="37">
        <f>SUM(AS16:BD16)</f>
        <v>-1520.716586105639</v>
      </c>
      <c r="BG16" s="46">
        <f t="shared" ref="BG16:BR16" si="10">SUM(BG12:BG15)</f>
        <v>-204.4805041839669</v>
      </c>
      <c r="BH16" s="46">
        <f t="shared" si="10"/>
        <v>-204.4805041839669</v>
      </c>
      <c r="BI16" s="46">
        <f t="shared" si="10"/>
        <v>-204.4805041839669</v>
      </c>
      <c r="BJ16" s="46">
        <f t="shared" si="10"/>
        <v>-204.4805041839669</v>
      </c>
      <c r="BK16" s="46">
        <f t="shared" si="10"/>
        <v>-204.4805041839669</v>
      </c>
      <c r="BL16" s="46">
        <f t="shared" si="10"/>
        <v>-204.4805041839669</v>
      </c>
      <c r="BM16" s="46">
        <f t="shared" si="10"/>
        <v>-204.4805041839669</v>
      </c>
      <c r="BN16" s="46">
        <f t="shared" si="10"/>
        <v>-204.4805041839669</v>
      </c>
      <c r="BO16" s="46">
        <f t="shared" si="10"/>
        <v>-204.4805041839669</v>
      </c>
      <c r="BP16" s="46">
        <f t="shared" si="10"/>
        <v>-204.4805041839669</v>
      </c>
      <c r="BQ16" s="46">
        <f t="shared" si="10"/>
        <v>-204.4805041839669</v>
      </c>
      <c r="BR16" s="46">
        <f t="shared" si="10"/>
        <v>-204.4805041839669</v>
      </c>
      <c r="BS16" s="37">
        <f>SUM(BG16:BR16)</f>
        <v>-2453.7660502076023</v>
      </c>
      <c r="BU16" s="46">
        <f t="shared" ref="BU16:CF16" si="11">SUM(BU12:BU15)</f>
        <v>-1977.8237999006992</v>
      </c>
      <c r="BV16" s="46">
        <f t="shared" si="11"/>
        <v>-1831.9180486408088</v>
      </c>
      <c r="BW16" s="46">
        <f t="shared" si="11"/>
        <v>-1884.723720633227</v>
      </c>
      <c r="BX16" s="46">
        <f t="shared" si="11"/>
        <v>-1948.1541338865859</v>
      </c>
      <c r="BY16" s="46">
        <f t="shared" si="11"/>
        <v>-2041.7323627887272</v>
      </c>
      <c r="BZ16" s="46">
        <f t="shared" si="11"/>
        <v>-1862.6385986376813</v>
      </c>
      <c r="CA16" s="46">
        <f t="shared" si="11"/>
        <v>-1990.1013341956368</v>
      </c>
      <c r="CB16" s="46">
        <f t="shared" si="11"/>
        <v>-1937.9451584700118</v>
      </c>
      <c r="CC16" s="46">
        <f t="shared" si="11"/>
        <v>-2050.5051340390719</v>
      </c>
      <c r="CD16" s="46">
        <f t="shared" si="11"/>
        <v>-2126.3148648765496</v>
      </c>
      <c r="CE16" s="46">
        <f t="shared" si="11"/>
        <v>-1972.5010265133556</v>
      </c>
      <c r="CF16" s="46">
        <f t="shared" si="11"/>
        <v>-2108.5098233098793</v>
      </c>
      <c r="CG16" s="37">
        <f>SUM(BU16:CF16)</f>
        <v>-23732.868005892236</v>
      </c>
    </row>
    <row r="17" spans="2:85" ht="15" thickTop="1" x14ac:dyDescent="0.3">
      <c r="B17" s="8"/>
      <c r="C17" s="98"/>
      <c r="D17" s="21"/>
      <c r="E17" s="21"/>
      <c r="F17" s="21"/>
      <c r="G17" s="21"/>
      <c r="H17" s="21"/>
      <c r="I17" s="21"/>
      <c r="J17" s="21"/>
      <c r="K17" s="21"/>
      <c r="L17" s="21"/>
      <c r="M17" s="21"/>
      <c r="N17" s="19"/>
      <c r="O17" s="38"/>
      <c r="P17" s="1"/>
      <c r="Q17" s="47"/>
      <c r="R17" s="21"/>
      <c r="S17" s="21"/>
      <c r="T17" s="21"/>
      <c r="U17" s="21"/>
      <c r="V17" s="21"/>
      <c r="W17" s="21"/>
      <c r="X17" s="21"/>
      <c r="Y17" s="21"/>
      <c r="Z17" s="21"/>
      <c r="AA17" s="21"/>
      <c r="AB17" s="19"/>
      <c r="AC17" s="38"/>
      <c r="AE17" s="47"/>
      <c r="AF17" s="21"/>
      <c r="AG17" s="21"/>
      <c r="AH17" s="21"/>
      <c r="AI17" s="21"/>
      <c r="AJ17" s="21"/>
      <c r="AK17" s="21"/>
      <c r="AL17" s="21"/>
      <c r="AM17" s="21"/>
      <c r="AN17" s="21"/>
      <c r="AO17" s="21"/>
      <c r="AP17" s="19"/>
      <c r="AQ17" s="38"/>
      <c r="AS17" s="47"/>
      <c r="AT17" s="21"/>
      <c r="AU17" s="21"/>
      <c r="AV17" s="21"/>
      <c r="AW17" s="21"/>
      <c r="AX17" s="21"/>
      <c r="AY17" s="21"/>
      <c r="AZ17" s="21"/>
      <c r="BA17" s="21"/>
      <c r="BB17" s="21"/>
      <c r="BC17" s="21"/>
      <c r="BD17" s="19"/>
      <c r="BE17" s="38"/>
      <c r="BG17" s="47"/>
      <c r="BH17" s="21"/>
      <c r="BI17" s="21"/>
      <c r="BJ17" s="21"/>
      <c r="BK17" s="21"/>
      <c r="BL17" s="21"/>
      <c r="BM17" s="21"/>
      <c r="BN17" s="21"/>
      <c r="BO17" s="21"/>
      <c r="BP17" s="21"/>
      <c r="BQ17" s="21"/>
      <c r="BR17" s="19"/>
      <c r="BS17" s="38"/>
      <c r="BU17" s="47"/>
      <c r="BV17" s="21"/>
      <c r="BW17" s="21"/>
      <c r="BX17" s="21"/>
      <c r="BY17" s="21"/>
      <c r="BZ17" s="21"/>
      <c r="CA17" s="21"/>
      <c r="CB17" s="21"/>
      <c r="CC17" s="21"/>
      <c r="CD17" s="21"/>
      <c r="CE17" s="21"/>
      <c r="CF17" s="19"/>
      <c r="CG17" s="38"/>
    </row>
    <row r="18" spans="2:85" x14ac:dyDescent="0.3">
      <c r="B18" s="8"/>
      <c r="C18" s="98"/>
      <c r="D18" s="21"/>
      <c r="E18" s="21"/>
      <c r="F18" s="21"/>
      <c r="G18" s="21"/>
      <c r="H18" s="21"/>
      <c r="I18" s="21"/>
      <c r="J18" s="21"/>
      <c r="K18" s="21"/>
      <c r="L18" s="21"/>
      <c r="M18" s="21"/>
      <c r="N18" s="19"/>
      <c r="O18" s="38"/>
      <c r="P18" s="1"/>
      <c r="Q18" s="47"/>
      <c r="R18" s="21"/>
      <c r="S18" s="21"/>
      <c r="T18" s="21"/>
      <c r="U18" s="21"/>
      <c r="V18" s="21"/>
      <c r="W18" s="21"/>
      <c r="X18" s="21"/>
      <c r="Y18" s="21"/>
      <c r="Z18" s="21"/>
      <c r="AA18" s="21"/>
      <c r="AB18" s="19"/>
      <c r="AC18" s="38"/>
      <c r="AE18" s="47"/>
      <c r="AF18" s="21"/>
      <c r="AG18" s="21"/>
      <c r="AH18" s="21"/>
      <c r="AI18" s="21"/>
      <c r="AJ18" s="21"/>
      <c r="AK18" s="21"/>
      <c r="AL18" s="21"/>
      <c r="AM18" s="21"/>
      <c r="AN18" s="21"/>
      <c r="AO18" s="21"/>
      <c r="AP18" s="19"/>
      <c r="AQ18" s="38"/>
      <c r="AS18" s="47"/>
      <c r="AT18" s="21"/>
      <c r="AU18" s="21"/>
      <c r="AV18" s="21"/>
      <c r="AW18" s="21"/>
      <c r="AX18" s="21"/>
      <c r="AY18" s="21"/>
      <c r="AZ18" s="21"/>
      <c r="BA18" s="21"/>
      <c r="BB18" s="21"/>
      <c r="BC18" s="21"/>
      <c r="BD18" s="19"/>
      <c r="BE18" s="38"/>
      <c r="BG18" s="47"/>
      <c r="BH18" s="21"/>
      <c r="BI18" s="21"/>
      <c r="BJ18" s="21"/>
      <c r="BK18" s="21"/>
      <c r="BL18" s="21"/>
      <c r="BM18" s="21"/>
      <c r="BN18" s="21"/>
      <c r="BO18" s="21"/>
      <c r="BP18" s="21"/>
      <c r="BQ18" s="21"/>
      <c r="BR18" s="19"/>
      <c r="BS18" s="38"/>
      <c r="BU18" s="47"/>
      <c r="BV18" s="21"/>
      <c r="BW18" s="21"/>
      <c r="BX18" s="21"/>
      <c r="BY18" s="21"/>
      <c r="BZ18" s="21"/>
      <c r="CA18" s="21"/>
      <c r="CB18" s="21"/>
      <c r="CC18" s="21"/>
      <c r="CD18" s="21"/>
      <c r="CE18" s="21"/>
      <c r="CF18" s="19"/>
      <c r="CG18" s="38"/>
    </row>
    <row r="19" spans="2:85" x14ac:dyDescent="0.3">
      <c r="B19" s="5" t="s">
        <v>74</v>
      </c>
      <c r="C19" s="101">
        <f t="shared" ref="C19:N19" si="12">SUM(C10,C16)</f>
        <v>4567.6536033222328</v>
      </c>
      <c r="D19" s="22">
        <f t="shared" si="12"/>
        <v>4808.3958989526909</v>
      </c>
      <c r="E19" s="22">
        <f t="shared" si="12"/>
        <v>5177.5030386055623</v>
      </c>
      <c r="F19" s="22">
        <f t="shared" si="12"/>
        <v>5452.8922215931852</v>
      </c>
      <c r="G19" s="22">
        <f t="shared" si="12"/>
        <v>5367.8571431448327</v>
      </c>
      <c r="H19" s="22">
        <f t="shared" si="12"/>
        <v>5186.5254407975117</v>
      </c>
      <c r="I19" s="22">
        <f t="shared" si="12"/>
        <v>5210.3895294239592</v>
      </c>
      <c r="J19" s="22">
        <f t="shared" si="12"/>
        <v>5038.1694415562997</v>
      </c>
      <c r="K19" s="22">
        <f t="shared" si="12"/>
        <v>5477.9899363041659</v>
      </c>
      <c r="L19" s="22">
        <f t="shared" si="12"/>
        <v>5601.6629320813845</v>
      </c>
      <c r="M19" s="22">
        <f t="shared" si="12"/>
        <v>5263.3072723956757</v>
      </c>
      <c r="N19" s="33">
        <f t="shared" si="12"/>
        <v>5926.8860218259833</v>
      </c>
      <c r="O19" s="41">
        <f t="shared" ref="O19:O32" si="13">SUM(C19:N19)</f>
        <v>63079.232480003469</v>
      </c>
      <c r="P19" s="14"/>
      <c r="Q19" s="50">
        <f t="shared" ref="Q19:AB19" si="14">SUM(Q10,Q16)</f>
        <v>2228.0494704993926</v>
      </c>
      <c r="R19" s="22">
        <f t="shared" si="14"/>
        <v>2387.2303876163983</v>
      </c>
      <c r="S19" s="22">
        <f t="shared" si="14"/>
        <v>2442.873255873651</v>
      </c>
      <c r="T19" s="22">
        <f t="shared" si="14"/>
        <v>2489.5113798768043</v>
      </c>
      <c r="U19" s="22">
        <f t="shared" si="14"/>
        <v>2370.6567285446922</v>
      </c>
      <c r="V19" s="22">
        <f t="shared" si="14"/>
        <v>2453.751781479592</v>
      </c>
      <c r="W19" s="22">
        <f t="shared" si="14"/>
        <v>2462.7138244206103</v>
      </c>
      <c r="X19" s="22">
        <f t="shared" si="14"/>
        <v>2521.4683824849571</v>
      </c>
      <c r="Y19" s="22">
        <f t="shared" si="14"/>
        <v>2497.9512319856899</v>
      </c>
      <c r="Z19" s="22">
        <f t="shared" si="14"/>
        <v>2594.2997152072053</v>
      </c>
      <c r="AA19" s="22">
        <f t="shared" si="14"/>
        <v>2488.2015074389865</v>
      </c>
      <c r="AB19" s="33">
        <f t="shared" si="14"/>
        <v>2625.3228126604699</v>
      </c>
      <c r="AC19" s="41">
        <f t="shared" ref="AC19:AC32" si="15">SUM(Q19:AB19)</f>
        <v>29562.030478088451</v>
      </c>
      <c r="AE19" s="50">
        <f t="shared" ref="AE19:AP19" si="16">SUM(AE10,AE16)</f>
        <v>332.19627383862962</v>
      </c>
      <c r="AF19" s="22">
        <f t="shared" si="16"/>
        <v>350.0151293185412</v>
      </c>
      <c r="AG19" s="22">
        <f t="shared" si="16"/>
        <v>350.0151293185412</v>
      </c>
      <c r="AH19" s="22">
        <f t="shared" si="16"/>
        <v>382.96915178393863</v>
      </c>
      <c r="AI19" s="22">
        <f t="shared" si="16"/>
        <v>402.43567860590309</v>
      </c>
      <c r="AJ19" s="22">
        <f t="shared" si="16"/>
        <v>402.43567860590247</v>
      </c>
      <c r="AK19" s="22">
        <f t="shared" si="16"/>
        <v>446.80487473624953</v>
      </c>
      <c r="AL19" s="22">
        <f t="shared" si="16"/>
        <v>446.80487473625107</v>
      </c>
      <c r="AM19" s="22">
        <f t="shared" si="16"/>
        <v>479.17393609453444</v>
      </c>
      <c r="AN19" s="22">
        <f t="shared" si="16"/>
        <v>482.2594543424625</v>
      </c>
      <c r="AO19" s="22">
        <f t="shared" si="16"/>
        <v>460.54294600369906</v>
      </c>
      <c r="AP19" s="33">
        <f t="shared" si="16"/>
        <v>482.25945434246302</v>
      </c>
      <c r="AQ19" s="41">
        <f t="shared" ref="AQ19:AQ32" si="17">SUM(AE19:AP19)</f>
        <v>5017.9125817271151</v>
      </c>
      <c r="AS19" s="50">
        <f t="shared" ref="AS19:BD19" si="18">SUM(AS10,AS16)</f>
        <v>172.30344781553507</v>
      </c>
      <c r="AT19" s="22">
        <f t="shared" si="18"/>
        <v>176.43358925317958</v>
      </c>
      <c r="AU19" s="22">
        <f t="shared" si="18"/>
        <v>186.52810615126225</v>
      </c>
      <c r="AV19" s="22">
        <f t="shared" si="18"/>
        <v>208.64480724101867</v>
      </c>
      <c r="AW19" s="22">
        <f t="shared" si="18"/>
        <v>229.24883459205026</v>
      </c>
      <c r="AX19" s="22">
        <f t="shared" si="18"/>
        <v>203.70439754242085</v>
      </c>
      <c r="AY19" s="22">
        <f t="shared" si="18"/>
        <v>210.51587376530108</v>
      </c>
      <c r="AZ19" s="22">
        <f t="shared" si="18"/>
        <v>201.16006394952473</v>
      </c>
      <c r="BA19" s="22">
        <f t="shared" si="18"/>
        <v>208.9176325076449</v>
      </c>
      <c r="BB19" s="22">
        <f t="shared" si="18"/>
        <v>215.99972675011668</v>
      </c>
      <c r="BC19" s="22">
        <f t="shared" si="18"/>
        <v>204.44295651853696</v>
      </c>
      <c r="BD19" s="33">
        <f t="shared" si="18"/>
        <v>279.38163181746825</v>
      </c>
      <c r="BE19" s="41">
        <f t="shared" ref="BE19:BE32" si="19">SUM(AS19:BD19)</f>
        <v>2497.281067904059</v>
      </c>
      <c r="BG19" s="50">
        <f t="shared" ref="BG19:BR19" si="20">SUM(BG10,BG16)</f>
        <v>1273.3510118082827</v>
      </c>
      <c r="BH19" s="22">
        <f t="shared" si="20"/>
        <v>1291.040106613043</v>
      </c>
      <c r="BI19" s="22">
        <f t="shared" si="20"/>
        <v>1324.3684193883487</v>
      </c>
      <c r="BJ19" s="22">
        <f t="shared" si="20"/>
        <v>1277.1700326772175</v>
      </c>
      <c r="BK19" s="22">
        <f t="shared" si="20"/>
        <v>1305.556499693073</v>
      </c>
      <c r="BL19" s="22">
        <f t="shared" si="20"/>
        <v>1279.3165485539689</v>
      </c>
      <c r="BM19" s="22">
        <f t="shared" si="20"/>
        <v>1336.9686426870117</v>
      </c>
      <c r="BN19" s="22">
        <f t="shared" si="20"/>
        <v>1322.4103080745285</v>
      </c>
      <c r="BO19" s="22">
        <f t="shared" si="20"/>
        <v>1404.9263157093797</v>
      </c>
      <c r="BP19" s="22">
        <f t="shared" si="20"/>
        <v>1366.2256334677136</v>
      </c>
      <c r="BQ19" s="22">
        <f t="shared" si="20"/>
        <v>1247.3827455122387</v>
      </c>
      <c r="BR19" s="33">
        <f t="shared" si="20"/>
        <v>1570.0466899523667</v>
      </c>
      <c r="BS19" s="41">
        <f t="shared" ref="BS19:BS32" si="21">SUM(BG19:BR19)</f>
        <v>15998.762954137172</v>
      </c>
      <c r="BU19" s="50">
        <f t="shared" ref="BU19:CF19" si="22">SUM(BU10,BU16)</f>
        <v>1850.3130008625835</v>
      </c>
      <c r="BV19" s="22">
        <f t="shared" si="22"/>
        <v>2739.0434795196697</v>
      </c>
      <c r="BW19" s="22">
        <f t="shared" si="22"/>
        <v>2686.2378075272513</v>
      </c>
      <c r="BX19" s="22">
        <f t="shared" si="22"/>
        <v>2759.6487248861199</v>
      </c>
      <c r="BY19" s="22">
        <f t="shared" si="22"/>
        <v>2666.0704959839786</v>
      </c>
      <c r="BZ19" s="22">
        <f t="shared" si="22"/>
        <v>2845.1642601350245</v>
      </c>
      <c r="CA19" s="22">
        <f t="shared" si="22"/>
        <v>2821.097159468829</v>
      </c>
      <c r="CB19" s="22">
        <f t="shared" si="22"/>
        <v>2873.2533351944539</v>
      </c>
      <c r="CC19" s="22">
        <f t="shared" si="22"/>
        <v>2760.6933596253939</v>
      </c>
      <c r="CD19" s="22">
        <f t="shared" si="22"/>
        <v>2850.6158884106512</v>
      </c>
      <c r="CE19" s="22">
        <f t="shared" si="22"/>
        <v>3004.4297267738452</v>
      </c>
      <c r="CF19" s="33">
        <f t="shared" si="22"/>
        <v>3078.5217731754751</v>
      </c>
      <c r="CG19" s="41">
        <f t="shared" ref="CG19:CG32" si="23">SUM(BU19:CF19)</f>
        <v>32935.089011563279</v>
      </c>
    </row>
    <row r="20" spans="2:85" x14ac:dyDescent="0.3">
      <c r="B20" s="4"/>
      <c r="C20" s="99"/>
      <c r="D20" s="23"/>
      <c r="E20" s="23"/>
      <c r="F20" s="23"/>
      <c r="G20" s="23"/>
      <c r="H20" s="23"/>
      <c r="I20" s="23"/>
      <c r="J20" s="23"/>
      <c r="K20" s="23"/>
      <c r="L20" s="23"/>
      <c r="M20" s="23"/>
      <c r="N20" s="31"/>
      <c r="O20" s="39">
        <f t="shared" si="13"/>
        <v>0</v>
      </c>
      <c r="P20" s="1"/>
      <c r="Q20" s="48"/>
      <c r="R20" s="23"/>
      <c r="S20" s="23"/>
      <c r="T20" s="23"/>
      <c r="U20" s="23"/>
      <c r="V20" s="23"/>
      <c r="W20" s="23"/>
      <c r="X20" s="23"/>
      <c r="Y20" s="23"/>
      <c r="Z20" s="23"/>
      <c r="AA20" s="23"/>
      <c r="AB20" s="31"/>
      <c r="AC20" s="39">
        <f t="shared" si="15"/>
        <v>0</v>
      </c>
      <c r="AE20" s="48"/>
      <c r="AF20" s="23"/>
      <c r="AG20" s="23"/>
      <c r="AH20" s="23"/>
      <c r="AI20" s="23"/>
      <c r="AJ20" s="23"/>
      <c r="AK20" s="23"/>
      <c r="AL20" s="23"/>
      <c r="AM20" s="23"/>
      <c r="AN20" s="23"/>
      <c r="AO20" s="23"/>
      <c r="AP20" s="31"/>
      <c r="AQ20" s="39">
        <f t="shared" si="17"/>
        <v>0</v>
      </c>
      <c r="AS20" s="48"/>
      <c r="AT20" s="23"/>
      <c r="AU20" s="23"/>
      <c r="AV20" s="23"/>
      <c r="AW20" s="23"/>
      <c r="AX20" s="23"/>
      <c r="AY20" s="23"/>
      <c r="AZ20" s="23"/>
      <c r="BA20" s="23"/>
      <c r="BB20" s="23"/>
      <c r="BC20" s="23"/>
      <c r="BD20" s="31"/>
      <c r="BE20" s="39">
        <f t="shared" si="19"/>
        <v>0</v>
      </c>
      <c r="BG20" s="48"/>
      <c r="BH20" s="23"/>
      <c r="BI20" s="23"/>
      <c r="BJ20" s="23"/>
      <c r="BK20" s="23"/>
      <c r="BL20" s="23"/>
      <c r="BM20" s="23"/>
      <c r="BN20" s="23"/>
      <c r="BO20" s="23"/>
      <c r="BP20" s="23"/>
      <c r="BQ20" s="23"/>
      <c r="BR20" s="31"/>
      <c r="BS20" s="39">
        <f t="shared" si="21"/>
        <v>0</v>
      </c>
      <c r="BU20" s="48"/>
      <c r="BV20" s="23"/>
      <c r="BW20" s="23"/>
      <c r="BX20" s="23"/>
      <c r="BY20" s="23"/>
      <c r="BZ20" s="23"/>
      <c r="CA20" s="23"/>
      <c r="CB20" s="23"/>
      <c r="CC20" s="23"/>
      <c r="CD20" s="23"/>
      <c r="CE20" s="23"/>
      <c r="CF20" s="31"/>
      <c r="CG20" s="39">
        <f t="shared" si="23"/>
        <v>0</v>
      </c>
    </row>
    <row r="21" spans="2:85" x14ac:dyDescent="0.3">
      <c r="B21" s="5" t="s">
        <v>75</v>
      </c>
      <c r="C21" s="99"/>
      <c r="D21" s="23"/>
      <c r="E21" s="23"/>
      <c r="F21" s="23"/>
      <c r="G21" s="23"/>
      <c r="H21" s="23"/>
      <c r="I21" s="23"/>
      <c r="J21" s="23"/>
      <c r="K21" s="23"/>
      <c r="L21" s="23"/>
      <c r="M21" s="23"/>
      <c r="N21" s="31"/>
      <c r="O21" s="39">
        <f t="shared" si="13"/>
        <v>0</v>
      </c>
      <c r="P21" s="1"/>
      <c r="Q21" s="48"/>
      <c r="R21" s="23"/>
      <c r="S21" s="23"/>
      <c r="T21" s="23"/>
      <c r="U21" s="23"/>
      <c r="V21" s="23"/>
      <c r="W21" s="23"/>
      <c r="X21" s="23"/>
      <c r="Y21" s="23"/>
      <c r="Z21" s="23"/>
      <c r="AA21" s="23"/>
      <c r="AB21" s="31"/>
      <c r="AC21" s="39">
        <f t="shared" si="15"/>
        <v>0</v>
      </c>
      <c r="AE21" s="48"/>
      <c r="AF21" s="23"/>
      <c r="AG21" s="23"/>
      <c r="AH21" s="23"/>
      <c r="AI21" s="23"/>
      <c r="AJ21" s="23"/>
      <c r="AK21" s="23"/>
      <c r="AL21" s="23"/>
      <c r="AM21" s="23"/>
      <c r="AN21" s="23"/>
      <c r="AO21" s="23"/>
      <c r="AP21" s="31"/>
      <c r="AQ21" s="39">
        <f t="shared" si="17"/>
        <v>0</v>
      </c>
      <c r="AS21" s="48"/>
      <c r="AT21" s="23"/>
      <c r="AU21" s="23"/>
      <c r="AV21" s="23"/>
      <c r="AW21" s="23"/>
      <c r="AX21" s="23"/>
      <c r="AY21" s="23"/>
      <c r="AZ21" s="23"/>
      <c r="BA21" s="23"/>
      <c r="BB21" s="23"/>
      <c r="BC21" s="23"/>
      <c r="BD21" s="31"/>
      <c r="BE21" s="39">
        <f t="shared" si="19"/>
        <v>0</v>
      </c>
      <c r="BG21" s="48"/>
      <c r="BH21" s="23"/>
      <c r="BI21" s="23"/>
      <c r="BJ21" s="23"/>
      <c r="BK21" s="23"/>
      <c r="BL21" s="23"/>
      <c r="BM21" s="23"/>
      <c r="BN21" s="23"/>
      <c r="BO21" s="23"/>
      <c r="BP21" s="23"/>
      <c r="BQ21" s="23"/>
      <c r="BR21" s="31"/>
      <c r="BS21" s="39">
        <f t="shared" si="21"/>
        <v>0</v>
      </c>
      <c r="BU21" s="48"/>
      <c r="BV21" s="23"/>
      <c r="BW21" s="23"/>
      <c r="BX21" s="23"/>
      <c r="BY21" s="23"/>
      <c r="BZ21" s="23"/>
      <c r="CA21" s="23"/>
      <c r="CB21" s="23"/>
      <c r="CC21" s="23"/>
      <c r="CD21" s="23"/>
      <c r="CE21" s="23"/>
      <c r="CF21" s="31"/>
      <c r="CG21" s="39">
        <f t="shared" si="23"/>
        <v>0</v>
      </c>
    </row>
    <row r="22" spans="2:85" x14ac:dyDescent="0.3">
      <c r="B22" s="4" t="s">
        <v>76</v>
      </c>
      <c r="C22" s="99">
        <v>-82.475246999999996</v>
      </c>
      <c r="D22" s="23">
        <v>-82.475246999999996</v>
      </c>
      <c r="E22" s="23">
        <v>-82.475246999999996</v>
      </c>
      <c r="F22" s="23">
        <v>-82.475246999999996</v>
      </c>
      <c r="G22" s="23">
        <v>-82.475246999999996</v>
      </c>
      <c r="H22" s="23">
        <v>-82.475246999999996</v>
      </c>
      <c r="I22" s="23">
        <v>-82.475246999999996</v>
      </c>
      <c r="J22" s="23">
        <v>-82.475246999999996</v>
      </c>
      <c r="K22" s="23">
        <v>-82.475246999999996</v>
      </c>
      <c r="L22" s="23">
        <v>-82.475246999999996</v>
      </c>
      <c r="M22" s="23">
        <v>-82.475246999999996</v>
      </c>
      <c r="N22" s="31">
        <v>-82.475246999999996</v>
      </c>
      <c r="O22" s="39">
        <f t="shared" si="13"/>
        <v>-989.70296399999972</v>
      </c>
      <c r="P22" s="1"/>
      <c r="Q22" s="48">
        <v>-109.202208</v>
      </c>
      <c r="R22" s="23">
        <v>-109.202208</v>
      </c>
      <c r="S22" s="23">
        <v>-109.202208</v>
      </c>
      <c r="T22" s="23">
        <v>-109.202208</v>
      </c>
      <c r="U22" s="23">
        <v>-109.202208</v>
      </c>
      <c r="V22" s="23">
        <v>-109.202208</v>
      </c>
      <c r="W22" s="23">
        <v>-109.202208</v>
      </c>
      <c r="X22" s="23">
        <v>-109.202208</v>
      </c>
      <c r="Y22" s="23">
        <v>-109.202208</v>
      </c>
      <c r="Z22" s="23">
        <v>-109.202208</v>
      </c>
      <c r="AA22" s="23">
        <v>-109.202208</v>
      </c>
      <c r="AB22" s="31">
        <v>-109.202208</v>
      </c>
      <c r="AC22" s="39">
        <f t="shared" si="15"/>
        <v>-1310.426496</v>
      </c>
      <c r="AE22" s="48">
        <v>-55.201122320052555</v>
      </c>
      <c r="AF22" s="23">
        <v>-55.201122320052555</v>
      </c>
      <c r="AG22" s="23">
        <v>-55.201122320052555</v>
      </c>
      <c r="AH22" s="23">
        <v>-55.201122320052555</v>
      </c>
      <c r="AI22" s="23">
        <v>-55.201122320052555</v>
      </c>
      <c r="AJ22" s="23">
        <v>-55.201122320052555</v>
      </c>
      <c r="AK22" s="23">
        <v>-55.201122320052555</v>
      </c>
      <c r="AL22" s="23">
        <v>-55.201122320052555</v>
      </c>
      <c r="AM22" s="23">
        <v>-55.201122320052555</v>
      </c>
      <c r="AN22" s="23">
        <v>-55.201122320052555</v>
      </c>
      <c r="AO22" s="23">
        <v>-55.201122320052555</v>
      </c>
      <c r="AP22" s="31">
        <v>-55.201122320052555</v>
      </c>
      <c r="AQ22" s="39">
        <f t="shared" si="17"/>
        <v>-662.4134678406308</v>
      </c>
      <c r="AS22" s="48">
        <v>0</v>
      </c>
      <c r="AT22" s="23">
        <v>0</v>
      </c>
      <c r="AU22" s="23">
        <v>0</v>
      </c>
      <c r="AV22" s="23">
        <v>0</v>
      </c>
      <c r="AW22" s="23">
        <v>0</v>
      </c>
      <c r="AX22" s="23">
        <v>0</v>
      </c>
      <c r="AY22" s="23">
        <v>0</v>
      </c>
      <c r="AZ22" s="23">
        <v>0</v>
      </c>
      <c r="BA22" s="23">
        <v>0</v>
      </c>
      <c r="BB22" s="23">
        <v>0</v>
      </c>
      <c r="BC22" s="23">
        <v>0</v>
      </c>
      <c r="BD22" s="31">
        <v>0</v>
      </c>
      <c r="BE22" s="39">
        <f t="shared" si="19"/>
        <v>0</v>
      </c>
      <c r="BG22" s="48">
        <v>0</v>
      </c>
      <c r="BH22" s="23">
        <v>0</v>
      </c>
      <c r="BI22" s="23">
        <v>0</v>
      </c>
      <c r="BJ22" s="23">
        <v>0</v>
      </c>
      <c r="BK22" s="23">
        <v>0</v>
      </c>
      <c r="BL22" s="23">
        <v>0</v>
      </c>
      <c r="BM22" s="23">
        <v>0</v>
      </c>
      <c r="BN22" s="23">
        <v>0</v>
      </c>
      <c r="BO22" s="23">
        <v>0</v>
      </c>
      <c r="BP22" s="23">
        <v>0</v>
      </c>
      <c r="BQ22" s="23">
        <v>0</v>
      </c>
      <c r="BR22" s="31">
        <v>0</v>
      </c>
      <c r="BS22" s="39">
        <f t="shared" si="21"/>
        <v>0</v>
      </c>
      <c r="BU22" s="48">
        <v>0</v>
      </c>
      <c r="BV22" s="23">
        <v>0</v>
      </c>
      <c r="BW22" s="23">
        <v>0</v>
      </c>
      <c r="BX22" s="23">
        <v>0</v>
      </c>
      <c r="BY22" s="23">
        <v>0</v>
      </c>
      <c r="BZ22" s="23">
        <v>0</v>
      </c>
      <c r="CA22" s="23">
        <v>0</v>
      </c>
      <c r="CB22" s="23">
        <v>0</v>
      </c>
      <c r="CC22" s="23">
        <v>0</v>
      </c>
      <c r="CD22" s="23">
        <v>0</v>
      </c>
      <c r="CE22" s="23">
        <v>0</v>
      </c>
      <c r="CF22" s="31">
        <v>0</v>
      </c>
      <c r="CG22" s="39">
        <f t="shared" si="23"/>
        <v>0</v>
      </c>
    </row>
    <row r="23" spans="2:85" x14ac:dyDescent="0.3">
      <c r="B23" s="4" t="s">
        <v>77</v>
      </c>
      <c r="C23" s="99">
        <v>-330.02128359656678</v>
      </c>
      <c r="D23" s="23">
        <v>-330.02128359656678</v>
      </c>
      <c r="E23" s="23">
        <v>-330.02128359656678</v>
      </c>
      <c r="F23" s="23">
        <v>-330.02128359656678</v>
      </c>
      <c r="G23" s="23">
        <v>-330.02128359656678</v>
      </c>
      <c r="H23" s="23">
        <v>-330.02128359656678</v>
      </c>
      <c r="I23" s="23">
        <v>-330.02128359656678</v>
      </c>
      <c r="J23" s="23">
        <v>-330.02128359656678</v>
      </c>
      <c r="K23" s="23">
        <v>-330.02128359656678</v>
      </c>
      <c r="L23" s="23">
        <v>-330.02128359656678</v>
      </c>
      <c r="M23" s="23">
        <v>-330.02128359656678</v>
      </c>
      <c r="N23" s="31">
        <v>-330.02128359656678</v>
      </c>
      <c r="O23" s="39">
        <f t="shared" si="13"/>
        <v>-3960.2554031588011</v>
      </c>
      <c r="P23" s="1"/>
      <c r="Q23" s="48">
        <v>-272.76047600000004</v>
      </c>
      <c r="R23" s="23">
        <v>-272.76047600000004</v>
      </c>
      <c r="S23" s="23">
        <v>-272.76047600000004</v>
      </c>
      <c r="T23" s="23">
        <v>-272.76047600000004</v>
      </c>
      <c r="U23" s="23">
        <v>-272.76047600000004</v>
      </c>
      <c r="V23" s="23">
        <v>-272.76047600000004</v>
      </c>
      <c r="W23" s="23">
        <v>-272.76047600000004</v>
      </c>
      <c r="X23" s="23">
        <v>-272.76047600000004</v>
      </c>
      <c r="Y23" s="23">
        <v>-272.76047600000004</v>
      </c>
      <c r="Z23" s="23">
        <v>-272.76047600000004</v>
      </c>
      <c r="AA23" s="23">
        <v>-272.76047600000004</v>
      </c>
      <c r="AB23" s="31">
        <v>-272.76047600000004</v>
      </c>
      <c r="AC23" s="39">
        <f t="shared" si="15"/>
        <v>-3273.1257119999996</v>
      </c>
      <c r="AE23" s="48">
        <v>-125.78282399999999</v>
      </c>
      <c r="AF23" s="23">
        <v>-125.78282399999999</v>
      </c>
      <c r="AG23" s="23">
        <v>-125.78282399999999</v>
      </c>
      <c r="AH23" s="23">
        <v>-125.78282399999999</v>
      </c>
      <c r="AI23" s="23">
        <v>-125.78282399999999</v>
      </c>
      <c r="AJ23" s="23">
        <v>-125.78282399999999</v>
      </c>
      <c r="AK23" s="23">
        <v>-125.78282399999999</v>
      </c>
      <c r="AL23" s="23">
        <v>-125.78282399999999</v>
      </c>
      <c r="AM23" s="23">
        <v>-125.78282399999999</v>
      </c>
      <c r="AN23" s="23">
        <v>-125.78282399999999</v>
      </c>
      <c r="AO23" s="23">
        <v>-125.78282399999999</v>
      </c>
      <c r="AP23" s="31">
        <v>-125.78282399999999</v>
      </c>
      <c r="AQ23" s="39">
        <f t="shared" si="17"/>
        <v>-1509.3938879999996</v>
      </c>
      <c r="AS23" s="48">
        <v>0</v>
      </c>
      <c r="AT23" s="23">
        <v>0</v>
      </c>
      <c r="AU23" s="23">
        <v>0</v>
      </c>
      <c r="AV23" s="23">
        <v>0</v>
      </c>
      <c r="AW23" s="23">
        <v>0</v>
      </c>
      <c r="AX23" s="23">
        <v>0</v>
      </c>
      <c r="AY23" s="23">
        <v>0</v>
      </c>
      <c r="AZ23" s="23">
        <v>0</v>
      </c>
      <c r="BA23" s="23">
        <v>0</v>
      </c>
      <c r="BB23" s="23">
        <v>0</v>
      </c>
      <c r="BC23" s="23">
        <v>0</v>
      </c>
      <c r="BD23" s="31">
        <v>0</v>
      </c>
      <c r="BE23" s="39">
        <f t="shared" si="19"/>
        <v>0</v>
      </c>
      <c r="BG23" s="48">
        <v>0</v>
      </c>
      <c r="BH23" s="23">
        <v>0</v>
      </c>
      <c r="BI23" s="23">
        <v>0</v>
      </c>
      <c r="BJ23" s="23">
        <v>0</v>
      </c>
      <c r="BK23" s="23">
        <v>0</v>
      </c>
      <c r="BL23" s="23">
        <v>0</v>
      </c>
      <c r="BM23" s="23">
        <v>0</v>
      </c>
      <c r="BN23" s="23">
        <v>0</v>
      </c>
      <c r="BO23" s="23">
        <v>0</v>
      </c>
      <c r="BP23" s="23">
        <v>0</v>
      </c>
      <c r="BQ23" s="23">
        <v>0</v>
      </c>
      <c r="BR23" s="31">
        <v>0</v>
      </c>
      <c r="BS23" s="39">
        <f t="shared" si="21"/>
        <v>0</v>
      </c>
      <c r="BU23" s="48">
        <v>-54.238750000000017</v>
      </c>
      <c r="BV23" s="23">
        <v>-54.238750000000017</v>
      </c>
      <c r="BW23" s="23">
        <v>-54.238750000000017</v>
      </c>
      <c r="BX23" s="23">
        <v>-54.238750000000017</v>
      </c>
      <c r="BY23" s="23">
        <v>-54.238750000000017</v>
      </c>
      <c r="BZ23" s="23">
        <v>-54.238750000000017</v>
      </c>
      <c r="CA23" s="23">
        <v>-54.238750000000017</v>
      </c>
      <c r="CB23" s="23">
        <v>-54.238750000000017</v>
      </c>
      <c r="CC23" s="23">
        <v>-54.238750000000017</v>
      </c>
      <c r="CD23" s="23">
        <v>-54.238750000000017</v>
      </c>
      <c r="CE23" s="23">
        <v>-54.238750000000017</v>
      </c>
      <c r="CF23" s="31">
        <v>-54.238750000000017</v>
      </c>
      <c r="CG23" s="39">
        <f t="shared" si="23"/>
        <v>-650.86500000000024</v>
      </c>
    </row>
    <row r="24" spans="2:85" x14ac:dyDescent="0.3">
      <c r="B24" s="4" t="s">
        <v>2</v>
      </c>
      <c r="C24" s="99">
        <v>-48.803806745879946</v>
      </c>
      <c r="D24" s="23">
        <v>-48.803806745879946</v>
      </c>
      <c r="E24" s="23">
        <v>-48.803806745879946</v>
      </c>
      <c r="F24" s="23">
        <v>-48.803806745879946</v>
      </c>
      <c r="G24" s="23">
        <v>-48.803806745879946</v>
      </c>
      <c r="H24" s="23">
        <v>-48.803806745879946</v>
      </c>
      <c r="I24" s="23">
        <v>-48.803806745879946</v>
      </c>
      <c r="J24" s="23">
        <v>-48.803806745879946</v>
      </c>
      <c r="K24" s="23">
        <v>-48.803806745879946</v>
      </c>
      <c r="L24" s="23">
        <v>-48.803806745879946</v>
      </c>
      <c r="M24" s="23">
        <v>-48.803806745879946</v>
      </c>
      <c r="N24" s="31">
        <v>-48.803806745879946</v>
      </c>
      <c r="O24" s="39">
        <f t="shared" si="13"/>
        <v>-585.64568095055938</v>
      </c>
      <c r="P24" s="1"/>
      <c r="Q24" s="48">
        <v>0</v>
      </c>
      <c r="R24" s="23">
        <v>0</v>
      </c>
      <c r="S24" s="23">
        <v>0</v>
      </c>
      <c r="T24" s="23">
        <v>0</v>
      </c>
      <c r="U24" s="23">
        <v>0</v>
      </c>
      <c r="V24" s="23">
        <v>0</v>
      </c>
      <c r="W24" s="23">
        <v>0</v>
      </c>
      <c r="X24" s="23">
        <v>0</v>
      </c>
      <c r="Y24" s="23">
        <v>0</v>
      </c>
      <c r="Z24" s="23">
        <v>0</v>
      </c>
      <c r="AA24" s="23">
        <v>0</v>
      </c>
      <c r="AB24" s="31">
        <v>0</v>
      </c>
      <c r="AC24" s="39">
        <f t="shared" si="15"/>
        <v>0</v>
      </c>
      <c r="AE24" s="48">
        <v>0</v>
      </c>
      <c r="AF24" s="23">
        <v>0</v>
      </c>
      <c r="AG24" s="23">
        <v>0</v>
      </c>
      <c r="AH24" s="23">
        <v>0</v>
      </c>
      <c r="AI24" s="23">
        <v>0</v>
      </c>
      <c r="AJ24" s="23">
        <v>0</v>
      </c>
      <c r="AK24" s="23">
        <v>0</v>
      </c>
      <c r="AL24" s="23">
        <v>0</v>
      </c>
      <c r="AM24" s="23">
        <v>0</v>
      </c>
      <c r="AN24" s="23">
        <v>0</v>
      </c>
      <c r="AO24" s="23">
        <v>0</v>
      </c>
      <c r="AP24" s="31">
        <v>0</v>
      </c>
      <c r="AQ24" s="39">
        <f t="shared" si="17"/>
        <v>0</v>
      </c>
      <c r="AS24" s="48">
        <v>-20.499296895000004</v>
      </c>
      <c r="AT24" s="23">
        <v>-20.499296895000004</v>
      </c>
      <c r="AU24" s="23">
        <v>-20.499296895000004</v>
      </c>
      <c r="AV24" s="23">
        <v>-20.499296895000004</v>
      </c>
      <c r="AW24" s="23">
        <v>-20.499296895000004</v>
      </c>
      <c r="AX24" s="23">
        <v>-20.499296895000004</v>
      </c>
      <c r="AY24" s="23">
        <v>-20.499296895000004</v>
      </c>
      <c r="AZ24" s="23">
        <v>-20.499296895000004</v>
      </c>
      <c r="BA24" s="23">
        <v>-20.499296895000004</v>
      </c>
      <c r="BB24" s="23">
        <v>-20.499296895000004</v>
      </c>
      <c r="BC24" s="23">
        <v>-20.499296895000004</v>
      </c>
      <c r="BD24" s="31">
        <v>-20.499296895000004</v>
      </c>
      <c r="BE24" s="39">
        <f t="shared" si="19"/>
        <v>-245.99156274000009</v>
      </c>
      <c r="BG24" s="48">
        <v>-36.696075593333333</v>
      </c>
      <c r="BH24" s="23">
        <v>-36.696075593333333</v>
      </c>
      <c r="BI24" s="23">
        <v>-36.696075593333333</v>
      </c>
      <c r="BJ24" s="23">
        <v>-36.696075593333333</v>
      </c>
      <c r="BK24" s="23">
        <v>-36.696075593333333</v>
      </c>
      <c r="BL24" s="23">
        <v>-36.696075593333333</v>
      </c>
      <c r="BM24" s="23">
        <v>-36.696075593333333</v>
      </c>
      <c r="BN24" s="23">
        <v>-36.696075593333333</v>
      </c>
      <c r="BO24" s="23">
        <v>-36.696075593333333</v>
      </c>
      <c r="BP24" s="23">
        <v>-36.696075593333333</v>
      </c>
      <c r="BQ24" s="23">
        <v>-36.696075593333333</v>
      </c>
      <c r="BR24" s="31">
        <v>-36.696075593333333</v>
      </c>
      <c r="BS24" s="39">
        <f t="shared" si="21"/>
        <v>-440.35290711999988</v>
      </c>
      <c r="BU24" s="48">
        <v>-40.06480175969552</v>
      </c>
      <c r="BV24" s="23">
        <v>-40.06480175969552</v>
      </c>
      <c r="BW24" s="23">
        <v>-40.06480175969552</v>
      </c>
      <c r="BX24" s="23">
        <v>-40.06480175969552</v>
      </c>
      <c r="BY24" s="23">
        <v>-40.06480175969552</v>
      </c>
      <c r="BZ24" s="23">
        <v>-40.06480175969552</v>
      </c>
      <c r="CA24" s="23">
        <v>-40.06480175969552</v>
      </c>
      <c r="CB24" s="23">
        <v>-40.06480175969552</v>
      </c>
      <c r="CC24" s="23">
        <v>-40.06480175969552</v>
      </c>
      <c r="CD24" s="23">
        <v>-40.06480175969552</v>
      </c>
      <c r="CE24" s="23">
        <v>-40.06480175969552</v>
      </c>
      <c r="CF24" s="31">
        <v>-40.06480175969552</v>
      </c>
      <c r="CG24" s="39">
        <f t="shared" si="23"/>
        <v>-480.77762111634621</v>
      </c>
    </row>
    <row r="25" spans="2:85" x14ac:dyDescent="0.3">
      <c r="B25" s="6" t="s">
        <v>78</v>
      </c>
      <c r="C25" s="100">
        <v>-15.558830129633241</v>
      </c>
      <c r="D25" s="26">
        <v>-15.558830129633241</v>
      </c>
      <c r="E25" s="26">
        <v>-15.558830129633241</v>
      </c>
      <c r="F25" s="26">
        <v>-15.558830129633241</v>
      </c>
      <c r="G25" s="26">
        <v>-15.558830129633241</v>
      </c>
      <c r="H25" s="26">
        <v>-15.558830129633241</v>
      </c>
      <c r="I25" s="26">
        <v>-15.558830129633241</v>
      </c>
      <c r="J25" s="26">
        <v>-15.558830129633241</v>
      </c>
      <c r="K25" s="26">
        <v>-15.558830129633241</v>
      </c>
      <c r="L25" s="26">
        <v>-15.558830129633241</v>
      </c>
      <c r="M25" s="26">
        <v>-15.558830129633241</v>
      </c>
      <c r="N25" s="32">
        <v>-15.558830129633241</v>
      </c>
      <c r="O25" s="40">
        <f t="shared" si="13"/>
        <v>-186.70596155559886</v>
      </c>
      <c r="P25" s="1"/>
      <c r="Q25" s="49">
        <v>0</v>
      </c>
      <c r="R25" s="26">
        <v>0</v>
      </c>
      <c r="S25" s="26">
        <v>0</v>
      </c>
      <c r="T25" s="26">
        <v>0</v>
      </c>
      <c r="U25" s="26">
        <v>0</v>
      </c>
      <c r="V25" s="26">
        <v>0</v>
      </c>
      <c r="W25" s="26">
        <v>0</v>
      </c>
      <c r="X25" s="26">
        <v>0</v>
      </c>
      <c r="Y25" s="26">
        <v>0</v>
      </c>
      <c r="Z25" s="26">
        <v>0</v>
      </c>
      <c r="AA25" s="26">
        <v>0</v>
      </c>
      <c r="AB25" s="32">
        <v>0</v>
      </c>
      <c r="AC25" s="40">
        <f t="shared" si="15"/>
        <v>0</v>
      </c>
      <c r="AE25" s="49">
        <v>0</v>
      </c>
      <c r="AF25" s="26">
        <v>0</v>
      </c>
      <c r="AG25" s="26">
        <v>0</v>
      </c>
      <c r="AH25" s="26">
        <v>0</v>
      </c>
      <c r="AI25" s="26">
        <v>0</v>
      </c>
      <c r="AJ25" s="26">
        <v>0</v>
      </c>
      <c r="AK25" s="26">
        <v>0</v>
      </c>
      <c r="AL25" s="26">
        <v>0</v>
      </c>
      <c r="AM25" s="26">
        <v>0</v>
      </c>
      <c r="AN25" s="26">
        <v>0</v>
      </c>
      <c r="AO25" s="26">
        <v>0</v>
      </c>
      <c r="AP25" s="32">
        <v>0</v>
      </c>
      <c r="AQ25" s="40">
        <f t="shared" si="17"/>
        <v>0</v>
      </c>
      <c r="AS25" s="49">
        <v>-23.500866025919589</v>
      </c>
      <c r="AT25" s="26">
        <v>-23.500866025919589</v>
      </c>
      <c r="AU25" s="26">
        <v>-23.500866025919589</v>
      </c>
      <c r="AV25" s="26">
        <v>-23.500866025919589</v>
      </c>
      <c r="AW25" s="26">
        <v>-23.500866025919589</v>
      </c>
      <c r="AX25" s="26">
        <v>-23.500866025919589</v>
      </c>
      <c r="AY25" s="26">
        <v>-23.500866025919589</v>
      </c>
      <c r="AZ25" s="26">
        <v>-23.500866025919589</v>
      </c>
      <c r="BA25" s="26">
        <v>-23.500866025919589</v>
      </c>
      <c r="BB25" s="26">
        <v>-23.500866025919589</v>
      </c>
      <c r="BC25" s="26">
        <v>-23.500866025919589</v>
      </c>
      <c r="BD25" s="32">
        <v>-23.500866025919589</v>
      </c>
      <c r="BE25" s="40">
        <f t="shared" si="19"/>
        <v>-282.01039231103505</v>
      </c>
      <c r="BG25" s="49">
        <v>-26.049210131016366</v>
      </c>
      <c r="BH25" s="26">
        <v>-26.049210131016366</v>
      </c>
      <c r="BI25" s="26">
        <v>-26.049210131016366</v>
      </c>
      <c r="BJ25" s="26">
        <v>-26.049210131016366</v>
      </c>
      <c r="BK25" s="26">
        <v>-26.049210131016366</v>
      </c>
      <c r="BL25" s="26">
        <v>-26.049210131016366</v>
      </c>
      <c r="BM25" s="26">
        <v>-26.049210131016366</v>
      </c>
      <c r="BN25" s="26">
        <v>-26.049210131016366</v>
      </c>
      <c r="BO25" s="26">
        <v>-26.049210131016366</v>
      </c>
      <c r="BP25" s="26">
        <v>-26.049210131016366</v>
      </c>
      <c r="BQ25" s="26">
        <v>-26.049210131016366</v>
      </c>
      <c r="BR25" s="32">
        <v>-26.049210131016366</v>
      </c>
      <c r="BS25" s="40">
        <f t="shared" si="21"/>
        <v>-312.59052157219639</v>
      </c>
      <c r="BU25" s="49">
        <v>-29.264202155167709</v>
      </c>
      <c r="BV25" s="26">
        <v>-29.264202155167709</v>
      </c>
      <c r="BW25" s="26">
        <v>-29.264202155167709</v>
      </c>
      <c r="BX25" s="26">
        <v>-29.264202155167709</v>
      </c>
      <c r="BY25" s="26">
        <v>-29.264202155167709</v>
      </c>
      <c r="BZ25" s="26">
        <v>-29.264202155167709</v>
      </c>
      <c r="CA25" s="26">
        <v>-29.264202155167709</v>
      </c>
      <c r="CB25" s="26">
        <v>-29.264202155167709</v>
      </c>
      <c r="CC25" s="26">
        <v>-29.264202155167709</v>
      </c>
      <c r="CD25" s="26">
        <v>-29.264202155167709</v>
      </c>
      <c r="CE25" s="26">
        <v>-29.264202155167709</v>
      </c>
      <c r="CF25" s="32">
        <v>-29.264202155167709</v>
      </c>
      <c r="CG25" s="40">
        <f t="shared" si="23"/>
        <v>-351.17042586201251</v>
      </c>
    </row>
    <row r="26" spans="2:85" ht="15" thickBot="1" x14ac:dyDescent="0.35">
      <c r="B26" s="10" t="s">
        <v>79</v>
      </c>
      <c r="C26" s="102">
        <f t="shared" ref="C26:N26" si="24">SUM(C22:C25)</f>
        <v>-476.85916747208</v>
      </c>
      <c r="D26" s="27">
        <f t="shared" si="24"/>
        <v>-476.85916747208</v>
      </c>
      <c r="E26" s="27">
        <f t="shared" si="24"/>
        <v>-476.85916747208</v>
      </c>
      <c r="F26" s="27">
        <f t="shared" si="24"/>
        <v>-476.85916747208</v>
      </c>
      <c r="G26" s="27">
        <f t="shared" si="24"/>
        <v>-476.85916747208</v>
      </c>
      <c r="H26" s="27">
        <f t="shared" si="24"/>
        <v>-476.85916747208</v>
      </c>
      <c r="I26" s="27">
        <f t="shared" si="24"/>
        <v>-476.85916747208</v>
      </c>
      <c r="J26" s="27">
        <f t="shared" si="24"/>
        <v>-476.85916747208</v>
      </c>
      <c r="K26" s="27">
        <f t="shared" si="24"/>
        <v>-476.85916747208</v>
      </c>
      <c r="L26" s="27">
        <f t="shared" si="24"/>
        <v>-476.85916747208</v>
      </c>
      <c r="M26" s="27">
        <f t="shared" si="24"/>
        <v>-476.85916747208</v>
      </c>
      <c r="N26" s="34">
        <f t="shared" si="24"/>
        <v>-476.85916747208</v>
      </c>
      <c r="O26" s="42">
        <f t="shared" si="13"/>
        <v>-5722.3100096649605</v>
      </c>
      <c r="P26" s="1"/>
      <c r="Q26" s="51">
        <f t="shared" ref="Q26:AB26" si="25">SUM(Q22:Q25)</f>
        <v>-381.96268400000002</v>
      </c>
      <c r="R26" s="27">
        <f t="shared" si="25"/>
        <v>-381.96268400000002</v>
      </c>
      <c r="S26" s="27">
        <f t="shared" si="25"/>
        <v>-381.96268400000002</v>
      </c>
      <c r="T26" s="27">
        <f t="shared" si="25"/>
        <v>-381.96268400000002</v>
      </c>
      <c r="U26" s="27">
        <f t="shared" si="25"/>
        <v>-381.96268400000002</v>
      </c>
      <c r="V26" s="27">
        <f t="shared" si="25"/>
        <v>-381.96268400000002</v>
      </c>
      <c r="W26" s="27">
        <f t="shared" si="25"/>
        <v>-381.96268400000002</v>
      </c>
      <c r="X26" s="27">
        <f t="shared" si="25"/>
        <v>-381.96268400000002</v>
      </c>
      <c r="Y26" s="27">
        <f t="shared" si="25"/>
        <v>-381.96268400000002</v>
      </c>
      <c r="Z26" s="27">
        <f t="shared" si="25"/>
        <v>-381.96268400000002</v>
      </c>
      <c r="AA26" s="27">
        <f t="shared" si="25"/>
        <v>-381.96268400000002</v>
      </c>
      <c r="AB26" s="34">
        <f t="shared" si="25"/>
        <v>-381.96268400000002</v>
      </c>
      <c r="AC26" s="42">
        <f t="shared" si="15"/>
        <v>-4583.5522080000001</v>
      </c>
      <c r="AE26" s="51">
        <f t="shared" ref="AE26:AP26" si="26">SUM(AE22:AE25)</f>
        <v>-180.98394632005255</v>
      </c>
      <c r="AF26" s="27">
        <f t="shared" si="26"/>
        <v>-180.98394632005255</v>
      </c>
      <c r="AG26" s="27">
        <f t="shared" si="26"/>
        <v>-180.98394632005255</v>
      </c>
      <c r="AH26" s="27">
        <f t="shared" si="26"/>
        <v>-180.98394632005255</v>
      </c>
      <c r="AI26" s="27">
        <f t="shared" si="26"/>
        <v>-180.98394632005255</v>
      </c>
      <c r="AJ26" s="27">
        <f t="shared" si="26"/>
        <v>-180.98394632005255</v>
      </c>
      <c r="AK26" s="27">
        <f t="shared" si="26"/>
        <v>-180.98394632005255</v>
      </c>
      <c r="AL26" s="27">
        <f t="shared" si="26"/>
        <v>-180.98394632005255</v>
      </c>
      <c r="AM26" s="27">
        <f t="shared" si="26"/>
        <v>-180.98394632005255</v>
      </c>
      <c r="AN26" s="27">
        <f t="shared" si="26"/>
        <v>-180.98394632005255</v>
      </c>
      <c r="AO26" s="27">
        <f t="shared" si="26"/>
        <v>-180.98394632005255</v>
      </c>
      <c r="AP26" s="34">
        <f t="shared" si="26"/>
        <v>-180.98394632005255</v>
      </c>
      <c r="AQ26" s="42">
        <f t="shared" si="17"/>
        <v>-2171.8073558406309</v>
      </c>
      <c r="AS26" s="51">
        <f t="shared" ref="AS26:BD26" si="27">SUM(AS22:AS25)</f>
        <v>-44.000162920919593</v>
      </c>
      <c r="AT26" s="27">
        <f t="shared" si="27"/>
        <v>-44.000162920919593</v>
      </c>
      <c r="AU26" s="27">
        <f t="shared" si="27"/>
        <v>-44.000162920919593</v>
      </c>
      <c r="AV26" s="27">
        <f t="shared" si="27"/>
        <v>-44.000162920919593</v>
      </c>
      <c r="AW26" s="27">
        <f t="shared" si="27"/>
        <v>-44.000162920919593</v>
      </c>
      <c r="AX26" s="27">
        <f t="shared" si="27"/>
        <v>-44.000162920919593</v>
      </c>
      <c r="AY26" s="27">
        <f t="shared" si="27"/>
        <v>-44.000162920919593</v>
      </c>
      <c r="AZ26" s="27">
        <f t="shared" si="27"/>
        <v>-44.000162920919593</v>
      </c>
      <c r="BA26" s="27">
        <f t="shared" si="27"/>
        <v>-44.000162920919593</v>
      </c>
      <c r="BB26" s="27">
        <f t="shared" si="27"/>
        <v>-44.000162920919593</v>
      </c>
      <c r="BC26" s="27">
        <f t="shared" si="27"/>
        <v>-44.000162920919593</v>
      </c>
      <c r="BD26" s="34">
        <f t="shared" si="27"/>
        <v>-44.000162920919593</v>
      </c>
      <c r="BE26" s="42">
        <f t="shared" si="19"/>
        <v>-528.00195505103511</v>
      </c>
      <c r="BG26" s="51">
        <f t="shared" ref="BG26:BR26" si="28">SUM(BG22:BG25)</f>
        <v>-62.745285724349699</v>
      </c>
      <c r="BH26" s="27">
        <f t="shared" si="28"/>
        <v>-62.745285724349699</v>
      </c>
      <c r="BI26" s="27">
        <f t="shared" si="28"/>
        <v>-62.745285724349699</v>
      </c>
      <c r="BJ26" s="27">
        <f t="shared" si="28"/>
        <v>-62.745285724349699</v>
      </c>
      <c r="BK26" s="27">
        <f t="shared" si="28"/>
        <v>-62.745285724349699</v>
      </c>
      <c r="BL26" s="27">
        <f t="shared" si="28"/>
        <v>-62.745285724349699</v>
      </c>
      <c r="BM26" s="27">
        <f t="shared" si="28"/>
        <v>-62.745285724349699</v>
      </c>
      <c r="BN26" s="27">
        <f t="shared" si="28"/>
        <v>-62.745285724349699</v>
      </c>
      <c r="BO26" s="27">
        <f t="shared" si="28"/>
        <v>-62.745285724349699</v>
      </c>
      <c r="BP26" s="27">
        <f t="shared" si="28"/>
        <v>-62.745285724349699</v>
      </c>
      <c r="BQ26" s="27">
        <f t="shared" si="28"/>
        <v>-62.745285724349699</v>
      </c>
      <c r="BR26" s="34">
        <f t="shared" si="28"/>
        <v>-62.745285724349699</v>
      </c>
      <c r="BS26" s="42">
        <f t="shared" si="21"/>
        <v>-752.94342869219645</v>
      </c>
      <c r="BU26" s="51">
        <f t="shared" ref="BU26:CF26" si="29">SUM(BU22:BU25)</f>
        <v>-123.56775391486325</v>
      </c>
      <c r="BV26" s="27">
        <f t="shared" si="29"/>
        <v>-123.56775391486325</v>
      </c>
      <c r="BW26" s="27">
        <f t="shared" si="29"/>
        <v>-123.56775391486325</v>
      </c>
      <c r="BX26" s="27">
        <f t="shared" si="29"/>
        <v>-123.56775391486325</v>
      </c>
      <c r="BY26" s="27">
        <f t="shared" si="29"/>
        <v>-123.56775391486325</v>
      </c>
      <c r="BZ26" s="27">
        <f t="shared" si="29"/>
        <v>-123.56775391486325</v>
      </c>
      <c r="CA26" s="27">
        <f t="shared" si="29"/>
        <v>-123.56775391486325</v>
      </c>
      <c r="CB26" s="27">
        <f t="shared" si="29"/>
        <v>-123.56775391486325</v>
      </c>
      <c r="CC26" s="27">
        <f t="shared" si="29"/>
        <v>-123.56775391486325</v>
      </c>
      <c r="CD26" s="27">
        <f t="shared" si="29"/>
        <v>-123.56775391486325</v>
      </c>
      <c r="CE26" s="27">
        <f t="shared" si="29"/>
        <v>-123.56775391486325</v>
      </c>
      <c r="CF26" s="34">
        <f t="shared" si="29"/>
        <v>-123.56775391486325</v>
      </c>
      <c r="CG26" s="42">
        <f t="shared" si="23"/>
        <v>-1482.8130469783589</v>
      </c>
    </row>
    <row r="27" spans="2:85" ht="15" thickTop="1" x14ac:dyDescent="0.3">
      <c r="B27" s="8" t="s">
        <v>80</v>
      </c>
      <c r="C27" s="103">
        <v>0</v>
      </c>
      <c r="D27" s="20">
        <v>0</v>
      </c>
      <c r="E27" s="20">
        <v>0</v>
      </c>
      <c r="F27" s="20">
        <v>0</v>
      </c>
      <c r="G27" s="20">
        <v>0</v>
      </c>
      <c r="H27" s="20">
        <v>0</v>
      </c>
      <c r="I27" s="20">
        <v>0</v>
      </c>
      <c r="J27" s="20">
        <v>0</v>
      </c>
      <c r="K27" s="20">
        <v>0</v>
      </c>
      <c r="L27" s="20">
        <v>0</v>
      </c>
      <c r="M27" s="20">
        <v>0</v>
      </c>
      <c r="N27" s="18">
        <v>0</v>
      </c>
      <c r="O27" s="43">
        <f t="shared" si="13"/>
        <v>0</v>
      </c>
      <c r="P27" s="1"/>
      <c r="Q27" s="52">
        <v>0</v>
      </c>
      <c r="R27" s="20">
        <v>0</v>
      </c>
      <c r="S27" s="20">
        <v>0</v>
      </c>
      <c r="T27" s="20">
        <v>0</v>
      </c>
      <c r="U27" s="20">
        <v>0</v>
      </c>
      <c r="V27" s="20">
        <v>0</v>
      </c>
      <c r="W27" s="20">
        <v>0</v>
      </c>
      <c r="X27" s="20">
        <v>0</v>
      </c>
      <c r="Y27" s="20">
        <v>0</v>
      </c>
      <c r="Z27" s="20">
        <v>0</v>
      </c>
      <c r="AA27" s="20">
        <v>0</v>
      </c>
      <c r="AB27" s="18">
        <v>0</v>
      </c>
      <c r="AC27" s="43">
        <f t="shared" si="15"/>
        <v>0</v>
      </c>
      <c r="AE27" s="52">
        <v>0</v>
      </c>
      <c r="AF27" s="20">
        <v>0</v>
      </c>
      <c r="AG27" s="20">
        <v>0</v>
      </c>
      <c r="AH27" s="20">
        <v>0</v>
      </c>
      <c r="AI27" s="20">
        <v>0</v>
      </c>
      <c r="AJ27" s="20">
        <v>0</v>
      </c>
      <c r="AK27" s="20">
        <v>0</v>
      </c>
      <c r="AL27" s="20">
        <v>0</v>
      </c>
      <c r="AM27" s="20">
        <v>0</v>
      </c>
      <c r="AN27" s="20">
        <v>0</v>
      </c>
      <c r="AO27" s="20">
        <v>0</v>
      </c>
      <c r="AP27" s="18">
        <v>0</v>
      </c>
      <c r="AQ27" s="43">
        <f t="shared" si="17"/>
        <v>0</v>
      </c>
      <c r="AS27" s="52">
        <v>0</v>
      </c>
      <c r="AT27" s="20">
        <v>0</v>
      </c>
      <c r="AU27" s="20">
        <v>0</v>
      </c>
      <c r="AV27" s="20">
        <v>0</v>
      </c>
      <c r="AW27" s="20">
        <v>0</v>
      </c>
      <c r="AX27" s="20">
        <v>0</v>
      </c>
      <c r="AY27" s="20">
        <v>0</v>
      </c>
      <c r="AZ27" s="20">
        <v>0</v>
      </c>
      <c r="BA27" s="20">
        <v>0</v>
      </c>
      <c r="BB27" s="20">
        <v>0</v>
      </c>
      <c r="BC27" s="20">
        <v>0</v>
      </c>
      <c r="BD27" s="18">
        <v>0</v>
      </c>
      <c r="BE27" s="43">
        <f t="shared" si="19"/>
        <v>0</v>
      </c>
      <c r="BG27" s="52">
        <v>0</v>
      </c>
      <c r="BH27" s="20">
        <v>0</v>
      </c>
      <c r="BI27" s="20">
        <v>0</v>
      </c>
      <c r="BJ27" s="20">
        <v>0</v>
      </c>
      <c r="BK27" s="20">
        <v>0</v>
      </c>
      <c r="BL27" s="20">
        <v>0</v>
      </c>
      <c r="BM27" s="20">
        <v>0</v>
      </c>
      <c r="BN27" s="20">
        <v>0</v>
      </c>
      <c r="BO27" s="20">
        <v>0</v>
      </c>
      <c r="BP27" s="20">
        <v>0</v>
      </c>
      <c r="BQ27" s="20">
        <v>0</v>
      </c>
      <c r="BR27" s="18">
        <v>0</v>
      </c>
      <c r="BS27" s="43">
        <f t="shared" si="21"/>
        <v>0</v>
      </c>
      <c r="BU27" s="52">
        <v>0</v>
      </c>
      <c r="BV27" s="20">
        <v>0</v>
      </c>
      <c r="BW27" s="20">
        <v>0</v>
      </c>
      <c r="BX27" s="20">
        <v>0</v>
      </c>
      <c r="BY27" s="20">
        <v>0</v>
      </c>
      <c r="BZ27" s="20">
        <v>0</v>
      </c>
      <c r="CA27" s="20">
        <v>0</v>
      </c>
      <c r="CB27" s="20">
        <v>0</v>
      </c>
      <c r="CC27" s="20">
        <v>0</v>
      </c>
      <c r="CD27" s="20">
        <v>0</v>
      </c>
      <c r="CE27" s="20">
        <v>0</v>
      </c>
      <c r="CF27" s="18">
        <v>0</v>
      </c>
      <c r="CG27" s="43">
        <f t="shared" si="23"/>
        <v>0</v>
      </c>
    </row>
    <row r="28" spans="2:85" ht="15" thickBot="1" x14ac:dyDescent="0.35">
      <c r="B28" s="12" t="s">
        <v>81</v>
      </c>
      <c r="C28" s="97">
        <f t="shared" ref="C28:N28" si="30">SUM(C19,C26,C27)</f>
        <v>4090.7944358501527</v>
      </c>
      <c r="D28" s="25">
        <f t="shared" si="30"/>
        <v>4331.5367314806108</v>
      </c>
      <c r="E28" s="25">
        <f t="shared" si="30"/>
        <v>4700.6438711334822</v>
      </c>
      <c r="F28" s="25">
        <f t="shared" si="30"/>
        <v>4976.0330541211051</v>
      </c>
      <c r="G28" s="25">
        <f t="shared" si="30"/>
        <v>4890.9979756727525</v>
      </c>
      <c r="H28" s="25">
        <f t="shared" si="30"/>
        <v>4709.6662733254316</v>
      </c>
      <c r="I28" s="25">
        <f t="shared" si="30"/>
        <v>4733.5303619518791</v>
      </c>
      <c r="J28" s="25">
        <f t="shared" si="30"/>
        <v>4561.3102740842196</v>
      </c>
      <c r="K28" s="25">
        <f t="shared" si="30"/>
        <v>5001.1307688320858</v>
      </c>
      <c r="L28" s="25">
        <f t="shared" si="30"/>
        <v>5124.8037646093044</v>
      </c>
      <c r="M28" s="25">
        <f t="shared" si="30"/>
        <v>4786.4481049235956</v>
      </c>
      <c r="N28" s="30">
        <f t="shared" si="30"/>
        <v>5450.0268543539032</v>
      </c>
      <c r="O28" s="37">
        <f t="shared" si="13"/>
        <v>57356.922470338533</v>
      </c>
      <c r="P28" s="1"/>
      <c r="Q28" s="46">
        <f t="shared" ref="Q28:AB28" si="31">SUM(Q19,Q26,Q27)</f>
        <v>1846.0867864993925</v>
      </c>
      <c r="R28" s="25">
        <f t="shared" si="31"/>
        <v>2005.2677036163982</v>
      </c>
      <c r="S28" s="25">
        <f t="shared" si="31"/>
        <v>2060.910571873651</v>
      </c>
      <c r="T28" s="25">
        <f t="shared" si="31"/>
        <v>2107.5486958768042</v>
      </c>
      <c r="U28" s="25">
        <f t="shared" si="31"/>
        <v>1988.6940445446921</v>
      </c>
      <c r="V28" s="25">
        <f t="shared" si="31"/>
        <v>2071.7890974795919</v>
      </c>
      <c r="W28" s="25">
        <f t="shared" si="31"/>
        <v>2080.7511404206102</v>
      </c>
      <c r="X28" s="25">
        <f t="shared" si="31"/>
        <v>2139.5056984849571</v>
      </c>
      <c r="Y28" s="25">
        <f t="shared" si="31"/>
        <v>2115.9885479856898</v>
      </c>
      <c r="Z28" s="25">
        <f t="shared" si="31"/>
        <v>2212.3370312072052</v>
      </c>
      <c r="AA28" s="25">
        <f t="shared" si="31"/>
        <v>2106.2388234389864</v>
      </c>
      <c r="AB28" s="30">
        <f t="shared" si="31"/>
        <v>2243.3601286604699</v>
      </c>
      <c r="AC28" s="37">
        <f t="shared" si="15"/>
        <v>24978.478270088446</v>
      </c>
      <c r="AE28" s="46">
        <f t="shared" ref="AE28:AP28" si="32">SUM(AE19,AE26,AE27)</f>
        <v>151.21232751857707</v>
      </c>
      <c r="AF28" s="25">
        <f t="shared" si="32"/>
        <v>169.03118299848865</v>
      </c>
      <c r="AG28" s="25">
        <f t="shared" si="32"/>
        <v>169.03118299848865</v>
      </c>
      <c r="AH28" s="25">
        <f t="shared" si="32"/>
        <v>201.98520546388607</v>
      </c>
      <c r="AI28" s="25">
        <f t="shared" si="32"/>
        <v>221.45173228585054</v>
      </c>
      <c r="AJ28" s="25">
        <f t="shared" si="32"/>
        <v>221.45173228584991</v>
      </c>
      <c r="AK28" s="25">
        <f t="shared" si="32"/>
        <v>265.82092841619698</v>
      </c>
      <c r="AL28" s="25">
        <f t="shared" si="32"/>
        <v>265.82092841619851</v>
      </c>
      <c r="AM28" s="25">
        <f t="shared" si="32"/>
        <v>298.18998977448189</v>
      </c>
      <c r="AN28" s="25">
        <f t="shared" si="32"/>
        <v>301.27550802240995</v>
      </c>
      <c r="AO28" s="25">
        <f t="shared" si="32"/>
        <v>279.5589996836465</v>
      </c>
      <c r="AP28" s="30">
        <f t="shared" si="32"/>
        <v>301.27550802241046</v>
      </c>
      <c r="AQ28" s="37">
        <f t="shared" si="17"/>
        <v>2846.1052258864856</v>
      </c>
      <c r="AS28" s="46">
        <f t="shared" ref="AS28:BD28" si="33">SUM(AS19,AS26,AS27)</f>
        <v>128.30328489461547</v>
      </c>
      <c r="AT28" s="25">
        <f t="shared" si="33"/>
        <v>132.43342633225998</v>
      </c>
      <c r="AU28" s="25">
        <f t="shared" si="33"/>
        <v>142.52794323034266</v>
      </c>
      <c r="AV28" s="25">
        <f t="shared" si="33"/>
        <v>164.64464432009908</v>
      </c>
      <c r="AW28" s="25">
        <f t="shared" si="33"/>
        <v>185.24867167113067</v>
      </c>
      <c r="AX28" s="25">
        <f t="shared" si="33"/>
        <v>159.70423462150126</v>
      </c>
      <c r="AY28" s="25">
        <f t="shared" si="33"/>
        <v>166.51571084438149</v>
      </c>
      <c r="AZ28" s="25">
        <f t="shared" si="33"/>
        <v>157.15990102860513</v>
      </c>
      <c r="BA28" s="25">
        <f t="shared" si="33"/>
        <v>164.9174695867253</v>
      </c>
      <c r="BB28" s="25">
        <f t="shared" si="33"/>
        <v>171.99956382919709</v>
      </c>
      <c r="BC28" s="25">
        <f t="shared" si="33"/>
        <v>160.44279359761737</v>
      </c>
      <c r="BD28" s="30">
        <f t="shared" si="33"/>
        <v>235.38146889654865</v>
      </c>
      <c r="BE28" s="37">
        <f t="shared" si="19"/>
        <v>1969.2791128530239</v>
      </c>
      <c r="BG28" s="46">
        <f t="shared" ref="BG28:BR28" si="34">SUM(BG19,BG26,BG27)</f>
        <v>1210.605726083933</v>
      </c>
      <c r="BH28" s="25">
        <f t="shared" si="34"/>
        <v>1228.2948208886933</v>
      </c>
      <c r="BI28" s="25">
        <f t="shared" si="34"/>
        <v>1261.6231336639989</v>
      </c>
      <c r="BJ28" s="25">
        <f t="shared" si="34"/>
        <v>1214.4247469528677</v>
      </c>
      <c r="BK28" s="25">
        <f t="shared" si="34"/>
        <v>1242.8112139687232</v>
      </c>
      <c r="BL28" s="25">
        <f t="shared" si="34"/>
        <v>1216.5712628296192</v>
      </c>
      <c r="BM28" s="25">
        <f t="shared" si="34"/>
        <v>1274.2233569626619</v>
      </c>
      <c r="BN28" s="25">
        <f t="shared" si="34"/>
        <v>1259.6650223501788</v>
      </c>
      <c r="BO28" s="25">
        <f t="shared" si="34"/>
        <v>1342.1810299850299</v>
      </c>
      <c r="BP28" s="25">
        <f t="shared" si="34"/>
        <v>1303.4803477433638</v>
      </c>
      <c r="BQ28" s="25">
        <f t="shared" si="34"/>
        <v>1184.6374597878889</v>
      </c>
      <c r="BR28" s="30">
        <f t="shared" si="34"/>
        <v>1507.301404228017</v>
      </c>
      <c r="BS28" s="37">
        <f t="shared" si="21"/>
        <v>15245.819525444975</v>
      </c>
      <c r="BU28" s="46">
        <f t="shared" ref="BU28:CF28" si="35">SUM(BU19,BU26,BU27)</f>
        <v>1726.7452469477203</v>
      </c>
      <c r="BV28" s="25">
        <f t="shared" si="35"/>
        <v>2615.4757256048065</v>
      </c>
      <c r="BW28" s="25">
        <f t="shared" si="35"/>
        <v>2562.6700536123881</v>
      </c>
      <c r="BX28" s="25">
        <f t="shared" si="35"/>
        <v>2636.0809709712566</v>
      </c>
      <c r="BY28" s="25">
        <f t="shared" si="35"/>
        <v>2542.5027420691154</v>
      </c>
      <c r="BZ28" s="25">
        <f t="shared" si="35"/>
        <v>2721.5965062201612</v>
      </c>
      <c r="CA28" s="25">
        <f t="shared" si="35"/>
        <v>2697.5294055539657</v>
      </c>
      <c r="CB28" s="25">
        <f t="shared" si="35"/>
        <v>2749.6855812795907</v>
      </c>
      <c r="CC28" s="25">
        <f t="shared" si="35"/>
        <v>2637.1256057105306</v>
      </c>
      <c r="CD28" s="25">
        <f t="shared" si="35"/>
        <v>2727.048134495788</v>
      </c>
      <c r="CE28" s="25">
        <f t="shared" si="35"/>
        <v>2880.861972858982</v>
      </c>
      <c r="CF28" s="30">
        <f t="shared" si="35"/>
        <v>2954.9540192606119</v>
      </c>
      <c r="CG28" s="37">
        <f t="shared" si="23"/>
        <v>31452.275964584918</v>
      </c>
    </row>
    <row r="29" spans="2:85" ht="15" thickTop="1" x14ac:dyDescent="0.3">
      <c r="B29" s="8"/>
      <c r="C29" s="98"/>
      <c r="D29" s="21"/>
      <c r="E29" s="21"/>
      <c r="F29" s="21"/>
      <c r="G29" s="21"/>
      <c r="H29" s="21"/>
      <c r="I29" s="21"/>
      <c r="J29" s="21"/>
      <c r="K29" s="21"/>
      <c r="L29" s="21"/>
      <c r="M29" s="21"/>
      <c r="N29" s="19"/>
      <c r="O29" s="38">
        <f t="shared" si="13"/>
        <v>0</v>
      </c>
      <c r="P29" s="1"/>
      <c r="Q29" s="47"/>
      <c r="R29" s="21"/>
      <c r="S29" s="21"/>
      <c r="T29" s="21"/>
      <c r="U29" s="21"/>
      <c r="V29" s="21"/>
      <c r="W29" s="21"/>
      <c r="X29" s="21"/>
      <c r="Y29" s="21"/>
      <c r="Z29" s="21"/>
      <c r="AA29" s="21"/>
      <c r="AB29" s="19"/>
      <c r="AC29" s="38">
        <f t="shared" si="15"/>
        <v>0</v>
      </c>
      <c r="AE29" s="47"/>
      <c r="AF29" s="21"/>
      <c r="AG29" s="21"/>
      <c r="AH29" s="21"/>
      <c r="AI29" s="21"/>
      <c r="AJ29" s="21"/>
      <c r="AK29" s="21"/>
      <c r="AL29" s="21"/>
      <c r="AM29" s="21"/>
      <c r="AN29" s="21"/>
      <c r="AO29" s="21"/>
      <c r="AP29" s="19"/>
      <c r="AQ29" s="38">
        <f t="shared" si="17"/>
        <v>0</v>
      </c>
      <c r="AS29" s="47"/>
      <c r="AT29" s="21"/>
      <c r="AU29" s="21"/>
      <c r="AV29" s="21"/>
      <c r="AW29" s="21"/>
      <c r="AX29" s="21"/>
      <c r="AY29" s="21"/>
      <c r="AZ29" s="21"/>
      <c r="BA29" s="21"/>
      <c r="BB29" s="21"/>
      <c r="BC29" s="21"/>
      <c r="BD29" s="19"/>
      <c r="BE29" s="38">
        <f t="shared" si="19"/>
        <v>0</v>
      </c>
      <c r="BG29" s="47"/>
      <c r="BH29" s="21"/>
      <c r="BI29" s="21"/>
      <c r="BJ29" s="21"/>
      <c r="BK29" s="21"/>
      <c r="BL29" s="21"/>
      <c r="BM29" s="21"/>
      <c r="BN29" s="21"/>
      <c r="BO29" s="21"/>
      <c r="BP29" s="21"/>
      <c r="BQ29" s="21"/>
      <c r="BR29" s="19"/>
      <c r="BS29" s="38">
        <f t="shared" si="21"/>
        <v>0</v>
      </c>
      <c r="BU29" s="47"/>
      <c r="BV29" s="21"/>
      <c r="BW29" s="21"/>
      <c r="BX29" s="21"/>
      <c r="BY29" s="21"/>
      <c r="BZ29" s="21"/>
      <c r="CA29" s="21"/>
      <c r="CB29" s="21"/>
      <c r="CC29" s="21"/>
      <c r="CD29" s="21"/>
      <c r="CE29" s="21"/>
      <c r="CF29" s="19"/>
      <c r="CG29" s="38">
        <f t="shared" si="23"/>
        <v>0</v>
      </c>
    </row>
    <row r="30" spans="2:85" x14ac:dyDescent="0.3">
      <c r="B30" s="8" t="s">
        <v>1</v>
      </c>
      <c r="C30" s="99">
        <v>-364.93155025221535</v>
      </c>
      <c r="D30" s="23">
        <v>-364.93155025221535</v>
      </c>
      <c r="E30" s="23">
        <v>-364.93155025221535</v>
      </c>
      <c r="F30" s="23">
        <v>-364.93155025221535</v>
      </c>
      <c r="G30" s="23">
        <v>-364.93155025221535</v>
      </c>
      <c r="H30" s="23">
        <v>-364.93155025221535</v>
      </c>
      <c r="I30" s="23">
        <v>-364.93155025221535</v>
      </c>
      <c r="J30" s="23">
        <v>-364.93155025221535</v>
      </c>
      <c r="K30" s="23">
        <v>-364.93155025221535</v>
      </c>
      <c r="L30" s="23">
        <v>-364.93155025221535</v>
      </c>
      <c r="M30" s="23">
        <v>-364.93155025221535</v>
      </c>
      <c r="N30" s="31">
        <v>-364.93155025221535</v>
      </c>
      <c r="O30" s="39">
        <f t="shared" si="13"/>
        <v>-4379.1786030265839</v>
      </c>
      <c r="P30" s="1"/>
      <c r="Q30" s="48">
        <v>-221.22479048000002</v>
      </c>
      <c r="R30" s="23">
        <v>-221.22479048000002</v>
      </c>
      <c r="S30" s="23">
        <v>-221.22479048000002</v>
      </c>
      <c r="T30" s="23">
        <v>-221.22479048000002</v>
      </c>
      <c r="U30" s="23">
        <v>-221.22479048000002</v>
      </c>
      <c r="V30" s="23">
        <v>-221.22479048000002</v>
      </c>
      <c r="W30" s="23">
        <v>-221.22479048000002</v>
      </c>
      <c r="X30" s="23">
        <v>-221.22479048000002</v>
      </c>
      <c r="Y30" s="23">
        <v>-221.22479048000002</v>
      </c>
      <c r="Z30" s="23">
        <v>-221.22479048000002</v>
      </c>
      <c r="AA30" s="23">
        <v>-221.22479048000002</v>
      </c>
      <c r="AB30" s="31">
        <v>-221.22479048000002</v>
      </c>
      <c r="AC30" s="39">
        <f t="shared" si="15"/>
        <v>-2654.6974857600012</v>
      </c>
      <c r="AE30" s="48">
        <v>-22.217745190000002</v>
      </c>
      <c r="AF30" s="23">
        <v>-22.217745190000002</v>
      </c>
      <c r="AG30" s="23">
        <v>-22.217745190000002</v>
      </c>
      <c r="AH30" s="23">
        <v>-22.217745190000002</v>
      </c>
      <c r="AI30" s="23">
        <v>-22.217745190000002</v>
      </c>
      <c r="AJ30" s="23">
        <v>-22.217745190000002</v>
      </c>
      <c r="AK30" s="23">
        <v>-22.217745190000002</v>
      </c>
      <c r="AL30" s="23">
        <v>-22.217745190000002</v>
      </c>
      <c r="AM30" s="23">
        <v>-22.217745190000002</v>
      </c>
      <c r="AN30" s="23">
        <v>-22.217745190000002</v>
      </c>
      <c r="AO30" s="23">
        <v>-22.217745190000002</v>
      </c>
      <c r="AP30" s="31">
        <v>-22.217745190000002</v>
      </c>
      <c r="AQ30" s="39">
        <f t="shared" si="17"/>
        <v>-266.61294228000008</v>
      </c>
      <c r="AS30" s="48">
        <v>-24.930587500000001</v>
      </c>
      <c r="AT30" s="23">
        <v>-24.930587500000001</v>
      </c>
      <c r="AU30" s="23">
        <v>-24.930587500000001</v>
      </c>
      <c r="AV30" s="23">
        <v>-24.930587500000001</v>
      </c>
      <c r="AW30" s="23">
        <v>-24.930587500000001</v>
      </c>
      <c r="AX30" s="23">
        <v>-24.930587500000001</v>
      </c>
      <c r="AY30" s="23">
        <v>-24.930587500000001</v>
      </c>
      <c r="AZ30" s="23">
        <v>-24.930587500000001</v>
      </c>
      <c r="BA30" s="23">
        <v>-24.930587500000001</v>
      </c>
      <c r="BB30" s="23">
        <v>-24.930587500000001</v>
      </c>
      <c r="BC30" s="23">
        <v>-24.930587500000001</v>
      </c>
      <c r="BD30" s="31">
        <v>-24.930587500000001</v>
      </c>
      <c r="BE30" s="39">
        <f t="shared" si="19"/>
        <v>-299.16705000000002</v>
      </c>
      <c r="BG30" s="48">
        <v>-57.18460083333332</v>
      </c>
      <c r="BH30" s="23">
        <v>-57.18460083333332</v>
      </c>
      <c r="BI30" s="23">
        <v>-57.18460083333332</v>
      </c>
      <c r="BJ30" s="23">
        <v>-57.18460083333332</v>
      </c>
      <c r="BK30" s="23">
        <v>-57.18460083333332</v>
      </c>
      <c r="BL30" s="23">
        <v>-57.18460083333332</v>
      </c>
      <c r="BM30" s="23">
        <v>-57.18460083333332</v>
      </c>
      <c r="BN30" s="23">
        <v>-57.18460083333332</v>
      </c>
      <c r="BO30" s="23">
        <v>-57.18460083333332</v>
      </c>
      <c r="BP30" s="23">
        <v>-57.18460083333332</v>
      </c>
      <c r="BQ30" s="23">
        <v>-57.18460083333332</v>
      </c>
      <c r="BR30" s="31">
        <v>-57.18460083333332</v>
      </c>
      <c r="BS30" s="39">
        <f t="shared" si="21"/>
        <v>-686.21520999999984</v>
      </c>
      <c r="BU30" s="48">
        <v>-282.13090390000008</v>
      </c>
      <c r="BV30" s="23">
        <v>-282.13090390000008</v>
      </c>
      <c r="BW30" s="23">
        <v>-282.13090390000008</v>
      </c>
      <c r="BX30" s="23">
        <v>-282.13090390000008</v>
      </c>
      <c r="BY30" s="23">
        <v>-282.13090390000008</v>
      </c>
      <c r="BZ30" s="23">
        <v>-282.13090390000008</v>
      </c>
      <c r="CA30" s="23">
        <v>-282.13090390000008</v>
      </c>
      <c r="CB30" s="23">
        <v>-282.13090390000008</v>
      </c>
      <c r="CC30" s="23">
        <v>-282.13090390000008</v>
      </c>
      <c r="CD30" s="23">
        <v>-282.13090390000008</v>
      </c>
      <c r="CE30" s="23">
        <v>-282.13090390000008</v>
      </c>
      <c r="CF30" s="31">
        <v>-282.13090390000008</v>
      </c>
      <c r="CG30" s="39">
        <f t="shared" si="23"/>
        <v>-3385.5708468000016</v>
      </c>
    </row>
    <row r="31" spans="2:85" x14ac:dyDescent="0.3">
      <c r="B31" s="11"/>
      <c r="C31" s="100"/>
      <c r="D31" s="26"/>
      <c r="E31" s="26"/>
      <c r="F31" s="26"/>
      <c r="G31" s="26"/>
      <c r="H31" s="26"/>
      <c r="I31" s="26"/>
      <c r="J31" s="26"/>
      <c r="K31" s="26"/>
      <c r="L31" s="26"/>
      <c r="M31" s="26"/>
      <c r="N31" s="32"/>
      <c r="O31" s="40">
        <f t="shared" si="13"/>
        <v>0</v>
      </c>
      <c r="P31" s="1"/>
      <c r="Q31" s="49"/>
      <c r="R31" s="26"/>
      <c r="S31" s="26"/>
      <c r="T31" s="26"/>
      <c r="U31" s="26"/>
      <c r="V31" s="26"/>
      <c r="W31" s="26"/>
      <c r="X31" s="26"/>
      <c r="Y31" s="26"/>
      <c r="Z31" s="26"/>
      <c r="AA31" s="26"/>
      <c r="AB31" s="32"/>
      <c r="AC31" s="40">
        <f t="shared" si="15"/>
        <v>0</v>
      </c>
      <c r="AE31" s="49"/>
      <c r="AF31" s="26"/>
      <c r="AG31" s="26"/>
      <c r="AH31" s="26"/>
      <c r="AI31" s="26"/>
      <c r="AJ31" s="26"/>
      <c r="AK31" s="26"/>
      <c r="AL31" s="26"/>
      <c r="AM31" s="26"/>
      <c r="AN31" s="26"/>
      <c r="AO31" s="26"/>
      <c r="AP31" s="32"/>
      <c r="AQ31" s="40">
        <f t="shared" si="17"/>
        <v>0</v>
      </c>
      <c r="AS31" s="49"/>
      <c r="AT31" s="26"/>
      <c r="AU31" s="26"/>
      <c r="AV31" s="26"/>
      <c r="AW31" s="26"/>
      <c r="AX31" s="26"/>
      <c r="AY31" s="26"/>
      <c r="AZ31" s="26"/>
      <c r="BA31" s="26"/>
      <c r="BB31" s="26"/>
      <c r="BC31" s="26"/>
      <c r="BD31" s="32"/>
      <c r="BE31" s="40">
        <f t="shared" si="19"/>
        <v>0</v>
      </c>
      <c r="BG31" s="49"/>
      <c r="BH31" s="26"/>
      <c r="BI31" s="26"/>
      <c r="BJ31" s="26"/>
      <c r="BK31" s="26"/>
      <c r="BL31" s="26"/>
      <c r="BM31" s="26"/>
      <c r="BN31" s="26"/>
      <c r="BO31" s="26"/>
      <c r="BP31" s="26"/>
      <c r="BQ31" s="26"/>
      <c r="BR31" s="32"/>
      <c r="BS31" s="40">
        <f t="shared" si="21"/>
        <v>0</v>
      </c>
      <c r="BU31" s="49"/>
      <c r="BV31" s="26"/>
      <c r="BW31" s="26"/>
      <c r="BX31" s="26"/>
      <c r="BY31" s="26"/>
      <c r="BZ31" s="26"/>
      <c r="CA31" s="26"/>
      <c r="CB31" s="26"/>
      <c r="CC31" s="26"/>
      <c r="CD31" s="26"/>
      <c r="CE31" s="26"/>
      <c r="CF31" s="32"/>
      <c r="CG31" s="40">
        <f t="shared" si="23"/>
        <v>0</v>
      </c>
    </row>
    <row r="32" spans="2:85" ht="15" thickBot="1" x14ac:dyDescent="0.35">
      <c r="B32" s="10" t="s">
        <v>82</v>
      </c>
      <c r="C32" s="104">
        <f t="shared" ref="C32:N32" si="36">SUM(C28,C30)</f>
        <v>3725.8628855979373</v>
      </c>
      <c r="D32" s="82">
        <f t="shared" si="36"/>
        <v>3966.6051812283954</v>
      </c>
      <c r="E32" s="82">
        <f t="shared" si="36"/>
        <v>4335.7123208812673</v>
      </c>
      <c r="F32" s="82">
        <f t="shared" si="36"/>
        <v>4611.1015038688902</v>
      </c>
      <c r="G32" s="82">
        <f t="shared" si="36"/>
        <v>4526.0664254205376</v>
      </c>
      <c r="H32" s="82">
        <f t="shared" si="36"/>
        <v>4344.7347230732166</v>
      </c>
      <c r="I32" s="82">
        <f t="shared" si="36"/>
        <v>4368.5988116996641</v>
      </c>
      <c r="J32" s="82">
        <f t="shared" si="36"/>
        <v>4196.3787238320047</v>
      </c>
      <c r="K32" s="82">
        <f t="shared" si="36"/>
        <v>4636.1992185798708</v>
      </c>
      <c r="L32" s="82">
        <f t="shared" si="36"/>
        <v>4759.8722143570894</v>
      </c>
      <c r="M32" s="82">
        <f t="shared" si="36"/>
        <v>4421.5165546713806</v>
      </c>
      <c r="N32" s="83">
        <f t="shared" si="36"/>
        <v>5085.0953041016883</v>
      </c>
      <c r="O32" s="85">
        <f t="shared" si="13"/>
        <v>52977.743867311954</v>
      </c>
      <c r="P32" s="1"/>
      <c r="Q32" s="84">
        <f t="shared" ref="Q32:AB32" si="37">SUM(Q28,Q30)</f>
        <v>1624.8619960193923</v>
      </c>
      <c r="R32" s="82">
        <f t="shared" si="37"/>
        <v>1784.0429131363981</v>
      </c>
      <c r="S32" s="82">
        <f t="shared" si="37"/>
        <v>1839.6857813936508</v>
      </c>
      <c r="T32" s="82">
        <f t="shared" si="37"/>
        <v>1886.3239053968041</v>
      </c>
      <c r="U32" s="82">
        <f t="shared" si="37"/>
        <v>1767.469254064692</v>
      </c>
      <c r="V32" s="82">
        <f t="shared" si="37"/>
        <v>1850.5643069995917</v>
      </c>
      <c r="W32" s="82">
        <f t="shared" si="37"/>
        <v>1859.5263499406101</v>
      </c>
      <c r="X32" s="82">
        <f t="shared" si="37"/>
        <v>1918.2809080049569</v>
      </c>
      <c r="Y32" s="82">
        <f t="shared" si="37"/>
        <v>1894.7637575056897</v>
      </c>
      <c r="Z32" s="82">
        <f t="shared" si="37"/>
        <v>1991.1122407272051</v>
      </c>
      <c r="AA32" s="82">
        <f t="shared" si="37"/>
        <v>1885.0140329589863</v>
      </c>
      <c r="AB32" s="83">
        <f t="shared" si="37"/>
        <v>2022.1353381804697</v>
      </c>
      <c r="AC32" s="85">
        <f t="shared" si="15"/>
        <v>22323.780784328446</v>
      </c>
      <c r="AE32" s="84">
        <f t="shared" ref="AE32:AP32" si="38">SUM(AE28,AE30)</f>
        <v>128.99458232857705</v>
      </c>
      <c r="AF32" s="82">
        <f t="shared" si="38"/>
        <v>146.81343780848863</v>
      </c>
      <c r="AG32" s="82">
        <f t="shared" si="38"/>
        <v>146.81343780848863</v>
      </c>
      <c r="AH32" s="82">
        <f t="shared" si="38"/>
        <v>179.76746027388606</v>
      </c>
      <c r="AI32" s="82">
        <f t="shared" si="38"/>
        <v>199.23398709585052</v>
      </c>
      <c r="AJ32" s="82">
        <f t="shared" si="38"/>
        <v>199.2339870958499</v>
      </c>
      <c r="AK32" s="82">
        <f t="shared" si="38"/>
        <v>243.60318322619696</v>
      </c>
      <c r="AL32" s="82">
        <f t="shared" si="38"/>
        <v>243.6031832261985</v>
      </c>
      <c r="AM32" s="82">
        <f t="shared" si="38"/>
        <v>275.97224458448187</v>
      </c>
      <c r="AN32" s="82">
        <f t="shared" si="38"/>
        <v>279.05776283240994</v>
      </c>
      <c r="AO32" s="82">
        <f t="shared" si="38"/>
        <v>257.34125449364649</v>
      </c>
      <c r="AP32" s="83">
        <f t="shared" si="38"/>
        <v>279.05776283241045</v>
      </c>
      <c r="AQ32" s="85">
        <f t="shared" si="17"/>
        <v>2579.4922836064848</v>
      </c>
      <c r="AS32" s="84">
        <f t="shared" ref="AS32:BD32" si="39">SUM(AS28,AS30)</f>
        <v>103.37269739461547</v>
      </c>
      <c r="AT32" s="82">
        <f t="shared" si="39"/>
        <v>107.50283883225998</v>
      </c>
      <c r="AU32" s="82">
        <f t="shared" si="39"/>
        <v>117.59735573034266</v>
      </c>
      <c r="AV32" s="82">
        <f t="shared" si="39"/>
        <v>139.71405682009907</v>
      </c>
      <c r="AW32" s="82">
        <f t="shared" si="39"/>
        <v>160.31808417113066</v>
      </c>
      <c r="AX32" s="82">
        <f t="shared" si="39"/>
        <v>134.77364712150126</v>
      </c>
      <c r="AY32" s="82">
        <f t="shared" si="39"/>
        <v>141.58512334438149</v>
      </c>
      <c r="AZ32" s="82">
        <f t="shared" si="39"/>
        <v>132.22931352860513</v>
      </c>
      <c r="BA32" s="82">
        <f t="shared" si="39"/>
        <v>139.9868820867253</v>
      </c>
      <c r="BB32" s="82">
        <f t="shared" si="39"/>
        <v>147.06897632919708</v>
      </c>
      <c r="BC32" s="82">
        <f t="shared" si="39"/>
        <v>135.51220609761737</v>
      </c>
      <c r="BD32" s="83">
        <f t="shared" si="39"/>
        <v>210.45088139654865</v>
      </c>
      <c r="BE32" s="85">
        <f t="shared" si="19"/>
        <v>1670.1120628530239</v>
      </c>
      <c r="BG32" s="84">
        <f t="shared" ref="BG32:BR32" si="40">SUM(BG28,BG30)</f>
        <v>1153.4211252505997</v>
      </c>
      <c r="BH32" s="82">
        <f t="shared" si="40"/>
        <v>1171.1102200553601</v>
      </c>
      <c r="BI32" s="82">
        <f t="shared" si="40"/>
        <v>1204.4385328306657</v>
      </c>
      <c r="BJ32" s="82">
        <f t="shared" si="40"/>
        <v>1157.2401461195345</v>
      </c>
      <c r="BK32" s="82">
        <f t="shared" si="40"/>
        <v>1185.62661313539</v>
      </c>
      <c r="BL32" s="82">
        <f t="shared" si="40"/>
        <v>1159.386661996286</v>
      </c>
      <c r="BM32" s="82">
        <f t="shared" si="40"/>
        <v>1217.0387561293287</v>
      </c>
      <c r="BN32" s="82">
        <f t="shared" si="40"/>
        <v>1202.4804215168456</v>
      </c>
      <c r="BO32" s="82">
        <f t="shared" si="40"/>
        <v>1284.9964291516967</v>
      </c>
      <c r="BP32" s="82">
        <f t="shared" si="40"/>
        <v>1246.2957469100306</v>
      </c>
      <c r="BQ32" s="82">
        <f t="shared" si="40"/>
        <v>1127.4528589545557</v>
      </c>
      <c r="BR32" s="83">
        <f t="shared" si="40"/>
        <v>1450.1168033946838</v>
      </c>
      <c r="BS32" s="85">
        <f t="shared" si="21"/>
        <v>14559.604315444978</v>
      </c>
      <c r="BU32" s="84">
        <f t="shared" ref="BU32:CF32" si="41">SUM(BU28,BU30)</f>
        <v>1444.6143430477202</v>
      </c>
      <c r="BV32" s="82">
        <f t="shared" si="41"/>
        <v>2333.3448217048062</v>
      </c>
      <c r="BW32" s="82">
        <f t="shared" si="41"/>
        <v>2280.5391497123878</v>
      </c>
      <c r="BX32" s="82">
        <f t="shared" si="41"/>
        <v>2353.9500670712564</v>
      </c>
      <c r="BY32" s="82">
        <f t="shared" si="41"/>
        <v>2260.3718381691151</v>
      </c>
      <c r="BZ32" s="82">
        <f t="shared" si="41"/>
        <v>2439.465602320161</v>
      </c>
      <c r="CA32" s="82">
        <f t="shared" si="41"/>
        <v>2415.3985016539655</v>
      </c>
      <c r="CB32" s="82">
        <f t="shared" si="41"/>
        <v>2467.5546773795904</v>
      </c>
      <c r="CC32" s="82">
        <f t="shared" si="41"/>
        <v>2354.9947018105304</v>
      </c>
      <c r="CD32" s="82">
        <f t="shared" si="41"/>
        <v>2444.9172305957877</v>
      </c>
      <c r="CE32" s="82">
        <f t="shared" si="41"/>
        <v>2598.7310689589817</v>
      </c>
      <c r="CF32" s="83">
        <f t="shared" si="41"/>
        <v>2672.8231153606116</v>
      </c>
      <c r="CG32" s="85">
        <f t="shared" si="23"/>
        <v>28066.705117784913</v>
      </c>
    </row>
    <row r="33" ht="15" thickTop="1" x14ac:dyDescent="0.3"/>
  </sheetData>
  <mergeCells count="6">
    <mergeCell ref="BU1:CG1"/>
    <mergeCell ref="C1:O1"/>
    <mergeCell ref="Q1:AC1"/>
    <mergeCell ref="AE1:AQ1"/>
    <mergeCell ref="AS1:BE1"/>
    <mergeCell ref="BG1:BS1"/>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00B050"/>
    <pageSetUpPr fitToPage="1"/>
  </sheetPr>
  <dimension ref="A1:BS35"/>
  <sheetViews>
    <sheetView zoomScale="60" zoomScaleNormal="60" workbookViewId="0">
      <pane xSplit="1" ySplit="6" topLeftCell="BG7" activePane="bottomRight" state="frozen"/>
      <selection activeCell="Q25" sqref="Q25"/>
      <selection pane="topRight" activeCell="Q25" sqref="Q25"/>
      <selection pane="bottomLeft" activeCell="Q25" sqref="Q25"/>
      <selection pane="bottomRight" activeCell="Q25" sqref="Q25"/>
    </sheetView>
  </sheetViews>
  <sheetFormatPr defaultRowHeight="14.4" outlineLevelCol="1" x14ac:dyDescent="0.3"/>
  <cols>
    <col min="1" max="1" width="58.6640625" bestFit="1" customWidth="1"/>
    <col min="2" max="13" width="12.6640625" customWidth="1" outlineLevel="1"/>
    <col min="14" max="14" width="12.6640625" customWidth="1"/>
    <col min="15" max="15" width="6.5546875" bestFit="1" customWidth="1"/>
    <col min="16" max="27" width="12.6640625" customWidth="1" outlineLevel="1"/>
    <col min="28" max="28" width="12.6640625" customWidth="1"/>
    <col min="29" max="29" width="4" customWidth="1"/>
    <col min="30" max="41" width="12.6640625" customWidth="1" outlineLevel="1"/>
    <col min="42" max="42" width="12.6640625" customWidth="1"/>
    <col min="43" max="43" width="2.6640625" customWidth="1"/>
    <col min="44" max="55" width="12.6640625" customWidth="1" outlineLevel="1"/>
    <col min="56" max="56" width="12.6640625" customWidth="1"/>
    <col min="57" max="57" width="2.6640625" customWidth="1"/>
    <col min="58" max="69" width="12.6640625" customWidth="1" outlineLevel="1"/>
    <col min="70" max="70" width="13.33203125" customWidth="1"/>
    <col min="71" max="71" width="7.88671875" customWidth="1"/>
  </cols>
  <sheetData>
    <row r="1" spans="1:71" ht="15.6" x14ac:dyDescent="0.3">
      <c r="A1" s="78" t="s">
        <v>84</v>
      </c>
      <c r="O1" s="66"/>
      <c r="AC1" s="66"/>
      <c r="AD1" s="61"/>
      <c r="AE1" s="61"/>
      <c r="AF1" s="61"/>
      <c r="AP1" s="64"/>
      <c r="AR1" s="61"/>
      <c r="AS1" s="61"/>
      <c r="AT1" s="61"/>
      <c r="AU1" s="61"/>
      <c r="AV1" s="61"/>
      <c r="AW1" s="61"/>
      <c r="AX1" s="61"/>
      <c r="AY1" s="61"/>
      <c r="AZ1" s="61"/>
      <c r="BA1" s="61"/>
      <c r="BB1" s="61"/>
      <c r="BC1" s="61"/>
      <c r="BD1" s="64"/>
      <c r="BF1" s="61"/>
      <c r="BG1" s="61"/>
      <c r="BH1" s="61"/>
      <c r="BI1" s="61"/>
      <c r="BJ1" s="61"/>
      <c r="BK1" s="61"/>
      <c r="BL1" s="61"/>
      <c r="BM1" s="61"/>
      <c r="BN1" s="61"/>
      <c r="BO1" s="61"/>
      <c r="BP1" s="61"/>
      <c r="BQ1" s="61"/>
      <c r="BR1" s="64"/>
    </row>
    <row r="2" spans="1:71" s="59" customFormat="1" ht="32.25" customHeight="1" thickBot="1" x14ac:dyDescent="0.35">
      <c r="A2" s="58"/>
      <c r="B2" s="72" t="s">
        <v>3</v>
      </c>
      <c r="C2" s="73" t="s">
        <v>4</v>
      </c>
      <c r="D2" s="73" t="s">
        <v>5</v>
      </c>
      <c r="E2" s="73" t="s">
        <v>6</v>
      </c>
      <c r="F2" s="73" t="s">
        <v>7</v>
      </c>
      <c r="G2" s="73" t="s">
        <v>8</v>
      </c>
      <c r="H2" s="73" t="s">
        <v>9</v>
      </c>
      <c r="I2" s="73" t="s">
        <v>10</v>
      </c>
      <c r="J2" s="73" t="s">
        <v>11</v>
      </c>
      <c r="K2" s="73" t="s">
        <v>12</v>
      </c>
      <c r="L2" s="73" t="s">
        <v>13</v>
      </c>
      <c r="M2" s="73" t="s">
        <v>14</v>
      </c>
      <c r="N2" s="74" t="s">
        <v>15</v>
      </c>
      <c r="P2" s="15" t="s">
        <v>16</v>
      </c>
      <c r="Q2" s="16" t="s">
        <v>17</v>
      </c>
      <c r="R2" s="16" t="s">
        <v>18</v>
      </c>
      <c r="S2" s="16" t="s">
        <v>19</v>
      </c>
      <c r="T2" s="16" t="s">
        <v>20</v>
      </c>
      <c r="U2" s="16" t="s">
        <v>21</v>
      </c>
      <c r="V2" s="16" t="s">
        <v>22</v>
      </c>
      <c r="W2" s="16" t="s">
        <v>23</v>
      </c>
      <c r="X2" s="16" t="s">
        <v>24</v>
      </c>
      <c r="Y2" s="16" t="s">
        <v>25</v>
      </c>
      <c r="Z2" s="16" t="s">
        <v>26</v>
      </c>
      <c r="AA2" s="16" t="s">
        <v>27</v>
      </c>
      <c r="AB2" s="17" t="s">
        <v>28</v>
      </c>
      <c r="AD2" s="75" t="s">
        <v>29</v>
      </c>
      <c r="AE2" s="76" t="s">
        <v>30</v>
      </c>
      <c r="AF2" s="76" t="s">
        <v>31</v>
      </c>
      <c r="AG2" s="76" t="s">
        <v>32</v>
      </c>
      <c r="AH2" s="76" t="s">
        <v>33</v>
      </c>
      <c r="AI2" s="76" t="s">
        <v>34</v>
      </c>
      <c r="AJ2" s="76" t="s">
        <v>35</v>
      </c>
      <c r="AK2" s="76" t="s">
        <v>36</v>
      </c>
      <c r="AL2" s="76" t="s">
        <v>37</v>
      </c>
      <c r="AM2" s="76" t="s">
        <v>38</v>
      </c>
      <c r="AN2" s="76" t="s">
        <v>39</v>
      </c>
      <c r="AO2" s="76" t="s">
        <v>40</v>
      </c>
      <c r="AP2" s="77" t="s">
        <v>41</v>
      </c>
      <c r="AQ2" s="60"/>
      <c r="AR2" s="69" t="s">
        <v>42</v>
      </c>
      <c r="AS2" s="70" t="s">
        <v>43</v>
      </c>
      <c r="AT2" s="70" t="s">
        <v>44</v>
      </c>
      <c r="AU2" s="70" t="s">
        <v>45</v>
      </c>
      <c r="AV2" s="70" t="s">
        <v>46</v>
      </c>
      <c r="AW2" s="70" t="s">
        <v>47</v>
      </c>
      <c r="AX2" s="70" t="s">
        <v>48</v>
      </c>
      <c r="AY2" s="70" t="s">
        <v>49</v>
      </c>
      <c r="AZ2" s="70" t="s">
        <v>50</v>
      </c>
      <c r="BA2" s="70" t="s">
        <v>51</v>
      </c>
      <c r="BB2" s="70" t="s">
        <v>52</v>
      </c>
      <c r="BC2" s="70" t="s">
        <v>53</v>
      </c>
      <c r="BD2" s="71" t="s">
        <v>54</v>
      </c>
      <c r="BE2" s="60"/>
      <c r="BF2" s="69" t="s">
        <v>55</v>
      </c>
      <c r="BG2" s="70" t="s">
        <v>56</v>
      </c>
      <c r="BH2" s="70" t="s">
        <v>57</v>
      </c>
      <c r="BI2" s="70" t="s">
        <v>58</v>
      </c>
      <c r="BJ2" s="70" t="s">
        <v>59</v>
      </c>
      <c r="BK2" s="70" t="s">
        <v>60</v>
      </c>
      <c r="BL2" s="70" t="s">
        <v>61</v>
      </c>
      <c r="BM2" s="70" t="s">
        <v>62</v>
      </c>
      <c r="BN2" s="70" t="s">
        <v>63</v>
      </c>
      <c r="BO2" s="70" t="s">
        <v>64</v>
      </c>
      <c r="BP2" s="70" t="s">
        <v>65</v>
      </c>
      <c r="BQ2" s="70" t="s">
        <v>66</v>
      </c>
      <c r="BR2" s="71" t="s">
        <v>67</v>
      </c>
    </row>
    <row r="3" spans="1:71" ht="17.7" customHeight="1" x14ac:dyDescent="0.3">
      <c r="A3" s="9"/>
      <c r="B3" s="95" t="s">
        <v>168</v>
      </c>
      <c r="C3" s="95" t="s">
        <v>168</v>
      </c>
      <c r="D3" s="95" t="s">
        <v>168</v>
      </c>
      <c r="E3" s="95" t="s">
        <v>168</v>
      </c>
      <c r="F3" s="95" t="s">
        <v>168</v>
      </c>
      <c r="G3" s="95" t="s">
        <v>168</v>
      </c>
      <c r="H3" s="95" t="s">
        <v>168</v>
      </c>
      <c r="I3" s="95" t="s">
        <v>168</v>
      </c>
      <c r="J3" s="95" t="s">
        <v>168</v>
      </c>
      <c r="K3" s="95" t="s">
        <v>168</v>
      </c>
      <c r="L3" s="95" t="s">
        <v>168</v>
      </c>
      <c r="M3" s="95" t="s">
        <v>168</v>
      </c>
      <c r="N3" s="95" t="s">
        <v>168</v>
      </c>
      <c r="P3" s="95" t="s">
        <v>168</v>
      </c>
      <c r="Q3" s="95" t="s">
        <v>168</v>
      </c>
      <c r="R3" s="95" t="s">
        <v>168</v>
      </c>
      <c r="S3" s="95" t="s">
        <v>168</v>
      </c>
      <c r="T3" s="95" t="s">
        <v>168</v>
      </c>
      <c r="U3" s="95" t="s">
        <v>168</v>
      </c>
      <c r="V3" s="95" t="s">
        <v>168</v>
      </c>
      <c r="W3" s="95" t="s">
        <v>168</v>
      </c>
      <c r="X3" s="95" t="s">
        <v>168</v>
      </c>
      <c r="Y3" s="95" t="s">
        <v>168</v>
      </c>
      <c r="Z3" s="95" t="s">
        <v>168</v>
      </c>
      <c r="AA3" s="95" t="s">
        <v>168</v>
      </c>
      <c r="AB3" s="95" t="s">
        <v>168</v>
      </c>
      <c r="AD3" s="95" t="s">
        <v>168</v>
      </c>
      <c r="AE3" s="95" t="s">
        <v>168</v>
      </c>
      <c r="AF3" s="95" t="s">
        <v>168</v>
      </c>
      <c r="AG3" s="95" t="s">
        <v>168</v>
      </c>
      <c r="AH3" s="95" t="s">
        <v>168</v>
      </c>
      <c r="AI3" s="95" t="s">
        <v>168</v>
      </c>
      <c r="AJ3" s="95" t="s">
        <v>168</v>
      </c>
      <c r="AK3" s="95" t="s">
        <v>168</v>
      </c>
      <c r="AL3" s="95" t="s">
        <v>168</v>
      </c>
      <c r="AM3" s="95" t="s">
        <v>168</v>
      </c>
      <c r="AN3" s="95" t="s">
        <v>168</v>
      </c>
      <c r="AO3" s="95" t="s">
        <v>168</v>
      </c>
      <c r="AP3" s="95" t="s">
        <v>168</v>
      </c>
      <c r="AQ3" s="54"/>
      <c r="AR3" s="95" t="s">
        <v>168</v>
      </c>
      <c r="AS3" s="95" t="s">
        <v>168</v>
      </c>
      <c r="AT3" s="95" t="s">
        <v>168</v>
      </c>
      <c r="AU3" s="95" t="s">
        <v>168</v>
      </c>
      <c r="AV3" s="95" t="s">
        <v>168</v>
      </c>
      <c r="AW3" s="95" t="s">
        <v>168</v>
      </c>
      <c r="AX3" s="95" t="s">
        <v>168</v>
      </c>
      <c r="AY3" s="95" t="s">
        <v>168</v>
      </c>
      <c r="AZ3" s="95" t="s">
        <v>168</v>
      </c>
      <c r="BA3" s="95" t="s">
        <v>168</v>
      </c>
      <c r="BB3" s="95" t="s">
        <v>168</v>
      </c>
      <c r="BC3" s="95" t="s">
        <v>168</v>
      </c>
      <c r="BD3" s="95" t="s">
        <v>168</v>
      </c>
      <c r="BE3" s="54"/>
      <c r="BF3" s="95" t="s">
        <v>168</v>
      </c>
      <c r="BG3" s="95" t="s">
        <v>168</v>
      </c>
      <c r="BH3" s="95" t="s">
        <v>168</v>
      </c>
      <c r="BI3" s="95" t="s">
        <v>168</v>
      </c>
      <c r="BJ3" s="95" t="s">
        <v>168</v>
      </c>
      <c r="BK3" s="95" t="s">
        <v>168</v>
      </c>
      <c r="BL3" s="95" t="s">
        <v>168</v>
      </c>
      <c r="BM3" s="95" t="s">
        <v>168</v>
      </c>
      <c r="BN3" s="95" t="s">
        <v>168</v>
      </c>
      <c r="BO3" s="95" t="s">
        <v>168</v>
      </c>
      <c r="BP3" s="95" t="s">
        <v>168</v>
      </c>
      <c r="BQ3" s="95" t="s">
        <v>168</v>
      </c>
      <c r="BR3" s="95" t="s">
        <v>168</v>
      </c>
    </row>
    <row r="4" spans="1:71" ht="17.7" customHeight="1" x14ac:dyDescent="0.3">
      <c r="A4" s="4" t="s">
        <v>68</v>
      </c>
      <c r="B4" s="45"/>
      <c r="C4" s="24"/>
      <c r="D4" s="24"/>
      <c r="E4" s="24"/>
      <c r="F4" s="24"/>
      <c r="G4" s="24"/>
      <c r="H4" s="24"/>
      <c r="I4" s="24"/>
      <c r="J4" s="24"/>
      <c r="K4" s="24"/>
      <c r="L4" s="24"/>
      <c r="M4" s="29"/>
      <c r="N4" s="36"/>
      <c r="O4" s="13"/>
      <c r="P4" s="45"/>
      <c r="Q4" s="24"/>
      <c r="R4" s="24"/>
      <c r="S4" s="24"/>
      <c r="T4" s="24"/>
      <c r="U4" s="24"/>
      <c r="V4" s="24"/>
      <c r="W4" s="24"/>
      <c r="X4" s="24"/>
      <c r="Y4" s="24"/>
      <c r="Z4" s="24"/>
      <c r="AA4" s="29"/>
      <c r="AB4" s="36"/>
      <c r="AC4" s="13"/>
      <c r="AD4" s="45">
        <v>435</v>
      </c>
      <c r="AE4" s="24"/>
      <c r="AF4" s="24"/>
      <c r="AG4" s="24"/>
      <c r="AH4" s="24"/>
      <c r="AI4" s="24"/>
      <c r="AJ4" s="24"/>
      <c r="AK4" s="24"/>
      <c r="AL4" s="24"/>
      <c r="AM4" s="24"/>
      <c r="AN4" s="24"/>
      <c r="AO4" s="29"/>
      <c r="AP4" s="36"/>
      <c r="AQ4" s="55"/>
      <c r="AR4" s="45"/>
      <c r="AS4" s="24"/>
      <c r="AT4" s="24"/>
      <c r="AU4" s="24"/>
      <c r="AV4" s="24"/>
      <c r="AW4" s="24"/>
      <c r="AX4" s="24"/>
      <c r="AY4" s="24"/>
      <c r="AZ4" s="24"/>
      <c r="BA4" s="24"/>
      <c r="BB4" s="24"/>
      <c r="BC4" s="29"/>
      <c r="BD4" s="36"/>
      <c r="BE4" s="55"/>
      <c r="BF4" s="45"/>
      <c r="BG4" s="24"/>
      <c r="BH4" s="24"/>
      <c r="BI4" s="24"/>
      <c r="BJ4" s="24"/>
      <c r="BK4" s="24"/>
      <c r="BL4" s="24"/>
      <c r="BM4" s="24"/>
      <c r="BN4" s="24"/>
      <c r="BO4" s="24"/>
      <c r="BP4" s="24"/>
      <c r="BQ4" s="29"/>
      <c r="BR4" s="36"/>
    </row>
    <row r="5" spans="1:71" ht="24" customHeight="1" thickBot="1" x14ac:dyDescent="0.35">
      <c r="A5" s="10" t="s">
        <v>69</v>
      </c>
      <c r="B5" s="46">
        <v>102.33436727355</v>
      </c>
      <c r="C5" s="25">
        <v>107.67883777064999</v>
      </c>
      <c r="D5" s="25">
        <v>104.5908938436</v>
      </c>
      <c r="E5" s="25">
        <v>133.31327868900001</v>
      </c>
      <c r="F5" s="25">
        <v>114.3514726674</v>
      </c>
      <c r="G5" s="25">
        <v>116.0855708178</v>
      </c>
      <c r="H5" s="25">
        <v>109.24280925225005</v>
      </c>
      <c r="I5" s="25">
        <v>106.33133814525002</v>
      </c>
      <c r="J5" s="25">
        <v>101.98275581437201</v>
      </c>
      <c r="K5" s="25">
        <v>105.15367742579998</v>
      </c>
      <c r="L5" s="25">
        <v>83.22190441619999</v>
      </c>
      <c r="M5" s="30">
        <v>118.79846012070001</v>
      </c>
      <c r="N5" s="37">
        <v>1303.0853662365723</v>
      </c>
      <c r="O5" s="67"/>
      <c r="P5" s="46">
        <v>99.368807349750014</v>
      </c>
      <c r="Q5" s="25">
        <v>112.71901892700002</v>
      </c>
      <c r="R5" s="25">
        <v>107.01418666949998</v>
      </c>
      <c r="S5" s="25">
        <v>123.04557375179999</v>
      </c>
      <c r="T5" s="25">
        <v>122.79282204854999</v>
      </c>
      <c r="U5" s="25">
        <v>116.060661768732</v>
      </c>
      <c r="V5" s="25">
        <v>115.9887192756</v>
      </c>
      <c r="W5" s="25">
        <v>115.19358705455096</v>
      </c>
      <c r="X5" s="25">
        <v>112.56706053404999</v>
      </c>
      <c r="Y5" s="25">
        <v>120.0774043542</v>
      </c>
      <c r="Z5" s="25">
        <v>116.34173115945002</v>
      </c>
      <c r="AA5" s="30">
        <v>110.20141301939998</v>
      </c>
      <c r="AB5" s="37">
        <v>1371.3709859125829</v>
      </c>
      <c r="AC5" s="67"/>
      <c r="AD5" s="46">
        <v>101.96711330142</v>
      </c>
      <c r="AE5" s="25">
        <v>81.652228107641989</v>
      </c>
      <c r="AF5" s="25">
        <v>111.69214859070001</v>
      </c>
      <c r="AG5" s="25">
        <v>88.440595579551129</v>
      </c>
      <c r="AH5" s="25">
        <v>84.588867503403179</v>
      </c>
      <c r="AI5" s="25">
        <v>82.831439747786476</v>
      </c>
      <c r="AJ5" s="25">
        <v>83.176914815942965</v>
      </c>
      <c r="AK5" s="25">
        <v>87.425743631992745</v>
      </c>
      <c r="AL5" s="25">
        <v>85.068758255493918</v>
      </c>
      <c r="AM5" s="25">
        <v>83.503717200765493</v>
      </c>
      <c r="AN5" s="25">
        <v>76.382456363413553</v>
      </c>
      <c r="AO5" s="30">
        <v>84.856715061991551</v>
      </c>
      <c r="AP5" s="37">
        <v>1051.5866981601032</v>
      </c>
      <c r="AQ5" s="55">
        <v>0</v>
      </c>
      <c r="AR5" s="46">
        <v>85.162700025000021</v>
      </c>
      <c r="AS5" s="25">
        <v>88.995478607999971</v>
      </c>
      <c r="AT5" s="25">
        <v>90.430720995000016</v>
      </c>
      <c r="AU5" s="25">
        <v>97.457206156499964</v>
      </c>
      <c r="AV5" s="25">
        <v>120.01353689999999</v>
      </c>
      <c r="AW5" s="25">
        <v>101.4011894475</v>
      </c>
      <c r="AX5" s="25">
        <v>100.56305762400001</v>
      </c>
      <c r="AY5" s="25">
        <v>77.408649688200029</v>
      </c>
      <c r="AZ5" s="25">
        <v>83.807904048000026</v>
      </c>
      <c r="BA5" s="25">
        <v>79.812741365699992</v>
      </c>
      <c r="BB5" s="25">
        <v>73.012225082369994</v>
      </c>
      <c r="BC5" s="30">
        <v>81.306914892234005</v>
      </c>
      <c r="BD5" s="37">
        <v>1079.3723248325041</v>
      </c>
      <c r="BE5" s="55">
        <v>0</v>
      </c>
      <c r="BF5" s="46">
        <v>62.144115370074005</v>
      </c>
      <c r="BG5" s="25">
        <v>69.850632095999984</v>
      </c>
      <c r="BH5" s="25">
        <v>71.901110820360003</v>
      </c>
      <c r="BI5" s="25">
        <v>63.359019788436001</v>
      </c>
      <c r="BJ5" s="25">
        <v>71.177966954316005</v>
      </c>
      <c r="BK5" s="25">
        <v>65.167015565903995</v>
      </c>
      <c r="BL5" s="25">
        <v>68.46471215550001</v>
      </c>
      <c r="BM5" s="25">
        <v>59.624646942600002</v>
      </c>
      <c r="BN5" s="25">
        <v>69.252901490999989</v>
      </c>
      <c r="BO5" s="25">
        <v>68.910874940700026</v>
      </c>
      <c r="BP5" s="25">
        <v>50.966864031233996</v>
      </c>
      <c r="BQ5" s="30">
        <v>61.476298602</v>
      </c>
      <c r="BR5" s="37">
        <v>782.29615875812408</v>
      </c>
      <c r="BS5" s="1"/>
    </row>
    <row r="6" spans="1:71" ht="14.25" customHeight="1" thickTop="1" x14ac:dyDescent="0.3">
      <c r="A6" s="4"/>
      <c r="B6" s="47">
        <v>0</v>
      </c>
      <c r="C6" s="21">
        <v>0</v>
      </c>
      <c r="D6" s="21">
        <v>0</v>
      </c>
      <c r="E6" s="21">
        <v>0</v>
      </c>
      <c r="F6" s="21">
        <v>0</v>
      </c>
      <c r="G6" s="21">
        <v>0</v>
      </c>
      <c r="H6" s="21">
        <v>0</v>
      </c>
      <c r="I6" s="21">
        <v>0</v>
      </c>
      <c r="J6" s="21">
        <v>0</v>
      </c>
      <c r="K6" s="21">
        <v>0</v>
      </c>
      <c r="L6" s="21">
        <v>0</v>
      </c>
      <c r="M6" s="19">
        <v>0</v>
      </c>
      <c r="N6" s="38">
        <v>0</v>
      </c>
      <c r="O6" s="13"/>
      <c r="P6" s="47">
        <v>0</v>
      </c>
      <c r="Q6" s="21">
        <v>0</v>
      </c>
      <c r="R6" s="21">
        <v>0</v>
      </c>
      <c r="S6" s="21">
        <v>0</v>
      </c>
      <c r="T6" s="21">
        <v>0</v>
      </c>
      <c r="U6" s="21">
        <v>0</v>
      </c>
      <c r="V6" s="21">
        <v>0</v>
      </c>
      <c r="W6" s="21">
        <v>0</v>
      </c>
      <c r="X6" s="21">
        <v>0</v>
      </c>
      <c r="Y6" s="21">
        <v>0</v>
      </c>
      <c r="Z6" s="21">
        <v>0</v>
      </c>
      <c r="AA6" s="19">
        <v>0</v>
      </c>
      <c r="AB6" s="38">
        <v>0</v>
      </c>
      <c r="AC6" s="13"/>
      <c r="AD6" s="47">
        <v>0</v>
      </c>
      <c r="AE6" s="21">
        <v>0</v>
      </c>
      <c r="AF6" s="21">
        <v>0</v>
      </c>
      <c r="AG6" s="21">
        <v>0</v>
      </c>
      <c r="AH6" s="21">
        <v>0</v>
      </c>
      <c r="AI6" s="21">
        <v>0</v>
      </c>
      <c r="AJ6" s="21">
        <v>0</v>
      </c>
      <c r="AK6" s="21">
        <v>0</v>
      </c>
      <c r="AL6" s="21">
        <v>0</v>
      </c>
      <c r="AM6" s="21">
        <v>0</v>
      </c>
      <c r="AN6" s="21">
        <v>0</v>
      </c>
      <c r="AO6" s="19">
        <v>0</v>
      </c>
      <c r="AP6" s="38">
        <v>0</v>
      </c>
      <c r="AQ6" s="56">
        <v>0</v>
      </c>
      <c r="AR6" s="47">
        <v>0</v>
      </c>
      <c r="AS6" s="21">
        <v>0</v>
      </c>
      <c r="AT6" s="21">
        <v>0</v>
      </c>
      <c r="AU6" s="21">
        <v>0</v>
      </c>
      <c r="AV6" s="21">
        <v>0</v>
      </c>
      <c r="AW6" s="21">
        <v>0</v>
      </c>
      <c r="AX6" s="21">
        <v>0</v>
      </c>
      <c r="AY6" s="21">
        <v>0</v>
      </c>
      <c r="AZ6" s="21">
        <v>0</v>
      </c>
      <c r="BA6" s="21">
        <v>0</v>
      </c>
      <c r="BB6" s="21">
        <v>0</v>
      </c>
      <c r="BC6" s="19">
        <v>0</v>
      </c>
      <c r="BD6" s="38">
        <v>0</v>
      </c>
      <c r="BE6" s="56">
        <v>0</v>
      </c>
      <c r="BF6" s="47">
        <v>0</v>
      </c>
      <c r="BG6" s="21">
        <v>0</v>
      </c>
      <c r="BH6" s="21">
        <v>0</v>
      </c>
      <c r="BI6" s="21">
        <v>0</v>
      </c>
      <c r="BJ6" s="21">
        <v>0</v>
      </c>
      <c r="BK6" s="21">
        <v>0</v>
      </c>
      <c r="BL6" s="21">
        <v>0</v>
      </c>
      <c r="BM6" s="21">
        <v>0</v>
      </c>
      <c r="BN6" s="21">
        <v>0</v>
      </c>
      <c r="BO6" s="21">
        <v>0</v>
      </c>
      <c r="BP6" s="21">
        <v>0</v>
      </c>
      <c r="BQ6" s="19">
        <v>0</v>
      </c>
      <c r="BR6" s="38">
        <v>0</v>
      </c>
      <c r="BS6" s="1"/>
    </row>
    <row r="7" spans="1:71" x14ac:dyDescent="0.3">
      <c r="A7" s="4" t="s">
        <v>0</v>
      </c>
      <c r="B7" s="48">
        <v>19580.12917631862</v>
      </c>
      <c r="C7" s="23">
        <v>25658.517121190369</v>
      </c>
      <c r="D7" s="23">
        <v>22489.555299174594</v>
      </c>
      <c r="E7" s="23">
        <v>23365.559665553646</v>
      </c>
      <c r="F7" s="23">
        <v>22317.678086980362</v>
      </c>
      <c r="G7" s="23">
        <v>22503.642205899465</v>
      </c>
      <c r="H7" s="23">
        <v>25986.590663623916</v>
      </c>
      <c r="I7" s="23">
        <v>18965.519845020492</v>
      </c>
      <c r="J7" s="23">
        <v>25616.30937461698</v>
      </c>
      <c r="K7" s="23">
        <v>19564.128647544239</v>
      </c>
      <c r="L7" s="23">
        <v>14245.055533751416</v>
      </c>
      <c r="M7" s="31">
        <v>17134.908666950538</v>
      </c>
      <c r="N7" s="39">
        <v>257427.5942866246</v>
      </c>
      <c r="O7" s="13"/>
      <c r="P7" s="48">
        <v>17768.7704617577</v>
      </c>
      <c r="Q7" s="23">
        <v>21266.752451459062</v>
      </c>
      <c r="R7" s="23">
        <v>18310.572377340341</v>
      </c>
      <c r="S7" s="23">
        <v>21746.125199985414</v>
      </c>
      <c r="T7" s="23">
        <v>25595.903990401071</v>
      </c>
      <c r="U7" s="23">
        <v>22248.407213698745</v>
      </c>
      <c r="V7" s="23">
        <v>19296.252949777347</v>
      </c>
      <c r="W7" s="23">
        <v>20013.546448511017</v>
      </c>
      <c r="X7" s="23">
        <v>22172.743373912133</v>
      </c>
      <c r="Y7" s="23">
        <v>21914.748426359685</v>
      </c>
      <c r="Z7" s="23">
        <v>23399.804787995403</v>
      </c>
      <c r="AA7" s="31">
        <v>20899.739719912457</v>
      </c>
      <c r="AB7" s="39">
        <v>254633.36740111036</v>
      </c>
      <c r="AC7" s="13"/>
      <c r="AD7" s="48">
        <v>20902.426792404091</v>
      </c>
      <c r="AE7" s="23">
        <v>17101.606536795611</v>
      </c>
      <c r="AF7" s="23">
        <v>22071.198061706458</v>
      </c>
      <c r="AG7" s="23">
        <v>16158.675831701579</v>
      </c>
      <c r="AH7" s="23">
        <v>16430.822532822876</v>
      </c>
      <c r="AI7" s="23">
        <v>16689.050901685634</v>
      </c>
      <c r="AJ7" s="23">
        <v>15629.469803967306</v>
      </c>
      <c r="AK7" s="23">
        <v>16045.643810107154</v>
      </c>
      <c r="AL7" s="23">
        <v>16220.348780016067</v>
      </c>
      <c r="AM7" s="23">
        <v>15439.667642987028</v>
      </c>
      <c r="AN7" s="23">
        <v>15121.919201642329</v>
      </c>
      <c r="AO7" s="31">
        <v>16567.582931615103</v>
      </c>
      <c r="AP7" s="39">
        <v>204378.41282745122</v>
      </c>
      <c r="AQ7" s="56">
        <v>0</v>
      </c>
      <c r="AR7" s="48">
        <v>24979.831517116425</v>
      </c>
      <c r="AS7" s="23">
        <v>32972.936381833861</v>
      </c>
      <c r="AT7" s="23">
        <v>36340.458333326351</v>
      </c>
      <c r="AU7" s="23">
        <v>39531.774389359984</v>
      </c>
      <c r="AV7" s="23">
        <v>49213.255371068983</v>
      </c>
      <c r="AW7" s="23">
        <v>44893.481145169608</v>
      </c>
      <c r="AX7" s="23">
        <v>45474.607803793027</v>
      </c>
      <c r="AY7" s="23">
        <v>41201.258036475949</v>
      </c>
      <c r="AZ7" s="23">
        <v>42959.313741657454</v>
      </c>
      <c r="BA7" s="23">
        <v>42561.572984149629</v>
      </c>
      <c r="BB7" s="23">
        <v>38991.80580291582</v>
      </c>
      <c r="BC7" s="31">
        <v>100919.91136485807</v>
      </c>
      <c r="BD7" s="39">
        <v>540040.20687172515</v>
      </c>
      <c r="BE7" s="56">
        <v>0</v>
      </c>
      <c r="BF7" s="48">
        <v>16671.716606204307</v>
      </c>
      <c r="BG7" s="23">
        <v>39736.735918674531</v>
      </c>
      <c r="BH7" s="23">
        <v>56448.622404179419</v>
      </c>
      <c r="BI7" s="23">
        <v>41747.431175472746</v>
      </c>
      <c r="BJ7" s="23">
        <v>47544.060835091004</v>
      </c>
      <c r="BK7" s="23">
        <v>42959.851479601253</v>
      </c>
      <c r="BL7" s="23">
        <v>42475.903615485251</v>
      </c>
      <c r="BM7" s="23">
        <v>43082.174008131908</v>
      </c>
      <c r="BN7" s="23">
        <v>77909.104579475737</v>
      </c>
      <c r="BO7" s="23">
        <v>72525.653080663309</v>
      </c>
      <c r="BP7" s="23">
        <v>38710.859732446777</v>
      </c>
      <c r="BQ7" s="31">
        <v>73808.579318331249</v>
      </c>
      <c r="BR7" s="39">
        <v>593620.69275375758</v>
      </c>
      <c r="BS7" s="1"/>
    </row>
    <row r="8" spans="1:71" x14ac:dyDescent="0.3">
      <c r="A8" s="4" t="s">
        <v>120</v>
      </c>
      <c r="B8" s="48">
        <v>-16684.77509748342</v>
      </c>
      <c r="C8" s="23">
        <v>-22631.653031080499</v>
      </c>
      <c r="D8" s="23">
        <v>-19686.415723146878</v>
      </c>
      <c r="E8" s="23">
        <v>-20643.483986136234</v>
      </c>
      <c r="F8" s="23">
        <v>-19821.883615030343</v>
      </c>
      <c r="G8" s="23">
        <v>-19216.453488431456</v>
      </c>
      <c r="H8" s="23">
        <v>-23312.644463395671</v>
      </c>
      <c r="I8" s="23">
        <v>-16365.49624596321</v>
      </c>
      <c r="J8" s="23">
        <v>-23632.695315457873</v>
      </c>
      <c r="K8" s="23">
        <v>-17162.140663262096</v>
      </c>
      <c r="L8" s="23">
        <v>-13093.521913368171</v>
      </c>
      <c r="M8" s="31">
        <v>-13658.688259072675</v>
      </c>
      <c r="N8" s="39">
        <v>-225909.85180182854</v>
      </c>
      <c r="O8" s="13"/>
      <c r="P8" s="48">
        <v>-15206.020854777202</v>
      </c>
      <c r="Q8" s="23">
        <v>-19307.450321440632</v>
      </c>
      <c r="R8" s="23">
        <v>-15850.995650475073</v>
      </c>
      <c r="S8" s="23">
        <v>-19395.765330203973</v>
      </c>
      <c r="T8" s="23">
        <v>-23326.324094231291</v>
      </c>
      <c r="U8" s="23">
        <v>-19827.583748983794</v>
      </c>
      <c r="V8" s="23">
        <v>-17032.23969323108</v>
      </c>
      <c r="W8" s="23">
        <v>-17740.773085371431</v>
      </c>
      <c r="X8" s="23">
        <v>-18919.22424279436</v>
      </c>
      <c r="Y8" s="23">
        <v>-19544.352321995313</v>
      </c>
      <c r="Z8" s="23">
        <v>-18538.469059066338</v>
      </c>
      <c r="AA8" s="31">
        <v>-19134.653649319949</v>
      </c>
      <c r="AB8" s="39">
        <v>-223823.85205189046</v>
      </c>
      <c r="AC8" s="13"/>
      <c r="AD8" s="48">
        <v>-17301.03436764473</v>
      </c>
      <c r="AE8" s="23">
        <v>-13572.706616025027</v>
      </c>
      <c r="AF8" s="23">
        <v>-17403.374842104484</v>
      </c>
      <c r="AG8" s="23">
        <v>-13712.750493201282</v>
      </c>
      <c r="AH8" s="23">
        <v>-13952.96396506613</v>
      </c>
      <c r="AI8" s="23">
        <v>-14202.317623242643</v>
      </c>
      <c r="AJ8" s="23">
        <v>-13085.691457002236</v>
      </c>
      <c r="AK8" s="23">
        <v>-13425.110455681526</v>
      </c>
      <c r="AL8" s="23">
        <v>-13627.153267412587</v>
      </c>
      <c r="AM8" s="23">
        <v>-13222.900487315166</v>
      </c>
      <c r="AN8" s="23">
        <v>-13004.153234812282</v>
      </c>
      <c r="AO8" s="31">
        <v>-14106.681827454826</v>
      </c>
      <c r="AP8" s="39">
        <v>-170616.8386369629</v>
      </c>
      <c r="AQ8" s="56">
        <v>0</v>
      </c>
      <c r="AR8" s="48">
        <v>-22811.156889241018</v>
      </c>
      <c r="AS8" s="23">
        <v>-29914.563246324786</v>
      </c>
      <c r="AT8" s="23">
        <v>-32007.165827665878</v>
      </c>
      <c r="AU8" s="23">
        <v>-34194.814687968348</v>
      </c>
      <c r="AV8" s="23">
        <v>-42284.652827671896</v>
      </c>
      <c r="AW8" s="23">
        <v>-38649.771699673031</v>
      </c>
      <c r="AX8" s="23">
        <v>-39288.820057009099</v>
      </c>
      <c r="AY8" s="23">
        <v>-36550.902299982183</v>
      </c>
      <c r="AZ8" s="23">
        <v>-35012.177214912947</v>
      </c>
      <c r="BA8" s="23">
        <v>-38436.565012876308</v>
      </c>
      <c r="BB8" s="23">
        <v>-35578.537983195725</v>
      </c>
      <c r="BC8" s="31">
        <v>-95217.345513913155</v>
      </c>
      <c r="BD8" s="39">
        <v>-479946.47326043434</v>
      </c>
      <c r="BE8" s="56">
        <v>0</v>
      </c>
      <c r="BF8" s="48">
        <v>-11889.176302623067</v>
      </c>
      <c r="BG8" s="23">
        <v>-33124.125241532623</v>
      </c>
      <c r="BH8" s="23">
        <v>-49877.34622951386</v>
      </c>
      <c r="BI8" s="23">
        <v>-35143.543840265032</v>
      </c>
      <c r="BJ8" s="23">
        <v>-38325.379924261251</v>
      </c>
      <c r="BK8" s="23">
        <v>-37467.266825600265</v>
      </c>
      <c r="BL8" s="23">
        <v>-37474.960668614331</v>
      </c>
      <c r="BM8" s="23">
        <v>-37136.532676464485</v>
      </c>
      <c r="BN8" s="23">
        <v>-70825.225719598267</v>
      </c>
      <c r="BO8" s="23">
        <v>-63969.99496053005</v>
      </c>
      <c r="BP8" s="23">
        <v>-32301.556566520554</v>
      </c>
      <c r="BQ8" s="31">
        <v>-66183.198996270788</v>
      </c>
      <c r="BR8" s="39">
        <v>-513718.30795179459</v>
      </c>
      <c r="BS8" s="1"/>
    </row>
    <row r="9" spans="1:71" x14ac:dyDescent="0.3">
      <c r="A9" s="6" t="s">
        <v>70</v>
      </c>
      <c r="B9" s="49">
        <v>0</v>
      </c>
      <c r="C9" s="26">
        <v>-7.761647700000001</v>
      </c>
      <c r="D9" s="26">
        <v>-7.8551308800000008</v>
      </c>
      <c r="E9" s="26">
        <v>-26.919642981632997</v>
      </c>
      <c r="F9" s="26">
        <v>-34.134736373025</v>
      </c>
      <c r="G9" s="26">
        <v>-27.186654388700997</v>
      </c>
      <c r="H9" s="26">
        <v>-34.439326004643</v>
      </c>
      <c r="I9" s="26">
        <v>-16.852106773208998</v>
      </c>
      <c r="J9" s="26">
        <v>-30.252485940021</v>
      </c>
      <c r="K9" s="26">
        <v>-24.109168452555004</v>
      </c>
      <c r="L9" s="26">
        <v>-24.267457267838996</v>
      </c>
      <c r="M9" s="32">
        <v>-38.614397024456999</v>
      </c>
      <c r="N9" s="40">
        <v>-272.39275378608301</v>
      </c>
      <c r="O9" s="13"/>
      <c r="P9" s="49">
        <v>-24.948629295263999</v>
      </c>
      <c r="Q9" s="26">
        <v>-42.280688963826002</v>
      </c>
      <c r="R9" s="26">
        <v>-39.221794002248998</v>
      </c>
      <c r="S9" s="26">
        <v>-43.972314483455989</v>
      </c>
      <c r="T9" s="26">
        <v>-35.041435279121998</v>
      </c>
      <c r="U9" s="26">
        <v>-50.01492370699799</v>
      </c>
      <c r="V9" s="26">
        <v>-43.243905415775998</v>
      </c>
      <c r="W9" s="26">
        <v>-34.913097752755704</v>
      </c>
      <c r="X9" s="26">
        <v>-47.776643750007011</v>
      </c>
      <c r="Y9" s="26">
        <v>-52.665950716913983</v>
      </c>
      <c r="Z9" s="26">
        <v>-37.725797044953019</v>
      </c>
      <c r="AA9" s="32">
        <v>-39.386350144019993</v>
      </c>
      <c r="AB9" s="40">
        <v>-491.19153055534071</v>
      </c>
      <c r="AC9" s="13"/>
      <c r="AD9" s="49">
        <v>-23.875383416028001</v>
      </c>
      <c r="AE9" s="26">
        <v>-42.143137738581004</v>
      </c>
      <c r="AF9" s="26">
        <v>-19.273409870036996</v>
      </c>
      <c r="AG9" s="26">
        <v>0</v>
      </c>
      <c r="AH9" s="26">
        <v>0</v>
      </c>
      <c r="AI9" s="26">
        <v>0</v>
      </c>
      <c r="AJ9" s="26">
        <v>0</v>
      </c>
      <c r="AK9" s="26">
        <v>0</v>
      </c>
      <c r="AL9" s="26">
        <v>0</v>
      </c>
      <c r="AM9" s="26">
        <v>0</v>
      </c>
      <c r="AN9" s="26">
        <v>0</v>
      </c>
      <c r="AO9" s="32">
        <v>0</v>
      </c>
      <c r="AP9" s="40">
        <v>-85.291931024646004</v>
      </c>
      <c r="AQ9" s="56">
        <v>0</v>
      </c>
      <c r="AR9" s="49">
        <v>-24.162898408413</v>
      </c>
      <c r="AS9" s="26">
        <v>-61.560365662197007</v>
      </c>
      <c r="AT9" s="26">
        <v>-41.558500300860004</v>
      </c>
      <c r="AU9" s="26">
        <v>-57.093763339131002</v>
      </c>
      <c r="AV9" s="26">
        <v>-238.50408199522801</v>
      </c>
      <c r="AW9" s="26">
        <v>-144.25175917931699</v>
      </c>
      <c r="AX9" s="26">
        <v>-94.183224628022998</v>
      </c>
      <c r="AY9" s="26">
        <v>-196.866692118483</v>
      </c>
      <c r="AZ9" s="26">
        <v>-69.386353499999998</v>
      </c>
      <c r="BA9" s="26">
        <v>-121.19684637769801</v>
      </c>
      <c r="BB9" s="26">
        <v>-194.7026559519</v>
      </c>
      <c r="BC9" s="32">
        <v>-63.539310484874996</v>
      </c>
      <c r="BD9" s="40">
        <v>-1307.006451946125</v>
      </c>
      <c r="BE9" s="56">
        <v>0</v>
      </c>
      <c r="BF9" s="49">
        <v>-70.653317376429001</v>
      </c>
      <c r="BG9" s="26">
        <v>-97.446408139077008</v>
      </c>
      <c r="BH9" s="26">
        <v>-68.804257426905011</v>
      </c>
      <c r="BI9" s="26">
        <v>-55.205315036040005</v>
      </c>
      <c r="BJ9" s="26">
        <v>-102.394366792284</v>
      </c>
      <c r="BK9" s="26">
        <v>-56.724122111835001</v>
      </c>
      <c r="BL9" s="26">
        <v>-78.347800866873001</v>
      </c>
      <c r="BM9" s="26">
        <v>-67.711782640488053</v>
      </c>
      <c r="BN9" s="26">
        <v>-88.418732899505983</v>
      </c>
      <c r="BO9" s="26">
        <v>-96.07880547516902</v>
      </c>
      <c r="BP9" s="26">
        <v>-104.991712018797</v>
      </c>
      <c r="BQ9" s="32">
        <v>-132.42770532813901</v>
      </c>
      <c r="BR9" s="40">
        <v>-1019.2043261115422</v>
      </c>
      <c r="BS9" s="1"/>
    </row>
    <row r="10" spans="1:71" ht="15" thickBot="1" x14ac:dyDescent="0.35">
      <c r="A10" s="10" t="s">
        <v>71</v>
      </c>
      <c r="B10" s="46">
        <v>2895.3540788352002</v>
      </c>
      <c r="C10" s="25">
        <v>3019.1024424098705</v>
      </c>
      <c r="D10" s="25">
        <v>2795.2844451477172</v>
      </c>
      <c r="E10" s="25">
        <v>2695.1560364357792</v>
      </c>
      <c r="F10" s="25">
        <v>2461.6597355769927</v>
      </c>
      <c r="G10" s="25">
        <v>3260.0020630793101</v>
      </c>
      <c r="H10" s="25">
        <v>2639.5068742235994</v>
      </c>
      <c r="I10" s="25">
        <v>2583.1714922840729</v>
      </c>
      <c r="J10" s="25">
        <v>1953.3615732190856</v>
      </c>
      <c r="K10" s="25">
        <v>2377.8788158295893</v>
      </c>
      <c r="L10" s="25">
        <v>1127.266163115406</v>
      </c>
      <c r="M10" s="30">
        <v>3437.6060108534052</v>
      </c>
      <c r="N10" s="37">
        <v>31245.349731010025</v>
      </c>
      <c r="O10" s="111"/>
      <c r="P10" s="46">
        <v>2537.8009776852323</v>
      </c>
      <c r="Q10" s="25">
        <v>1917.021441054605</v>
      </c>
      <c r="R10" s="25">
        <v>2420.3549328630206</v>
      </c>
      <c r="S10" s="25">
        <v>2306.3875552979853</v>
      </c>
      <c r="T10" s="25">
        <v>2234.5384608906597</v>
      </c>
      <c r="U10" s="25">
        <v>2370.808541007953</v>
      </c>
      <c r="V10" s="25">
        <v>2220.7693511304897</v>
      </c>
      <c r="W10" s="25">
        <v>2237.8602653868293</v>
      </c>
      <c r="X10" s="25">
        <v>3205.7424873677642</v>
      </c>
      <c r="Y10" s="25">
        <v>2317.730153647457</v>
      </c>
      <c r="Z10" s="25">
        <v>4823.6099318841125</v>
      </c>
      <c r="AA10" s="30">
        <v>1725.6997204484867</v>
      </c>
      <c r="AB10" s="37">
        <v>30318.323818664598</v>
      </c>
      <c r="AC10" s="13"/>
      <c r="AD10" s="46">
        <v>3577.5170413433316</v>
      </c>
      <c r="AE10" s="25">
        <v>3486.7567830320031</v>
      </c>
      <c r="AF10" s="25">
        <v>4648.5498097319396</v>
      </c>
      <c r="AG10" s="25">
        <v>2445.925338500298</v>
      </c>
      <c r="AH10" s="25">
        <v>2477.8585677567453</v>
      </c>
      <c r="AI10" s="25">
        <v>2486.7332784429891</v>
      </c>
      <c r="AJ10" s="25">
        <v>2543.7783469650708</v>
      </c>
      <c r="AK10" s="25">
        <v>2620.5333544256277</v>
      </c>
      <c r="AL10" s="25">
        <v>2593.1955126034804</v>
      </c>
      <c r="AM10" s="25">
        <v>2216.7671556718606</v>
      </c>
      <c r="AN10" s="25">
        <v>2117.7659668300485</v>
      </c>
      <c r="AO10" s="30">
        <v>2460.9011041602771</v>
      </c>
      <c r="AP10" s="37">
        <v>33676.282259463675</v>
      </c>
      <c r="AQ10" s="55">
        <v>0</v>
      </c>
      <c r="AR10" s="46">
        <v>2144.511729466994</v>
      </c>
      <c r="AS10" s="25">
        <v>2996.8127698468747</v>
      </c>
      <c r="AT10" s="25">
        <v>4291.7340053596117</v>
      </c>
      <c r="AU10" s="25">
        <v>5279.8659380525023</v>
      </c>
      <c r="AV10" s="25">
        <v>6690.0984614018598</v>
      </c>
      <c r="AW10" s="25">
        <v>6099.4576863172624</v>
      </c>
      <c r="AX10" s="25">
        <v>6091.6045221559089</v>
      </c>
      <c r="AY10" s="25">
        <v>4453.4890443752838</v>
      </c>
      <c r="AZ10" s="25">
        <v>7877.7501732445062</v>
      </c>
      <c r="BA10" s="25">
        <v>4003.8111248956229</v>
      </c>
      <c r="BB10" s="25">
        <v>3218.5651637681976</v>
      </c>
      <c r="BC10" s="30">
        <v>5639.0265404600395</v>
      </c>
      <c r="BD10" s="37">
        <v>58786.727159344671</v>
      </c>
      <c r="BE10" s="55">
        <v>0</v>
      </c>
      <c r="BF10" s="46">
        <v>4711.8869862048123</v>
      </c>
      <c r="BG10" s="25">
        <v>6515.1642690028302</v>
      </c>
      <c r="BH10" s="25">
        <v>6502.4719172386576</v>
      </c>
      <c r="BI10" s="25">
        <v>6548.6820201716764</v>
      </c>
      <c r="BJ10" s="25">
        <v>9116.2865440374644</v>
      </c>
      <c r="BK10" s="25">
        <v>5435.8605318891532</v>
      </c>
      <c r="BL10" s="25">
        <v>4922.5951460040487</v>
      </c>
      <c r="BM10" s="25">
        <v>5877.9295490269305</v>
      </c>
      <c r="BN10" s="25">
        <v>6995.4601269779632</v>
      </c>
      <c r="BO10" s="25">
        <v>8459.5793146580963</v>
      </c>
      <c r="BP10" s="25">
        <v>6304.3114539074277</v>
      </c>
      <c r="BQ10" s="30">
        <v>7492.9526167323202</v>
      </c>
      <c r="BR10" s="37">
        <v>78883.180475851375</v>
      </c>
      <c r="BS10" s="1"/>
    </row>
    <row r="11" spans="1:71" ht="7.2" customHeight="1" thickTop="1" x14ac:dyDescent="0.3">
      <c r="A11" s="8"/>
      <c r="B11" s="47">
        <v>0</v>
      </c>
      <c r="C11" s="21">
        <v>0</v>
      </c>
      <c r="D11" s="21">
        <v>0</v>
      </c>
      <c r="E11" s="21">
        <v>0</v>
      </c>
      <c r="F11" s="21">
        <v>0</v>
      </c>
      <c r="G11" s="21">
        <v>0</v>
      </c>
      <c r="H11" s="21">
        <v>0</v>
      </c>
      <c r="I11" s="21">
        <v>0</v>
      </c>
      <c r="J11" s="21">
        <v>0</v>
      </c>
      <c r="K11" s="21">
        <v>0</v>
      </c>
      <c r="L11" s="21">
        <v>0</v>
      </c>
      <c r="M11" s="19">
        <v>0</v>
      </c>
      <c r="N11" s="38">
        <v>0</v>
      </c>
      <c r="O11" s="13"/>
      <c r="P11" s="47">
        <v>0</v>
      </c>
      <c r="Q11" s="21">
        <v>0</v>
      </c>
      <c r="R11" s="21">
        <v>0</v>
      </c>
      <c r="S11" s="21">
        <v>0</v>
      </c>
      <c r="T11" s="21">
        <v>0</v>
      </c>
      <c r="U11" s="21">
        <v>0</v>
      </c>
      <c r="V11" s="21">
        <v>0</v>
      </c>
      <c r="W11" s="21">
        <v>0</v>
      </c>
      <c r="X11" s="21">
        <v>0</v>
      </c>
      <c r="Y11" s="21">
        <v>0</v>
      </c>
      <c r="Z11" s="21">
        <v>0</v>
      </c>
      <c r="AA11" s="19">
        <v>0</v>
      </c>
      <c r="AB11" s="38">
        <v>0</v>
      </c>
      <c r="AC11" s="13"/>
      <c r="AD11" s="47">
        <v>0</v>
      </c>
      <c r="AE11" s="21">
        <v>0</v>
      </c>
      <c r="AF11" s="21">
        <v>0</v>
      </c>
      <c r="AG11" s="21">
        <v>0</v>
      </c>
      <c r="AH11" s="21">
        <v>0</v>
      </c>
      <c r="AI11" s="21">
        <v>0</v>
      </c>
      <c r="AJ11" s="21">
        <v>0</v>
      </c>
      <c r="AK11" s="21">
        <v>0</v>
      </c>
      <c r="AL11" s="21">
        <v>0</v>
      </c>
      <c r="AM11" s="21">
        <v>0</v>
      </c>
      <c r="AN11" s="21">
        <v>0</v>
      </c>
      <c r="AO11" s="19">
        <v>0</v>
      </c>
      <c r="AP11" s="38">
        <v>0</v>
      </c>
      <c r="AQ11" s="56">
        <v>0</v>
      </c>
      <c r="AR11" s="47">
        <v>0</v>
      </c>
      <c r="AS11" s="21">
        <v>0</v>
      </c>
      <c r="AT11" s="21">
        <v>0</v>
      </c>
      <c r="AU11" s="21">
        <v>0</v>
      </c>
      <c r="AV11" s="21">
        <v>0</v>
      </c>
      <c r="AW11" s="21">
        <v>0</v>
      </c>
      <c r="AX11" s="21">
        <v>0</v>
      </c>
      <c r="AY11" s="21">
        <v>0</v>
      </c>
      <c r="AZ11" s="21">
        <v>0</v>
      </c>
      <c r="BA11" s="21">
        <v>0</v>
      </c>
      <c r="BB11" s="21">
        <v>0</v>
      </c>
      <c r="BC11" s="19">
        <v>0</v>
      </c>
      <c r="BD11" s="38">
        <v>0</v>
      </c>
      <c r="BE11" s="56">
        <v>0</v>
      </c>
      <c r="BF11" s="47">
        <v>0</v>
      </c>
      <c r="BG11" s="21">
        <v>0</v>
      </c>
      <c r="BH11" s="21">
        <v>0</v>
      </c>
      <c r="BI11" s="21">
        <v>0</v>
      </c>
      <c r="BJ11" s="21">
        <v>0</v>
      </c>
      <c r="BK11" s="21">
        <v>0</v>
      </c>
      <c r="BL11" s="21">
        <v>0</v>
      </c>
      <c r="BM11" s="21">
        <v>0</v>
      </c>
      <c r="BN11" s="21">
        <v>0</v>
      </c>
      <c r="BO11" s="21">
        <v>0</v>
      </c>
      <c r="BP11" s="21">
        <v>0</v>
      </c>
      <c r="BQ11" s="19">
        <v>0</v>
      </c>
      <c r="BR11" s="38">
        <v>0</v>
      </c>
      <c r="BS11" s="1"/>
    </row>
    <row r="12" spans="1:71" x14ac:dyDescent="0.3">
      <c r="A12" s="79" t="s">
        <v>121</v>
      </c>
      <c r="B12" s="48">
        <v>-243.58748084965197</v>
      </c>
      <c r="C12" s="23">
        <v>-242.53424746166698</v>
      </c>
      <c r="D12" s="23">
        <v>-245.949150633795</v>
      </c>
      <c r="E12" s="23">
        <v>-290.78850097549793</v>
      </c>
      <c r="F12" s="23">
        <v>-248.07418696375504</v>
      </c>
      <c r="G12" s="23">
        <v>-270.45581669023801</v>
      </c>
      <c r="H12" s="23">
        <v>-277.209860216604</v>
      </c>
      <c r="I12" s="23">
        <v>-293.38108827911401</v>
      </c>
      <c r="J12" s="23">
        <v>-264.25880495494499</v>
      </c>
      <c r="K12" s="23">
        <v>-327.68523528429597</v>
      </c>
      <c r="L12" s="23">
        <v>-299.35772841514205</v>
      </c>
      <c r="M12" s="31">
        <v>-328.94544943135219</v>
      </c>
      <c r="N12" s="39">
        <v>-3332.227550156058</v>
      </c>
      <c r="O12" s="13"/>
      <c r="P12" s="48">
        <v>-283.23908405843702</v>
      </c>
      <c r="Q12" s="23">
        <v>-296.01118167048605</v>
      </c>
      <c r="R12" s="23">
        <v>-317.04337954207199</v>
      </c>
      <c r="S12" s="23">
        <v>-342.72679720993796</v>
      </c>
      <c r="T12" s="23">
        <v>-298.016618598273</v>
      </c>
      <c r="U12" s="23">
        <v>-300.08579841021299</v>
      </c>
      <c r="V12" s="23">
        <v>-300.113768694258</v>
      </c>
      <c r="W12" s="23">
        <v>-396.99234247786808</v>
      </c>
      <c r="X12" s="23">
        <v>-316.30908045110698</v>
      </c>
      <c r="Y12" s="23">
        <v>-353.37271523089203</v>
      </c>
      <c r="Z12" s="23">
        <v>-359.76275480949289</v>
      </c>
      <c r="AA12" s="31">
        <v>-345.74047100806513</v>
      </c>
      <c r="AB12" s="39">
        <v>-3909.4139921611018</v>
      </c>
      <c r="AC12" s="13"/>
      <c r="AD12" s="48">
        <v>-321.18199657326596</v>
      </c>
      <c r="AE12" s="23">
        <v>-326.90126502913199</v>
      </c>
      <c r="AF12" s="23">
        <v>-327.49486841532894</v>
      </c>
      <c r="AG12" s="23">
        <v>-341.40868473791073</v>
      </c>
      <c r="AH12" s="23">
        <v>-339.16439241303976</v>
      </c>
      <c r="AI12" s="23">
        <v>-340.9621993094521</v>
      </c>
      <c r="AJ12" s="23">
        <v>-338.56331536646923</v>
      </c>
      <c r="AK12" s="23">
        <v>-340.58420203801899</v>
      </c>
      <c r="AL12" s="23">
        <v>-354.97372151057453</v>
      </c>
      <c r="AM12" s="23">
        <v>-354.97372151057453</v>
      </c>
      <c r="AN12" s="23">
        <v>-354.97372151057453</v>
      </c>
      <c r="AO12" s="31">
        <v>-354.97372151057448</v>
      </c>
      <c r="AP12" s="39">
        <v>-4096.155809924916</v>
      </c>
      <c r="AQ12" s="56">
        <v>0</v>
      </c>
      <c r="AR12" s="48">
        <v>-448.08635124398393</v>
      </c>
      <c r="AS12" s="23">
        <v>-551.74863184807202</v>
      </c>
      <c r="AT12" s="23">
        <v>-264.93513946098301</v>
      </c>
      <c r="AU12" s="23">
        <v>-413.13258276342907</v>
      </c>
      <c r="AV12" s="23">
        <v>-432.90294434280605</v>
      </c>
      <c r="AW12" s="23">
        <v>-401.24653501148407</v>
      </c>
      <c r="AX12" s="23">
        <v>-380.969304323259</v>
      </c>
      <c r="AY12" s="23">
        <v>-438.11111980814104</v>
      </c>
      <c r="AZ12" s="23">
        <v>-459.96506725426792</v>
      </c>
      <c r="BA12" s="23">
        <v>-435.84201659187897</v>
      </c>
      <c r="BB12" s="23">
        <v>-450.88757242210193</v>
      </c>
      <c r="BC12" s="31">
        <v>-159.971937946662</v>
      </c>
      <c r="BD12" s="39">
        <v>-4837.799203017069</v>
      </c>
      <c r="BE12" s="56">
        <v>0</v>
      </c>
      <c r="BF12" s="48">
        <v>-484.08888136262703</v>
      </c>
      <c r="BG12" s="23">
        <v>-509.06343151929599</v>
      </c>
      <c r="BH12" s="23">
        <v>-593.61410428736406</v>
      </c>
      <c r="BI12" s="23">
        <v>-526.69075312713005</v>
      </c>
      <c r="BJ12" s="23">
        <v>-493.26160465912807</v>
      </c>
      <c r="BK12" s="23">
        <v>-551.34128122300217</v>
      </c>
      <c r="BL12" s="23">
        <v>-545.65807146605073</v>
      </c>
      <c r="BM12" s="23">
        <v>-583.78479407526891</v>
      </c>
      <c r="BN12" s="23">
        <v>-552.59980150147203</v>
      </c>
      <c r="BO12" s="23">
        <v>-557.178864779013</v>
      </c>
      <c r="BP12" s="23">
        <v>-593.10824246508002</v>
      </c>
      <c r="BQ12" s="31">
        <v>-576.93719493533683</v>
      </c>
      <c r="BR12" s="39">
        <v>-6567.3270254007693</v>
      </c>
      <c r="BS12" s="1"/>
    </row>
    <row r="13" spans="1:71" x14ac:dyDescent="0.3">
      <c r="A13" s="79" t="s">
        <v>72</v>
      </c>
      <c r="B13" s="48">
        <v>-513.07034358525891</v>
      </c>
      <c r="C13" s="23">
        <v>-526.09164318946796</v>
      </c>
      <c r="D13" s="23">
        <v>-542.24277534659711</v>
      </c>
      <c r="E13" s="23">
        <v>-549.21845369284506</v>
      </c>
      <c r="F13" s="23">
        <v>-475.81596907428599</v>
      </c>
      <c r="G13" s="23">
        <v>-595.74775497577218</v>
      </c>
      <c r="H13" s="23">
        <v>-495.52262442085214</v>
      </c>
      <c r="I13" s="23">
        <v>-523.29646861366211</v>
      </c>
      <c r="J13" s="23">
        <v>-601.88032719703756</v>
      </c>
      <c r="K13" s="23">
        <v>-510.56961621419447</v>
      </c>
      <c r="L13" s="23">
        <v>-434.76182570729452</v>
      </c>
      <c r="M13" s="31">
        <v>-769.7265971720991</v>
      </c>
      <c r="N13" s="39">
        <v>-6537.9443991893668</v>
      </c>
      <c r="O13" s="13"/>
      <c r="P13" s="48">
        <v>-543.25984104615009</v>
      </c>
      <c r="Q13" s="23">
        <v>-509.35454504176505</v>
      </c>
      <c r="R13" s="23">
        <v>-526.52144058871795</v>
      </c>
      <c r="S13" s="23">
        <v>-562.52187352562703</v>
      </c>
      <c r="T13" s="23">
        <v>-720.66526802826309</v>
      </c>
      <c r="U13" s="23">
        <v>-617.43575378350806</v>
      </c>
      <c r="V13" s="23">
        <v>-532.09181408060363</v>
      </c>
      <c r="W13" s="23">
        <v>-597.22812556239342</v>
      </c>
      <c r="X13" s="23">
        <v>-522.65697351828032</v>
      </c>
      <c r="Y13" s="23">
        <v>-169.32721732746515</v>
      </c>
      <c r="Z13" s="23">
        <v>-531.99226182841255</v>
      </c>
      <c r="AA13" s="31">
        <v>-565.02449261681068</v>
      </c>
      <c r="AB13" s="39">
        <v>-6398.0796069479975</v>
      </c>
      <c r="AC13" s="13"/>
      <c r="AD13" s="48">
        <v>-544.32961231880995</v>
      </c>
      <c r="AE13" s="23">
        <v>-432.20550010523993</v>
      </c>
      <c r="AF13" s="23">
        <v>-525.60021478861188</v>
      </c>
      <c r="AG13" s="23">
        <v>-489.51492262612896</v>
      </c>
      <c r="AH13" s="23">
        <v>-494.18608917083463</v>
      </c>
      <c r="AI13" s="23">
        <v>-502.0839543237397</v>
      </c>
      <c r="AJ13" s="23">
        <v>-503.63586375048953</v>
      </c>
      <c r="AK13" s="23">
        <v>-498.41497635436548</v>
      </c>
      <c r="AL13" s="23">
        <v>-499.41976622457616</v>
      </c>
      <c r="AM13" s="23">
        <v>-472.69136328171214</v>
      </c>
      <c r="AN13" s="23">
        <v>-475.19086719054536</v>
      </c>
      <c r="AO13" s="31">
        <v>-520.94016894858441</v>
      </c>
      <c r="AP13" s="39">
        <v>-5958.213299083638</v>
      </c>
      <c r="AQ13" s="56">
        <v>0</v>
      </c>
      <c r="AR13" s="48">
        <v>-522.94047425600399</v>
      </c>
      <c r="AS13" s="23">
        <v>-652.71293153307602</v>
      </c>
      <c r="AT13" s="23">
        <v>-631.60708341508189</v>
      </c>
      <c r="AU13" s="23">
        <v>-847.131205578189</v>
      </c>
      <c r="AV13" s="23">
        <v>-954.57811708014003</v>
      </c>
      <c r="AW13" s="23">
        <v>-751.91104777487988</v>
      </c>
      <c r="AX13" s="23">
        <v>-670.91434324875593</v>
      </c>
      <c r="AY13" s="23">
        <v>-504.95169385947304</v>
      </c>
      <c r="AZ13" s="23">
        <v>-1127.261510651133</v>
      </c>
      <c r="BA13" s="23">
        <v>-861.81489856463702</v>
      </c>
      <c r="BB13" s="23">
        <v>-760.30056502531511</v>
      </c>
      <c r="BC13" s="31">
        <v>-728.16411997805392</v>
      </c>
      <c r="BD13" s="39">
        <v>-9014.2879909647381</v>
      </c>
      <c r="BE13" s="56">
        <v>0</v>
      </c>
      <c r="BF13" s="48">
        <v>-720.08857799631608</v>
      </c>
      <c r="BG13" s="23">
        <v>-957.51373167043801</v>
      </c>
      <c r="BH13" s="23">
        <v>-775.54342325434811</v>
      </c>
      <c r="BI13" s="23">
        <v>-543.54925124572503</v>
      </c>
      <c r="BJ13" s="23">
        <v>-874.49106275166275</v>
      </c>
      <c r="BK13" s="23">
        <v>-854.53164702126594</v>
      </c>
      <c r="BL13" s="23">
        <v>-672.39840822281701</v>
      </c>
      <c r="BM13" s="23">
        <v>-677.66488405999803</v>
      </c>
      <c r="BN13" s="23">
        <v>-723.46434056650207</v>
      </c>
      <c r="BO13" s="23">
        <v>-738.14617414918212</v>
      </c>
      <c r="BP13" s="23">
        <v>-666.91057581070197</v>
      </c>
      <c r="BQ13" s="31">
        <v>-923.22825397703411</v>
      </c>
      <c r="BR13" s="39">
        <v>-9127.5303307259928</v>
      </c>
      <c r="BS13" s="1"/>
    </row>
    <row r="14" spans="1:71" x14ac:dyDescent="0.3">
      <c r="A14" s="79" t="s">
        <v>83</v>
      </c>
      <c r="B14" s="48">
        <v>-127.30751805484798</v>
      </c>
      <c r="C14" s="23">
        <v>-96.365076823289968</v>
      </c>
      <c r="D14" s="23">
        <v>-158.91994187533797</v>
      </c>
      <c r="E14" s="23">
        <v>-154.92243354954601</v>
      </c>
      <c r="F14" s="23">
        <v>-182.08358564195098</v>
      </c>
      <c r="G14" s="23">
        <v>-157.62415600042218</v>
      </c>
      <c r="H14" s="23">
        <v>-142.53497555531709</v>
      </c>
      <c r="I14" s="23">
        <v>-230.80106775124793</v>
      </c>
      <c r="J14" s="23">
        <v>-40.399541294331101</v>
      </c>
      <c r="K14" s="23">
        <v>-134.75242843974601</v>
      </c>
      <c r="L14" s="23">
        <v>-121.98286137074388</v>
      </c>
      <c r="M14" s="31">
        <v>-769.92150045546327</v>
      </c>
      <c r="N14" s="39">
        <v>-2317.6150868122445</v>
      </c>
      <c r="O14" s="13"/>
      <c r="P14" s="48">
        <v>-132.79925832886195</v>
      </c>
      <c r="Q14" s="23">
        <v>-283.30409380711018</v>
      </c>
      <c r="R14" s="23">
        <v>70.434786715321167</v>
      </c>
      <c r="S14" s="23">
        <v>-109.131994947816</v>
      </c>
      <c r="T14" s="23">
        <v>-132.61930397049002</v>
      </c>
      <c r="U14" s="23">
        <v>-154.94500258319101</v>
      </c>
      <c r="V14" s="23">
        <v>-116.15482646443192</v>
      </c>
      <c r="W14" s="23">
        <v>-135.84095603137507</v>
      </c>
      <c r="X14" s="23">
        <v>-83.420924213375969</v>
      </c>
      <c r="Y14" s="23">
        <v>-116.88816041045706</v>
      </c>
      <c r="Z14" s="23">
        <v>-113.46411809159395</v>
      </c>
      <c r="AA14" s="31">
        <v>-177.91544320963507</v>
      </c>
      <c r="AB14" s="39">
        <v>-1486.0492953430169</v>
      </c>
      <c r="AC14" s="13"/>
      <c r="AD14" s="48">
        <v>-44.944659302958009</v>
      </c>
      <c r="AE14" s="23">
        <v>-163.347980256255</v>
      </c>
      <c r="AF14" s="23">
        <v>-109.72711508270999</v>
      </c>
      <c r="AG14" s="23">
        <v>-109.27626780030279</v>
      </c>
      <c r="AH14" s="23">
        <v>-109.27626780030279</v>
      </c>
      <c r="AI14" s="23">
        <v>-109.27626780030279</v>
      </c>
      <c r="AJ14" s="23">
        <v>-109.27626780030279</v>
      </c>
      <c r="AK14" s="23">
        <v>-109.27626780030278</v>
      </c>
      <c r="AL14" s="23">
        <v>-109.27626780030278</v>
      </c>
      <c r="AM14" s="23">
        <v>-109.27626780030279</v>
      </c>
      <c r="AN14" s="23">
        <v>-109.27626780030279</v>
      </c>
      <c r="AO14" s="31">
        <v>-109.27626780030279</v>
      </c>
      <c r="AP14" s="39">
        <v>-1301.5061648446483</v>
      </c>
      <c r="AQ14" s="56">
        <v>0</v>
      </c>
      <c r="AR14" s="48">
        <v>-127.38665468282402</v>
      </c>
      <c r="AS14" s="23">
        <v>-174.916424998575</v>
      </c>
      <c r="AT14" s="23">
        <v>-86.250973155836988</v>
      </c>
      <c r="AU14" s="23">
        <v>-123.78425614400702</v>
      </c>
      <c r="AV14" s="23">
        <v>-219.27339055736994</v>
      </c>
      <c r="AW14" s="23">
        <v>-195.14491914242097</v>
      </c>
      <c r="AX14" s="23">
        <v>-185.48808972181797</v>
      </c>
      <c r="AY14" s="23">
        <v>-156.104072370468</v>
      </c>
      <c r="AZ14" s="23">
        <v>-169.08778984969499</v>
      </c>
      <c r="BA14" s="23">
        <v>-160.32304134277499</v>
      </c>
      <c r="BB14" s="23">
        <v>-208.24336936578302</v>
      </c>
      <c r="BC14" s="31">
        <v>-232.93681588636505</v>
      </c>
      <c r="BD14" s="39">
        <v>-2038.9397972179374</v>
      </c>
      <c r="BE14" s="56">
        <v>0</v>
      </c>
      <c r="BF14" s="48">
        <v>-192.92442245260503</v>
      </c>
      <c r="BG14" s="23">
        <v>-202.25074561978502</v>
      </c>
      <c r="BH14" s="23">
        <v>-208.26602147439002</v>
      </c>
      <c r="BI14" s="23">
        <v>-149.15210909593802</v>
      </c>
      <c r="BJ14" s="23">
        <v>-147.18344190098099</v>
      </c>
      <c r="BK14" s="23">
        <v>-179.19238142339998</v>
      </c>
      <c r="BL14" s="23">
        <v>-195.59494488155696</v>
      </c>
      <c r="BM14" s="23">
        <v>-240.82806498926411</v>
      </c>
      <c r="BN14" s="23">
        <v>-46.025382236144921</v>
      </c>
      <c r="BO14" s="23">
        <v>-187.96452129135596</v>
      </c>
      <c r="BP14" s="23">
        <v>-185.520216128139</v>
      </c>
      <c r="BQ14" s="31">
        <v>-238.195993909284</v>
      </c>
      <c r="BR14" s="39">
        <v>-2173.098245402844</v>
      </c>
      <c r="BS14" s="1"/>
    </row>
    <row r="15" spans="1:71" x14ac:dyDescent="0.3">
      <c r="A15" s="80" t="s">
        <v>73</v>
      </c>
      <c r="B15" s="49">
        <v>-153.18977146825497</v>
      </c>
      <c r="C15" s="26">
        <v>-163.54646535507902</v>
      </c>
      <c r="D15" s="26">
        <v>-165.20029458633297</v>
      </c>
      <c r="E15" s="26">
        <v>-143.55500608134301</v>
      </c>
      <c r="F15" s="26">
        <v>-172.59152419473298</v>
      </c>
      <c r="G15" s="26">
        <v>-159.25616073538498</v>
      </c>
      <c r="H15" s="26">
        <v>-147.570558081141</v>
      </c>
      <c r="I15" s="26">
        <v>-159.84592776053697</v>
      </c>
      <c r="J15" s="26">
        <v>-152.10381887187901</v>
      </c>
      <c r="K15" s="26">
        <v>-77.494533077829004</v>
      </c>
      <c r="L15" s="26">
        <v>-113.80959436201802</v>
      </c>
      <c r="M15" s="32">
        <v>-76.371325293224999</v>
      </c>
      <c r="N15" s="40">
        <v>-1684.5349798677571</v>
      </c>
      <c r="O15" s="13"/>
      <c r="P15" s="49">
        <v>-1.1149234260210006</v>
      </c>
      <c r="Q15" s="26">
        <v>-286.99400582151293</v>
      </c>
      <c r="R15" s="26">
        <v>-178.086567148944</v>
      </c>
      <c r="S15" s="26">
        <v>-169.50672021083398</v>
      </c>
      <c r="T15" s="26">
        <v>-169.06535831687702</v>
      </c>
      <c r="U15" s="26">
        <v>-198.56403640275596</v>
      </c>
      <c r="V15" s="26">
        <v>-169.443841505547</v>
      </c>
      <c r="W15" s="26">
        <v>-173.35267540703998</v>
      </c>
      <c r="X15" s="26">
        <v>-156.42925207524303</v>
      </c>
      <c r="Y15" s="26">
        <v>-162.04358701823102</v>
      </c>
      <c r="Z15" s="26">
        <v>700.92579266621692</v>
      </c>
      <c r="AA15" s="32">
        <v>421.40179667910616</v>
      </c>
      <c r="AB15" s="40">
        <v>-542.27337798768292</v>
      </c>
      <c r="AC15" s="13"/>
      <c r="AD15" s="49">
        <v>-30.933024126048</v>
      </c>
      <c r="AE15" s="26">
        <v>-24.118332687123001</v>
      </c>
      <c r="AF15" s="26">
        <v>-48.056733178382999</v>
      </c>
      <c r="AG15" s="26">
        <v>-247.98488791962276</v>
      </c>
      <c r="AH15" s="26">
        <v>-250.22909204754501</v>
      </c>
      <c r="AI15" s="26">
        <v>-247.82787330785155</v>
      </c>
      <c r="AJ15" s="26">
        <v>-247.82790278833409</v>
      </c>
      <c r="AK15" s="26">
        <v>-247.82790278833409</v>
      </c>
      <c r="AL15" s="26">
        <v>-221.20344257398691</v>
      </c>
      <c r="AM15" s="26">
        <v>-242.96620714595937</v>
      </c>
      <c r="AN15" s="26">
        <v>-242.96620714595937</v>
      </c>
      <c r="AO15" s="32">
        <v>-242.9662071459594</v>
      </c>
      <c r="AP15" s="40">
        <v>-2294.9078128551064</v>
      </c>
      <c r="AQ15" s="56">
        <v>0</v>
      </c>
      <c r="AR15" s="49">
        <v>-138.524030919621</v>
      </c>
      <c r="AS15" s="26">
        <v>-141.52333206038702</v>
      </c>
      <c r="AT15" s="26">
        <v>-138.19874935845598</v>
      </c>
      <c r="AU15" s="26">
        <v>-141.64308648353398</v>
      </c>
      <c r="AV15" s="26">
        <v>-153.04710692504401</v>
      </c>
      <c r="AW15" s="26">
        <v>-150.40005497468701</v>
      </c>
      <c r="AX15" s="26">
        <v>-232.73838753458699</v>
      </c>
      <c r="AY15" s="26">
        <v>-159.734713206066</v>
      </c>
      <c r="AZ15" s="26">
        <v>-163.57740243701096</v>
      </c>
      <c r="BA15" s="26">
        <v>-148.45310813024699</v>
      </c>
      <c r="BB15" s="26">
        <v>-89.245388199999013</v>
      </c>
      <c r="BC15" s="32">
        <v>-198.95890791361199</v>
      </c>
      <c r="BD15" s="40">
        <v>-1856.0442681432507</v>
      </c>
      <c r="BE15" s="56">
        <v>0</v>
      </c>
      <c r="BF15" s="49">
        <v>-174.81864885260998</v>
      </c>
      <c r="BG15" s="26">
        <v>-198.62957419576199</v>
      </c>
      <c r="BH15" s="26">
        <v>-184.31772898942501</v>
      </c>
      <c r="BI15" s="26">
        <v>-131.54017640938198</v>
      </c>
      <c r="BJ15" s="26">
        <v>-165.55592964848998</v>
      </c>
      <c r="BK15" s="26">
        <v>-163.67385145038898</v>
      </c>
      <c r="BL15" s="26">
        <v>-152.08604368114197</v>
      </c>
      <c r="BM15" s="26">
        <v>-120.15691773423001</v>
      </c>
      <c r="BN15" s="26">
        <v>-180.101602382745</v>
      </c>
      <c r="BO15" s="26">
        <v>-1659.7124722600984</v>
      </c>
      <c r="BP15" s="26">
        <v>-370.26542008513201</v>
      </c>
      <c r="BQ15" s="32">
        <v>-378.26521691751299</v>
      </c>
      <c r="BR15" s="40">
        <v>-3879.1235826069178</v>
      </c>
      <c r="BS15" s="1"/>
    </row>
    <row r="16" spans="1:71" ht="15" thickBot="1" x14ac:dyDescent="0.35">
      <c r="A16" s="105" t="s">
        <v>119</v>
      </c>
      <c r="B16" s="46">
        <v>-1037.1551139580138</v>
      </c>
      <c r="C16" s="46">
        <v>-1028.537432829504</v>
      </c>
      <c r="D16" s="46">
        <v>-1112.3121624420628</v>
      </c>
      <c r="E16" s="46">
        <v>-1138.4843942992322</v>
      </c>
      <c r="F16" s="46">
        <v>-1078.5652658747251</v>
      </c>
      <c r="G16" s="46">
        <v>-1183.0838884018174</v>
      </c>
      <c r="H16" s="46">
        <v>-1062.8380182739143</v>
      </c>
      <c r="I16" s="46">
        <v>-1207.3245524045608</v>
      </c>
      <c r="J16" s="46">
        <v>-1058.6424923181926</v>
      </c>
      <c r="K16" s="46">
        <v>-1050.5018130160654</v>
      </c>
      <c r="L16" s="46">
        <v>-969.91200985519856</v>
      </c>
      <c r="M16" s="46">
        <v>-1944.9648723521395</v>
      </c>
      <c r="N16" s="37">
        <v>-13872.322016025426</v>
      </c>
      <c r="O16" s="112"/>
      <c r="P16" s="46">
        <v>-960.41310685946985</v>
      </c>
      <c r="Q16" s="46">
        <v>-1375.6638263408743</v>
      </c>
      <c r="R16" s="46">
        <v>-951.21660056441294</v>
      </c>
      <c r="S16" s="46">
        <v>-1183.887385894215</v>
      </c>
      <c r="T16" s="46">
        <v>-1320.3665489139032</v>
      </c>
      <c r="U16" s="46">
        <v>-1271.0305911796681</v>
      </c>
      <c r="V16" s="46">
        <v>-1117.8042507448404</v>
      </c>
      <c r="W16" s="46">
        <v>-1303.4140994786767</v>
      </c>
      <c r="X16" s="46">
        <v>-1078.8162302580065</v>
      </c>
      <c r="Y16" s="46">
        <v>-801.63167998704535</v>
      </c>
      <c r="Z16" s="46">
        <v>-304.29334206328252</v>
      </c>
      <c r="AA16" s="46">
        <v>-667.27861015540475</v>
      </c>
      <c r="AB16" s="37">
        <v>-12335.816272439801</v>
      </c>
      <c r="AC16" s="81"/>
      <c r="AD16" s="46">
        <v>-941.38929232108194</v>
      </c>
      <c r="AE16" s="46">
        <v>-946.57307807774987</v>
      </c>
      <c r="AF16" s="46">
        <v>-1010.8789314650338</v>
      </c>
      <c r="AG16" s="46">
        <v>-1188.1847630839652</v>
      </c>
      <c r="AH16" s="46">
        <v>-1192.8558414317222</v>
      </c>
      <c r="AI16" s="46">
        <v>-1200.1502947413462</v>
      </c>
      <c r="AJ16" s="46">
        <v>-1199.3033497055956</v>
      </c>
      <c r="AK16" s="46">
        <v>-1196.1033489810213</v>
      </c>
      <c r="AL16" s="46">
        <v>-1184.8731981094404</v>
      </c>
      <c r="AM16" s="46">
        <v>-1179.907559738549</v>
      </c>
      <c r="AN16" s="46">
        <v>-1182.4070636473821</v>
      </c>
      <c r="AO16" s="46">
        <v>-1228.1563654054212</v>
      </c>
      <c r="AP16" s="37">
        <v>-13650.783086708308</v>
      </c>
      <c r="AQ16" s="86">
        <v>0</v>
      </c>
      <c r="AR16" s="46">
        <v>-1236.9375111024331</v>
      </c>
      <c r="AS16" s="46">
        <v>-1520.9013204401101</v>
      </c>
      <c r="AT16" s="46">
        <v>-1120.9919453903581</v>
      </c>
      <c r="AU16" s="46">
        <v>-1525.6911309691591</v>
      </c>
      <c r="AV16" s="46">
        <v>-1759.80155890536</v>
      </c>
      <c r="AW16" s="46">
        <v>-1498.702556903472</v>
      </c>
      <c r="AX16" s="46">
        <v>-1470.1101248284199</v>
      </c>
      <c r="AY16" s="46">
        <v>-1258.9015992441482</v>
      </c>
      <c r="AZ16" s="46">
        <v>-1919.8917701921068</v>
      </c>
      <c r="BA16" s="46">
        <v>-1606.4330646295375</v>
      </c>
      <c r="BB16" s="46">
        <v>-1508.6768950131989</v>
      </c>
      <c r="BC16" s="46">
        <v>-1320.0317817246932</v>
      </c>
      <c r="BD16" s="37">
        <v>-17747.071259342993</v>
      </c>
      <c r="BE16" s="46">
        <v>0</v>
      </c>
      <c r="BF16" s="46">
        <v>-1571.9205306641582</v>
      </c>
      <c r="BG16" s="46">
        <v>-1867.4574830052807</v>
      </c>
      <c r="BH16" s="46">
        <v>-1761.7412780055272</v>
      </c>
      <c r="BI16" s="46">
        <v>-1350.9322898781752</v>
      </c>
      <c r="BJ16" s="46">
        <v>-1680.4920389602619</v>
      </c>
      <c r="BK16" s="46">
        <v>-1748.7391611180572</v>
      </c>
      <c r="BL16" s="46">
        <v>-1565.7374682515665</v>
      </c>
      <c r="BM16" s="46">
        <v>-1622.4346608587607</v>
      </c>
      <c r="BN16" s="46">
        <v>-1502.1911266868642</v>
      </c>
      <c r="BO16" s="46">
        <v>-3143.0020324796496</v>
      </c>
      <c r="BP16" s="46">
        <v>-1815.8044544890529</v>
      </c>
      <c r="BQ16" s="46">
        <v>-2116.6266597391682</v>
      </c>
      <c r="BR16" s="37">
        <v>-21747.079184136524</v>
      </c>
      <c r="BS16" s="1"/>
    </row>
    <row r="17" spans="1:71" ht="4.95" customHeight="1" thickTop="1" x14ac:dyDescent="0.3">
      <c r="A17" s="8"/>
      <c r="B17" s="47">
        <v>0</v>
      </c>
      <c r="C17" s="21">
        <v>0</v>
      </c>
      <c r="D17" s="21">
        <v>0</v>
      </c>
      <c r="E17" s="21">
        <v>0</v>
      </c>
      <c r="F17" s="21">
        <v>0</v>
      </c>
      <c r="G17" s="21">
        <v>0</v>
      </c>
      <c r="H17" s="21">
        <v>0</v>
      </c>
      <c r="I17" s="21">
        <v>0</v>
      </c>
      <c r="J17" s="21">
        <v>0</v>
      </c>
      <c r="K17" s="21">
        <v>0</v>
      </c>
      <c r="L17" s="21">
        <v>0</v>
      </c>
      <c r="M17" s="19">
        <v>0</v>
      </c>
      <c r="N17" s="38">
        <v>0</v>
      </c>
      <c r="O17" s="13"/>
      <c r="P17" s="47">
        <v>0</v>
      </c>
      <c r="Q17" s="21">
        <v>0</v>
      </c>
      <c r="R17" s="21">
        <v>0</v>
      </c>
      <c r="S17" s="21">
        <v>0</v>
      </c>
      <c r="T17" s="21">
        <v>0</v>
      </c>
      <c r="U17" s="21">
        <v>0</v>
      </c>
      <c r="V17" s="21">
        <v>0</v>
      </c>
      <c r="W17" s="21">
        <v>0</v>
      </c>
      <c r="X17" s="21">
        <v>0</v>
      </c>
      <c r="Y17" s="21">
        <v>0</v>
      </c>
      <c r="Z17" s="21">
        <v>0</v>
      </c>
      <c r="AA17" s="19">
        <v>0</v>
      </c>
      <c r="AB17" s="38">
        <v>0</v>
      </c>
      <c r="AC17" s="13"/>
      <c r="AD17" s="47">
        <v>0</v>
      </c>
      <c r="AE17" s="21">
        <v>0</v>
      </c>
      <c r="AF17" s="21">
        <v>0</v>
      </c>
      <c r="AG17" s="21">
        <v>0</v>
      </c>
      <c r="AH17" s="21">
        <v>0</v>
      </c>
      <c r="AI17" s="21">
        <v>0</v>
      </c>
      <c r="AJ17" s="21">
        <v>0</v>
      </c>
      <c r="AK17" s="21">
        <v>0</v>
      </c>
      <c r="AL17" s="21">
        <v>0</v>
      </c>
      <c r="AM17" s="21">
        <v>0</v>
      </c>
      <c r="AN17" s="21">
        <v>0</v>
      </c>
      <c r="AO17" s="19">
        <v>0</v>
      </c>
      <c r="AP17" s="38">
        <v>0</v>
      </c>
      <c r="AQ17" s="56">
        <v>0</v>
      </c>
      <c r="AR17" s="47">
        <v>0</v>
      </c>
      <c r="AS17" s="21">
        <v>0</v>
      </c>
      <c r="AT17" s="21">
        <v>0</v>
      </c>
      <c r="AU17" s="21">
        <v>0</v>
      </c>
      <c r="AV17" s="21">
        <v>0</v>
      </c>
      <c r="AW17" s="21">
        <v>0</v>
      </c>
      <c r="AX17" s="21">
        <v>0</v>
      </c>
      <c r="AY17" s="21">
        <v>0</v>
      </c>
      <c r="AZ17" s="21">
        <v>0</v>
      </c>
      <c r="BA17" s="21">
        <v>0</v>
      </c>
      <c r="BB17" s="21">
        <v>0</v>
      </c>
      <c r="BC17" s="19">
        <v>0</v>
      </c>
      <c r="BD17" s="38">
        <v>0</v>
      </c>
      <c r="BE17" s="56">
        <v>0</v>
      </c>
      <c r="BF17" s="47">
        <v>0</v>
      </c>
      <c r="BG17" s="21">
        <v>0</v>
      </c>
      <c r="BH17" s="21">
        <v>0</v>
      </c>
      <c r="BI17" s="21">
        <v>0</v>
      </c>
      <c r="BJ17" s="21">
        <v>0</v>
      </c>
      <c r="BK17" s="21">
        <v>0</v>
      </c>
      <c r="BL17" s="21">
        <v>0</v>
      </c>
      <c r="BM17" s="21">
        <v>0</v>
      </c>
      <c r="BN17" s="21">
        <v>0</v>
      </c>
      <c r="BO17" s="21">
        <v>0</v>
      </c>
      <c r="BP17" s="21">
        <v>0</v>
      </c>
      <c r="BQ17" s="19">
        <v>0</v>
      </c>
      <c r="BR17" s="38">
        <v>0</v>
      </c>
      <c r="BS17" s="1"/>
    </row>
    <row r="18" spans="1:71" ht="9" customHeight="1" x14ac:dyDescent="0.3">
      <c r="A18" s="8"/>
      <c r="B18" s="47">
        <v>0</v>
      </c>
      <c r="C18" s="21">
        <v>0</v>
      </c>
      <c r="D18" s="21">
        <v>0</v>
      </c>
      <c r="E18" s="21">
        <v>0</v>
      </c>
      <c r="F18" s="21">
        <v>0</v>
      </c>
      <c r="G18" s="21">
        <v>0</v>
      </c>
      <c r="H18" s="21">
        <v>0</v>
      </c>
      <c r="I18" s="21">
        <v>0</v>
      </c>
      <c r="J18" s="21">
        <v>0</v>
      </c>
      <c r="K18" s="21">
        <v>0</v>
      </c>
      <c r="L18" s="21">
        <v>0</v>
      </c>
      <c r="M18" s="19">
        <v>0</v>
      </c>
      <c r="N18" s="38">
        <v>0</v>
      </c>
      <c r="O18" s="13"/>
      <c r="P18" s="47">
        <v>0</v>
      </c>
      <c r="Q18" s="21">
        <v>0</v>
      </c>
      <c r="R18" s="21">
        <v>0</v>
      </c>
      <c r="S18" s="21">
        <v>0</v>
      </c>
      <c r="T18" s="21">
        <v>0</v>
      </c>
      <c r="U18" s="21">
        <v>0</v>
      </c>
      <c r="V18" s="21">
        <v>0</v>
      </c>
      <c r="W18" s="21">
        <v>0</v>
      </c>
      <c r="X18" s="21">
        <v>0</v>
      </c>
      <c r="Y18" s="21">
        <v>0</v>
      </c>
      <c r="Z18" s="21">
        <v>0</v>
      </c>
      <c r="AA18" s="19">
        <v>0</v>
      </c>
      <c r="AB18" s="38">
        <v>0</v>
      </c>
      <c r="AC18" s="13"/>
      <c r="AD18" s="47">
        <v>0</v>
      </c>
      <c r="AE18" s="21">
        <v>0</v>
      </c>
      <c r="AF18" s="21">
        <v>0</v>
      </c>
      <c r="AG18" s="21">
        <v>0</v>
      </c>
      <c r="AH18" s="21">
        <v>0</v>
      </c>
      <c r="AI18" s="21">
        <v>0</v>
      </c>
      <c r="AJ18" s="21">
        <v>0</v>
      </c>
      <c r="AK18" s="21">
        <v>0</v>
      </c>
      <c r="AL18" s="21">
        <v>0</v>
      </c>
      <c r="AM18" s="21">
        <v>0</v>
      </c>
      <c r="AN18" s="21">
        <v>0</v>
      </c>
      <c r="AO18" s="19">
        <v>0</v>
      </c>
      <c r="AP18" s="38">
        <v>0</v>
      </c>
      <c r="AQ18" s="56">
        <v>0</v>
      </c>
      <c r="AR18" s="47">
        <v>0</v>
      </c>
      <c r="AS18" s="21">
        <v>0</v>
      </c>
      <c r="AT18" s="21">
        <v>0</v>
      </c>
      <c r="AU18" s="21">
        <v>0</v>
      </c>
      <c r="AV18" s="21">
        <v>0</v>
      </c>
      <c r="AW18" s="21">
        <v>0</v>
      </c>
      <c r="AX18" s="21">
        <v>0</v>
      </c>
      <c r="AY18" s="21">
        <v>0</v>
      </c>
      <c r="AZ18" s="21">
        <v>0</v>
      </c>
      <c r="BA18" s="21">
        <v>0</v>
      </c>
      <c r="BB18" s="21">
        <v>0</v>
      </c>
      <c r="BC18" s="19">
        <v>0</v>
      </c>
      <c r="BD18" s="38">
        <v>0</v>
      </c>
      <c r="BE18" s="56">
        <v>0</v>
      </c>
      <c r="BF18" s="47">
        <v>0</v>
      </c>
      <c r="BG18" s="21">
        <v>0</v>
      </c>
      <c r="BH18" s="21">
        <v>0</v>
      </c>
      <c r="BI18" s="21">
        <v>0</v>
      </c>
      <c r="BJ18" s="21">
        <v>0</v>
      </c>
      <c r="BK18" s="21">
        <v>0</v>
      </c>
      <c r="BL18" s="21">
        <v>0</v>
      </c>
      <c r="BM18" s="21">
        <v>0</v>
      </c>
      <c r="BN18" s="21">
        <v>0</v>
      </c>
      <c r="BO18" s="21">
        <v>0</v>
      </c>
      <c r="BP18" s="21">
        <v>0</v>
      </c>
      <c r="BQ18" s="19">
        <v>0</v>
      </c>
      <c r="BR18" s="38">
        <v>0</v>
      </c>
      <c r="BS18" s="1"/>
    </row>
    <row r="19" spans="1:71" s="3" customFormat="1" x14ac:dyDescent="0.3">
      <c r="A19" s="5" t="s">
        <v>74</v>
      </c>
      <c r="B19" s="50">
        <v>1858.1989648771864</v>
      </c>
      <c r="C19" s="22">
        <v>1990.5650095803667</v>
      </c>
      <c r="D19" s="22">
        <v>1682.9722827056544</v>
      </c>
      <c r="E19" s="22">
        <v>1556.671642136547</v>
      </c>
      <c r="F19" s="22">
        <v>1383.0944697022676</v>
      </c>
      <c r="G19" s="22">
        <v>2076.9181746774925</v>
      </c>
      <c r="H19" s="22">
        <v>1576.6688559496852</v>
      </c>
      <c r="I19" s="22">
        <v>1375.8469398795119</v>
      </c>
      <c r="J19" s="22">
        <v>894.719080900893</v>
      </c>
      <c r="K19" s="22">
        <v>1327.3770028135236</v>
      </c>
      <c r="L19" s="22">
        <v>157.3541532602074</v>
      </c>
      <c r="M19" s="33">
        <v>1492.6411385012657</v>
      </c>
      <c r="N19" s="41">
        <v>17373.027714984601</v>
      </c>
      <c r="O19" s="113"/>
      <c r="P19" s="50">
        <v>1577.3878708257623</v>
      </c>
      <c r="Q19" s="22">
        <v>541.35761471373075</v>
      </c>
      <c r="R19" s="22">
        <v>1469.1383322986076</v>
      </c>
      <c r="S19" s="22">
        <v>1122.5001694037701</v>
      </c>
      <c r="T19" s="22">
        <v>914.17191197675663</v>
      </c>
      <c r="U19" s="22">
        <v>1099.7779498282848</v>
      </c>
      <c r="V19" s="22">
        <v>1102.9651003856493</v>
      </c>
      <c r="W19" s="22">
        <v>934.44616590815269</v>
      </c>
      <c r="X19" s="22">
        <v>2126.9262571097579</v>
      </c>
      <c r="Y19" s="22">
        <v>1516.0984736604119</v>
      </c>
      <c r="Z19" s="22">
        <v>4519.3165898208299</v>
      </c>
      <c r="AA19" s="33">
        <v>1058.4211102930819</v>
      </c>
      <c r="AB19" s="41">
        <v>17982.507546224795</v>
      </c>
      <c r="AC19" s="67"/>
      <c r="AD19" s="50">
        <v>2636.1277490222496</v>
      </c>
      <c r="AE19" s="22">
        <v>2540.1837049542532</v>
      </c>
      <c r="AF19" s="22">
        <v>3637.6708782669057</v>
      </c>
      <c r="AG19" s="22">
        <v>1257.7405754163328</v>
      </c>
      <c r="AH19" s="22">
        <v>1285.0027263250229</v>
      </c>
      <c r="AI19" s="22">
        <v>1286.5829837016429</v>
      </c>
      <c r="AJ19" s="22">
        <v>1344.474997259475</v>
      </c>
      <c r="AK19" s="22">
        <v>1424.4300054446066</v>
      </c>
      <c r="AL19" s="22">
        <v>1408.32231449404</v>
      </c>
      <c r="AM19" s="22">
        <v>1036.8595959333118</v>
      </c>
      <c r="AN19" s="22">
        <v>935.35890318266615</v>
      </c>
      <c r="AO19" s="33">
        <v>1232.7447387548561</v>
      </c>
      <c r="AP19" s="41">
        <v>20025.499172755357</v>
      </c>
      <c r="AQ19" s="55">
        <v>0</v>
      </c>
      <c r="AR19" s="50">
        <v>907.57421836456115</v>
      </c>
      <c r="AS19" s="22">
        <v>1475.9114494067646</v>
      </c>
      <c r="AT19" s="22">
        <v>3170.7420599692532</v>
      </c>
      <c r="AU19" s="22">
        <v>3754.1748070833432</v>
      </c>
      <c r="AV19" s="22">
        <v>4930.2969024964987</v>
      </c>
      <c r="AW19" s="22">
        <v>4600.7551294137902</v>
      </c>
      <c r="AX19" s="22">
        <v>4621.4943973274903</v>
      </c>
      <c r="AY19" s="22">
        <v>3194.5874451311356</v>
      </c>
      <c r="AZ19" s="22">
        <v>5957.8584030523998</v>
      </c>
      <c r="BA19" s="22">
        <v>2397.378060266085</v>
      </c>
      <c r="BB19" s="22">
        <v>1709.8882687549985</v>
      </c>
      <c r="BC19" s="33">
        <v>4318.9947587353463</v>
      </c>
      <c r="BD19" s="41">
        <v>41039.655900001664</v>
      </c>
      <c r="BE19" s="55">
        <v>0</v>
      </c>
      <c r="BF19" s="50">
        <v>3139.9664555406539</v>
      </c>
      <c r="BG19" s="22">
        <v>4647.7067859975496</v>
      </c>
      <c r="BH19" s="22">
        <v>4740.7306392331302</v>
      </c>
      <c r="BI19" s="22">
        <v>5197.7497302935008</v>
      </c>
      <c r="BJ19" s="22">
        <v>7435.7945050772014</v>
      </c>
      <c r="BK19" s="22">
        <v>3687.1213707710958</v>
      </c>
      <c r="BL19" s="22">
        <v>3356.8576777524827</v>
      </c>
      <c r="BM19" s="22">
        <v>4255.4948881681694</v>
      </c>
      <c r="BN19" s="22">
        <v>5493.2690002910995</v>
      </c>
      <c r="BO19" s="22">
        <v>5316.5772821784467</v>
      </c>
      <c r="BP19" s="22">
        <v>4488.5069994183741</v>
      </c>
      <c r="BQ19" s="33">
        <v>5376.3259569931524</v>
      </c>
      <c r="BR19" s="41">
        <v>57136.101291714855</v>
      </c>
      <c r="BS19" s="14"/>
    </row>
    <row r="20" spans="1:71" ht="6" customHeight="1" x14ac:dyDescent="0.3">
      <c r="A20" s="4"/>
      <c r="B20" s="48">
        <v>0</v>
      </c>
      <c r="C20" s="23">
        <v>0</v>
      </c>
      <c r="D20" s="23">
        <v>0</v>
      </c>
      <c r="E20" s="23">
        <v>0</v>
      </c>
      <c r="F20" s="23">
        <v>0</v>
      </c>
      <c r="G20" s="23">
        <v>0</v>
      </c>
      <c r="H20" s="23">
        <v>0</v>
      </c>
      <c r="I20" s="23">
        <v>0</v>
      </c>
      <c r="J20" s="23">
        <v>0</v>
      </c>
      <c r="K20" s="23">
        <v>0</v>
      </c>
      <c r="L20" s="23">
        <v>0</v>
      </c>
      <c r="M20" s="31">
        <v>0</v>
      </c>
      <c r="N20" s="39">
        <v>0</v>
      </c>
      <c r="O20" s="13"/>
      <c r="P20" s="48">
        <v>0</v>
      </c>
      <c r="Q20" s="23">
        <v>0</v>
      </c>
      <c r="R20" s="23">
        <v>0</v>
      </c>
      <c r="S20" s="23">
        <v>0</v>
      </c>
      <c r="T20" s="23">
        <v>0</v>
      </c>
      <c r="U20" s="23">
        <v>0</v>
      </c>
      <c r="V20" s="23">
        <v>0</v>
      </c>
      <c r="W20" s="23">
        <v>0</v>
      </c>
      <c r="X20" s="23">
        <v>0</v>
      </c>
      <c r="Y20" s="23">
        <v>0</v>
      </c>
      <c r="Z20" s="23">
        <v>0</v>
      </c>
      <c r="AA20" s="31">
        <v>0</v>
      </c>
      <c r="AB20" s="39">
        <v>0</v>
      </c>
      <c r="AC20" s="13"/>
      <c r="AD20" s="48">
        <v>0</v>
      </c>
      <c r="AE20" s="23">
        <v>0</v>
      </c>
      <c r="AF20" s="23">
        <v>0</v>
      </c>
      <c r="AG20" s="23">
        <v>0</v>
      </c>
      <c r="AH20" s="23">
        <v>0</v>
      </c>
      <c r="AI20" s="23">
        <v>0</v>
      </c>
      <c r="AJ20" s="23">
        <v>0</v>
      </c>
      <c r="AK20" s="23">
        <v>0</v>
      </c>
      <c r="AL20" s="23">
        <v>0</v>
      </c>
      <c r="AM20" s="23">
        <v>0</v>
      </c>
      <c r="AN20" s="23">
        <v>0</v>
      </c>
      <c r="AO20" s="31">
        <v>0</v>
      </c>
      <c r="AP20" s="39">
        <v>0</v>
      </c>
      <c r="AQ20" s="56">
        <v>0</v>
      </c>
      <c r="AR20" s="48">
        <v>0</v>
      </c>
      <c r="AS20" s="23">
        <v>0</v>
      </c>
      <c r="AT20" s="23">
        <v>0</v>
      </c>
      <c r="AU20" s="23">
        <v>0</v>
      </c>
      <c r="AV20" s="23">
        <v>0</v>
      </c>
      <c r="AW20" s="23">
        <v>0</v>
      </c>
      <c r="AX20" s="23">
        <v>0</v>
      </c>
      <c r="AY20" s="23">
        <v>0</v>
      </c>
      <c r="AZ20" s="23">
        <v>0</v>
      </c>
      <c r="BA20" s="23">
        <v>0</v>
      </c>
      <c r="BB20" s="23">
        <v>0</v>
      </c>
      <c r="BC20" s="31">
        <v>0</v>
      </c>
      <c r="BD20" s="39">
        <v>0</v>
      </c>
      <c r="BE20" s="56">
        <v>0</v>
      </c>
      <c r="BF20" s="48">
        <v>0</v>
      </c>
      <c r="BG20" s="23">
        <v>0</v>
      </c>
      <c r="BH20" s="23">
        <v>0</v>
      </c>
      <c r="BI20" s="23">
        <v>0</v>
      </c>
      <c r="BJ20" s="23">
        <v>0</v>
      </c>
      <c r="BK20" s="23">
        <v>0</v>
      </c>
      <c r="BL20" s="23">
        <v>0</v>
      </c>
      <c r="BM20" s="23">
        <v>0</v>
      </c>
      <c r="BN20" s="23">
        <v>0</v>
      </c>
      <c r="BO20" s="23">
        <v>0</v>
      </c>
      <c r="BP20" s="23">
        <v>0</v>
      </c>
      <c r="BQ20" s="31">
        <v>0</v>
      </c>
      <c r="BR20" s="39">
        <v>0</v>
      </c>
      <c r="BS20" s="1"/>
    </row>
    <row r="21" spans="1:71" ht="15.6" customHeight="1" x14ac:dyDescent="0.3">
      <c r="A21" s="5" t="s">
        <v>75</v>
      </c>
      <c r="B21" s="48">
        <v>0</v>
      </c>
      <c r="C21" s="23">
        <v>0</v>
      </c>
      <c r="D21" s="23">
        <v>0</v>
      </c>
      <c r="E21" s="23">
        <v>0</v>
      </c>
      <c r="F21" s="23">
        <v>0</v>
      </c>
      <c r="G21" s="23">
        <v>0</v>
      </c>
      <c r="H21" s="23">
        <v>0</v>
      </c>
      <c r="I21" s="23">
        <v>0</v>
      </c>
      <c r="J21" s="23">
        <v>0</v>
      </c>
      <c r="K21" s="23">
        <v>0</v>
      </c>
      <c r="L21" s="23">
        <v>0</v>
      </c>
      <c r="M21" s="31">
        <v>0</v>
      </c>
      <c r="N21" s="39">
        <v>0</v>
      </c>
      <c r="O21" s="13"/>
      <c r="P21" s="48">
        <v>0</v>
      </c>
      <c r="Q21" s="23">
        <v>0</v>
      </c>
      <c r="R21" s="23">
        <v>0</v>
      </c>
      <c r="S21" s="23">
        <v>0</v>
      </c>
      <c r="T21" s="23">
        <v>0</v>
      </c>
      <c r="U21" s="23">
        <v>0</v>
      </c>
      <c r="V21" s="23">
        <v>0</v>
      </c>
      <c r="W21" s="23">
        <v>0</v>
      </c>
      <c r="X21" s="23">
        <v>0</v>
      </c>
      <c r="Y21" s="23">
        <v>0</v>
      </c>
      <c r="Z21" s="23">
        <v>0</v>
      </c>
      <c r="AA21" s="31">
        <v>0</v>
      </c>
      <c r="AB21" s="39">
        <v>0</v>
      </c>
      <c r="AC21" s="13"/>
      <c r="AD21" s="48">
        <v>0</v>
      </c>
      <c r="AE21" s="23">
        <v>0</v>
      </c>
      <c r="AF21" s="23">
        <v>0</v>
      </c>
      <c r="AG21" s="23">
        <v>0</v>
      </c>
      <c r="AH21" s="23">
        <v>0</v>
      </c>
      <c r="AI21" s="23">
        <v>0</v>
      </c>
      <c r="AJ21" s="23">
        <v>0</v>
      </c>
      <c r="AK21" s="23">
        <v>0</v>
      </c>
      <c r="AL21" s="23">
        <v>0</v>
      </c>
      <c r="AM21" s="23">
        <v>0</v>
      </c>
      <c r="AN21" s="23">
        <v>0</v>
      </c>
      <c r="AO21" s="31">
        <v>0</v>
      </c>
      <c r="AP21" s="39">
        <v>0</v>
      </c>
      <c r="AQ21" s="56">
        <v>0</v>
      </c>
      <c r="AR21" s="48">
        <v>0</v>
      </c>
      <c r="AS21" s="23">
        <v>0</v>
      </c>
      <c r="AT21" s="23">
        <v>0</v>
      </c>
      <c r="AU21" s="23">
        <v>0</v>
      </c>
      <c r="AV21" s="23">
        <v>0</v>
      </c>
      <c r="AW21" s="23">
        <v>0</v>
      </c>
      <c r="AX21" s="23">
        <v>0</v>
      </c>
      <c r="AY21" s="23">
        <v>0</v>
      </c>
      <c r="AZ21" s="23">
        <v>0</v>
      </c>
      <c r="BA21" s="23">
        <v>0</v>
      </c>
      <c r="BB21" s="23">
        <v>0</v>
      </c>
      <c r="BC21" s="31">
        <v>0</v>
      </c>
      <c r="BD21" s="39">
        <v>0</v>
      </c>
      <c r="BE21" s="56">
        <v>0</v>
      </c>
      <c r="BF21" s="48">
        <v>0</v>
      </c>
      <c r="BG21" s="23">
        <v>0</v>
      </c>
      <c r="BH21" s="23">
        <v>0</v>
      </c>
      <c r="BI21" s="23">
        <v>0</v>
      </c>
      <c r="BJ21" s="23">
        <v>0</v>
      </c>
      <c r="BK21" s="23">
        <v>0</v>
      </c>
      <c r="BL21" s="23">
        <v>0</v>
      </c>
      <c r="BM21" s="23">
        <v>0</v>
      </c>
      <c r="BN21" s="23">
        <v>0</v>
      </c>
      <c r="BO21" s="23">
        <v>0</v>
      </c>
      <c r="BP21" s="23">
        <v>0</v>
      </c>
      <c r="BQ21" s="31">
        <v>0</v>
      </c>
      <c r="BR21" s="39">
        <v>0</v>
      </c>
      <c r="BS21" s="1"/>
    </row>
    <row r="22" spans="1:71" x14ac:dyDescent="0.3">
      <c r="A22" s="4" t="s">
        <v>76</v>
      </c>
      <c r="B22" s="48">
        <v>-4.0058980921901431E-2</v>
      </c>
      <c r="C22" s="23">
        <v>-110.56522304335343</v>
      </c>
      <c r="D22" s="23">
        <v>-0.38063102400212595</v>
      </c>
      <c r="E22" s="23">
        <v>-64.137514699279848</v>
      </c>
      <c r="F22" s="23">
        <v>-2.3012964558799651</v>
      </c>
      <c r="G22" s="23">
        <v>-0.34645295501660722</v>
      </c>
      <c r="H22" s="23">
        <v>-2.5111279347200313</v>
      </c>
      <c r="I22" s="23">
        <v>-4.1353039960214499E-2</v>
      </c>
      <c r="J22" s="23">
        <v>-0.1335057735957228</v>
      </c>
      <c r="K22" s="23">
        <v>10.765319597811121</v>
      </c>
      <c r="L22" s="23">
        <v>-3.3981703409941573</v>
      </c>
      <c r="M22" s="31">
        <v>-1.4254945922197582</v>
      </c>
      <c r="N22" s="39">
        <v>-174.51550924213259</v>
      </c>
      <c r="O22" s="13"/>
      <c r="P22" s="48">
        <v>-2.7311533558236363</v>
      </c>
      <c r="Q22" s="23">
        <v>-2.0317320559209766</v>
      </c>
      <c r="R22" s="23">
        <v>-0.54970636462877154</v>
      </c>
      <c r="S22" s="23">
        <v>8.0549785738390494</v>
      </c>
      <c r="T22" s="23">
        <v>18.849053840644284</v>
      </c>
      <c r="U22" s="23">
        <v>-33.987737890525835</v>
      </c>
      <c r="V22" s="23">
        <v>-36.368874296076079</v>
      </c>
      <c r="W22" s="23">
        <v>-20.353679539414358</v>
      </c>
      <c r="X22" s="23">
        <v>-1.5485484696657164</v>
      </c>
      <c r="Y22" s="23">
        <v>-2.0007666203483945</v>
      </c>
      <c r="Z22" s="23">
        <v>-3.4012001204803246</v>
      </c>
      <c r="AA22" s="31">
        <v>-3.4614816507500321</v>
      </c>
      <c r="AB22" s="39">
        <v>-79.530847949150768</v>
      </c>
      <c r="AC22" s="13"/>
      <c r="AD22" s="48">
        <v>-2.3729933582498188</v>
      </c>
      <c r="AE22" s="23">
        <v>-0.2951524823390545</v>
      </c>
      <c r="AF22" s="23">
        <v>-19.144952350340475</v>
      </c>
      <c r="AG22" s="23">
        <v>0</v>
      </c>
      <c r="AH22" s="23">
        <v>0</v>
      </c>
      <c r="AI22" s="23">
        <v>0</v>
      </c>
      <c r="AJ22" s="23">
        <v>0</v>
      </c>
      <c r="AK22" s="23">
        <v>0</v>
      </c>
      <c r="AL22" s="23">
        <v>0</v>
      </c>
      <c r="AM22" s="23">
        <v>0</v>
      </c>
      <c r="AN22" s="23">
        <v>0</v>
      </c>
      <c r="AO22" s="31">
        <v>0</v>
      </c>
      <c r="AP22" s="39">
        <v>-21.813098190929349</v>
      </c>
      <c r="AQ22" s="56">
        <v>0</v>
      </c>
      <c r="AR22" s="48">
        <v>-0.56431301789999999</v>
      </c>
      <c r="AS22" s="23">
        <v>-1.5197895500999998</v>
      </c>
      <c r="AT22" s="23">
        <v>-5.3922709272000002</v>
      </c>
      <c r="AU22" s="23">
        <v>-1.8385703736000003</v>
      </c>
      <c r="AV22" s="23">
        <v>-4.7347842200999999</v>
      </c>
      <c r="AW22" s="23">
        <v>-5.1324576402000002</v>
      </c>
      <c r="AX22" s="23">
        <v>-1.8933500226210001</v>
      </c>
      <c r="AY22" s="23">
        <v>-2.0314368577319999</v>
      </c>
      <c r="AZ22" s="23">
        <v>-9.5277312158280001</v>
      </c>
      <c r="BA22" s="23">
        <v>-3.7879808496000003</v>
      </c>
      <c r="BB22" s="23">
        <v>405.41364881085002</v>
      </c>
      <c r="BC22" s="31">
        <v>-439.95871524083998</v>
      </c>
      <c r="BD22" s="39">
        <v>-70.967751104870985</v>
      </c>
      <c r="BE22" s="56">
        <v>0</v>
      </c>
      <c r="BF22" s="48">
        <v>-8.9681774457000003</v>
      </c>
      <c r="BG22" s="23">
        <v>-8.7700789560000008</v>
      </c>
      <c r="BH22" s="23">
        <v>-2.4156392879999999</v>
      </c>
      <c r="BI22" s="23">
        <v>-9.3596960265</v>
      </c>
      <c r="BJ22" s="23">
        <v>-6.8104669425000015</v>
      </c>
      <c r="BK22" s="23">
        <v>-6.9840594842999995</v>
      </c>
      <c r="BL22" s="23">
        <v>-27.328894876521002</v>
      </c>
      <c r="BM22" s="23">
        <v>-12.887938566426012</v>
      </c>
      <c r="BN22" s="23">
        <v>-9.1572506643209888</v>
      </c>
      <c r="BO22" s="23">
        <v>-5.4584394242999998</v>
      </c>
      <c r="BP22" s="23">
        <v>-1.02900656475</v>
      </c>
      <c r="BQ22" s="31">
        <v>-10.119775467926999</v>
      </c>
      <c r="BR22" s="39">
        <v>-109.28942370724501</v>
      </c>
      <c r="BS22" s="1"/>
    </row>
    <row r="23" spans="1:71" x14ac:dyDescent="0.3">
      <c r="A23" s="4" t="s">
        <v>77</v>
      </c>
      <c r="B23" s="48">
        <v>-130.97954234329183</v>
      </c>
      <c r="C23" s="23">
        <v>-169.82010547151469</v>
      </c>
      <c r="D23" s="23">
        <v>-137.03859389455425</v>
      </c>
      <c r="E23" s="23">
        <v>-177.26714396278962</v>
      </c>
      <c r="F23" s="23">
        <v>-154.8108952437168</v>
      </c>
      <c r="G23" s="23">
        <v>-172.79584301467062</v>
      </c>
      <c r="H23" s="23">
        <v>-163.04461684775995</v>
      </c>
      <c r="I23" s="23">
        <v>-177.10687672954845</v>
      </c>
      <c r="J23" s="23">
        <v>-185.83920237489409</v>
      </c>
      <c r="K23" s="23">
        <v>-179.33976750549232</v>
      </c>
      <c r="L23" s="23">
        <v>-150.23189657757962</v>
      </c>
      <c r="M23" s="31">
        <v>-166.93695211784677</v>
      </c>
      <c r="N23" s="39">
        <v>-1965.211436083659</v>
      </c>
      <c r="O23" s="13"/>
      <c r="P23" s="48">
        <v>-144.44555023147058</v>
      </c>
      <c r="Q23" s="23">
        <v>-181.74212992115997</v>
      </c>
      <c r="R23" s="23">
        <v>-186.11670500598817</v>
      </c>
      <c r="S23" s="23">
        <v>-299.13532393849954</v>
      </c>
      <c r="T23" s="23">
        <v>-398.64815242393297</v>
      </c>
      <c r="U23" s="23">
        <v>-25.870395391329176</v>
      </c>
      <c r="V23" s="23">
        <v>-147.10496296494011</v>
      </c>
      <c r="W23" s="23">
        <v>-185.74750289742809</v>
      </c>
      <c r="X23" s="23">
        <v>-93.952463134142832</v>
      </c>
      <c r="Y23" s="23">
        <v>-193.54049833090755</v>
      </c>
      <c r="Z23" s="23">
        <v>-241.721311710907</v>
      </c>
      <c r="AA23" s="31">
        <v>-128.25007251213975</v>
      </c>
      <c r="AB23" s="39">
        <v>-2226.2750684628454</v>
      </c>
      <c r="AC23" s="13"/>
      <c r="AD23" s="48">
        <v>-160.00206664151116</v>
      </c>
      <c r="AE23" s="23">
        <v>-189.4752757775872</v>
      </c>
      <c r="AF23" s="23">
        <v>-239.20747641068789</v>
      </c>
      <c r="AG23" s="23">
        <v>-224.65301300018655</v>
      </c>
      <c r="AH23" s="23">
        <v>-237.34735639296309</v>
      </c>
      <c r="AI23" s="23">
        <v>-141.97862047191171</v>
      </c>
      <c r="AJ23" s="23">
        <v>-204.62332458420201</v>
      </c>
      <c r="AK23" s="23">
        <v>-204.26475376793033</v>
      </c>
      <c r="AL23" s="23">
        <v>-236.85858711238757</v>
      </c>
      <c r="AM23" s="23">
        <v>-249.88953364690698</v>
      </c>
      <c r="AN23" s="23">
        <v>-243.63144612621366</v>
      </c>
      <c r="AO23" s="31">
        <v>-245.29866690215334</v>
      </c>
      <c r="AP23" s="39">
        <v>-2577.2301208346407</v>
      </c>
      <c r="AQ23" s="56">
        <v>0</v>
      </c>
      <c r="AR23" s="48">
        <v>-558.71955222902704</v>
      </c>
      <c r="AS23" s="23">
        <v>-517.453243570317</v>
      </c>
      <c r="AT23" s="23">
        <v>-643.28005410693299</v>
      </c>
      <c r="AU23" s="23">
        <v>-661.17236969757596</v>
      </c>
      <c r="AV23" s="23">
        <v>-630.16809662396088</v>
      </c>
      <c r="AW23" s="23">
        <v>-551.58379197107104</v>
      </c>
      <c r="AX23" s="23">
        <v>-595.11299117859903</v>
      </c>
      <c r="AY23" s="23">
        <v>-650.8602991164089</v>
      </c>
      <c r="AZ23" s="23">
        <v>-720.43769068824906</v>
      </c>
      <c r="BA23" s="23">
        <v>-808.26933932848794</v>
      </c>
      <c r="BB23" s="23">
        <v>280.43337921714601</v>
      </c>
      <c r="BC23" s="31">
        <v>-817.49771695648496</v>
      </c>
      <c r="BD23" s="39">
        <v>-6874.1217662499685</v>
      </c>
      <c r="BE23" s="56">
        <v>0</v>
      </c>
      <c r="BF23" s="48">
        <v>-1082.043183398142</v>
      </c>
      <c r="BG23" s="23">
        <v>-929.57189380458306</v>
      </c>
      <c r="BH23" s="23">
        <v>-496.47636399953103</v>
      </c>
      <c r="BI23" s="23">
        <v>-182.16528519291907</v>
      </c>
      <c r="BJ23" s="23">
        <v>-1121.368269106971</v>
      </c>
      <c r="BK23" s="23">
        <v>-671.38710013324203</v>
      </c>
      <c r="BL23" s="23">
        <v>-1047.5397776943239</v>
      </c>
      <c r="BM23" s="23">
        <v>34.302949826933961</v>
      </c>
      <c r="BN23" s="23">
        <v>-1015.8410979611519</v>
      </c>
      <c r="BO23" s="23">
        <v>-473.67106428288594</v>
      </c>
      <c r="BP23" s="23">
        <v>-540.66656413979695</v>
      </c>
      <c r="BQ23" s="31">
        <v>-179.03733994033493</v>
      </c>
      <c r="BR23" s="39">
        <v>-7705.464989826949</v>
      </c>
      <c r="BS23" s="1"/>
    </row>
    <row r="24" spans="1:71" x14ac:dyDescent="0.3">
      <c r="A24" s="4" t="s">
        <v>2</v>
      </c>
      <c r="B24" s="48">
        <v>0</v>
      </c>
      <c r="C24" s="23">
        <v>0</v>
      </c>
      <c r="D24" s="23">
        <v>0</v>
      </c>
      <c r="E24" s="23">
        <v>0</v>
      </c>
      <c r="F24" s="23">
        <v>0</v>
      </c>
      <c r="G24" s="23">
        <v>0</v>
      </c>
      <c r="H24" s="23">
        <v>0</v>
      </c>
      <c r="I24" s="23">
        <v>0</v>
      </c>
      <c r="J24" s="23">
        <v>0</v>
      </c>
      <c r="K24" s="23">
        <v>0</v>
      </c>
      <c r="L24" s="23">
        <v>0</v>
      </c>
      <c r="M24" s="31">
        <v>0</v>
      </c>
      <c r="N24" s="39">
        <v>0</v>
      </c>
      <c r="O24" s="13"/>
      <c r="P24" s="48">
        <v>0</v>
      </c>
      <c r="Q24" s="23">
        <v>0</v>
      </c>
      <c r="R24" s="23">
        <v>0</v>
      </c>
      <c r="S24" s="23">
        <v>0</v>
      </c>
      <c r="T24" s="23">
        <v>0</v>
      </c>
      <c r="U24" s="23">
        <v>0</v>
      </c>
      <c r="V24" s="23">
        <v>0</v>
      </c>
      <c r="W24" s="23">
        <v>0</v>
      </c>
      <c r="X24" s="23">
        <v>0</v>
      </c>
      <c r="Y24" s="23">
        <v>0</v>
      </c>
      <c r="Z24" s="23">
        <v>0</v>
      </c>
      <c r="AA24" s="31">
        <v>0</v>
      </c>
      <c r="AB24" s="39">
        <v>0</v>
      </c>
      <c r="AC24" s="13"/>
      <c r="AD24" s="48">
        <v>0</v>
      </c>
      <c r="AE24" s="23">
        <v>0</v>
      </c>
      <c r="AF24" s="23">
        <v>0</v>
      </c>
      <c r="AG24" s="23">
        <v>0</v>
      </c>
      <c r="AH24" s="23">
        <v>0</v>
      </c>
      <c r="AI24" s="23">
        <v>0</v>
      </c>
      <c r="AJ24" s="23">
        <v>0</v>
      </c>
      <c r="AK24" s="23">
        <v>0</v>
      </c>
      <c r="AL24" s="23">
        <v>0</v>
      </c>
      <c r="AM24" s="23">
        <v>0</v>
      </c>
      <c r="AN24" s="23">
        <v>0</v>
      </c>
      <c r="AO24" s="31">
        <v>0</v>
      </c>
      <c r="AP24" s="39">
        <v>0</v>
      </c>
      <c r="AQ24" s="56">
        <v>0</v>
      </c>
      <c r="AR24" s="48">
        <v>0</v>
      </c>
      <c r="AS24" s="23">
        <v>-1.9742175936698914E-15</v>
      </c>
      <c r="AT24" s="23">
        <v>7.8968703746795655E-15</v>
      </c>
      <c r="AU24" s="23">
        <v>0</v>
      </c>
      <c r="AV24" s="23">
        <v>0</v>
      </c>
      <c r="AW24" s="23">
        <v>0</v>
      </c>
      <c r="AX24" s="23">
        <v>0</v>
      </c>
      <c r="AY24" s="23">
        <v>0</v>
      </c>
      <c r="AZ24" s="23">
        <v>0</v>
      </c>
      <c r="BA24" s="23">
        <v>-3.9484351873397827E-15</v>
      </c>
      <c r="BB24" s="23">
        <v>0</v>
      </c>
      <c r="BC24" s="31">
        <v>0</v>
      </c>
      <c r="BD24" s="39">
        <v>1.9742175936698918E-15</v>
      </c>
      <c r="BE24" s="56">
        <v>0</v>
      </c>
      <c r="BF24" s="48">
        <v>0</v>
      </c>
      <c r="BG24" s="23">
        <v>0</v>
      </c>
      <c r="BH24" s="23">
        <v>0</v>
      </c>
      <c r="BI24" s="23">
        <v>0</v>
      </c>
      <c r="BJ24" s="23">
        <v>0</v>
      </c>
      <c r="BK24" s="23">
        <v>0</v>
      </c>
      <c r="BL24" s="23">
        <v>0</v>
      </c>
      <c r="BM24" s="23">
        <v>-312.054993027774</v>
      </c>
      <c r="BN24" s="23">
        <v>312.054993027774</v>
      </c>
      <c r="BO24" s="23">
        <v>0</v>
      </c>
      <c r="BP24" s="23">
        <v>3.9484351873397827E-15</v>
      </c>
      <c r="BQ24" s="31">
        <v>-3.9484351873397827E-15</v>
      </c>
      <c r="BR24" s="39">
        <v>0</v>
      </c>
      <c r="BS24" s="1"/>
    </row>
    <row r="25" spans="1:71" x14ac:dyDescent="0.3">
      <c r="A25" s="6" t="s">
        <v>78</v>
      </c>
      <c r="B25" s="49">
        <v>0</v>
      </c>
      <c r="C25" s="26">
        <v>0</v>
      </c>
      <c r="D25" s="26">
        <v>0</v>
      </c>
      <c r="E25" s="26">
        <v>0</v>
      </c>
      <c r="F25" s="26">
        <v>0</v>
      </c>
      <c r="G25" s="26">
        <v>-9.5887033199999987</v>
      </c>
      <c r="H25" s="26">
        <v>0</v>
      </c>
      <c r="I25" s="26">
        <v>0</v>
      </c>
      <c r="J25" s="26">
        <v>0</v>
      </c>
      <c r="K25" s="26">
        <v>0</v>
      </c>
      <c r="L25" s="26">
        <v>-5.9948919107999918E-2</v>
      </c>
      <c r="M25" s="32">
        <v>0</v>
      </c>
      <c r="N25" s="40">
        <v>-9.6486522391079994</v>
      </c>
      <c r="O25" s="13"/>
      <c r="P25" s="49">
        <v>0</v>
      </c>
      <c r="Q25" s="26">
        <v>-10.531166399999998</v>
      </c>
      <c r="R25" s="26">
        <v>0</v>
      </c>
      <c r="S25" s="26">
        <v>0</v>
      </c>
      <c r="T25" s="26">
        <v>0</v>
      </c>
      <c r="U25" s="26">
        <v>0</v>
      </c>
      <c r="V25" s="26">
        <v>0</v>
      </c>
      <c r="W25" s="26">
        <v>-3.211497E-2</v>
      </c>
      <c r="X25" s="26">
        <v>-0.10405568250000001</v>
      </c>
      <c r="Y25" s="26">
        <v>0</v>
      </c>
      <c r="Z25" s="26">
        <v>0</v>
      </c>
      <c r="AA25" s="32">
        <v>0</v>
      </c>
      <c r="AB25" s="40">
        <v>-10.667337052499999</v>
      </c>
      <c r="AC25" s="13"/>
      <c r="AD25" s="49">
        <v>0</v>
      </c>
      <c r="AE25" s="26">
        <v>0</v>
      </c>
      <c r="AF25" s="26">
        <v>-17.8826328</v>
      </c>
      <c r="AG25" s="26">
        <v>0</v>
      </c>
      <c r="AH25" s="26">
        <v>0</v>
      </c>
      <c r="AI25" s="26">
        <v>0</v>
      </c>
      <c r="AJ25" s="26">
        <v>0</v>
      </c>
      <c r="AK25" s="26">
        <v>0</v>
      </c>
      <c r="AL25" s="26">
        <v>0</v>
      </c>
      <c r="AM25" s="26">
        <v>0</v>
      </c>
      <c r="AN25" s="26">
        <v>0</v>
      </c>
      <c r="AO25" s="32">
        <v>0</v>
      </c>
      <c r="AP25" s="40">
        <v>-17.8826328</v>
      </c>
      <c r="AQ25" s="56">
        <v>0</v>
      </c>
      <c r="AR25" s="49">
        <v>0</v>
      </c>
      <c r="AS25" s="26">
        <v>0</v>
      </c>
      <c r="AT25" s="26">
        <v>0</v>
      </c>
      <c r="AU25" s="26">
        <v>0</v>
      </c>
      <c r="AV25" s="26">
        <v>0</v>
      </c>
      <c r="AW25" s="26">
        <v>0</v>
      </c>
      <c r="AX25" s="26">
        <v>0</v>
      </c>
      <c r="AY25" s="26">
        <v>0</v>
      </c>
      <c r="AZ25" s="26">
        <v>1.9742175936698914E-15</v>
      </c>
      <c r="BA25" s="26">
        <v>3.9484351873397827E-15</v>
      </c>
      <c r="BB25" s="26">
        <v>0</v>
      </c>
      <c r="BC25" s="32">
        <v>0</v>
      </c>
      <c r="BD25" s="40">
        <v>5.9226527810096745E-15</v>
      </c>
      <c r="BE25" s="56">
        <v>0</v>
      </c>
      <c r="BF25" s="49">
        <v>0</v>
      </c>
      <c r="BG25" s="26">
        <v>0</v>
      </c>
      <c r="BH25" s="26">
        <v>0</v>
      </c>
      <c r="BI25" s="26">
        <v>0</v>
      </c>
      <c r="BJ25" s="26">
        <v>0</v>
      </c>
      <c r="BK25" s="26">
        <v>0</v>
      </c>
      <c r="BL25" s="26">
        <v>0</v>
      </c>
      <c r="BM25" s="26">
        <v>0</v>
      </c>
      <c r="BN25" s="26">
        <v>0</v>
      </c>
      <c r="BO25" s="26">
        <v>3.9484351873397827E-15</v>
      </c>
      <c r="BP25" s="26">
        <v>0</v>
      </c>
      <c r="BQ25" s="32">
        <v>0</v>
      </c>
      <c r="BR25" s="40">
        <v>3.9484351873397827E-15</v>
      </c>
      <c r="BS25" s="1"/>
    </row>
    <row r="26" spans="1:71" ht="15" thickBot="1" x14ac:dyDescent="0.35">
      <c r="A26" s="10" t="s">
        <v>79</v>
      </c>
      <c r="B26" s="51">
        <v>-131.01960132421374</v>
      </c>
      <c r="C26" s="27">
        <v>-280.38532851486809</v>
      </c>
      <c r="D26" s="27">
        <v>-137.41922491855638</v>
      </c>
      <c r="E26" s="27">
        <v>-241.40465866206947</v>
      </c>
      <c r="F26" s="27">
        <v>-157.11219169959679</v>
      </c>
      <c r="G26" s="27">
        <v>-182.73099928968722</v>
      </c>
      <c r="H26" s="27">
        <v>-165.55574478247999</v>
      </c>
      <c r="I26" s="27">
        <v>-177.14822976950865</v>
      </c>
      <c r="J26" s="27">
        <v>-185.9727081484898</v>
      </c>
      <c r="K26" s="27">
        <v>-168.57444790768119</v>
      </c>
      <c r="L26" s="27">
        <v>-153.69001583768178</v>
      </c>
      <c r="M26" s="34">
        <v>-168.36244671006651</v>
      </c>
      <c r="N26" s="42">
        <v>-2149.3755975648992</v>
      </c>
      <c r="O26" s="114"/>
      <c r="P26" s="51">
        <v>-147.17670358729421</v>
      </c>
      <c r="Q26" s="27">
        <v>-194.30502837708096</v>
      </c>
      <c r="R26" s="27">
        <v>-186.66641137061697</v>
      </c>
      <c r="S26" s="27">
        <v>-291.08034536466045</v>
      </c>
      <c r="T26" s="27">
        <v>-379.7990985832887</v>
      </c>
      <c r="U26" s="27">
        <v>-59.858133281855011</v>
      </c>
      <c r="V26" s="27">
        <v>-183.4738372610162</v>
      </c>
      <c r="W26" s="27">
        <v>-206.13329740684247</v>
      </c>
      <c r="X26" s="27">
        <v>-95.60506728630854</v>
      </c>
      <c r="Y26" s="27">
        <v>-195.54126495125593</v>
      </c>
      <c r="Z26" s="27">
        <v>-245.12251183138733</v>
      </c>
      <c r="AA26" s="34">
        <v>-131.71155416288977</v>
      </c>
      <c r="AB26" s="42">
        <v>-2316.4732534644963</v>
      </c>
      <c r="AC26" s="7"/>
      <c r="AD26" s="51">
        <v>-162.37505999976099</v>
      </c>
      <c r="AE26" s="27">
        <v>-189.77042825992626</v>
      </c>
      <c r="AF26" s="27">
        <v>-276.23506156102837</v>
      </c>
      <c r="AG26" s="27">
        <v>-224.65301300018655</v>
      </c>
      <c r="AH26" s="27">
        <v>-237.34735639296309</v>
      </c>
      <c r="AI26" s="27">
        <v>-141.97862047191171</v>
      </c>
      <c r="AJ26" s="27">
        <v>-204.62332458420201</v>
      </c>
      <c r="AK26" s="27">
        <v>-204.26475376793033</v>
      </c>
      <c r="AL26" s="27">
        <v>-236.85858711238757</v>
      </c>
      <c r="AM26" s="27">
        <v>-249.88953364690698</v>
      </c>
      <c r="AN26" s="27">
        <v>-243.63144612621366</v>
      </c>
      <c r="AO26" s="34">
        <v>-245.29866690215334</v>
      </c>
      <c r="AP26" s="42">
        <v>-2616.9258518255706</v>
      </c>
      <c r="AQ26" s="56">
        <v>0</v>
      </c>
      <c r="AR26" s="51">
        <v>-559.28386524692701</v>
      </c>
      <c r="AS26" s="27">
        <v>-518.97303312041697</v>
      </c>
      <c r="AT26" s="27">
        <v>-648.672325034133</v>
      </c>
      <c r="AU26" s="27">
        <v>-663.01094007117592</v>
      </c>
      <c r="AV26" s="27">
        <v>-634.90288084406097</v>
      </c>
      <c r="AW26" s="27">
        <v>-556.716249611271</v>
      </c>
      <c r="AX26" s="27">
        <v>-597.00634120122004</v>
      </c>
      <c r="AY26" s="27">
        <v>-652.89173597414094</v>
      </c>
      <c r="AZ26" s="27">
        <v>-729.96542190407706</v>
      </c>
      <c r="BA26" s="27">
        <v>-812.05732017808793</v>
      </c>
      <c r="BB26" s="27">
        <v>685.84702802799609</v>
      </c>
      <c r="BC26" s="34">
        <v>-1257.4564321973251</v>
      </c>
      <c r="BD26" s="42">
        <v>-6945.0895173548397</v>
      </c>
      <c r="BE26" s="56">
        <v>0</v>
      </c>
      <c r="BF26" s="51">
        <v>-1091.0113608438421</v>
      </c>
      <c r="BG26" s="27">
        <v>-938.34197276058308</v>
      </c>
      <c r="BH26" s="27">
        <v>-498.892003287531</v>
      </c>
      <c r="BI26" s="27">
        <v>-191.52498121941906</v>
      </c>
      <c r="BJ26" s="27">
        <v>-1128.1787360494709</v>
      </c>
      <c r="BK26" s="27">
        <v>-678.37115961754193</v>
      </c>
      <c r="BL26" s="27">
        <v>-1074.8686725708451</v>
      </c>
      <c r="BM26" s="27">
        <v>-290.63998176726608</v>
      </c>
      <c r="BN26" s="27">
        <v>-712.94335559769911</v>
      </c>
      <c r="BO26" s="27">
        <v>-479.1295037071859</v>
      </c>
      <c r="BP26" s="27">
        <v>-541.69557070454687</v>
      </c>
      <c r="BQ26" s="34">
        <v>-189.15711540826194</v>
      </c>
      <c r="BR26" s="42">
        <v>-7814.7544135341932</v>
      </c>
      <c r="BS26" s="1"/>
    </row>
    <row r="27" spans="1:71" ht="17.7" customHeight="1" thickTop="1" x14ac:dyDescent="0.3">
      <c r="A27" s="8" t="s">
        <v>80</v>
      </c>
      <c r="B27" s="52">
        <v>-42.047271653632102</v>
      </c>
      <c r="C27" s="20">
        <v>-27.555903121810378</v>
      </c>
      <c r="D27" s="20">
        <v>-0.52720519355917117</v>
      </c>
      <c r="E27" s="20">
        <v>-11.43997435968749</v>
      </c>
      <c r="F27" s="20">
        <v>2.5144167825141457</v>
      </c>
      <c r="G27" s="20">
        <v>-25.980409138719882</v>
      </c>
      <c r="H27" s="20">
        <v>19.69764186049423</v>
      </c>
      <c r="I27" s="20">
        <v>-8.5513069056270439</v>
      </c>
      <c r="J27" s="20">
        <v>-32.00904638181489</v>
      </c>
      <c r="K27" s="20">
        <v>-108.45116791855764</v>
      </c>
      <c r="L27" s="20">
        <v>-2.6322278724994153</v>
      </c>
      <c r="M27" s="18">
        <v>-22.532272151507165</v>
      </c>
      <c r="N27" s="43">
        <v>-259.51472605440682</v>
      </c>
      <c r="O27" s="13"/>
      <c r="P27" s="52">
        <v>2.5970608987332247</v>
      </c>
      <c r="Q27" s="20">
        <v>-16.560568175808783</v>
      </c>
      <c r="R27" s="20">
        <v>-4.1986493756432957</v>
      </c>
      <c r="S27" s="20">
        <v>7.3938570517275926</v>
      </c>
      <c r="T27" s="20">
        <v>6.441974154322784</v>
      </c>
      <c r="U27" s="20">
        <v>17.265509628660002</v>
      </c>
      <c r="V27" s="20">
        <v>3.1321191387840042</v>
      </c>
      <c r="W27" s="20">
        <v>-0.29458519312200093</v>
      </c>
      <c r="X27" s="20">
        <v>-2.5619910961230032</v>
      </c>
      <c r="Y27" s="20">
        <v>-14.365794943058999</v>
      </c>
      <c r="Z27" s="20">
        <v>-44.765232536243367</v>
      </c>
      <c r="AA27" s="18">
        <v>-40.199297690800421</v>
      </c>
      <c r="AB27" s="43">
        <v>-86.115598138572253</v>
      </c>
      <c r="AC27" s="13"/>
      <c r="AD27" s="52">
        <v>-14.270419763203529</v>
      </c>
      <c r="AE27" s="20">
        <v>-32.651876447381433</v>
      </c>
      <c r="AF27" s="20">
        <v>18.895800976710898</v>
      </c>
      <c r="AG27" s="20">
        <v>0</v>
      </c>
      <c r="AH27" s="20">
        <v>0</v>
      </c>
      <c r="AI27" s="20">
        <v>0</v>
      </c>
      <c r="AJ27" s="20">
        <v>0</v>
      </c>
      <c r="AK27" s="20">
        <v>0</v>
      </c>
      <c r="AL27" s="20">
        <v>0</v>
      </c>
      <c r="AM27" s="20">
        <v>0</v>
      </c>
      <c r="AN27" s="20">
        <v>0</v>
      </c>
      <c r="AO27" s="18">
        <v>0</v>
      </c>
      <c r="AP27" s="43">
        <v>-28.026495233874062</v>
      </c>
      <c r="AQ27" s="56">
        <v>0</v>
      </c>
      <c r="AR27" s="52">
        <v>-6.8793621489389993</v>
      </c>
      <c r="AS27" s="20">
        <v>-2.9594038656149992</v>
      </c>
      <c r="AT27" s="20">
        <v>-18.747463992054001</v>
      </c>
      <c r="AU27" s="20">
        <v>16.055216284049997</v>
      </c>
      <c r="AV27" s="20">
        <v>-7.1036926336890014</v>
      </c>
      <c r="AW27" s="20">
        <v>676.01947668815399</v>
      </c>
      <c r="AX27" s="20">
        <v>-31.932925900391997</v>
      </c>
      <c r="AY27" s="20">
        <v>22.029906532647004</v>
      </c>
      <c r="AZ27" s="20">
        <v>-16.278910012676999</v>
      </c>
      <c r="BA27" s="20">
        <v>-2.299384008114</v>
      </c>
      <c r="BB27" s="20">
        <v>-5.3922363638609996</v>
      </c>
      <c r="BC27" s="18">
        <v>-72.011160544730998</v>
      </c>
      <c r="BD27" s="43">
        <v>550.50006003477904</v>
      </c>
      <c r="BE27" s="56">
        <v>0</v>
      </c>
      <c r="BF27" s="52">
        <v>-99.650810395779004</v>
      </c>
      <c r="BG27" s="20">
        <v>22.491593164394999</v>
      </c>
      <c r="BH27" s="20">
        <v>-155.04307242744599</v>
      </c>
      <c r="BI27" s="20">
        <v>-44.175893461680005</v>
      </c>
      <c r="BJ27" s="20">
        <v>161.30000574702601</v>
      </c>
      <c r="BK27" s="20">
        <v>-438.21720223142103</v>
      </c>
      <c r="BL27" s="20">
        <v>-1379.0562532757549</v>
      </c>
      <c r="BM27" s="20">
        <v>144.14813986824601</v>
      </c>
      <c r="BN27" s="20">
        <v>-189.87675149286002</v>
      </c>
      <c r="BO27" s="20">
        <v>-158.84004758844597</v>
      </c>
      <c r="BP27" s="20">
        <v>-9.0363226351019872</v>
      </c>
      <c r="BQ27" s="18">
        <v>400.90928954289586</v>
      </c>
      <c r="BR27" s="43">
        <v>-1745.0473251859257</v>
      </c>
      <c r="BS27" s="1"/>
    </row>
    <row r="28" spans="1:71" ht="15" thickBot="1" x14ac:dyDescent="0.35">
      <c r="A28" s="12" t="s">
        <v>81</v>
      </c>
      <c r="B28" s="46">
        <v>1685.1320918993406</v>
      </c>
      <c r="C28" s="25">
        <v>1682.6237779436881</v>
      </c>
      <c r="D28" s="25">
        <v>1545.025852593539</v>
      </c>
      <c r="E28" s="25">
        <v>1303.8270091147899</v>
      </c>
      <c r="F28" s="25">
        <v>1228.4966947851849</v>
      </c>
      <c r="G28" s="25">
        <v>1868.2067662490854</v>
      </c>
      <c r="H28" s="25">
        <v>1430.8107530276995</v>
      </c>
      <c r="I28" s="25">
        <v>1190.1474032043761</v>
      </c>
      <c r="J28" s="25">
        <v>676.73732637058822</v>
      </c>
      <c r="K28" s="25">
        <v>1050.3513869872847</v>
      </c>
      <c r="L28" s="25">
        <v>1.0319095500261919</v>
      </c>
      <c r="M28" s="30">
        <v>1301.746419639692</v>
      </c>
      <c r="N28" s="37">
        <v>14964.137391365297</v>
      </c>
      <c r="O28" s="13"/>
      <c r="P28" s="46">
        <v>1432.8082281372015</v>
      </c>
      <c r="Q28" s="25">
        <v>330.49201816084098</v>
      </c>
      <c r="R28" s="25">
        <v>1278.2732715523473</v>
      </c>
      <c r="S28" s="25">
        <v>838.81368109083724</v>
      </c>
      <c r="T28" s="25">
        <v>540.81478754779073</v>
      </c>
      <c r="U28" s="25">
        <v>1057.18532617509</v>
      </c>
      <c r="V28" s="25">
        <v>922.62338226341706</v>
      </c>
      <c r="W28" s="25">
        <v>728.0182833081883</v>
      </c>
      <c r="X28" s="25">
        <v>2028.7591987273265</v>
      </c>
      <c r="Y28" s="25">
        <v>1306.191413766097</v>
      </c>
      <c r="Z28" s="25">
        <v>4229.4288454531998</v>
      </c>
      <c r="AA28" s="30">
        <v>886.51025843939169</v>
      </c>
      <c r="AB28" s="37">
        <v>15579.918694621727</v>
      </c>
      <c r="AC28" s="13"/>
      <c r="AD28" s="46">
        <v>2459.4822692592852</v>
      </c>
      <c r="AE28" s="25">
        <v>2317.7614002469454</v>
      </c>
      <c r="AF28" s="25">
        <v>3380.3316176825883</v>
      </c>
      <c r="AG28" s="25">
        <v>1033.0875624161463</v>
      </c>
      <c r="AH28" s="25">
        <v>1047.6553699320598</v>
      </c>
      <c r="AI28" s="25">
        <v>1144.6043632297312</v>
      </c>
      <c r="AJ28" s="25">
        <v>1139.8516726752732</v>
      </c>
      <c r="AK28" s="25">
        <v>1220.1652516766762</v>
      </c>
      <c r="AL28" s="25">
        <v>1171.4637273816525</v>
      </c>
      <c r="AM28" s="25">
        <v>786.97006228640475</v>
      </c>
      <c r="AN28" s="25">
        <v>691.72745705645252</v>
      </c>
      <c r="AO28" s="30">
        <v>987.44607185270286</v>
      </c>
      <c r="AP28" s="37">
        <v>17380.546825695921</v>
      </c>
      <c r="AQ28" s="55">
        <v>0</v>
      </c>
      <c r="AR28" s="46">
        <v>341.4109909686951</v>
      </c>
      <c r="AS28" s="25">
        <v>953.97901242073272</v>
      </c>
      <c r="AT28" s="25">
        <v>2503.3222709430665</v>
      </c>
      <c r="AU28" s="25">
        <v>3107.2190832962169</v>
      </c>
      <c r="AV28" s="25">
        <v>4288.2903290187487</v>
      </c>
      <c r="AW28" s="25">
        <v>4720.0583564906719</v>
      </c>
      <c r="AX28" s="25">
        <v>3992.5551302258777</v>
      </c>
      <c r="AY28" s="25">
        <v>2563.7256156896419</v>
      </c>
      <c r="AZ28" s="25">
        <v>5211.6140711356466</v>
      </c>
      <c r="BA28" s="25">
        <v>1583.0213560798832</v>
      </c>
      <c r="BB28" s="25">
        <v>2390.3430604191331</v>
      </c>
      <c r="BC28" s="30">
        <v>2989.5271659932901</v>
      </c>
      <c r="BD28" s="37">
        <v>34645.066442681607</v>
      </c>
      <c r="BE28" s="55">
        <v>0</v>
      </c>
      <c r="BF28" s="46">
        <v>1949.304284301033</v>
      </c>
      <c r="BG28" s="25">
        <v>3731.8564064013613</v>
      </c>
      <c r="BH28" s="25">
        <v>4086.7955635181529</v>
      </c>
      <c r="BI28" s="25">
        <v>4962.0488556124019</v>
      </c>
      <c r="BJ28" s="25">
        <v>6468.9157747747568</v>
      </c>
      <c r="BK28" s="25">
        <v>2570.5330089221329</v>
      </c>
      <c r="BL28" s="25">
        <v>902.93275190588304</v>
      </c>
      <c r="BM28" s="25">
        <v>4109.0030462691493</v>
      </c>
      <c r="BN28" s="25">
        <v>4590.4488932005406</v>
      </c>
      <c r="BO28" s="25">
        <v>4678.6077308828153</v>
      </c>
      <c r="BP28" s="25">
        <v>3937.7751060787255</v>
      </c>
      <c r="BQ28" s="30">
        <v>5588.0781311277869</v>
      </c>
      <c r="BR28" s="37">
        <v>47576.299552994744</v>
      </c>
      <c r="BS28" s="1"/>
    </row>
    <row r="29" spans="1:71" ht="8.6999999999999993" customHeight="1" thickTop="1" x14ac:dyDescent="0.3">
      <c r="A29" s="8"/>
      <c r="B29" s="47">
        <v>0</v>
      </c>
      <c r="C29" s="21">
        <v>0</v>
      </c>
      <c r="D29" s="21">
        <v>0</v>
      </c>
      <c r="E29" s="21">
        <v>0</v>
      </c>
      <c r="F29" s="21">
        <v>0</v>
      </c>
      <c r="G29" s="21">
        <v>0</v>
      </c>
      <c r="H29" s="21">
        <v>0</v>
      </c>
      <c r="I29" s="21">
        <v>0</v>
      </c>
      <c r="J29" s="21">
        <v>0</v>
      </c>
      <c r="K29" s="21">
        <v>0</v>
      </c>
      <c r="L29" s="21">
        <v>0</v>
      </c>
      <c r="M29" s="19">
        <v>0</v>
      </c>
      <c r="N29" s="38">
        <v>0</v>
      </c>
      <c r="O29" s="13"/>
      <c r="P29" s="47">
        <v>0</v>
      </c>
      <c r="Q29" s="21">
        <v>0</v>
      </c>
      <c r="R29" s="21">
        <v>0</v>
      </c>
      <c r="S29" s="21">
        <v>0</v>
      </c>
      <c r="T29" s="21">
        <v>0</v>
      </c>
      <c r="U29" s="21">
        <v>0</v>
      </c>
      <c r="V29" s="21">
        <v>0</v>
      </c>
      <c r="W29" s="21">
        <v>0</v>
      </c>
      <c r="X29" s="21">
        <v>0</v>
      </c>
      <c r="Y29" s="21">
        <v>0</v>
      </c>
      <c r="Z29" s="21">
        <v>0</v>
      </c>
      <c r="AA29" s="19">
        <v>0</v>
      </c>
      <c r="AB29" s="38">
        <v>0</v>
      </c>
      <c r="AC29" s="13"/>
      <c r="AD29" s="47">
        <v>0</v>
      </c>
      <c r="AE29" s="21">
        <v>0</v>
      </c>
      <c r="AF29" s="21">
        <v>0</v>
      </c>
      <c r="AG29" s="21">
        <v>0</v>
      </c>
      <c r="AH29" s="21">
        <v>0</v>
      </c>
      <c r="AI29" s="21">
        <v>0</v>
      </c>
      <c r="AJ29" s="21">
        <v>0</v>
      </c>
      <c r="AK29" s="21">
        <v>0</v>
      </c>
      <c r="AL29" s="21">
        <v>0</v>
      </c>
      <c r="AM29" s="21">
        <v>0</v>
      </c>
      <c r="AN29" s="21">
        <v>0</v>
      </c>
      <c r="AO29" s="19">
        <v>0</v>
      </c>
      <c r="AP29" s="38">
        <v>0</v>
      </c>
      <c r="AQ29" s="56">
        <v>0</v>
      </c>
      <c r="AR29" s="47">
        <v>0</v>
      </c>
      <c r="AS29" s="21">
        <v>0</v>
      </c>
      <c r="AT29" s="21">
        <v>0</v>
      </c>
      <c r="AU29" s="21">
        <v>0</v>
      </c>
      <c r="AV29" s="21">
        <v>0</v>
      </c>
      <c r="AW29" s="21">
        <v>0</v>
      </c>
      <c r="AX29" s="21">
        <v>0</v>
      </c>
      <c r="AY29" s="21">
        <v>0</v>
      </c>
      <c r="AZ29" s="21">
        <v>0</v>
      </c>
      <c r="BA29" s="21">
        <v>0</v>
      </c>
      <c r="BB29" s="21">
        <v>0</v>
      </c>
      <c r="BC29" s="19">
        <v>0</v>
      </c>
      <c r="BD29" s="38">
        <v>0</v>
      </c>
      <c r="BE29" s="56">
        <v>0</v>
      </c>
      <c r="BF29" s="47">
        <v>0</v>
      </c>
      <c r="BG29" s="21">
        <v>0</v>
      </c>
      <c r="BH29" s="21">
        <v>0</v>
      </c>
      <c r="BI29" s="21">
        <v>0</v>
      </c>
      <c r="BJ29" s="21">
        <v>0</v>
      </c>
      <c r="BK29" s="21">
        <v>0</v>
      </c>
      <c r="BL29" s="21">
        <v>0</v>
      </c>
      <c r="BM29" s="21">
        <v>0</v>
      </c>
      <c r="BN29" s="21">
        <v>0</v>
      </c>
      <c r="BO29" s="21">
        <v>0</v>
      </c>
      <c r="BP29" s="21">
        <v>0</v>
      </c>
      <c r="BQ29" s="19">
        <v>0</v>
      </c>
      <c r="BR29" s="38">
        <v>0</v>
      </c>
      <c r="BS29" s="1"/>
    </row>
    <row r="30" spans="1:71" ht="15.6" customHeight="1" x14ac:dyDescent="0.3">
      <c r="A30" s="8" t="s">
        <v>1</v>
      </c>
      <c r="B30" s="48">
        <v>-240.47203835940718</v>
      </c>
      <c r="C30" s="23">
        <v>-240.96051922961925</v>
      </c>
      <c r="D30" s="23">
        <v>-242.19315072287401</v>
      </c>
      <c r="E30" s="23">
        <v>-242.36771069713893</v>
      </c>
      <c r="F30" s="23">
        <v>-241.97734337170775</v>
      </c>
      <c r="G30" s="23">
        <v>-243.16534105081865</v>
      </c>
      <c r="H30" s="23">
        <v>-243.52560283837548</v>
      </c>
      <c r="I30" s="23">
        <v>-235.55746813076541</v>
      </c>
      <c r="J30" s="23">
        <v>-233.91606331493713</v>
      </c>
      <c r="K30" s="23">
        <v>-233.68783227359032</v>
      </c>
      <c r="L30" s="23">
        <v>-234.45661580148686</v>
      </c>
      <c r="M30" s="31">
        <v>-483.59341323953248</v>
      </c>
      <c r="N30" s="39">
        <v>-3115.8730990302533</v>
      </c>
      <c r="O30" s="111"/>
      <c r="P30" s="48">
        <v>-248.59070553276615</v>
      </c>
      <c r="Q30" s="23">
        <v>-246.75273050552045</v>
      </c>
      <c r="R30" s="23">
        <v>-247.54041737105479</v>
      </c>
      <c r="S30" s="23">
        <v>-246.94997584271459</v>
      </c>
      <c r="T30" s="23">
        <v>-288.53666321012088</v>
      </c>
      <c r="U30" s="23">
        <v>-289.36408346559699</v>
      </c>
      <c r="V30" s="23">
        <v>-278.68467845629777</v>
      </c>
      <c r="W30" s="23">
        <v>-370.26770414828707</v>
      </c>
      <c r="X30" s="23">
        <v>-285.26457337277009</v>
      </c>
      <c r="Y30" s="23">
        <v>-310.47948216418223</v>
      </c>
      <c r="Z30" s="23">
        <v>-312.34249612409974</v>
      </c>
      <c r="AA30" s="31">
        <v>-755.92370743502067</v>
      </c>
      <c r="AB30" s="39">
        <v>-3880.6972176284316</v>
      </c>
      <c r="AC30" s="13"/>
      <c r="AD30" s="48">
        <v>-522.48007664967747</v>
      </c>
      <c r="AE30" s="23">
        <v>-343.16411796674777</v>
      </c>
      <c r="AF30" s="23">
        <v>-410.58900684354268</v>
      </c>
      <c r="AG30" s="23">
        <v>-336.76874329947969</v>
      </c>
      <c r="AH30" s="23">
        <v>-336.65220060687619</v>
      </c>
      <c r="AI30" s="23">
        <v>-336.6361454401698</v>
      </c>
      <c r="AJ30" s="23">
        <v>-334.90979366896465</v>
      </c>
      <c r="AK30" s="23">
        <v>-336.21104203857618</v>
      </c>
      <c r="AL30" s="23">
        <v>-335.98818882142734</v>
      </c>
      <c r="AM30" s="23">
        <v>-334.21851414168026</v>
      </c>
      <c r="AN30" s="23">
        <v>-334.07560878152714</v>
      </c>
      <c r="AO30" s="31">
        <v>-334.06479115622591</v>
      </c>
      <c r="AP30" s="39">
        <v>-4295.7582294148951</v>
      </c>
      <c r="AQ30" s="56">
        <v>0</v>
      </c>
      <c r="AR30" s="48">
        <v>-312.60488624396095</v>
      </c>
      <c r="AS30" s="23">
        <v>-313.00483870343692</v>
      </c>
      <c r="AT30" s="23">
        <v>-312.49872203879698</v>
      </c>
      <c r="AU30" s="23">
        <v>-313.53692333143806</v>
      </c>
      <c r="AV30" s="23">
        <v>-286.66647240740701</v>
      </c>
      <c r="AW30" s="23">
        <v>-290.06383864371895</v>
      </c>
      <c r="AX30" s="23">
        <v>-304.36428986146188</v>
      </c>
      <c r="AY30" s="23">
        <v>-310.233732464019</v>
      </c>
      <c r="AZ30" s="23">
        <v>-302.524623106104</v>
      </c>
      <c r="BA30" s="23">
        <v>-321.88332043699506</v>
      </c>
      <c r="BB30" s="23">
        <v>-326.05185878435702</v>
      </c>
      <c r="BC30" s="31">
        <v>-380.77745024500814</v>
      </c>
      <c r="BD30" s="39">
        <v>-3774.2109562667042</v>
      </c>
      <c r="BE30" s="56">
        <v>0</v>
      </c>
      <c r="BF30" s="48">
        <v>-325.97554764840015</v>
      </c>
      <c r="BG30" s="23">
        <v>-354.03510968835297</v>
      </c>
      <c r="BH30" s="23">
        <v>-351.64632225672011</v>
      </c>
      <c r="BI30" s="23">
        <v>-347.91165426053101</v>
      </c>
      <c r="BJ30" s="23">
        <v>-353.53174479968698</v>
      </c>
      <c r="BK30" s="23">
        <v>-361.94167065779993</v>
      </c>
      <c r="BL30" s="23">
        <v>-319.69004056951189</v>
      </c>
      <c r="BM30" s="23">
        <v>-306.51542043126886</v>
      </c>
      <c r="BN30" s="23">
        <v>-379.812950423742</v>
      </c>
      <c r="BO30" s="23">
        <v>-342.24192345326099</v>
      </c>
      <c r="BP30" s="23">
        <v>-332.61091895191493</v>
      </c>
      <c r="BQ30" s="31">
        <v>-305.73128804320197</v>
      </c>
      <c r="BR30" s="39">
        <v>-4081.6445911843925</v>
      </c>
      <c r="BS30" s="1"/>
    </row>
    <row r="31" spans="1:71" ht="6" customHeight="1" x14ac:dyDescent="0.3">
      <c r="A31" s="11"/>
      <c r="B31" s="49">
        <v>0</v>
      </c>
      <c r="C31" s="26">
        <v>0</v>
      </c>
      <c r="D31" s="26">
        <v>0</v>
      </c>
      <c r="E31" s="26">
        <v>0</v>
      </c>
      <c r="F31" s="26">
        <v>0</v>
      </c>
      <c r="G31" s="26">
        <v>0</v>
      </c>
      <c r="H31" s="26">
        <v>0</v>
      </c>
      <c r="I31" s="26">
        <v>0</v>
      </c>
      <c r="J31" s="26">
        <v>0</v>
      </c>
      <c r="K31" s="26">
        <v>0</v>
      </c>
      <c r="L31" s="26">
        <v>0</v>
      </c>
      <c r="M31" s="32">
        <v>0</v>
      </c>
      <c r="N31" s="40">
        <v>0</v>
      </c>
      <c r="O31" s="13"/>
      <c r="P31" s="49">
        <v>0</v>
      </c>
      <c r="Q31" s="26">
        <v>0</v>
      </c>
      <c r="R31" s="26">
        <v>0</v>
      </c>
      <c r="S31" s="26">
        <v>0</v>
      </c>
      <c r="T31" s="26">
        <v>0</v>
      </c>
      <c r="U31" s="26">
        <v>0</v>
      </c>
      <c r="V31" s="26">
        <v>0</v>
      </c>
      <c r="W31" s="26">
        <v>0</v>
      </c>
      <c r="X31" s="26">
        <v>0</v>
      </c>
      <c r="Y31" s="26">
        <v>0</v>
      </c>
      <c r="Z31" s="26">
        <v>0</v>
      </c>
      <c r="AA31" s="32">
        <v>0</v>
      </c>
      <c r="AB31" s="40">
        <v>0</v>
      </c>
      <c r="AC31" s="13"/>
      <c r="AD31" s="49">
        <v>0</v>
      </c>
      <c r="AE31" s="26">
        <v>0</v>
      </c>
      <c r="AF31" s="26">
        <v>0</v>
      </c>
      <c r="AG31" s="26">
        <v>0</v>
      </c>
      <c r="AH31" s="26">
        <v>0</v>
      </c>
      <c r="AI31" s="26">
        <v>0</v>
      </c>
      <c r="AJ31" s="26">
        <v>0</v>
      </c>
      <c r="AK31" s="26">
        <v>0</v>
      </c>
      <c r="AL31" s="26">
        <v>0</v>
      </c>
      <c r="AM31" s="26">
        <v>0</v>
      </c>
      <c r="AN31" s="26">
        <v>0</v>
      </c>
      <c r="AO31" s="32">
        <v>0</v>
      </c>
      <c r="AP31" s="40">
        <v>0</v>
      </c>
      <c r="AQ31" s="56">
        <v>0</v>
      </c>
      <c r="AR31" s="49">
        <v>0</v>
      </c>
      <c r="AS31" s="26">
        <v>0</v>
      </c>
      <c r="AT31" s="26">
        <v>0</v>
      </c>
      <c r="AU31" s="26">
        <v>0</v>
      </c>
      <c r="AV31" s="26">
        <v>0</v>
      </c>
      <c r="AW31" s="26">
        <v>0</v>
      </c>
      <c r="AX31" s="26">
        <v>0</v>
      </c>
      <c r="AY31" s="26">
        <v>0</v>
      </c>
      <c r="AZ31" s="26">
        <v>0</v>
      </c>
      <c r="BA31" s="26">
        <v>0</v>
      </c>
      <c r="BB31" s="26">
        <v>0</v>
      </c>
      <c r="BC31" s="32">
        <v>0</v>
      </c>
      <c r="BD31" s="40">
        <v>0</v>
      </c>
      <c r="BE31" s="56">
        <v>0</v>
      </c>
      <c r="BF31" s="49">
        <v>0</v>
      </c>
      <c r="BG31" s="26">
        <v>0</v>
      </c>
      <c r="BH31" s="26">
        <v>0</v>
      </c>
      <c r="BI31" s="26">
        <v>0</v>
      </c>
      <c r="BJ31" s="26">
        <v>0</v>
      </c>
      <c r="BK31" s="26">
        <v>0</v>
      </c>
      <c r="BL31" s="26">
        <v>0</v>
      </c>
      <c r="BM31" s="26">
        <v>0</v>
      </c>
      <c r="BN31" s="26">
        <v>0</v>
      </c>
      <c r="BO31" s="26">
        <v>0</v>
      </c>
      <c r="BP31" s="26">
        <v>0</v>
      </c>
      <c r="BQ31" s="32">
        <v>0</v>
      </c>
      <c r="BR31" s="40">
        <v>0</v>
      </c>
      <c r="BS31" s="1"/>
    </row>
    <row r="32" spans="1:71" ht="20.7" customHeight="1" thickBot="1" x14ac:dyDescent="0.35">
      <c r="A32" s="10" t="s">
        <v>82</v>
      </c>
      <c r="B32" s="84">
        <v>1444.6600535399336</v>
      </c>
      <c r="C32" s="82">
        <v>1441.6632587140689</v>
      </c>
      <c r="D32" s="82">
        <v>1302.832701870665</v>
      </c>
      <c r="E32" s="82">
        <v>1061.4592984176509</v>
      </c>
      <c r="F32" s="82">
        <v>986.51935141347724</v>
      </c>
      <c r="G32" s="82">
        <v>1625.0414251982666</v>
      </c>
      <c r="H32" s="82">
        <v>1187.285150189324</v>
      </c>
      <c r="I32" s="82">
        <v>954.58993507361083</v>
      </c>
      <c r="J32" s="82">
        <v>442.82126305565112</v>
      </c>
      <c r="K32" s="82">
        <v>816.66355471369445</v>
      </c>
      <c r="L32" s="82">
        <v>-233.42470625146069</v>
      </c>
      <c r="M32" s="83">
        <v>818.1530064001596</v>
      </c>
      <c r="N32" s="85">
        <v>11848.264292335043</v>
      </c>
      <c r="O32" s="115"/>
      <c r="P32" s="84">
        <v>1184.2175226044353</v>
      </c>
      <c r="Q32" s="82">
        <v>83.73928765532051</v>
      </c>
      <c r="R32" s="82">
        <v>1030.7328541812926</v>
      </c>
      <c r="S32" s="82">
        <v>591.86370524812264</v>
      </c>
      <c r="T32" s="82">
        <v>252.27812433766985</v>
      </c>
      <c r="U32" s="82">
        <v>767.82124270949294</v>
      </c>
      <c r="V32" s="82">
        <v>643.93870380711928</v>
      </c>
      <c r="W32" s="82">
        <v>357.75057915990118</v>
      </c>
      <c r="X32" s="82">
        <v>1743.4946253545563</v>
      </c>
      <c r="Y32" s="82">
        <v>995.71193160191478</v>
      </c>
      <c r="Z32" s="82">
        <v>3917.0863493291004</v>
      </c>
      <c r="AA32" s="83">
        <v>130.58655100437107</v>
      </c>
      <c r="AB32" s="85">
        <v>11699.221476993298</v>
      </c>
      <c r="AC32" s="68"/>
      <c r="AD32" s="53">
        <v>1937.0021926096081</v>
      </c>
      <c r="AE32" s="28">
        <v>1974.5972822801975</v>
      </c>
      <c r="AF32" s="28">
        <v>2969.7426108390459</v>
      </c>
      <c r="AG32" s="28">
        <v>696.31881911666676</v>
      </c>
      <c r="AH32" s="28">
        <v>711.00316932518365</v>
      </c>
      <c r="AI32" s="28">
        <v>807.96821778956144</v>
      </c>
      <c r="AJ32" s="28">
        <v>804.94187900630845</v>
      </c>
      <c r="AK32" s="28">
        <v>883.95420963810011</v>
      </c>
      <c r="AL32" s="28">
        <v>835.47553856022523</v>
      </c>
      <c r="AM32" s="28">
        <v>452.7515481447245</v>
      </c>
      <c r="AN32" s="28">
        <v>357.65184827492533</v>
      </c>
      <c r="AO32" s="35">
        <v>653.38128069647689</v>
      </c>
      <c r="AP32" s="44">
        <v>13084.788596281025</v>
      </c>
      <c r="AQ32" s="55">
        <v>0</v>
      </c>
      <c r="AR32" s="84">
        <v>28.806104724734176</v>
      </c>
      <c r="AS32" s="82">
        <v>640.9741737172958</v>
      </c>
      <c r="AT32" s="82">
        <v>2190.8235489042695</v>
      </c>
      <c r="AU32" s="82">
        <v>2793.6821599647792</v>
      </c>
      <c r="AV32" s="82">
        <v>4001.623856611342</v>
      </c>
      <c r="AW32" s="82">
        <v>4429.9945178469534</v>
      </c>
      <c r="AX32" s="82">
        <v>3688.1908403644161</v>
      </c>
      <c r="AY32" s="82">
        <v>2253.4918832256226</v>
      </c>
      <c r="AZ32" s="82">
        <v>4909.0894480295428</v>
      </c>
      <c r="BA32" s="82">
        <v>1261.1380356428881</v>
      </c>
      <c r="BB32" s="82">
        <v>2064.2912016347764</v>
      </c>
      <c r="BC32" s="83">
        <v>2608.7497157482821</v>
      </c>
      <c r="BD32" s="85">
        <v>30870.855486414905</v>
      </c>
      <c r="BE32" s="55">
        <v>0</v>
      </c>
      <c r="BF32" s="84">
        <v>1623.3287366526329</v>
      </c>
      <c r="BG32" s="82">
        <v>3377.8212967130085</v>
      </c>
      <c r="BH32" s="82">
        <v>3735.149241261433</v>
      </c>
      <c r="BI32" s="82">
        <v>4614.1372013518712</v>
      </c>
      <c r="BJ32" s="82">
        <v>6115.38402997507</v>
      </c>
      <c r="BK32" s="82">
        <v>2208.591338264333</v>
      </c>
      <c r="BL32" s="82">
        <v>583.24271133637114</v>
      </c>
      <c r="BM32" s="82">
        <v>3802.4876258378808</v>
      </c>
      <c r="BN32" s="82">
        <v>4210.6359427767984</v>
      </c>
      <c r="BO32" s="82">
        <v>4336.3658074295545</v>
      </c>
      <c r="BP32" s="82">
        <v>3605.1641871268107</v>
      </c>
      <c r="BQ32" s="83">
        <v>5282.3468430845842</v>
      </c>
      <c r="BR32" s="85">
        <v>43494.654961810345</v>
      </c>
      <c r="BS32" s="1"/>
    </row>
    <row r="33" spans="2:71" ht="15" thickTop="1" x14ac:dyDescent="0.3">
      <c r="B33" s="2"/>
      <c r="C33" s="2"/>
      <c r="D33" s="2"/>
      <c r="E33" s="2"/>
      <c r="F33" s="2"/>
      <c r="G33" s="2"/>
      <c r="H33" s="2"/>
      <c r="I33" s="2"/>
      <c r="J33" s="2"/>
      <c r="K33" s="2"/>
      <c r="L33" s="2"/>
      <c r="M33" s="2"/>
      <c r="N33" s="2"/>
      <c r="P33" s="2"/>
      <c r="Q33" s="2"/>
      <c r="R33" s="2"/>
      <c r="S33" s="2"/>
      <c r="T33" s="2"/>
      <c r="U33" s="2"/>
      <c r="V33" s="2"/>
      <c r="W33" s="2"/>
      <c r="X33" s="2"/>
      <c r="Y33" s="2"/>
      <c r="Z33" s="2"/>
      <c r="AA33" s="2"/>
      <c r="AB33" s="2"/>
      <c r="AD33" s="87"/>
      <c r="AE33" s="88"/>
      <c r="AF33" s="88"/>
      <c r="AG33" s="88"/>
      <c r="AH33" s="88"/>
      <c r="AI33" s="88"/>
      <c r="AJ33" s="88"/>
      <c r="AK33" s="88"/>
      <c r="AL33" s="88"/>
      <c r="AM33" s="88"/>
      <c r="AN33" s="88"/>
      <c r="AO33" s="88"/>
      <c r="AP33" s="89"/>
      <c r="AQ33" s="57"/>
      <c r="AR33" s="2"/>
      <c r="AS33" s="2"/>
      <c r="AT33" s="2"/>
      <c r="AU33" s="2"/>
      <c r="AV33" s="2"/>
      <c r="AW33" s="2"/>
      <c r="AX33" s="2"/>
      <c r="AY33" s="2"/>
      <c r="AZ33" s="2"/>
      <c r="BA33" s="2"/>
      <c r="BB33" s="2"/>
      <c r="BC33" s="2"/>
      <c r="BD33" s="2"/>
      <c r="BE33" s="57"/>
      <c r="BF33" s="2"/>
      <c r="BG33" s="2"/>
      <c r="BH33" s="2"/>
      <c r="BI33" s="2"/>
      <c r="BJ33" s="2"/>
      <c r="BK33" s="2"/>
      <c r="BL33" s="2"/>
      <c r="BM33" s="2"/>
      <c r="BN33" s="2"/>
      <c r="BO33" s="2"/>
      <c r="BP33" s="2"/>
      <c r="BQ33" s="2"/>
      <c r="BR33" s="2"/>
      <c r="BS33" s="1"/>
    </row>
    <row r="35" spans="2:71" x14ac:dyDescent="0.3">
      <c r="AV35" s="64"/>
    </row>
  </sheetData>
  <pageMargins left="0.7" right="0.7" top="0.75" bottom="0.75" header="0.3" footer="0.3"/>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936EC007E84140B07246CE2872156D" ma:contentTypeVersion="12" ma:contentTypeDescription="Create a new document." ma:contentTypeScope="" ma:versionID="ccbf3199262a729ed3c9b06722ab19cf">
  <xsd:schema xmlns:xsd="http://www.w3.org/2001/XMLSchema" xmlns:xs="http://www.w3.org/2001/XMLSchema" xmlns:p="http://schemas.microsoft.com/office/2006/metadata/properties" xmlns:ns2="093660ab-8e19-4127-bdbf-d1a59cb9a7b2" xmlns:ns3="fdce364b-b164-4453-88ea-2bb9273c1ceb" targetNamespace="http://schemas.microsoft.com/office/2006/metadata/properties" ma:root="true" ma:fieldsID="fb299a63464efe5e642c496dce21137d" ns2:_="" ns3:_="">
    <xsd:import namespace="093660ab-8e19-4127-bdbf-d1a59cb9a7b2"/>
    <xsd:import namespace="fdce364b-b164-4453-88ea-2bb9273c1ce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3660ab-8e19-4127-bdbf-d1a59cb9a7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acea040-fbaf-4a44-bc4c-7a52f818ba37"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ce364b-b164-4453-88ea-2bb9273c1ce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WorkbookXmlPart xmlns:i="http://www.w3.org/2001/XMLSchema-instance" xmlns="http://schemas.datacontract.org/2004/07/Microsoft.Dynamics.AX.Framework.OfficeAddin.XmlParts">
  <Connections/>
  <DataSources/>
  <Id>ddee0eee-c1ea-43bd-bc0b-cc96e3ddd3eb</Id>
  <MetadataPersistentCacheBinary i:nil="true"/>
  <MetadataVersion>4</MetadataVersion>
  <Version xmlns:d2p1="http://schemas.datacontract.org/2004/07/System">
    <d2p1:_Build>5000</d2p1:_Build>
    <d2p1:_Major>6</d2p1:_Major>
    <d2p1:_Minor>3</d2p1:_Minor>
    <d2p1:_Revision>138</d2p1:_Revision>
  </Version>
  <WorkbookOptions>
    <IsDesignLocked>false</IsDesignLocked>
    <RefreshAllDataOnOpen>false</RefreshAllDataOnOpen>
  </WorkbookOptions>
</WorkbookXmlPart>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93660ab-8e19-4127-bdbf-d1a59cb9a7b2">
      <Terms xmlns="http://schemas.microsoft.com/office/infopath/2007/PartnerControls"/>
    </lcf76f155ced4ddcb4097134ff3c332f>
  </documentManagement>
</p:properties>
</file>

<file path=customXml/item5.xml><?xml version="1.0" encoding="utf-8"?>
<Workbook xmlns="http://schemas.datacontract.org/2004/07/Microsoft.Dynamics.AX.Framework.OfficeAddin.Excel" xmlns:i="http://www.w3.org/2001/XMLSchema-instance" xmlns:z="http://schemas.microsoft.com/2003/10/Serialization/" z:Id="1" z:Type="Microsoft.Dynamics.AX.Framework.OfficeAddin.Excel.Workbook" z:Assembly="Microsoft.Dynamics.AX.Framework.OfficeAddin.Excel, Version=6.3.0.0, Culture=neutral, PublicKeyToken=31bf3856ad364e35">
  <CachedLookupTables xmlns:a="http://schemas.microsoft.com/2003/10/Serialization/Arrays" z:Id="2" z:Type="System.Collections.Generic.HashSet`1[[System.String, mscorlib, Version=4.0.0.0, Culture=neutral, PublicKeyToken=b77a5c561934e089]]" z:Assembly="System.Core, Version=4.0.0.0, Culture=neutral, PublicKeyToken=b77a5c561934e089">
    <Version xmlns="" z:Id="3" z:Type="System.Int32" z:Assembly="0">0</Version>
    <Comparer xmlns="" z:Id="4" z:Type="Microsoft.Dynamics.AX.Framework.OfficeAddin.Excel.CaseAndCultureInsensitiveStringEqualityComparer" z:Assembly="Microsoft.Dynamics.AX.Framework.OfficeAddin.Excel, Version=6.3.0.0, Culture=neutral, PublicKeyToken=31bf3856ad364e35"/>
    <Capacity xmlns="" z:Id="5" z:Type="System.Int32" z:Assembly="0">0</Capacity>
  </CachedLookupTables>
  <Connection z:Id="6" z:Type="Microsoft.Dynamics.AX.Framework.OfficeAddin.DynamicsAX.Connection" z:Assembly="Microsoft.Dynamics.AX.Framework.OfficeAddin.DynamicsAX, Version=6.3.0.0, Culture=neutral, PublicKeyToken=31bf3856ad364e35">
    <Id xmlns="http://schemas.datacontract.org/2004/07/Microsoft.Dynamics.AX.Framework.OfficeAddin.DynamicsAX">39c9ebf9-f0f4-449a-b89e-7019c350b749</Id>
    <company xmlns="http://schemas.datacontract.org/2004/07/Microsoft.Dynamics.AX.Framework.OfficeAddin.DynamicsAX" i:nil="true"/>
    <partitionKey xmlns="http://schemas.datacontract.org/2004/07/Microsoft.Dynamics.AX.Framework.OfficeAddin.DynamicsAX" i:nil="true"/>
    <serverName xmlns="http://schemas.datacontract.org/2004/07/Microsoft.Dynamics.AX.Framework.OfficeAddin.DynamicsAX" z:Id="7">FMN-AOS12-SVR</serverName>
    <servicePortName xmlns="http://schemas.datacontract.org/2004/07/Microsoft.Dynamics.AX.Framework.OfficeAddin.DynamicsAX" z:Id="8">OBAPort</servicePortName>
    <wsdlPort xmlns="http://schemas.datacontract.org/2004/07/Microsoft.Dynamics.AX.Framework.OfficeAddin.DynamicsAX">8101</wsdlPort>
  </Connection>
  <DataSources xmlns:a="http://schemas.microsoft.com/2003/10/Serialization/Arrays" z:Id="9" z:Type="System.Collections.Generic.Dictionary`2[[System.Guid, mscorlib, Version=4.0.0.0, Culture=neutral, PublicKeyToken=b77a5c561934e089],[Microsoft.Dynamics.AX.Framework.OfficeAddin.Excel.ExcelDataSource, Microsoft.Dynamics.AX.Framework.OfficeAddin.Excel, Version=6.3.0.0, Culture=neutral, PublicKeyToken=31bf3856ad364e35]]" z:Assembly="0">
    <Version xmlns="" z:Id="10" z:Type="System.Int32" z:Assembly="0">0</Version>
    <Comparer xmlns="" z:Id="11" z:Type="System.Collections.Generic.GenericEqualityComparer`1[[System.Guid, mscorlib, Version=4.0.0.0, Culture=neutral, PublicKeyToken=b77a5c561934e089]]" z:Assembly="0"/>
    <HashSize xmlns="" z:Id="12" z:Type="System.Int32" z:Assembly="0">0</HashSize>
  </DataSources>
  <Id>ddee0eee-c1ea-43bd-bc0b-cc96e3ddd3eb</Id>
  <IsDataPaneVisible>false</IsDataPaneVisible>
  <IsDesignMode>false</IsDesignMode>
  <IsUserSpecifiedDataSourcePublishOrder>false</IsUserSpecifiedDataSourcePublishOrder>
  <LegalEntity i:nil="true"/>
  <LookupContexts xmlns:a="http://schemas.microsoft.com/2003/10/Serialization/Arrays" z:Id="13" z:Type="System.Collections.Generic.Dictionary`2[[System.Guid, mscorlib, Version=4.0.0.0, Culture=neutral, PublicKeyToken=b77a5c561934e089],[Microsoft.Dynamics.AX.Framework.OfficeAddin.ILookupContext, Microsoft.Dynamics.AX.Framework.OfficeAddin, Version=6.3.0.0, Culture=neutral, PublicKeyToken=31bf3856ad364e35]]" z:Assembly="0">
    <Version xmlns="" z:Id="14" z:Type="System.Int32" z:Assembly="0">0</Version>
    <Comparer xmlns="" z:Ref="11" i:nil="true"/>
    <HashSize xmlns="" z:Id="15" z:Type="System.Int32" z:Assembly="0">0</HashSize>
  </LookupContexts>
  <LookupTableListObjects xmlns:a="http://schemas.microsoft.com/2003/10/Serialization/Arrays" z:Id="16" z:Type="System.Collections.Generic.Dictionary`2[[System.String, mscorlib, Version=4.0.0.0, Culture=neutral, PublicKeyToken=b77a5c561934e089],[Microsoft.Dynamics.AX.Framework.OfficeAddin.Excel.ListObject, Microsoft.Dynamics.AX.Framework.OfficeAddin.Excel, Version=6.3.0.0, Culture=neutral, PublicKeyToken=31bf3856ad364e35]]" z:Assembly="0">
    <Version xmlns="" z:Id="17" z:Type="System.Int32" z:Assembly="0">0</Version>
    <Comparer xmlns="" z:Id="18" z:Type="System.Collections.Generic.GenericEqualityComparer`1[[System.String, mscorlib, Version=4.0.0.0, Culture=neutral, PublicKeyToken=b77a5c561934e089]]" z:Assembly="0"/>
    <HashSize xmlns="" z:Id="19" z:Type="System.Int32" z:Assembly="0">0</HashSize>
  </LookupTableListObjects>
  <PublishingOptions z:Id="20">
    <ContinueOnError>true</ContinueOnError>
    <PublishMode>Interactive</PublishMode>
    <PublishPath i:nil="true"/>
  </PublishingOptions>
  <WorkbookOptions z:Id="21" z:Type="Microsoft.Dynamics.AX.Framework.OfficeAddin.Excel.WorkbookOptions" z:Assembly="Microsoft.Dynamics.AX.Framework.OfficeAddin.Excel, Version=6.3.0.0, Culture=neutral, PublicKeyToken=31bf3856ad364e35">
    <IsDesignLocked>false</IsDesignLocked>
    <LanguageId z:Id="22"/>
    <RefreshAllDataOnOpen>false</RefreshAllDataOnOpen>
    <RefreshLabelsOnOpen>false</RefreshLabelsOnOpen>
  </WorkbookOptions>
  <Worksheets xmlns:a="http://schemas.microsoft.com/2003/10/Serialization/Arrays" z:Id="23" z:Type="System.Collections.Generic.Dictionary`2[[System.Guid, mscorlib, Version=4.0.0.0, Culture=neutral, PublicKeyToken=b77a5c561934e089],[Microsoft.Dynamics.AX.Framework.OfficeAddin.Excel.Worksheet, Microsoft.Dynamics.AX.Framework.OfficeAddin.Excel, Version=6.3.0.0, Culture=neutral, PublicKeyToken=31bf3856ad364e35]]" z:Assembly="0">
    <Version xmlns="" z:Id="24" z:Type="System.Int32" z:Assembly="0">0</Version>
    <Comparer xmlns="" z:Id="25" z:Type="System.Collections.Generic.GenericEqualityComparer`1[[System.Guid, mscorlib, Version=4.0.0.0, Culture=neutral, PublicKeyToken=b77a5c561934e089]]" z:Assembly="0"/>
    <HashSize xmlns="" z:Id="26" z:Type="System.Int32" z:Assembly="0">0</HashSize>
  </Worksheets>
  <dataSourcePublishOrder xmlns:a="http://schemas.datacontract.org/2004/07/Microsoft.Dynamics.AX.Framework.OfficeAddin" i:nil="true"/>
  <publishingStatusRetrievalData z:Id="27">
    <ExcelDataSourcePublishLogs xmlns:a="http://schemas.microsoft.com/2003/10/Serialization/Arrays" z:Id="28" z:Type="System.Collections.Generic.Dictionary`2[[System.Guid, mscorlib, Version=4.0.0.0, Culture=neutral, PublicKeyToken=b77a5c561934e089],[Microsoft.Dynamics.AX.Framework.OfficeAddin.Excel.ExcelDataSourcePublishLog, Microsoft.Dynamics.AX.Framework.OfficeAddin.Excel, Version=6.3.0.0, Culture=neutral, PublicKeyToken=31bf3856ad364e35]]" z:Assembly="0">
      <Version xmlns="" z:Id="29" z:Type="System.Int32" z:Assembly="0">0</Version>
      <Comparer xmlns="" z:Ref="11" i:nil="true"/>
      <HashSize xmlns="" z:Id="30" z:Type="System.Int32" z:Assembly="0">0</HashSize>
    </ExcelDataSourcePublishLogs>
  </publishingStatusRetrievalData>
</Workbook>
</file>

<file path=customXml/item6.xml>��< ? x m l   v e r s i o n = " 1 . 0 "   e n c o d i n g = " u t f - 1 6 " ? > < D a t a M a s h u p   s q m i d = " f b 2 5 8 2 3 2 - 4 1 e 7 - 4 3 3 2 - 9 6 2 9 - 7 8 a 7 3 2 a 4 b 6 0 5 "   x m l n s = " h t t p : / / s c h e m a s . m i c r o s o f t . c o m / D a t a M a s h u p " > A A A A A E c R A A B Q S w M E F A A C A A g A g a H W W C k G O 2 i m A A A A 9 w A A A B I A H A B D b 2 5 m a W c v U G F j a 2 F n Z S 5 4 b W w g o h g A K K A U A A A A A A A A A A A A A A A A A A A A A A A A A A A A h Y + x D o I w G I R 3 E 9 + B d K c t N Q 6 S n z K 4 S m J C N K 4 N N N A I r a H F 8 m 4 O P p K v I E R R N 8 e 7 + 5 K 7 e 9 z u k A 5 t E 1 x l Z 5 X R C Y o w R Y F 1 Q p e i M V o m S B u U 8 u U C 9 q I 4 i 0 o G I 6 1 t P N g y Q b V z l 5 g Q 7 z 3 2 K 2 y 6 i j B K I 3 L K d n l R y 1 a g D 6 z + w 6 H S U 2 0 h E Y f j a w 1 n O G I b z N Y M U y C z C Z n S X 4 C N g 6 f 0 x 4 R t 3 7 i + k 1 z q 8 J A D m S W Q 9 w f + B F B L A w Q U A A I A C A C B o d Z 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a H W W N W w r s x I D g A A y N w A A B M A H A B G b 3 J t d W x h c y 9 T Z W N 0 a W 9 u M S 5 t I K I Y A C i g F A A A A A A A A A A A A A A A A A A A A A A A A A A A A O 1 d / 0 7 b S h b + v x L v Y P l K 2 7 B K A Z t A y 9 7 t S i G k L C 1 Q S p J e V V B V h k w h W 2 M j 2 y k g 1 K f Z N 9 k n 2 x m P E 4 / t O b F n 7 D i k z J V u e 2 9 m P O f z / P 6 + c 3 L i o 8 t g 5 D p a j / 5 t / P n i h X 9 t e W i o t S + Q N 0 T I 0 d 5 q N g p W X m j 4 n 5 4 7 9 i 4 R / q R 7 f 4 n s t b 9 c 7 8 e F 6 / 5 o v B v Z a K 3 j O g F y A r + h d / 5 x P v C R 5 5 8 P e t 3 T 8 z 3 k / w j c 2 / P B B 2 3 P C i y t 7 V j 2 g x + c e O 5 / s N H z s C n 6 p 9 Z H N 7 e 2 F S B f s 5 w h r u 1 f X 7 i W N / T P / z o 4 O X 8 3 c i z n c m T Z W i / A d W 6 w r b V 7 2 7 / X V 5 u a M 7 b t p h Z 4 Y 7 T a p F A n 8 L / 1 r h E K M G S K / f H s A D / 6 V p 8 U 6 8 0 P I 2 f 4 V g 9 r 6 V 9 / n R G I X 6 M 2 / t A x y B s 3 w L 3 x b 2 Q N 8 R v p u K G + d Y H f N i q J P m 8 k z T W 1 s 6 i 8 b d u 9 S 8 u 2 P P 8 t Q f d 1 F W z a A N v m w C h i A A 9 K g M h I n r p 3 D P A e s n G 3 k 8 8 4 D R u 4 Z W R d X m u N s z / 0 9 s m p 9 t J 4 o 3 / V / v m v s I f D U U k X 6 M c v b / T V 2 O w p c q w b 3 G L H t c c 3 D m O Y F k Q f N 9 L 4 m o + P O i 0 j G P T P l j c i T / n 6 r 1 9 x 2 w P n d v Q z x P s x u E Z e 1 k Z U I S y N L a U h N b V H 1 g A 2 1 w 4 C b 3 Q x D h C 1 b Y + R D n S k A f Q k B G 3 a n 1 M T t N f M D e P N u r G j t T v 9 Q f t Q p 1 2 b r b O z b m 7 k 1 D E 3 1 k 0 j r 4 6 x b p p 5 d c x 1 c 3 N S h x n Q z r X l X O H 3 6 j / c o l b 8 9 n 3 P c v z v r n d D 3 5 S U Z k b V C I e V 9 i d e n r i K F q D 7 g B 3 S R P 0 W 0 L l J C N M u D R u m 8 P / 3 3 5 c b G x v J e Y i 3 k k v 8 U F j r N T s P w 4 L w 4 z R g 3 L i u 8 f 9 5 p W m 4 c E N v R s 9 7 i Y a a k 9 f 8 x e 8 4 M 7 f j 0 n g z P e e M b / A m w / Z d 7 9 Y e B d F M 0 y 4 e t D 1 k j 2 5 G + G 2 Y b i R V a I 1 G G l F q 3 o d V 8 c P 0 m T 4 e p 9 2 H a Y s N H b + 9 9 m m M Z 3 g v e C C 7 v f 9 z l a y j a Q t r R q L B N R P q i s 3 c r o D f i 3 R K 0 m I 8 q Z J o T G j C J f s Z n B Z J x E 3 9 J f 4 3 O / a k l 5 q P 0 F u n 9 h 0 D 3 g t T o L K v q R / h 0 / V a 5 7 y k / g V Z n g 4 u K R N Y U h l s 0 a p i z 1 B S y 8 X H m s f f z s M i Y D / H y B 4 j z B O I i V 1 9 u s 2 C I 2 O A Q 5 M F 1 d T x a d Q M 9 1 R w j G g 3 Q d b M G d a S q L C t H W p r R 9 L W Z k F b Z m g m / M O c s e / M N t Y q a I z M c d O g x g x Z Y 1 s F j Z F t 1 q S v R / 6 S M 7 Z d 0 N g W s b N J j W 0 W N 8 Z u A F u C u / d 2 Y v f u j D 0 P O Z c P a 6 Q y u F C 3 C p x 9 W + z Z F y 2 l 6 e 1 s N T z X G 2 f h q q O n I s X Y 2 o y O / E z J 1 m v 2 x D y J L j C 0 j L m O k s / T C 5 x A O R z 5 w d o e / m P k X H I q M B h X + Y s / a q I 3 v u H 3 + 3 Z u v 6 c w h 9 1 O / h N p D e 2 o v w q f n Q c O Z i j k y U N y s F h 2 b K k 9 H H I P z G 2 C e 1 I 7 G g e G R 8 S n D X g A m P A B k I F D 3 i Q 2 p p / Y l h M k d v n 2 7 S 1 y h v i J T 2 P k P c Q t d 9 y b i 5 G D G o 8 c 8 0 1 t F 9 n f L R 8 T l O 5 w 5 F y M v a t r P A a u M 3 S d p r Z v W / 6 V e 9 f U j j D P u k Y + N s 7 Y O x r b w Q g f z J w J k h o b 8 j 4 p d P j Y w s c B Z m 0 e 4 W 8 d 1 w 8 m P f h N + 7 v 2 y p i x S D J 2 j Z m G s z B D 2 3 v o 1 k O Y P B K S K 2 8 a v s V x T R v U 9 o F z 6 Z I J i e 5 x n / j I X 9 U w 4 X b w v + 4 t H l 6 8 e K 4 0 y / d R 4 M s D g + 9 U X G A m B d Z 3 A z w a B 8 5 w h P s m K D k s M D X g Q t i k E P a R Q 6 a 4 5 v 5 E 3 j X m o C X 6 A N 6 k u Q B a k 8 G J 3 v 7 E e v B c 2 5 a 3 D 2 9 W X P t b 1 H 7 P w j u i 9 j e N b K P h r Y 6 o M d 1 o p s i D e S 0 G Z p u C a Q / x M A Q j P x R X w j O D C g Q E U 7 n Z 8 U Y M z 2 t 2 g u 5 V M T 1 3 x A C 8 o Q A o l 2 c A l B g S Y 0 M M w k 6 0 c 1 H j R 9 a I y G t 4 Z 0 a l g Q j u o B g 4 i + T E v Q v 1 j X I Y R L d S I 4 m B L t b S K A T 3 T S P a O E + t O 2 1 y m v l a + O S t 6 w V i p 8 v 0 y D 9 C 3 h X n V G X v I T z k 5 F a w 9 g E 9 T A w S 7 h G f / t F l r 6 m d k Y v t V y J y E a G U c 0 l J 3 N o 2 g V s o A H Z 6 H Q 2 R 0 K t l + + Q 0 J G L 0 z s k W D P b 5 B X v d D r / g X X c 3 5 F m Z g v f t Y 6 B g c M h v 6 v 3 g m F 9 w 1 D 7 l N 3 X U / s J / 4 v j j Z 3 7 B x 0 6 f X 9 D r n o Q F 4 B X d 2 M I X 8 Z U X I w c Y l F i W j y 5 w V J V f H l E + R B p h B y T 5 q B R Q 5 E U F + Y S t W X L 5 v O X 4 x a j x c x T j F 6 L F P 2 8 p v o y k b V Q p a R d S 6 z N K 9 k y 9 X k o s T 4 v 2 s F a + N F L 5 0 1 H K 6 x P K F 6 O T V y e T 1 6 m S 1 y q S 1 6 i R 1 y m R 1 6 m Q 1 y m Q 1 6 m P P y 9 5 H C h 5 b T B H 1 2 J 1 8 3 p k 8 2 p V 8 + l V n + W j N W j m h a g u R z W P J h V / G m D W l k v a x s M r F C x p J B U F D 5 G 2 s D A n i i q f + 7 A 2 p t 0 d a d U p w s N + m o 4 9 i p Q Y n 8 w 9 Y i K 1 D k h J h u s k Z o e N P 9 1 z 7 5 h F T D 4 k n z Q 4 r T d j l s R M s s I U N W m x S E g X u 7 D y 1 3 i G p S Z Y X f I 6 G P s F k p / P 2 B V I 8 T G e E q G C z S l L u 3 v S 5 T k i 2 o E T b L f o m R D W R j + R M 0 b a I f J 9 L d E 0 z z Y g E 0 L V E o o m U I k n w K a r c u X i d C W e q J 2 u s + + 5 4 W t 6 V y O H U 1 x A p 0 8 / k u d n S N f n + E U y I D m + G / 7 L p l 1 M W W P F P W S p e d H d P e j v t X n D l v T 4 p Y v J c 4 2 u 5 T m k 8 Q u E l w 8 i T e M e 6 l v 3 M / z G h R S I x D o V 2 c / I F W z d b G m 7 g 7 3 9 b r 9 8 W K W R l n K y Z 6 I w M 8 4 q O M z u I c e M o + c p g 5 v 8 D x h A B r s v i t F i 1 h p 3 F 6 w 0 e M z I 4 8 T c 9 y 1 F i R P d y R B i 9 v W y Y W P F m W W a E s u E 1 8 h T S 7 N F j b W K G x O L X c h Q z E U H L 1 T i b q o o m K F a B 5 x c 3 E K V j k i 5 s I X q n b J y 0 Q t V + q f l 4 h c q d N H / H j E L c w r o k I t f q C 6 6 R T J 6 o c L 4 H t m w h U q j n K T j F m T i z w o p 1 P w g h a x i E X m V 4 K 9 I w J p r W r O W i d 0 V i X b I 6 K 4 V R T q I 6 P R Q w M N j d I W e 3 q w Y 4 X 4 C M s 2 a E z Q 5 c 5 P I O 9 5 z q C 9 0 I v N P y V k n F / 8 0 4 e 7 w a Y J a Z B f O 3 R l 5 u x V 3 A w G W t B C N j I l j e m 3 m U U P R G N y M H w Y / G A m C 5 s Y r 4 k q I P z B 2 X h E / B l P D e G U S Y s D G h q S s x j L j N K Z 3 K a N D p u g B q X F a X l G E S M q e i h F R M S K / Q Y z I k n 1 b c + F f 1 p z 3 d z V V / I m K P 1 H x J y r + R M W f q P g T F X / y R O J P G C r x T C J Q o u 9 2 L i U x j L A D t D A q r Y g U J m w p S q g o o a K E i h I q S q g o o a K E i h I q S q g o o a K E v y c l n N K I Z 0 I I a d K f p e S D F D p A B 2 l h R W y Q t a T I o C K D i g w q M q j I o C K D i g w q M q j I o C K D i g z + n m R w Q i K e C R e M 8 7 0 u J R + M 4 Q O c M K 5 Q E S 9 M W 1 T c U H F D x Q 0 B b i h I 4 V L s U O U u U 9 x Q c U P F D R U 3 V N z w m X B D w R / w i H g j h 1 E q B i j N A F n K s E w s M N z b C 1 C + 1 F c Q l 5 L 3 J d + B M j E 9 Q / 6 S X 7 U s m a e M a 1 I i Y V l k U C 5 f W Y y 2 T L o y U c 5 b P F s Z Z 7 3 n L 3 e V r E w l K 1 P J y i p K V i a i Z p T J V R b K E X G u s l K i 0 I x U Z b I 8 u N Z M Z Z x d b w G J y u T 5 r 1 i e s i r Y b 6 I v c 9 O U C X P I b J a y k m R L K E m Z M N m q P U c Z Z L f + F G U Q k h o z l E E Q a k t Q B g G o O T 8 Z B K O 2 9 G Q Q g L q y k 0 H 2 F 5 S c D I K z i N x k E J a a U p O B + 1 V d m c l A A D U m J g M x 1 J G X T E R 8 F k h L R m 6 R Y K y f S F a y D d E z d 5 F J y S T 0 d 5 W T T O U k g 3 K S x Z p f d k Z x Z D + a a G y 5 Z b / w H X J k v y i h 2 q y o D w H V j 7 W o V D + l + i n V T 6 l + S v V T q p 9 S / Z 6 u 6 j c j m q N 6 1 U 9 Y Y V S q n 1 L 9 l O q n V D + l + i n V 7 1 m p f m G 4 e x W q n / j 5 r l Q / p f o 9 T 9 W P / p r A c q t + 4 T v k B f u F 7 1 m V 6 s d a V K q f U v 2 U 6 q d U P 6 X 6 K d V P q X 5 P V / U r + 2 U n I d V P + M t O S v V T q p 9 S / Z T q p 1 Q / p f o 9 K 9 U v T E 5 R S a y f 8 P m u V D + l + j 0 r 1 a 9 9 G V C l b 2 V 5 p D 4 K t Y 2 p 7 R A h K M X v p D j n 2 7 y F 1 a 6 k u V l q F 9 R 0 Z c m c R L 6 J X G E 2 p 5 V S b H 5 2 O q d J 2 / X m c + J 2 5 P N J 6 L T C U S i q z / b 7 t F I 6 Q V k 2 x F I 6 8 X p O M K f T 1 q y c T p P 2 n 3 5 S J 1 5 P L C i r E 3 / C z S W t E 7 A V z j u v E 3 d G y y V 2 k v m 1 e + n M T v y R m V d q J 7 6 1 + e R 2 4 t u a U 3 I n v r E 5 Z X f i G 5 t T e i e + s T n l d + J t W X U k e N o G F u q c k / 8 y x 5 V Q h i c i W M 3 M 8 L Q t m O G J 1 + 9 z S P G 0 k q b y 5 X I 8 x T y C 5 e r A A V B p i q f 2 L S a I Q / z E p z H y H u K W p 5 I C N 8 H T L r K / W z 4 m K N O f L 2 1 G v 4 X S n P x G Z p N J h s v Y E / M 3 p N B J u B t A u 1 L + B i H d C j Q t 5 2 A Q o f S S w O T c D j K C I g h B z v E g r q q C A O R c D s K y M m h f z u N Q T m I H w S z I / Q D i k f M / i L t j Q A B y T g c J h x S 8 b 8 n 5 H a R d c z A Q S f + D h J c S x i D r f 5 B x 1 s I o B P d N w 6 z A e 5 2 5 g R R w J v C Q l 3 U o C O W K h F w J k + t o i I R e L d s n p y E R o 3 d O t m C w z y / Y 6 3 b 4 B e + 6 u y H P y h S 8 b x 8 D B Y N D f l P v B 8 f 8 g q P 2 K b + p o / Y X / h P H H z / z C z 5 2 + v y C X v c k L A C v 6 M Y W e x G P t c S C A m d q C M M A x Y x j Z + L y o Z M m V / V M X R 4 3 4 b t r F m 5 C v 6 C R T 3 7 w r W u H 5 0 r i F i s U 9 J m B J M 6 y i v y e W D y r W d h 0 u B L k Y n V 1 5 c X I A e z E T p T d q 2 V 1 o t D g Z c C F Q g t L p 0 N l b U h E R k 8 M y Y V G M z D L x E Y L u 4 u K B 0 d L L R Q V H a 2 i o 1 V 0 d F X R 0 U J + w D L h 0 Z v r Z o s J j y 7 n U Z 0 R H y 3 t P 6 o 1 Q J q 3 8 y 0 g Q r q E 3 0 g s R L o S r 1 G i O 3 N j p M U 9 L 9 k g a X F l v U S U d I s a a x U 3 V n u Y d L W 6 Z S V M c 5 G B 0 h V L l l V q E D W H S l c s X F Y p T d U V L P 2 b y 5 V z 0 n J r i p e u W r i s U N q v M 2 K 6 e s l S x v V U d c w 0 i e 1 K 3 i l l g 6 b F 3 f a L j J q W C W R R Y d M q b B o K m x Z z v 2 f i l L T U b y Y x H 0 R Z R t O J F r j R r w V l 4 a w T P n c G 5 8 r C Y j G N f G l Y T L K F X B L p Y E Z + n G 1 R w X Z T / / P / U E s B A i 0 A F A A C A A g A g a H W W C k G O 2 i m A A A A 9 w A A A B I A A A A A A A A A A A A A A A A A A A A A A E N v b m Z p Z y 9 Q Y W N r Y W d l L n h t b F B L A Q I t A B Q A A g A I A I G h 1 l h T c j g s m w A A A O E A A A A T A A A A A A A A A A A A A A A A A P I A A A B b Q 2 9 u d G V u d F 9 U e X B l c 1 0 u e G 1 s U E s B A i 0 A F A A C A A g A g a H W W N W w r s x I D g A A y N w A A B M A A A A A A A A A A A A A A A A A 2 g E A A E Z v c m 1 1 b G F z L 1 N l Y 3 R p b 2 4 x L m 1 Q S w U G A A A A A A M A A w D C A A A A b x A 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Q C A A A A A A A F F A I 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W J l c m R l Z W 4 8 L 0 l 0 Z W 1 Q Y X R o P j w v S X R l b U x v Y 2 F 0 a W 9 u P j x T d G F i b G V F b n R y a W V z P j x F b n R y e S B U e X B l P S J G a W x s Q 2 9 1 b n Q i I F Z h b H V l P S J s M j g 4 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2 L T I y V D E 5 O j A 2 O j A 2 L j Y 1 M T M 3 O T B a I i A v P j x F b n R y e S B U e X B l P S J G a W x s Q 2 9 s d W 1 u V H l w Z X M i I F Z h b H V l P S J z Q m d Z R k V S R V J F U k V S R V J F U k V S R V J F U k V S R V J F U k V S R U d C Z z 0 9 I i A v P j x F b n R y e S B U e X B l P S J G a W x s Z W R D b 2 1 w b G V 0 Z V J l c 3 V s d F R v V 2 9 y a 3 N o Z W V 0 I i B W Y W x 1 Z T 0 i b D A i I C 8 + P E V u d H J 5 I F R 5 c G U 9 I k Z p b G x D b 2 x 1 b W 5 O Y W 1 l c y I g V m F s d W U 9 I n N b J n F 1 b 3 Q 7 T W 9 u d G g m c X V v d D s s J n F 1 b 3 Q 7 W W V h c i Z x d W 9 0 O y w m c X V v d D t W b 2 x 1 b W U g K C B N V C k m c X V v d D s s J n F 1 b 3 Q 7 T m V 0 I F N h b G V z J n F 1 b 3 Q 7 L C Z x d W 9 0 O 0 1 h d G V y a W F s I E N v c 3 Q m c X V v d D s s J n F 1 b 3 Q 7 U m F 3 I E 1 h d G V y a W F s c y B U c m F u c 3 B v c n R h d G l v b i Z x d W 9 0 O y w m c X V v d D t S Z X Z l b n V l I E x l c 3 M g T W F 0 Z X J p Y W w g Q 2 9 z d H M m c X V v d D s s J n F 1 b 3 Q 7 R G l y Z W N 0 I F B h e X J v b G w g Q 2 9 z d H M m c X V v d D s s J n F 1 b 3 Q 7 R G l y Z W N 0 I F B v d 2 V y I E N v c 3 R z J n F 1 b 3 Q 7 L C Z x d W 9 0 O 0 R p c m V j d C B N Y W l u d G V u Y W 5 j Z S B D b 3 N 0 c y Z x d W 9 0 O y w m c X V v d D t P d G h l c i B E a X J l Y 3 Q g Q 2 9 z d H M m c X V v d D s s J n F 1 b 3 Q 7 V G 9 0 Y W w g R G l y Z W N 0 I E N v c 3 Q m c X V v d D s s J n F 1 b 3 Q 7 R 3 J v c 3 M g T W F y Z 2 l u J n F 1 b 3 Q 7 L C Z x d W 9 0 O 0 l u Z G l y Z W N 0 I E N v c 3 Q m c X V v d D s s J n F 1 b 3 Q 7 Q W R 2 Z X J 0 a X N l b W V u d C B h b m Q g U H J v b W 9 0 a W 9 u I E N v c 3 Q m c X V v d D s s J n F 1 b 3 Q 7 U 2 F s Z X M g X H U w M D I 2 I E R p c 3 R y a W J 1 d G l v b i B F e H B l b n N l c y Z x d W 9 0 O y w m c X V v d D t J b m R p c m V j d C B Q Y X l y b 2 x s J n F 1 b 3 Q 7 L C Z x d W 9 0 O 0 d l b m V y Y W w g b 3 Z l c m h l Y W R z J n F 1 b 3 Q 7 L C Z x d W 9 0 O 1 R v d G F s I E l u Z G l y Z W N 0 I E N v c 3 Q m c X V v d D s s J n F 1 b 3 Q 7 S W 5 j b 2 1 l I C h l e H B l b n N l c y k g b 2 4 g b m 9 u I G 9 w Z X J h d G l u Z y B h c 3 N l d H M m c X V v d D s s J n F 1 b 3 Q 7 R U J J V E R B J n F 1 b 3 Q 7 L C Z x d W 9 0 O 0 R l c H J l Y 2 l h d G l v b i Z x d W 9 0 O y w m c X V v d D t F Q k l U K E V h c m 5 p b m c g Y m V m b 3 J l I E l u d C B c d T A w M j Y g V G F 4 K S Z x d W 9 0 O y w m c X V v d D t Q b G F u d C Z x d W 9 0 O y w m c X V v d D t Q L k t l e S Z x d W 9 0 O 1 0 i I C 8 + P E V u d H J 5 I F R 5 c G U 9 I k Z p b G x U b 0 R h d G F N b 2 R l b E V u Y W J s Z W Q i I F Z h b H V l P S J s M S I g L z 4 8 R W 5 0 c n k g V H l w Z T 0 i S X N Q c m l 2 Y X R l I i B W Y W x 1 Z T 0 i b D A i I C 8 + P E V u d H J 5 I F R 5 c G U 9 I l F 1 Z X J 5 R 3 J v d X B J R C I g V m F s d W U 9 I n N l M W E 0 Z j k 1 O C 1 h Y j l i L T Q 1 O G E t Y W Q 0 N i 0 0 M W E y Y T E x Y W N k M z c i I C 8 + P E V u d H J 5 I F R 5 c G U 9 I l F 1 Z X J 5 S U Q i I F Z h b H V l P S J z Z T h h O W U z Z W U t N W N j N i 0 0 M j E 4 L W I 0 M D E t Y m R i Z j Y x N j R j M z E 0 I i A v P j x F b n R y e S B U e X B l P S J S Z W N v d m V y e V R h c m d l d E N v b H V t b i I g V m F s d W U 9 I m w x N i I g L z 4 8 R W 5 0 c n k g V H l w Z T 0 i U m V j b 3 Z l c n l U Y X J n Z X R S b 3 c i I F Z h b H V l P S J s O C I g L z 4 8 R W 5 0 c n k g V H l w Z T 0 i U m V j b 3 Z l c n l U Y X J n Z X R T a G V l d C I g V m F s d W U 9 I n N T a G V l d D E 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h U G l 2 b 3 R U Y W J s Z T E i I C 8 + P E V u d H J 5 I F R 5 c G U 9 I k F k Z G V k V G 9 E Y X R h T W 9 k Z W w i I F Z h b H V l P S J s M S I g L z 4 8 R W 5 0 c n k g V H l w Z T 0 i U m V s Y X R p b 2 5 z a G l w S W 5 m b 0 N v b n R h a W 5 l c i I g V m F s d W U 9 I n N 7 J n F 1 b 3 Q 7 Y 2 9 s d W 1 u Q 2 9 1 b n Q m c X V v d D s 6 M j U s J n F 1 b 3 Q 7 a 2 V 5 Q 2 9 s d W 1 u T m F t Z X M m c X V v d D s 6 W 1 0 s J n F 1 b 3 Q 7 c X V l c n l S Z W x h d G l v b n N o a X B z J n F 1 b 3 Q 7 O l t d L C Z x d W 9 0 O 2 N v b H V t b k l k Z W 5 0 a X R p Z X M m c X V v d D s 6 W y Z x d W 9 0 O 1 N l Y 3 R p b 2 4 x L 0 F i Z X J k Z W V u L 0 F w c G V u Z G V k I F F 1 Z X J 5 L n t N b 2 5 0 a C w w f S Z x d W 9 0 O y w m c X V v d D t T Z W N 0 a W 9 u M S 9 B Y m V y Z G V l b i 9 B c H B l b m R l Z C B R d W V y e S 5 7 W W V h c i w x f S Z x d W 9 0 O y w m c X V v d D t T Z W N 0 a W 9 u M S 9 B Y m V y Z G V l b i 9 B c H B l b m R l Z C B R d W V y e S 5 7 V m 9 s d W 1 l I C g g T V Q p L D J 9 J n F 1 b 3 Q 7 L C Z x d W 9 0 O 1 N l Y 3 R p b 2 4 x L 0 F i Z X J k Z W V u L 0 F w c G V u Z G V k I F F 1 Z X J 5 L n t O Z X Q g U 2 F s Z X M s M 3 0 m c X V v d D s s J n F 1 b 3 Q 7 U 2 V j d G l v b j E v Q W J l c m R l Z W 4 v T X V s d G l w b G l l Z C B D b 2 x 1 b W 4 u e 0 1 h d G V y a W F s I E N v c 3 Q s N H 0 m c X V v d D s s J n F 1 b 3 Q 7 U 2 V j d G l v b j E v Q W J l c m R l Z W 4 v T X V s d G l w b G l l Z C B D b 2 x 1 b W 4 x M y 5 7 U m F 3 I E 1 h d G V y a W F s c y B U c m F u c 3 B v c n R h d G l v b i w 1 f S Z x d W 9 0 O y w m c X V v d D t T Z W N 0 a W 9 u M S 9 B Y m V y Z G V l b i 9 B c H B l b m R l Z C B R d W V y e S 5 7 U m V 2 Z W 5 1 Z S B M Z X N z I E 1 h d G V y a W F s I E N v c 3 R z L D Z 9 J n F 1 b 3 Q 7 L C Z x d W 9 0 O 1 N l Y 3 R p b 2 4 x L 0 F i Z X J k Z W V u L 0 1 1 b H R p c G x p Z W Q g Q 2 9 s d W 1 u M T I u e 0 R p c m V j d C B Q Y X l y b 2 x s I E N v c 3 R z L D d 9 J n F 1 b 3 Q 7 L C Z x d W 9 0 O 1 N l Y 3 R p b 2 4 x L 0 F i Z X J k Z W V u L 0 1 1 b H R p c G x p Z W Q g Q 2 9 s d W 1 u M T E u e 0 R p c m V j d C B Q b 3 d l c i B D b 3 N 0 c y w 4 f S Z x d W 9 0 O y w m c X V v d D t T Z W N 0 a W 9 u M S 9 B Y m V y Z G V l b i 9 N d W x 0 a X B s a W V k I E N v b H V t b j E w L n t E a X J l Y 3 Q g T W F p b n R l b m F u Y 2 U g Q 2 9 z d H M s O X 0 m c X V v d D s s J n F 1 b 3 Q 7 U 2 V j d G l v b j E v Q W J l c m R l Z W 4 v T X V s d G l w b G l l Z C B D b 2 x 1 b W 4 5 L n t P d G h l c i B E a X J l Y 3 Q g Q 2 9 z d H M s M T B 9 J n F 1 b 3 Q 7 L C Z x d W 9 0 O 1 N l Y 3 R p b 2 4 x L 0 F i Z X J k Z W V u L 0 1 1 b H R p c G x p Z W Q g Q 2 9 s d W 1 u O C 5 7 V G 9 0 Y W w g R G l y Z W N 0 I E N v c 3 Q s M T F 9 J n F 1 b 3 Q 7 L C Z x d W 9 0 O 1 N l Y 3 R p b 2 4 x L 0 F i Z X J k Z W V u L 0 F w c G V u Z G V k I F F 1 Z X J 5 L n t H c m 9 z c y B N Y X J n a W 4 s M T J 9 J n F 1 b 3 Q 7 L C Z x d W 9 0 O 1 N l Y 3 R p b 2 4 x L 0 F i Z X J k Z W V u L 0 F w c G V u Z G V k I F F 1 Z X J 5 L n t J b m R p c m V j d C B D b 3 N 0 L D E z f S Z x d W 9 0 O y w m c X V v d D t T Z W N 0 a W 9 u M S 9 B Y m V y Z G V l b i 9 N d W x 0 a X B s a W V k I E N v b H V t b j c u e 0 F k d m V y d G l z Z W 1 l b n Q g Y W 5 k I F B y b 2 1 v d G l v b i B D b 3 N 0 L D E 0 f S Z x d W 9 0 O y w m c X V v d D t T Z W N 0 a W 9 u M S 9 B Y m V y Z G V l b i 9 N d W x 0 a X B s a W V k I E N v b H V t b j Y u e 1 N h b G V z I F x 1 M D A y N i B E a X N 0 c m l i d X R p b 2 4 g R X h w Z W 5 z Z X M s M T V 9 J n F 1 b 3 Q 7 L C Z x d W 9 0 O 1 N l Y 3 R p b 2 4 x L 0 F i Z X J k Z W V u L 0 1 1 b H R p c G x p Z W Q g Q 2 9 s d W 1 u N S 5 7 S W 5 k a X J l Y 3 Q g U G F 5 c m 9 s b C w x N n 0 m c X V v d D s s J n F 1 b 3 Q 7 U 2 V j d G l v b j E v Q W J l c m R l Z W 4 v T X V s d G l w b G l l Z C B D b 2 x 1 b W 4 0 L n t H Z W 5 l c m F s I G 9 2 Z X J o Z W F k c y w x N 3 0 m c X V v d D s s J n F 1 b 3 Q 7 U 2 V j d G l v b j E v Q W J l c m R l Z W 4 v T X V s d G l w b G l l Z C B D b 2 x 1 b W 4 z L n t U b 3 R h b C B J b m R p c m V j d C B D b 3 N 0 L D E 4 f S Z x d W 9 0 O y w m c X V v d D t T Z W N 0 a W 9 u M S 9 B Y m V y Z G V l b i 9 N d W x 0 a X B s a W V k I E N v b H V t b j I u e 0 l u Y 2 9 t Z S A o Z X h w Z W 5 z Z X M p I G 9 u I G 5 v b i B v c G V y Y X R p b m c g Y X N z Z X R z L D E 5 f S Z x d W 9 0 O y w m c X V v d D t T Z W N 0 a W 9 u M S 9 B Y m V y Z G V l b i 9 B c H B l b m R l Z C B R d W V y e S 5 7 R U J J V E R B L D I w f S Z x d W 9 0 O y w m c X V v d D t T Z W N 0 a W 9 u M S 9 B Y m V y Z G V l b i 9 N d W x 0 a X B s a W V k I E N v b H V t b j E u e 0 R l c H J l Y 2 l h d G l v b i w y M X 0 m c X V v d D s s J n F 1 b 3 Q 7 U 2 V j d G l v b j E v Q W J l c m R l Z W 4 v Q X B w Z W 5 k Z W Q g U X V l c n k u e 0 V C S V Q o R W F y b m l u Z y B i Z W Z v c m U g S W 5 0 I F x 1 M D A y N i B U Y X g p L D I y f S Z x d W 9 0 O y w m c X V v d D t T Z W N 0 a W 9 u M S 9 B Y m V y Z G V l b i 9 B c H B l b m R l Z C B R d W V y e S 5 7 U G x h b n Q s M j N 9 J n F 1 b 3 Q 7 L C Z x d W 9 0 O 1 N l Y 3 R p b 2 4 x L 0 F i Z X J k Z W V u L 0 l u c 2 V y d G V k I E 1 l c m d l Z C B D b 2 x 1 b W 4 u e 1 A u S 2 V 5 L D I 0 f S Z x d W 9 0 O 1 0 s J n F 1 b 3 Q 7 Q 2 9 s d W 1 u Q 2 9 1 b n Q m c X V v d D s 6 M j U s J n F 1 b 3 Q 7 S 2 V 5 Q 2 9 s d W 1 u T m F t Z X M m c X V v d D s 6 W 1 0 s J n F 1 b 3 Q 7 Q 2 9 s d W 1 u S W R l b n R p d G l l c y Z x d W 9 0 O z p b J n F 1 b 3 Q 7 U 2 V j d G l v b j E v Q W J l c m R l Z W 4 v Q X B w Z W 5 k Z W Q g U X V l c n k u e 0 1 v b n R o L D B 9 J n F 1 b 3 Q 7 L C Z x d W 9 0 O 1 N l Y 3 R p b 2 4 x L 0 F i Z X J k Z W V u L 0 F w c G V u Z G V k I F F 1 Z X J 5 L n t Z Z W F y L D F 9 J n F 1 b 3 Q 7 L C Z x d W 9 0 O 1 N l Y 3 R p b 2 4 x L 0 F i Z X J k Z W V u L 0 F w c G V u Z G V k I F F 1 Z X J 5 L n t W b 2 x 1 b W U g K C B N V C k s M n 0 m c X V v d D s s J n F 1 b 3 Q 7 U 2 V j d G l v b j E v Q W J l c m R l Z W 4 v Q X B w Z W 5 k Z W Q g U X V l c n k u e 0 5 l d C B T Y W x l c y w z f S Z x d W 9 0 O y w m c X V v d D t T Z W N 0 a W 9 u M S 9 B Y m V y Z G V l b i 9 N d W x 0 a X B s a W V k I E N v b H V t b i 5 7 T W F 0 Z X J p Y W w g Q 2 9 z d C w 0 f S Z x d W 9 0 O y w m c X V v d D t T Z W N 0 a W 9 u M S 9 B Y m V y Z G V l b i 9 N d W x 0 a X B s a W V k I E N v b H V t b j E z L n t S Y X c g T W F 0 Z X J p Y W x z I F R y Y W 5 z c G 9 y d G F 0 a W 9 u L D V 9 J n F 1 b 3 Q 7 L C Z x d W 9 0 O 1 N l Y 3 R p b 2 4 x L 0 F i Z X J k Z W V u L 0 F w c G V u Z G V k I F F 1 Z X J 5 L n t S Z X Z l b n V l I E x l c 3 M g T W F 0 Z X J p Y W w g Q 2 9 z d H M s N n 0 m c X V v d D s s J n F 1 b 3 Q 7 U 2 V j d G l v b j E v Q W J l c m R l Z W 4 v T X V s d G l w b G l l Z C B D b 2 x 1 b W 4 x M i 5 7 R G l y Z W N 0 I F B h e X J v b G w g Q 2 9 z d H M s N 3 0 m c X V v d D s s J n F 1 b 3 Q 7 U 2 V j d G l v b j E v Q W J l c m R l Z W 4 v T X V s d G l w b G l l Z C B D b 2 x 1 b W 4 x M S 5 7 R G l y Z W N 0 I F B v d 2 V y I E N v c 3 R z L D h 9 J n F 1 b 3 Q 7 L C Z x d W 9 0 O 1 N l Y 3 R p b 2 4 x L 0 F i Z X J k Z W V u L 0 1 1 b H R p c G x p Z W Q g Q 2 9 s d W 1 u M T A u e 0 R p c m V j d C B N Y W l u d G V u Y W 5 j Z S B D b 3 N 0 c y w 5 f S Z x d W 9 0 O y w m c X V v d D t T Z W N 0 a W 9 u M S 9 B Y m V y Z G V l b i 9 N d W x 0 a X B s a W V k I E N v b H V t b j k u e 0 9 0 a G V y I E R p c m V j d C B D b 3 N 0 c y w x M H 0 m c X V v d D s s J n F 1 b 3 Q 7 U 2 V j d G l v b j E v Q W J l c m R l Z W 4 v T X V s d G l w b G l l Z C B D b 2 x 1 b W 4 4 L n t U b 3 R h b C B E a X J l Y 3 Q g Q 2 9 z d C w x M X 0 m c X V v d D s s J n F 1 b 3 Q 7 U 2 V j d G l v b j E v Q W J l c m R l Z W 4 v Q X B w Z W 5 k Z W Q g U X V l c n k u e 0 d y b 3 N z I E 1 h c m d p b i w x M n 0 m c X V v d D s s J n F 1 b 3 Q 7 U 2 V j d G l v b j E v Q W J l c m R l Z W 4 v Q X B w Z W 5 k Z W Q g U X V l c n k u e 0 l u Z G l y Z W N 0 I E N v c 3 Q s M T N 9 J n F 1 b 3 Q 7 L C Z x d W 9 0 O 1 N l Y 3 R p b 2 4 x L 0 F i Z X J k Z W V u L 0 1 1 b H R p c G x p Z W Q g Q 2 9 s d W 1 u N y 5 7 Q W R 2 Z X J 0 a X N l b W V u d C B h b m Q g U H J v b W 9 0 a W 9 u I E N v c 3 Q s M T R 9 J n F 1 b 3 Q 7 L C Z x d W 9 0 O 1 N l Y 3 R p b 2 4 x L 0 F i Z X J k Z W V u L 0 1 1 b H R p c G x p Z W Q g Q 2 9 s d W 1 u N i 5 7 U 2 F s Z X M g X H U w M D I 2 I E R p c 3 R y a W J 1 d G l v b i B F e H B l b n N l c y w x N X 0 m c X V v d D s s J n F 1 b 3 Q 7 U 2 V j d G l v b j E v Q W J l c m R l Z W 4 v T X V s d G l w b G l l Z C B D b 2 x 1 b W 4 1 L n t J b m R p c m V j d C B Q Y X l y b 2 x s L D E 2 f S Z x d W 9 0 O y w m c X V v d D t T Z W N 0 a W 9 u M S 9 B Y m V y Z G V l b i 9 N d W x 0 a X B s a W V k I E N v b H V t b j Q u e 0 d l b m V y Y W w g b 3 Z l c m h l Y W R z L D E 3 f S Z x d W 9 0 O y w m c X V v d D t T Z W N 0 a W 9 u M S 9 B Y m V y Z G V l b i 9 N d W x 0 a X B s a W V k I E N v b H V t b j M u e 1 R v d G F s I E l u Z G l y Z W N 0 I E N v c 3 Q s M T h 9 J n F 1 b 3 Q 7 L C Z x d W 9 0 O 1 N l Y 3 R p b 2 4 x L 0 F i Z X J k Z W V u L 0 1 1 b H R p c G x p Z W Q g Q 2 9 s d W 1 u M i 5 7 S W 5 j b 2 1 l I C h l e H B l b n N l c y k g b 2 4 g b m 9 u I G 9 w Z X J h d G l u Z y B h c 3 N l d H M s M T l 9 J n F 1 b 3 Q 7 L C Z x d W 9 0 O 1 N l Y 3 R p b 2 4 x L 0 F i Z X J k Z W V u L 0 F w c G V u Z G V k I F F 1 Z X J 5 L n t F Q k l U R E E s M j B 9 J n F 1 b 3 Q 7 L C Z x d W 9 0 O 1 N l Y 3 R p b 2 4 x L 0 F i Z X J k Z W V u L 0 1 1 b H R p c G x p Z W Q g Q 2 9 s d W 1 u M S 5 7 R G V w c m V j a W F 0 a W 9 u L D I x f S Z x d W 9 0 O y w m c X V v d D t T Z W N 0 a W 9 u M S 9 B Y m V y Z G V l b i 9 B c H B l b m R l Z C B R d W V y e S 5 7 R U J J V C h F Y X J u a W 5 n I G J l Z m 9 y Z S B J b n Q g X H U w M D I 2 I F R h e C k s M j J 9 J n F 1 b 3 Q 7 L C Z x d W 9 0 O 1 N l Y 3 R p b 2 4 x L 0 F i Z X J k Z W V u L 0 F w c G V u Z G V k I F F 1 Z X J 5 L n t Q b G F u d C w y M 3 0 m c X V v d D s s J n F 1 b 3 Q 7 U 2 V j d G l v b j E v Q W J l c m R l Z W 4 v S W 5 z Z X J 0 Z W Q g T W V y Z 2 V k I E N v b H V t b i 5 7 U C 5 L Z X k s M j R 9 J n F 1 b 3 Q 7 X S w m c X V v d D t S Z W x h d G l v b n N o a X B J b m Z v J n F 1 b 3 Q 7 O l t d f S I g L z 4 8 L 1 N 0 Y W J s Z U V u d H J p Z X M + P C 9 J d G V t P j x J d G V t P j x J d G V t T G 9 j Y X R p b 2 4 + P E l 0 Z W 1 U e X B l P k Z v c m 1 1 b G E 8 L 0 l 0 Z W 1 U e X B l P j x J d G V t U G F 0 a D 5 T Z W N 0 a W 9 u M S 9 C Z W x m Y X N 0 P C 9 J d G V t U G F 0 a D 4 8 L 0 l 0 Z W 1 M b 2 N h d G l v b j 4 8 U 3 R h Y m x l R W 5 0 c m l l c z 4 8 R W 5 0 c n k g V H l w Z T 0 i Q n V m Z m V y T m V 4 d F J l Z n J l c 2 g i I F Z h b H V l P S J s M S 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T F h N G Y 5 N T g t Y W I 5 Y i 0 0 N T h h L W F k N D Y t N D F h M m E x M W F j Z D M 3 I i A v P j x F b n R y e S B U e X B l P S J R d W V y e U l E I i B W Y W x 1 Z T 0 i c 2 V k M 2 Y 0 M m Y 5 L T E 1 M G U t N D E z Y y 0 5 Y j A y L W F l O T B h N G I 0 N D A 1 Y y 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E V y c m 9 y Q 2 9 k Z S I g V m F s d W U 9 I n N V b m t u b 3 d u I i A v P j x F b n R y e S B U e X B l P S J B Z G R l Z F R v R G F 0 Y U 1 v Z G V s I i B W Y W x 1 Z T 0 i b D A i I C 8 + P E V u d H J 5 I F R 5 c G U 9 I k Z p b G x M Y X N 0 V X B k Y X R l Z C I g V m F s d W U 9 I m Q y M D I 0 L T A 2 L T I y V D E 5 O j A 2 O j A 3 L j g w M T c w N z d 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C Z W x m Y X N 0 L 1 V u c G l 2 b 3 R l Z C B P d G h l c i B D b 2 x 1 b W 5 z L n t W Y X J p Y W J s Z X M s M H 0 m c X V v d D s s J n F 1 b 3 Q 7 U 2 V j d G l v b j E v Q m V s Z m F z d C 9 D a G F u Z 2 V k I F R 5 c G U z L n t B d H R y a W J 1 d G U u M S w x f S Z x d W 9 0 O y w m c X V v d D t T Z W N 0 a W 9 u M S 9 C Z W x m Y X N 0 L 1 J l c G x h Y 2 V k I F Z h b H V l L n t B d H R y a W J 1 d G U u M i w y f S Z x d W 9 0 O y w m c X V v d D t T Z W N 0 a W 9 u M S 9 C Z W x m Y X N 0 L 0 N o Y W 5 n Z W Q g V H l w Z T I u e 1 Z h b H V l L D J 9 J n F 1 b 3 Q 7 X S w m c X V v d D t D b 2 x 1 b W 5 D b 3 V u d C Z x d W 9 0 O z o 0 L C Z x d W 9 0 O 0 t l e U N v b H V t b k 5 h b W V z J n F 1 b 3 Q 7 O l t d L C Z x d W 9 0 O 0 N v b H V t b k l k Z W 5 0 a X R p Z X M m c X V v d D s 6 W y Z x d W 9 0 O 1 N l Y 3 R p b 2 4 x L 0 J l b G Z h c 3 Q v V W 5 w a X Z v d G V k I E 9 0 a G V y I E N v b H V t b n M u e 1 Z h c m l h Y m x l c y w w f S Z x d W 9 0 O y w m c X V v d D t T Z W N 0 a W 9 u M S 9 C Z W x m Y X N 0 L 0 N o Y W 5 n Z W Q g V H l w Z T M u e 0 F 0 d H J p Y n V 0 Z S 4 x L D F 9 J n F 1 b 3 Q 7 L C Z x d W 9 0 O 1 N l Y 3 R p b 2 4 x L 0 J l b G Z h c 3 Q v U m V w b G F j Z W Q g V m F s d W U u e 0 F 0 d H J p Y n V 0 Z S 4 y L D J 9 J n F 1 b 3 Q 7 L C Z x d W 9 0 O 1 N l Y 3 R p b 2 4 x L 0 J l b G Z h c 3 Q v Q 2 h h b m d l Z C B U e X B l M i 5 7 V m F s d W U s M n 0 m c X V v d D t d L C Z x d W 9 0 O 1 J l b G F 0 a W 9 u c 2 h p c E l u Z m 8 m c X V v d D s 6 W 1 1 9 I i A v P j w v U 3 R h Y m x l R W 5 0 c m l l c z 4 8 L 0 l 0 Z W 0 + P E l 0 Z W 0 + P E l 0 Z W 1 M b 2 N h d G l v b j 4 8 S X R l b V R 5 c G U + R m 9 y b X V s Y T w v S X R l b V R 5 c G U + P E l 0 Z W 1 Q Y X R o P l N l Y 3 R p b 2 4 x L 0 J 1 Z G d l d D w v S X R l b V B h d G g + P C 9 J d G V t T G 9 j Y X R p b 2 4 + P F N 0 Y W J s Z U V u d H J p Z X M + P E V u d H J 5 I F R 5 c G U 9 I k F k Z G V k V G 9 E Y X R h T W 9 k Z W w i I F Z h b H V l P S J s M S I g L z 4 8 R W 5 0 c n k g V H l w Z T 0 i Q n V m Z m V y T m V 4 d F J l Z n J l c 2 g i I F Z h b H V l P S J s M S I g L z 4 8 R W 5 0 c n k g V H l w Z T 0 i R m l s b E N v d W 5 0 I i B W Y W x 1 Z T 0 i b D I 4 O C I g L z 4 8 R W 5 0 c n k g V H l w Z T 0 i R m l s b E V u Y W J s Z W Q i I F Z h b H V l P S J s M C I g L z 4 8 R W 5 0 c n k g V H l w Z T 0 i R m l s b E V y c m 9 y Q 2 9 k Z S I g V m F s d W U 9 I n N V b m t u b 3 d u I i A v P j x F b n R y e S B U e X B l P S J G a W x s R X J y b 3 J D b 3 V u d C I g V m F s d W U 9 I m w w I i A v P j x F b n R y e S B U e X B l P S J G a W x s T G F z d F V w Z G F 0 Z W Q i I F Z h b H V l P S J k M j A y N C 0 w N i 0 x N 1 Q x O T o z M T o y N y 4 w M z Q y M D A y W i I g L z 4 8 R W 5 0 c n k g V H l w Z T 0 i R m l s b E N v b H V t b l R 5 c G V z I i B W Y W x 1 Z T 0 i c 0 J n W U d C Z 1 V G R V J F R k V S R V J F U k V G R V J F U k V S R U R C U k V G I i A v P j x F b n R y e S B U e X B l P S J G a W x s Q 2 9 s d W 1 u T m F t Z X M i I F Z h b H V l P S J z W y Z x d W 9 0 O 1 B s Y W 5 0 J n F 1 b 3 Q 7 L C Z x d W 9 0 O 0 1 v b n R o J n F 1 b 3 Q 7 L C Z x d W 9 0 O 1 l l Y X I m c X V v d D s s J n F 1 b 3 Q 7 U C 5 L Z X k m c X V v d D s s J n F 1 b 3 Q 7 V m 9 s d W 1 l I C g g T V Q p J n F 1 b 3 Q 7 L C Z x d W 9 0 O 0 5 l d C B T Y W x l c y Z x d W 9 0 O y w m c X V v d D t N Y X R l c m l h b C B D b 3 N 0 J n F 1 b 3 Q 7 L C Z x d W 9 0 O 1 J h d y B N Y X R l c m l h b H M g V H J h b n N w b 3 J 0 Y X R p b 2 4 m c X V v d D s s J n F 1 b 3 Q 7 U m V 2 Z W 5 1 Z S B M Z X N z I E 1 h d G V y a W F s I E N v c 3 R z J n F 1 b 3 Q 7 L C Z x d W 9 0 O 0 R p c m V j d C B Q Y X l y b 2 x s I E N v c 3 R z J n F 1 b 3 Q 7 L C Z x d W 9 0 O 0 R p c m V j d C B Q b 3 d l c i B D b 3 N 0 c y Z x d W 9 0 O y w m c X V v d D t E a X J l Y 3 Q g T W F p b n R l b m F u Y 2 U g Q 2 9 z d H M m c X V v d D s s J n F 1 b 3 Q 7 T 3 R o Z X I g R G l y Z W N 0 I E N v c 3 R z J n F 1 b 3 Q 7 L C Z x d W 9 0 O 1 R v d G F s I E R p c m V j d C B D b 3 N 0 J n F 1 b 3 Q 7 L C Z x d W 9 0 O 0 d y b 3 N z I E 1 h c m d p b i Z x d W 9 0 O y w m c X V v d D t B Z H Z l c n R p c 2 V t Z W 5 0 I G F u Z C B Q c m 9 t b 3 R p b 2 4 g Q 2 9 z d C Z x d W 9 0 O y w m c X V v d D t T Y W x l c y B c d T A w M j Y g R G l z d H J p Y n V 0 a W 9 u I E V 4 c G V u c 2 V z J n F 1 b 3 Q 7 L C Z x d W 9 0 O 0 l u Z G l y Z W N 0 I F B h e X J v b G w m c X V v d D s s J n F 1 b 3 Q 7 R 2 V u Z X J h b C B v d m V y a G V h Z H M m c X V v d D s s J n F 1 b 3 Q 7 V G 9 0 Y W w g S W 5 k a X J l Y 3 Q g Q 2 9 z d C Z x d W 9 0 O y w m c X V v d D t J b m N v b W U g K G V 4 c G V u c 2 V z K S B v b i B u b 2 4 g b 3 B l c m F 0 a W 5 n I G F z c 2 V 0 c y Z x d W 9 0 O y w m c X V v d D t F Q k l U R E E m c X V v d D s s J n F 1 b 3 Q 7 R G V w c m V j a W F 0 a W 9 u J n F 1 b 3 Q 7 L C Z x d W 9 0 O 0 V C S V Q o R W F y b m l u Z y B i Z W Z v c m U g S W 5 0 I F x 1 M D A y N i B U Y X g p 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Q z N D U 4 Z G E y L W Q z O T A t N G E x Z S 0 5 Z m V j L T Q x Y 2 Q y N z J j Z G U 2 Y y I g L z 4 8 R W 5 0 c n k g V H l w Z T 0 i U m V j b 3 Z l c n l U Y X J n Z X R D b 2 x 1 b W 4 i I F Z h b H V l P S J s M S I g L z 4 8 R W 5 0 c n k g V H l w Z T 0 i U m V j b 3 Z l c n l U Y X J n Z X R S b 3 c i I F Z h b H V l P S J s M S I g L z 4 8 R W 5 0 c n k g V H l w Z T 0 i U m V j b 3 Z l c n l U Y X J n Z X R T a G V l d C I g V m F s d W U 9 I n N T a G V l d D Q i I C 8 + P E V u d H J 5 I F R 5 c G U 9 I l J l b G F 0 a W 9 u c 2 h p c E l u Z m 9 D b 2 5 0 Y W l u Z X I i I F Z h b H V l P S J z e y Z x d W 9 0 O 2 N v b H V t b k N v d W 5 0 J n F 1 b 3 Q 7 O j I 0 L C Z x d W 9 0 O 2 t l e U N v b H V t b k 5 h b W V z J n F 1 b 3 Q 7 O l t d L C Z x d W 9 0 O 3 F 1 Z X J 5 U m V s Y X R p b 2 5 z a G l w c y Z x d W 9 0 O z p b X S w m c X V v d D t j b 2 x 1 b W 5 J Z G V u d G l 0 a W V z J n F 1 b 3 Q 7 O l s m c X V v d D t T Z W N 0 a W 9 u M S 9 C d W R n Z X Q v Q X B w Z W 5 k Z W Q g U X V l c n k u e 1 B s Y W 5 0 L D B 9 J n F 1 b 3 Q 7 L C Z x d W 9 0 O 1 N l Y 3 R p b 2 4 x L 0 J 1 Z G d l d C 9 B c H B l b m R l Z C B R d W V y e S 5 7 T W 9 u d G g s M X 0 m c X V v d D s s J n F 1 b 3 Q 7 U 2 V j d G l v b j E v Q n V k Z 2 V 0 L 0 F w c G V u Z G V k I F F 1 Z X J 5 L n t Z Z W F y L D J 9 J n F 1 b 3 Q 7 L C Z x d W 9 0 O 1 N l Y 3 R p b 2 4 x L 0 J 1 Z G d l d C 9 B c H B l b m R l Z C B R d W V y e S 5 7 U C 5 L Z X k s M 3 0 m c X V v d D s s J n F 1 b 3 Q 7 U 2 V j d G l v b j E v Q n V k Z 2 V 0 L 0 F w c G V u Z G V k I F F 1 Z X J 5 L n t W b 2 x 1 b W U g K C B N V C k s N H 0 m c X V v d D s s J n F 1 b 3 Q 7 U 2 V j d G l v b j E v Q n V k Z 2 V 0 L 0 F w c G V u Z G V k I F F 1 Z X J 5 L n t O Z X Q g U 2 F s Z X M s N X 0 m c X V v d D s s J n F 1 b 3 Q 7 U 2 V j d G l v b j E v Q n V k Z 2 V 0 L 0 F w c G V u Z G V k I F F 1 Z X J 5 L n t N Y X R l c m l h b C B D b 3 N 0 L D Z 9 J n F 1 b 3 Q 7 L C Z x d W 9 0 O 1 N l Y 3 R p b 2 4 x L 0 J 1 Z G d l d C 9 B c H B l b m R l Z C B R d W V y e S 5 7 U m F 3 I E 1 h d G V y a W F s c y B U c m F u c 3 B v c n R h d G l v b i w 3 f S Z x d W 9 0 O y w m c X V v d D t T Z W N 0 a W 9 u M S 9 C d W R n Z X Q v Q X B w Z W 5 k Z W Q g U X V l c n k u e 1 J l d m V u d W U g T G V z c y B N Y X R l c m l h b C B D b 3 N 0 c y w 4 f S Z x d W 9 0 O y w m c X V v d D t T Z W N 0 a W 9 u M S 9 C d W R n Z X Q v Q X B w Z W 5 k Z W Q g U X V l c n k u e 0 R p c m V j d C B Q Y X l y b 2 x s I E N v c 3 R z L D l 9 J n F 1 b 3 Q 7 L C Z x d W 9 0 O 1 N l Y 3 R p b 2 4 x L 0 J 1 Z G d l d C 9 B c H B l b m R l Z C B R d W V y e S 5 7 R G l y Z W N 0 I F B v d 2 V y I E N v c 3 R z L D E w f S Z x d W 9 0 O y w m c X V v d D t T Z W N 0 a W 9 u M S 9 C d W R n Z X Q v Q X B w Z W 5 k Z W Q g U X V l c n k u e 0 R p c m V j d C B N Y W l u d G V u Y W 5 j Z S B D b 3 N 0 c y w x M X 0 m c X V v d D s s J n F 1 b 3 Q 7 U 2 V j d G l v b j E v Q n V k Z 2 V 0 L 0 F w c G V u Z G V k I F F 1 Z X J 5 L n t P d G h l c i B E a X J l Y 3 Q g Q 2 9 z d H M s M T J 9 J n F 1 b 3 Q 7 L C Z x d W 9 0 O 1 N l Y 3 R p b 2 4 x L 0 J 1 Z G d l d C 9 B c H B l b m R l Z C B R d W V y e S 5 7 V G 9 0 Y W w g R G l y Z W N 0 I E N v c 3 Q s M T N 9 J n F 1 b 3 Q 7 L C Z x d W 9 0 O 1 N l Y 3 R p b 2 4 x L 0 J 1 Z G d l d C 9 B c H B l b m R l Z C B R d W V y e S 5 7 R 3 J v c 3 M g T W F y Z 2 l u L D E 0 f S Z x d W 9 0 O y w m c X V v d D t T Z W N 0 a W 9 u M S 9 C d W R n Z X Q v Q X B w Z W 5 k Z W Q g U X V l c n k u e 0 F k d m V y d G l z Z W 1 l b n Q g Y W 5 k I F B y b 2 1 v d G l v b i B D b 3 N 0 L D E 1 f S Z x d W 9 0 O y w m c X V v d D t T Z W N 0 a W 9 u M S 9 C d W R n Z X Q v Q X B w Z W 5 k Z W Q g U X V l c n k u e 1 N h b G V z I F x 1 M D A y N i B E a X N 0 c m l i d X R p b 2 4 g R X h w Z W 5 z Z X M s M T Z 9 J n F 1 b 3 Q 7 L C Z x d W 9 0 O 1 N l Y 3 R p b 2 4 x L 0 J 1 Z G d l d C 9 B c H B l b m R l Z C B R d W V y e S 5 7 S W 5 k a X J l Y 3 Q g U G F 5 c m 9 s b C w x N 3 0 m c X V v d D s s J n F 1 b 3 Q 7 U 2 V j d G l v b j E v Q n V k Z 2 V 0 L 0 F w c G V u Z G V k I F F 1 Z X J 5 L n t H Z W 5 l c m F s I G 9 2 Z X J o Z W F k c y w x O H 0 m c X V v d D s s J n F 1 b 3 Q 7 U 2 V j d G l v b j E v Q n V k Z 2 V 0 L 0 F w c G V u Z G V k I F F 1 Z X J 5 L n t U b 3 R h b C B J b m R p c m V j d C B D b 3 N 0 L D E 5 f S Z x d W 9 0 O y w m c X V v d D t T Z W N 0 a W 9 u M S 9 C d W R n Z X Q v Q X B w Z W 5 k Z W Q g U X V l c n k u e 0 l u Y 2 9 t Z S A o Z X h w Z W 5 z Z X M p I G 9 u I G 5 v b i B v c G V y Y X R p b m c g Y X N z Z X R z L D I w f S Z x d W 9 0 O y w m c X V v d D t T Z W N 0 a W 9 u M S 9 C d W R n Z X Q v Q X B w Z W 5 k Z W Q g U X V l c n k u e 0 V C S V R E Q S w y M X 0 m c X V v d D s s J n F 1 b 3 Q 7 U 2 V j d G l v b j E v Q n V k Z 2 V 0 L 0 F w c G V u Z G V k I F F 1 Z X J 5 L n t E Z X B y Z W N p Y X R p b 2 4 s M j J 9 J n F 1 b 3 Q 7 L C Z x d W 9 0 O 1 N l Y 3 R p b 2 4 x L 0 J 1 Z G d l d C 9 B c H B l b m R l Z C B R d W V y e S 5 7 R U J J V C h F Y X J u a W 5 n I G J l Z m 9 y Z S B J b n Q g X H U w M D I 2 I F R h e C k s M j N 9 J n F 1 b 3 Q 7 X S w m c X V v d D t D b 2 x 1 b W 5 D b 3 V u d C Z x d W 9 0 O z o y N C w m c X V v d D t L Z X l D b 2 x 1 b W 5 O Y W 1 l c y Z x d W 9 0 O z p b X S w m c X V v d D t D b 2 x 1 b W 5 J Z G V u d G l 0 a W V z J n F 1 b 3 Q 7 O l s m c X V v d D t T Z W N 0 a W 9 u M S 9 C d W R n Z X Q v Q X B w Z W 5 k Z W Q g U X V l c n k u e 1 B s Y W 5 0 L D B 9 J n F 1 b 3 Q 7 L C Z x d W 9 0 O 1 N l Y 3 R p b 2 4 x L 0 J 1 Z G d l d C 9 B c H B l b m R l Z C B R d W V y e S 5 7 T W 9 u d G g s M X 0 m c X V v d D s s J n F 1 b 3 Q 7 U 2 V j d G l v b j E v Q n V k Z 2 V 0 L 0 F w c G V u Z G V k I F F 1 Z X J 5 L n t Z Z W F y L D J 9 J n F 1 b 3 Q 7 L C Z x d W 9 0 O 1 N l Y 3 R p b 2 4 x L 0 J 1 Z G d l d C 9 B c H B l b m R l Z C B R d W V y e S 5 7 U C 5 L Z X k s M 3 0 m c X V v d D s s J n F 1 b 3 Q 7 U 2 V j d G l v b j E v Q n V k Z 2 V 0 L 0 F w c G V u Z G V k I F F 1 Z X J 5 L n t W b 2 x 1 b W U g K C B N V C k s N H 0 m c X V v d D s s J n F 1 b 3 Q 7 U 2 V j d G l v b j E v Q n V k Z 2 V 0 L 0 F w c G V u Z G V k I F F 1 Z X J 5 L n t O Z X Q g U 2 F s Z X M s N X 0 m c X V v d D s s J n F 1 b 3 Q 7 U 2 V j d G l v b j E v Q n V k Z 2 V 0 L 0 F w c G V u Z G V k I F F 1 Z X J 5 L n t N Y X R l c m l h b C B D b 3 N 0 L D Z 9 J n F 1 b 3 Q 7 L C Z x d W 9 0 O 1 N l Y 3 R p b 2 4 x L 0 J 1 Z G d l d C 9 B c H B l b m R l Z C B R d W V y e S 5 7 U m F 3 I E 1 h d G V y a W F s c y B U c m F u c 3 B v c n R h d G l v b i w 3 f S Z x d W 9 0 O y w m c X V v d D t T Z W N 0 a W 9 u M S 9 C d W R n Z X Q v Q X B w Z W 5 k Z W Q g U X V l c n k u e 1 J l d m V u d W U g T G V z c y B N Y X R l c m l h b C B D b 3 N 0 c y w 4 f S Z x d W 9 0 O y w m c X V v d D t T Z W N 0 a W 9 u M S 9 C d W R n Z X Q v Q X B w Z W 5 k Z W Q g U X V l c n k u e 0 R p c m V j d C B Q Y X l y b 2 x s I E N v c 3 R z L D l 9 J n F 1 b 3 Q 7 L C Z x d W 9 0 O 1 N l Y 3 R p b 2 4 x L 0 J 1 Z G d l d C 9 B c H B l b m R l Z C B R d W V y e S 5 7 R G l y Z W N 0 I F B v d 2 V y I E N v c 3 R z L D E w f S Z x d W 9 0 O y w m c X V v d D t T Z W N 0 a W 9 u M S 9 C d W R n Z X Q v Q X B w Z W 5 k Z W Q g U X V l c n k u e 0 R p c m V j d C B N Y W l u d G V u Y W 5 j Z S B D b 3 N 0 c y w x M X 0 m c X V v d D s s J n F 1 b 3 Q 7 U 2 V j d G l v b j E v Q n V k Z 2 V 0 L 0 F w c G V u Z G V k I F F 1 Z X J 5 L n t P d G h l c i B E a X J l Y 3 Q g Q 2 9 z d H M s M T J 9 J n F 1 b 3 Q 7 L C Z x d W 9 0 O 1 N l Y 3 R p b 2 4 x L 0 J 1 Z G d l d C 9 B c H B l b m R l Z C B R d W V y e S 5 7 V G 9 0 Y W w g R G l y Z W N 0 I E N v c 3 Q s M T N 9 J n F 1 b 3 Q 7 L C Z x d W 9 0 O 1 N l Y 3 R p b 2 4 x L 0 J 1 Z G d l d C 9 B c H B l b m R l Z C B R d W V y e S 5 7 R 3 J v c 3 M g T W F y Z 2 l u L D E 0 f S Z x d W 9 0 O y w m c X V v d D t T Z W N 0 a W 9 u M S 9 C d W R n Z X Q v Q X B w Z W 5 k Z W Q g U X V l c n k u e 0 F k d m V y d G l z Z W 1 l b n Q g Y W 5 k I F B y b 2 1 v d G l v b i B D b 3 N 0 L D E 1 f S Z x d W 9 0 O y w m c X V v d D t T Z W N 0 a W 9 u M S 9 C d W R n Z X Q v Q X B w Z W 5 k Z W Q g U X V l c n k u e 1 N h b G V z I F x 1 M D A y N i B E a X N 0 c m l i d X R p b 2 4 g R X h w Z W 5 z Z X M s M T Z 9 J n F 1 b 3 Q 7 L C Z x d W 9 0 O 1 N l Y 3 R p b 2 4 x L 0 J 1 Z G d l d C 9 B c H B l b m R l Z C B R d W V y e S 5 7 S W 5 k a X J l Y 3 Q g U G F 5 c m 9 s b C w x N 3 0 m c X V v d D s s J n F 1 b 3 Q 7 U 2 V j d G l v b j E v Q n V k Z 2 V 0 L 0 F w c G V u Z G V k I F F 1 Z X J 5 L n t H Z W 5 l c m F s I G 9 2 Z X J o Z W F k c y w x O H 0 m c X V v d D s s J n F 1 b 3 Q 7 U 2 V j d G l v b j E v Q n V k Z 2 V 0 L 0 F w c G V u Z G V k I F F 1 Z X J 5 L n t U b 3 R h b C B J b m R p c m V j d C B D b 3 N 0 L D E 5 f S Z x d W 9 0 O y w m c X V v d D t T Z W N 0 a W 9 u M S 9 C d W R n Z X Q v Q X B w Z W 5 k Z W Q g U X V l c n k u e 0 l u Y 2 9 t Z S A o Z X h w Z W 5 z Z X M p I G 9 u I G 5 v b i B v c G V y Y X R p b m c g Y X N z Z X R z L D I w f S Z x d W 9 0 O y w m c X V v d D t T Z W N 0 a W 9 u M S 9 C d W R n Z X Q v Q X B w Z W 5 k Z W Q g U X V l c n k u e 0 V C S V R E Q S w y M X 0 m c X V v d D s s J n F 1 b 3 Q 7 U 2 V j d G l v b j E v Q n V k Z 2 V 0 L 0 F w c G V u Z G V k I F F 1 Z X J 5 L n t E Z X B y Z W N p Y X R p b 2 4 s M j J 9 J n F 1 b 3 Q 7 L C Z x d W 9 0 O 1 N l Y 3 R p b 2 4 x L 0 J 1 Z G d l d C 9 B c H B l b m R l Z C B R d W V y e S 5 7 R U J J V C h F Y X J u a W 5 n I G J l Z m 9 y Z S B J b n Q g X H U w M D I 2 I F R h e C k s M j 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F Q a X Z v d F R h Y m x l M S I g L z 4 8 L 1 N 0 Y W J s Z U V u d H J p Z X M + P C 9 J d G V t P j x J d G V t P j x J d G V t T G 9 j Y X R p b 2 4 + P E l 0 Z W 1 U e X B l P k Z v c m 1 1 b G E 8 L 0 l 0 Z W 1 U e X B l P j x J d G V t U G F 0 a D 5 T Z W N 0 a W 9 u M S 9 F Z G l u Y n V y Z 2 g 8 L 0 l 0 Z W 1 Q Y X R o P j w v S X R l b U x v Y 2 F 0 a W 9 u P j x T d G F i b G V F b n R y a W V z P j x F b n R y e S B U e X B l P S J C d W Z m Z X J O Z X h 0 U m V m c m V z a C I g V m F s d W U 9 I m w x I i A v 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2 U x Y T R m O T U 4 L W F i O W I t N D U 4 Y S 1 h Z D Q 2 L T Q x Y T J h M T F h Y 2 Q z N y I g L z 4 8 R W 5 0 c n k g V H l w Z T 0 i U X V l c n l J R C I g V m F s d W U 9 I n M y M m M 2 Z j Y 0 M i 1 k M z Q 4 L T R j O T g t Y W E 3 Y y 0 y Y 2 U 4 Z T g 5 O T A w M D E i I C 8 + P E V u d H J 5 I F R 5 c G U 9 I l J l Y 2 9 2 Z X J 5 V G F y Z 2 V 0 Q 2 9 s d W 1 u I i B W Y W x 1 Z T 0 i b D E i I C 8 + P E V u d H J 5 I F R 5 c G U 9 I l J l Y 2 9 2 Z X J 5 V G F y Z 2 V 0 U m 9 3 I i B W Y W x 1 Z T 0 i b D E i I C 8 + P E V u d H J 5 I F R 5 c G U 9 I l J l Y 2 9 2 Z X J 5 V G F y Z 2 V 0 U 2 h l Z X Q i I F Z h b H V l P S J z U 2 h l Z X Q 1 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C I g L z 4 8 R W 5 0 c n k g V H l w Z T 0 i R m l s b E x h c 3 R V c G R h d G V k I i B W Y W x 1 Z T 0 i Z D I w M j Q t M D Y t M j J U M T k 6 M D Y 6 M D g u N z A 0 N T U 4 N 1 o i I C 8 + P E V u d H J 5 I F R 5 c G U 9 I k Z p b G x T d G F 0 d X M i I F Z h b H V l P S J z Q 2 9 t c G x l d G U i I C 8 + P C 9 T d G F i b G V F b n R y a W V z P j w v S X R l b T 4 8 S X R l b T 4 8 S X R l b U x v Y 2 F 0 a W 9 u P j x J d G V t V H l w Z T 5 G b 3 J t d W x h P C 9 J d G V t V H l w Z T 4 8 S X R l b V B h d G g + U 2 V j d G l v b j E v R 2 x h c 2 d v d z w v S X R l b V B h d G g + P C 9 J d G V t T G 9 j Y X R p b 2 4 + P F N 0 Y W J s Z U V u d H J p Z X M + P E V u d H J 5 I F R 5 c G U 9 I k J 1 Z m Z l c k 5 l e H R S Z W Z y Z X N o 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U x Y T R m O T U 4 L W F i O W I t N D U 4 Y S 1 h Z D Q 2 L T Q x Y T J h M T F h Y 2 Q z N y I g L z 4 8 R W 5 0 c n k g V H l w Z T 0 i U X V l c n l J R C I g V m F s d W U 9 I n M 0 Z D Z k N z Y w Z S 1 i O D Y 2 L T R j O D c t Y T h m O S 0 z Y W V k N m U y Z T N j N m M i I C 8 + P E V u d H J 5 I F R 5 c G U 9 I l J l Y 2 9 2 Z X J 5 V G F y Z 2 V 0 Q 2 9 s d W 1 u I i B W Y W x 1 Z T 0 i b D E i I C 8 + P E V u d H J 5 I F R 5 c G U 9 I l J l Y 2 9 2 Z X J 5 V G F y Z 2 V 0 U m 9 3 I i B W Y W x 1 Z T 0 i b D E i I C 8 + P E V u d H J 5 I F R 5 c G U 9 I l J l Y 2 9 2 Z X J 5 V G F y Z 2 V 0 U 2 h l Z X Q i I F Z h b H V l P S J z U 2 h l Z X Q 2 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F c n J v c k N v Z G U i I F Z h b H V l P S J z V W 5 r b m 9 3 b i I g L z 4 8 R W 5 0 c n k g V H l w Z T 0 i Q W R k Z W R U b 0 R h d G F N b 2 R l b C I g V m F s d W U 9 I m w w I i A v P j x F b n R y e S B U e X B l P S J G a W x s T G F z d F V w Z G F 0 Z W Q i I F Z h b H V l P S J k M j A y N C 0 w N i 0 y M l Q x O T o w N j o w O S 4 w N T g 5 M T I 3 W i I g L z 4 8 R W 5 0 c n k g V H l w Z T 0 i R m l s b F N 0 Y X R 1 c y I g V m F s d W U 9 I n N D b 2 1 w b G V 0 Z S I g L z 4 8 R W 5 0 c n k g V H l w Z T 0 i U m V s Y X R p b 2 5 z a G l w S W 5 m b 0 N v b n R h a W 5 l c i I g V m F s d W U 9 I n N 7 J n F 1 b 3 Q 7 Y 2 9 s d W 1 u Q 2 9 1 b n Q m c X V v d D s 6 O D U s J n F 1 b 3 Q 7 a 2 V 5 Q 2 9 s d W 1 u T m F t Z X M m c X V v d D s 6 W 1 0 s J n F 1 b 3 Q 7 c X V l c n l S Z W x h d G l v b n N o a X B z J n F 1 b 3 Q 7 O l t d L C Z x d W 9 0 O 2 N v b H V t b k l k Z W 5 0 a X R p Z X M m c X V v d D s 6 W y Z x d W 9 0 O 1 N l Y 3 R p b 2 4 x L 0 d s Y X N n b 3 c v Q 2 h h b m d l Z C B U e X B l L n t H b G F z Z 2 9 3 L D B 9 J n F 1 b 3 Q 7 L C Z x d W 9 0 O 1 N l Y 3 R p b 2 4 x L 0 d s Y X N n b 3 c v Q 2 h h b m d l Z C B U e X B l L n t D b 2 x 1 b W 4 y L D F 9 J n F 1 b 3 Q 7 L C Z x d W 9 0 O 1 N l Y 3 R p b 2 4 x L 0 d s Y X N n b 3 c v Q 2 h h b m d l Z C B U e X B l L n t D b 2 x 1 b W 4 z L D J 9 J n F 1 b 3 Q 7 L C Z x d W 9 0 O 1 N l Y 3 R p b 2 4 x L 0 d s Y X N n b 3 c v Q 2 h h b m d l Z C B U e X B l L n t D b 2 x 1 b W 4 0 L D N 9 J n F 1 b 3 Q 7 L C Z x d W 9 0 O 1 N l Y 3 R p b 2 4 x L 0 d s Y X N n b 3 c v Q 2 h h b m d l Z C B U e X B l L n t D b 2 x 1 b W 4 1 L D R 9 J n F 1 b 3 Q 7 L C Z x d W 9 0 O 1 N l Y 3 R p b 2 4 x L 0 d s Y X N n b 3 c v Q 2 h h b m d l Z C B U e X B l L n t D b 2 x 1 b W 4 2 L D V 9 J n F 1 b 3 Q 7 L C Z x d W 9 0 O 1 N l Y 3 R p b 2 4 x L 0 d s Y X N n b 3 c v Q 2 h h b m d l Z C B U e X B l L n t D b 2 x 1 b W 4 3 L D Z 9 J n F 1 b 3 Q 7 L C Z x d W 9 0 O 1 N l Y 3 R p b 2 4 x L 0 d s Y X N n b 3 c v Q 2 h h b m d l Z C B U e X B l L n t D b 2 x 1 b W 4 4 L D d 9 J n F 1 b 3 Q 7 L C Z x d W 9 0 O 1 N l Y 3 R p b 2 4 x L 0 d s Y X N n b 3 c v Q 2 h h b m d l Z C B U e X B l L n t D b 2 x 1 b W 4 5 L D h 9 J n F 1 b 3 Q 7 L C Z x d W 9 0 O 1 N l Y 3 R p b 2 4 x L 0 d s Y X N n b 3 c v Q 2 h h b m d l Z C B U e X B l L n t D b 2 x 1 b W 4 x M C w 5 f S Z x d W 9 0 O y w m c X V v d D t T Z W N 0 a W 9 u M S 9 H b G F z Z 2 9 3 L 0 N o Y W 5 n Z W Q g V H l w Z S 5 7 Q 2 9 s d W 1 u M T E s M T B 9 J n F 1 b 3 Q 7 L C Z x d W 9 0 O 1 N l Y 3 R p b 2 4 x L 0 d s Y X N n b 3 c v Q 2 h h b m d l Z C B U e X B l L n t D b 2 x 1 b W 4 x M i w x M X 0 m c X V v d D s s J n F 1 b 3 Q 7 U 2 V j d G l v b j E v R 2 x h c 2 d v d y 9 D a G F u Z 2 V k I F R 5 c G U u e 0 N v b H V t b j E z L D E y f S Z x d W 9 0 O y w m c X V v d D t T Z W N 0 a W 9 u M S 9 H b G F z Z 2 9 3 L 0 N o Y W 5 n Z W Q g V H l w Z S 5 7 Q 2 9 s d W 1 u M T Q s M T N 9 J n F 1 b 3 Q 7 L C Z x d W 9 0 O 1 N l Y 3 R p b 2 4 x L 0 d s Y X N n b 3 c v Q 2 h h b m d l Z C B U e X B l L n t D b 2 x 1 b W 4 x N S w x N H 0 m c X V v d D s s J n F 1 b 3 Q 7 U 2 V j d G l v b j E v R 2 x h c 2 d v d y 9 D a G F u Z 2 V k I F R 5 c G U u e 0 N v b H V t b j E 2 L D E 1 f S Z x d W 9 0 O y w m c X V v d D t T Z W N 0 a W 9 u M S 9 H b G F z Z 2 9 3 L 0 N o Y W 5 n Z W Q g V H l w Z S 5 7 Q 2 9 s d W 1 u M T c s M T Z 9 J n F 1 b 3 Q 7 L C Z x d W 9 0 O 1 N l Y 3 R p b 2 4 x L 0 d s Y X N n b 3 c v Q 2 h h b m d l Z C B U e X B l L n t D b 2 x 1 b W 4 x O C w x N 3 0 m c X V v d D s s J n F 1 b 3 Q 7 U 2 V j d G l v b j E v R 2 x h c 2 d v d y 9 D a G F u Z 2 V k I F R 5 c G U u e 0 N v b H V t b j E 5 L D E 4 f S Z x d W 9 0 O y w m c X V v d D t T Z W N 0 a W 9 u M S 9 H b G F z Z 2 9 3 L 0 N o Y W 5 n Z W Q g V H l w Z S 5 7 Q 2 9 s d W 1 u M j A s M T l 9 J n F 1 b 3 Q 7 L C Z x d W 9 0 O 1 N l Y 3 R p b 2 4 x L 0 d s Y X N n b 3 c v Q 2 h h b m d l Z C B U e X B l L n t D b 2 x 1 b W 4 y M S w y M H 0 m c X V v d D s s J n F 1 b 3 Q 7 U 2 V j d G l v b j E v R 2 x h c 2 d v d y 9 D a G F u Z 2 V k I F R 5 c G U u e 0 N v b H V t b j I y L D I x f S Z x d W 9 0 O y w m c X V v d D t T Z W N 0 a W 9 u M S 9 H b G F z Z 2 9 3 L 0 N o Y W 5 n Z W Q g V H l w Z S 5 7 Q 2 9 s d W 1 u M j M s M j J 9 J n F 1 b 3 Q 7 L C Z x d W 9 0 O 1 N l Y 3 R p b 2 4 x L 0 d s Y X N n b 3 c v Q 2 h h b m d l Z C B U e X B l L n t D b 2 x 1 b W 4 y N C w y M 3 0 m c X V v d D s s J n F 1 b 3 Q 7 U 2 V j d G l v b j E v R 2 x h c 2 d v d y 9 D a G F u Z 2 V k I F R 5 c G U u e 0 N v b H V t b j I 1 L D I 0 f S Z x d W 9 0 O y w m c X V v d D t T Z W N 0 a W 9 u M S 9 H b G F z Z 2 9 3 L 0 N o Y W 5 n Z W Q g V H l w Z S 5 7 Q 2 9 s d W 1 u M j Y s M j V 9 J n F 1 b 3 Q 7 L C Z x d W 9 0 O 1 N l Y 3 R p b 2 4 x L 0 d s Y X N n b 3 c v Q 2 h h b m d l Z C B U e X B l L n t D b 2 x 1 b W 4 y N y w y N n 0 m c X V v d D s s J n F 1 b 3 Q 7 U 2 V j d G l v b j E v R 2 x h c 2 d v d y 9 D a G F u Z 2 V k I F R 5 c G U u e 0 N v b H V t b j I 4 L D I 3 f S Z x d W 9 0 O y w m c X V v d D t T Z W N 0 a W 9 u M S 9 H b G F z Z 2 9 3 L 0 N o Y W 5 n Z W Q g V H l w Z S 5 7 Q 2 9 s d W 1 u M j k s M j h 9 J n F 1 b 3 Q 7 L C Z x d W 9 0 O 1 N l Y 3 R p b 2 4 x L 0 d s Y X N n b 3 c v Q 2 h h b m d l Z C B U e X B l L n t D b 2 x 1 b W 4 z M C w y O X 0 m c X V v d D s s J n F 1 b 3 Q 7 U 2 V j d G l v b j E v R 2 x h c 2 d v d y 9 D a G F u Z 2 V k I F R 5 c G U u e 0 N v b H V t b j M x L D M w f S Z x d W 9 0 O y w m c X V v d D t T Z W N 0 a W 9 u M S 9 H b G F z Z 2 9 3 L 0 N o Y W 5 n Z W Q g V H l w Z S 5 7 Q 2 9 s d W 1 u M z I s M z F 9 J n F 1 b 3 Q 7 L C Z x d W 9 0 O 1 N l Y 3 R p b 2 4 x L 0 d s Y X N n b 3 c v Q 2 h h b m d l Z C B U e X B l L n t D b 2 x 1 b W 4 z M y w z M n 0 m c X V v d D s s J n F 1 b 3 Q 7 U 2 V j d G l v b j E v R 2 x h c 2 d v d y 9 D a G F u Z 2 V k I F R 5 c G U u e 0 N v b H V t b j M 0 L D M z f S Z x d W 9 0 O y w m c X V v d D t T Z W N 0 a W 9 u M S 9 H b G F z Z 2 9 3 L 0 N o Y W 5 n Z W Q g V H l w Z S 5 7 Q 2 9 s d W 1 u M z U s M z R 9 J n F 1 b 3 Q 7 L C Z x d W 9 0 O 1 N l Y 3 R p b 2 4 x L 0 d s Y X N n b 3 c v Q 2 h h b m d l Z C B U e X B l L n t D b 2 x 1 b W 4 z N i w z N X 0 m c X V v d D s s J n F 1 b 3 Q 7 U 2 V j d G l v b j E v R 2 x h c 2 d v d y 9 D a G F u Z 2 V k I F R 5 c G U u e 0 N v b H V t b j M 3 L D M 2 f S Z x d W 9 0 O y w m c X V v d D t T Z W N 0 a W 9 u M S 9 H b G F z Z 2 9 3 L 0 N o Y W 5 n Z W Q g V H l w Z S 5 7 Q 2 9 s d W 1 u M z g s M z d 9 J n F 1 b 3 Q 7 L C Z x d W 9 0 O 1 N l Y 3 R p b 2 4 x L 0 d s Y X N n b 3 c v Q 2 h h b m d l Z C B U e X B l L n t D b 2 x 1 b W 4 z O S w z O H 0 m c X V v d D s s J n F 1 b 3 Q 7 U 2 V j d G l v b j E v R 2 x h c 2 d v d y 9 D a G F u Z 2 V k I F R 5 c G U u e 0 N v b H V t b j Q w L D M 5 f S Z x d W 9 0 O y w m c X V v d D t T Z W N 0 a W 9 u M S 9 H b G F z Z 2 9 3 L 0 N o Y W 5 n Z W Q g V H l w Z S 5 7 Q 2 9 s d W 1 u N D E s N D B 9 J n F 1 b 3 Q 7 L C Z x d W 9 0 O 1 N l Y 3 R p b 2 4 x L 0 d s Y X N n b 3 c v Q 2 h h b m d l Z C B U e X B l L n t D b 2 x 1 b W 4 0 M i w 0 M X 0 m c X V v d D s s J n F 1 b 3 Q 7 U 2 V j d G l v b j E v R 2 x h c 2 d v d y 9 D a G F u Z 2 V k I F R 5 c G U u e 0 N v b H V t b j Q z L D Q y f S Z x d W 9 0 O y w m c X V v d D t T Z W N 0 a W 9 u M S 9 H b G F z Z 2 9 3 L 0 N o Y W 5 n Z W Q g V H l w Z S 5 7 Q 2 9 s d W 1 u N D Q s N D N 9 J n F 1 b 3 Q 7 L C Z x d W 9 0 O 1 N l Y 3 R p b 2 4 x L 0 d s Y X N n b 3 c v Q 2 h h b m d l Z C B U e X B l L n t D b 2 x 1 b W 4 0 N S w 0 N H 0 m c X V v d D s s J n F 1 b 3 Q 7 U 2 V j d G l v b j E v R 2 x h c 2 d v d y 9 D a G F u Z 2 V k I F R 5 c G U u e 0 N v b H V t b j Q 2 L D Q 1 f S Z x d W 9 0 O y w m c X V v d D t T Z W N 0 a W 9 u M S 9 H b G F z Z 2 9 3 L 0 N o Y W 5 n Z W Q g V H l w Z S 5 7 Q 2 9 s d W 1 u N D c s N D Z 9 J n F 1 b 3 Q 7 L C Z x d W 9 0 O 1 N l Y 3 R p b 2 4 x L 0 d s Y X N n b 3 c v Q 2 h h b m d l Z C B U e X B l L n t D b 2 x 1 b W 4 0 O C w 0 N 3 0 m c X V v d D s s J n F 1 b 3 Q 7 U 2 V j d G l v b j E v R 2 x h c 2 d v d y 9 D a G F u Z 2 V k I F R 5 c G U u e 0 N v b H V t b j Q 5 L D Q 4 f S Z x d W 9 0 O y w m c X V v d D t T Z W N 0 a W 9 u M S 9 H b G F z Z 2 9 3 L 0 N o Y W 5 n Z W Q g V H l w Z S 5 7 Q 2 9 s d W 1 u N T A s N D l 9 J n F 1 b 3 Q 7 L C Z x d W 9 0 O 1 N l Y 3 R p b 2 4 x L 0 d s Y X N n b 3 c v Q 2 h h b m d l Z C B U e X B l L n t D b 2 x 1 b W 4 1 M S w 1 M H 0 m c X V v d D s s J n F 1 b 3 Q 7 U 2 V j d G l v b j E v R 2 x h c 2 d v d y 9 D a G F u Z 2 V k I F R 5 c G U u e 0 N v b H V t b j U y L D U x f S Z x d W 9 0 O y w m c X V v d D t T Z W N 0 a W 9 u M S 9 H b G F z Z 2 9 3 L 0 N o Y W 5 n Z W Q g V H l w Z S 5 7 Q 2 9 s d W 1 u N T M s N T J 9 J n F 1 b 3 Q 7 L C Z x d W 9 0 O 1 N l Y 3 R p b 2 4 x L 0 d s Y X N n b 3 c v Q 2 h h b m d l Z C B U e X B l L n t D b 2 x 1 b W 4 1 N C w 1 M 3 0 m c X V v d D s s J n F 1 b 3 Q 7 U 2 V j d G l v b j E v R 2 x h c 2 d v d y 9 D a G F u Z 2 V k I F R 5 c G U u e 0 N v b H V t b j U 1 L D U 0 f S Z x d W 9 0 O y w m c X V v d D t T Z W N 0 a W 9 u M S 9 H b G F z Z 2 9 3 L 0 N o Y W 5 n Z W Q g V H l w Z S 5 7 Q 2 9 s d W 1 u N T Y s N T V 9 J n F 1 b 3 Q 7 L C Z x d W 9 0 O 1 N l Y 3 R p b 2 4 x L 0 d s Y X N n b 3 c v Q 2 h h b m d l Z C B U e X B l L n t D b 2 x 1 b W 4 1 N y w 1 N n 0 m c X V v d D s s J n F 1 b 3 Q 7 U 2 V j d G l v b j E v R 2 x h c 2 d v d y 9 D a G F u Z 2 V k I F R 5 c G U u e 0 N v b H V t b j U 4 L D U 3 f S Z x d W 9 0 O y w m c X V v d D t T Z W N 0 a W 9 u M S 9 H b G F z Z 2 9 3 L 0 N o Y W 5 n Z W Q g V H l w Z S 5 7 Q 2 9 s d W 1 u N T k s N T h 9 J n F 1 b 3 Q 7 L C Z x d W 9 0 O 1 N l Y 3 R p b 2 4 x L 0 d s Y X N n b 3 c v Q 2 h h b m d l Z C B U e X B l L n t D b 2 x 1 b W 4 2 M C w 1 O X 0 m c X V v d D s s J n F 1 b 3 Q 7 U 2 V j d G l v b j E v R 2 x h c 2 d v d y 9 D a G F u Z 2 V k I F R 5 c G U u e 0 N v b H V t b j Y x L D Y w f S Z x d W 9 0 O y w m c X V v d D t T Z W N 0 a W 9 u M S 9 H b G F z Z 2 9 3 L 0 N o Y W 5 n Z W Q g V H l w Z S 5 7 Q 2 9 s d W 1 u N j I s N j F 9 J n F 1 b 3 Q 7 L C Z x d W 9 0 O 1 N l Y 3 R p b 2 4 x L 0 d s Y X N n b 3 c v Q 2 h h b m d l Z C B U e X B l L n t D b 2 x 1 b W 4 2 M y w 2 M n 0 m c X V v d D s s J n F 1 b 3 Q 7 U 2 V j d G l v b j E v R 2 x h c 2 d v d y 9 D a G F u Z 2 V k I F R 5 c G U u e 0 N v b H V t b j Y 0 L D Y z f S Z x d W 9 0 O y w m c X V v d D t T Z W N 0 a W 9 u M S 9 H b G F z Z 2 9 3 L 0 N o Y W 5 n Z W Q g V H l w Z S 5 7 Q 2 9 s d W 1 u N j U s N j R 9 J n F 1 b 3 Q 7 L C Z x d W 9 0 O 1 N l Y 3 R p b 2 4 x L 0 d s Y X N n b 3 c v Q 2 h h b m d l Z C B U e X B l L n t D b 2 x 1 b W 4 2 N i w 2 N X 0 m c X V v d D s s J n F 1 b 3 Q 7 U 2 V j d G l v b j E v R 2 x h c 2 d v d y 9 D a G F u Z 2 V k I F R 5 c G U u e 0 N v b H V t b j Y 3 L D Y 2 f S Z x d W 9 0 O y w m c X V v d D t T Z W N 0 a W 9 u M S 9 H b G F z Z 2 9 3 L 0 N o Y W 5 n Z W Q g V H l w Z S 5 7 Q 2 9 s d W 1 u N j g s N j d 9 J n F 1 b 3 Q 7 L C Z x d W 9 0 O 1 N l Y 3 R p b 2 4 x L 0 d s Y X N n b 3 c v Q 2 h h b m d l Z C B U e X B l L n t D b 2 x 1 b W 4 2 O S w 2 O H 0 m c X V v d D s s J n F 1 b 3 Q 7 U 2 V j d G l v b j E v R 2 x h c 2 d v d y 9 D a G F u Z 2 V k I F R 5 c G U u e 0 N v b H V t b j c w L D Y 5 f S Z x d W 9 0 O y w m c X V v d D t T Z W N 0 a W 9 u M S 9 H b G F z Z 2 9 3 L 0 N o Y W 5 n Z W Q g V H l w Z S 5 7 Q 2 9 s d W 1 u N z E s N z B 9 J n F 1 b 3 Q 7 L C Z x d W 9 0 O 1 N l Y 3 R p b 2 4 x L 0 d s Y X N n b 3 c v Q 2 h h b m d l Z C B U e X B l L n t D b 2 x 1 b W 4 3 M i w 3 M X 0 m c X V v d D s s J n F 1 b 3 Q 7 U 2 V j d G l v b j E v R 2 x h c 2 d v d y 9 D a G F u Z 2 V k I F R 5 c G U u e 0 N v b H V t b j c z L D c y f S Z x d W 9 0 O y w m c X V v d D t T Z W N 0 a W 9 u M S 9 H b G F z Z 2 9 3 L 0 N o Y W 5 n Z W Q g V H l w Z S 5 7 Q 2 9 s d W 1 u N z Q s N z N 9 J n F 1 b 3 Q 7 L C Z x d W 9 0 O 1 N l Y 3 R p b 2 4 x L 0 d s Y X N n b 3 c v Q 2 h h b m d l Z C B U e X B l L n t D b 2 x 1 b W 4 3 N S w 3 N H 0 m c X V v d D s s J n F 1 b 3 Q 7 U 2 V j d G l v b j E v R 2 x h c 2 d v d y 9 D a G F u Z 2 V k I F R 5 c G U u e 0 N v b H V t b j c 2 L D c 1 f S Z x d W 9 0 O y w m c X V v d D t T Z W N 0 a W 9 u M S 9 H b G F z Z 2 9 3 L 0 N o Y W 5 n Z W Q g V H l w Z S 5 7 Q 2 9 s d W 1 u N z c s N z Z 9 J n F 1 b 3 Q 7 L C Z x d W 9 0 O 1 N l Y 3 R p b 2 4 x L 0 d s Y X N n b 3 c v Q 2 h h b m d l Z C B U e X B l L n t D b 2 x 1 b W 4 3 O C w 3 N 3 0 m c X V v d D s s J n F 1 b 3 Q 7 U 2 V j d G l v b j E v R 2 x h c 2 d v d y 9 D a G F u Z 2 V k I F R 5 c G U u e 0 N v b H V t b j c 5 L D c 4 f S Z x d W 9 0 O y w m c X V v d D t T Z W N 0 a W 9 u M S 9 H b G F z Z 2 9 3 L 0 N o Y W 5 n Z W Q g V H l w Z S 5 7 Q 2 9 s d W 1 u O D A s N z l 9 J n F 1 b 3 Q 7 L C Z x d W 9 0 O 1 N l Y 3 R p b 2 4 x L 0 d s Y X N n b 3 c v Q 2 h h b m d l Z C B U e X B l L n t D b 2 x 1 b W 4 4 M S w 4 M H 0 m c X V v d D s s J n F 1 b 3 Q 7 U 2 V j d G l v b j E v R 2 x h c 2 d v d y 9 D a G F u Z 2 V k I F R 5 c G U u e 0 N v b H V t b j g y L D g x f S Z x d W 9 0 O y w m c X V v d D t T Z W N 0 a W 9 u M S 9 H b G F z Z 2 9 3 L 0 N o Y W 5 n Z W Q g V H l w Z S 5 7 Q 2 9 s d W 1 u O D M s O D J 9 J n F 1 b 3 Q 7 L C Z x d W 9 0 O 1 N l Y 3 R p b 2 4 x L 0 d s Y X N n b 3 c v Q 2 h h b m d l Z C B U e X B l L n t D b 2 x 1 b W 4 4 N C w 4 M 3 0 m c X V v d D s s J n F 1 b 3 Q 7 U 2 V j d G l v b j E v R 2 x h c 2 d v d y 9 D a G F u Z 2 V k I F R 5 c G U u e 0 N v b H V t b j g 1 L D g 0 f S Z x d W 9 0 O 1 0 s J n F 1 b 3 Q 7 Q 2 9 s d W 1 u Q 2 9 1 b n Q m c X V v d D s 6 O D U s J n F 1 b 3 Q 7 S 2 V 5 Q 2 9 s d W 1 u T m F t Z X M m c X V v d D s 6 W 1 0 s J n F 1 b 3 Q 7 Q 2 9 s d W 1 u S W R l b n R p d G l l c y Z x d W 9 0 O z p b J n F 1 b 3 Q 7 U 2 V j d G l v b j E v R 2 x h c 2 d v d y 9 D a G F u Z 2 V k I F R 5 c G U u e 0 d s Y X N n b 3 c s M H 0 m c X V v d D s s J n F 1 b 3 Q 7 U 2 V j d G l v b j E v R 2 x h c 2 d v d y 9 D a G F u Z 2 V k I F R 5 c G U u e 0 N v b H V t b j I s M X 0 m c X V v d D s s J n F 1 b 3 Q 7 U 2 V j d G l v b j E v R 2 x h c 2 d v d y 9 D a G F u Z 2 V k I F R 5 c G U u e 0 N v b H V t b j M s M n 0 m c X V v d D s s J n F 1 b 3 Q 7 U 2 V j d G l v b j E v R 2 x h c 2 d v d y 9 D a G F u Z 2 V k I F R 5 c G U u e 0 N v b H V t b j Q s M 3 0 m c X V v d D s s J n F 1 b 3 Q 7 U 2 V j d G l v b j E v R 2 x h c 2 d v d y 9 D a G F u Z 2 V k I F R 5 c G U u e 0 N v b H V t b j U s N H 0 m c X V v d D s s J n F 1 b 3 Q 7 U 2 V j d G l v b j E v R 2 x h c 2 d v d y 9 D a G F u Z 2 V k I F R 5 c G U u e 0 N v b H V t b j Y s N X 0 m c X V v d D s s J n F 1 b 3 Q 7 U 2 V j d G l v b j E v R 2 x h c 2 d v d y 9 D a G F u Z 2 V k I F R 5 c G U u e 0 N v b H V t b j c s N n 0 m c X V v d D s s J n F 1 b 3 Q 7 U 2 V j d G l v b j E v R 2 x h c 2 d v d y 9 D a G F u Z 2 V k I F R 5 c G U u e 0 N v b H V t b j g s N 3 0 m c X V v d D s s J n F 1 b 3 Q 7 U 2 V j d G l v b j E v R 2 x h c 2 d v d y 9 D a G F u Z 2 V k I F R 5 c G U u e 0 N v b H V t b j k s O H 0 m c X V v d D s s J n F 1 b 3 Q 7 U 2 V j d G l v b j E v R 2 x h c 2 d v d y 9 D a G F u Z 2 V k I F R 5 c G U u e 0 N v b H V t b j E w L D l 9 J n F 1 b 3 Q 7 L C Z x d W 9 0 O 1 N l Y 3 R p b 2 4 x L 0 d s Y X N n b 3 c v Q 2 h h b m d l Z C B U e X B l L n t D b 2 x 1 b W 4 x M S w x M H 0 m c X V v d D s s J n F 1 b 3 Q 7 U 2 V j d G l v b j E v R 2 x h c 2 d v d y 9 D a G F u Z 2 V k I F R 5 c G U u e 0 N v b H V t b j E y L D E x f S Z x d W 9 0 O y w m c X V v d D t T Z W N 0 a W 9 u M S 9 H b G F z Z 2 9 3 L 0 N o Y W 5 n Z W Q g V H l w Z S 5 7 Q 2 9 s d W 1 u M T M s M T J 9 J n F 1 b 3 Q 7 L C Z x d W 9 0 O 1 N l Y 3 R p b 2 4 x L 0 d s Y X N n b 3 c v Q 2 h h b m d l Z C B U e X B l L n t D b 2 x 1 b W 4 x N C w x M 3 0 m c X V v d D s s J n F 1 b 3 Q 7 U 2 V j d G l v b j E v R 2 x h c 2 d v d y 9 D a G F u Z 2 V k I F R 5 c G U u e 0 N v b H V t b j E 1 L D E 0 f S Z x d W 9 0 O y w m c X V v d D t T Z W N 0 a W 9 u M S 9 H b G F z Z 2 9 3 L 0 N o Y W 5 n Z W Q g V H l w Z S 5 7 Q 2 9 s d W 1 u M T Y s M T V 9 J n F 1 b 3 Q 7 L C Z x d W 9 0 O 1 N l Y 3 R p b 2 4 x L 0 d s Y X N n b 3 c v Q 2 h h b m d l Z C B U e X B l L n t D b 2 x 1 b W 4 x N y w x N n 0 m c X V v d D s s J n F 1 b 3 Q 7 U 2 V j d G l v b j E v R 2 x h c 2 d v d y 9 D a G F u Z 2 V k I F R 5 c G U u e 0 N v b H V t b j E 4 L D E 3 f S Z x d W 9 0 O y w m c X V v d D t T Z W N 0 a W 9 u M S 9 H b G F z Z 2 9 3 L 0 N o Y W 5 n Z W Q g V H l w Z S 5 7 Q 2 9 s d W 1 u M T k s M T h 9 J n F 1 b 3 Q 7 L C Z x d W 9 0 O 1 N l Y 3 R p b 2 4 x L 0 d s Y X N n b 3 c v Q 2 h h b m d l Z C B U e X B l L n t D b 2 x 1 b W 4 y M C w x O X 0 m c X V v d D s s J n F 1 b 3 Q 7 U 2 V j d G l v b j E v R 2 x h c 2 d v d y 9 D a G F u Z 2 V k I F R 5 c G U u e 0 N v b H V t b j I x L D I w f S Z x d W 9 0 O y w m c X V v d D t T Z W N 0 a W 9 u M S 9 H b G F z Z 2 9 3 L 0 N o Y W 5 n Z W Q g V H l w Z S 5 7 Q 2 9 s d W 1 u M j I s M j F 9 J n F 1 b 3 Q 7 L C Z x d W 9 0 O 1 N l Y 3 R p b 2 4 x L 0 d s Y X N n b 3 c v Q 2 h h b m d l Z C B U e X B l L n t D b 2 x 1 b W 4 y M y w y M n 0 m c X V v d D s s J n F 1 b 3 Q 7 U 2 V j d G l v b j E v R 2 x h c 2 d v d y 9 D a G F u Z 2 V k I F R 5 c G U u e 0 N v b H V t b j I 0 L D I z f S Z x d W 9 0 O y w m c X V v d D t T Z W N 0 a W 9 u M S 9 H b G F z Z 2 9 3 L 0 N o Y W 5 n Z W Q g V H l w Z S 5 7 Q 2 9 s d W 1 u M j U s M j R 9 J n F 1 b 3 Q 7 L C Z x d W 9 0 O 1 N l Y 3 R p b 2 4 x L 0 d s Y X N n b 3 c v Q 2 h h b m d l Z C B U e X B l L n t D b 2 x 1 b W 4 y N i w y N X 0 m c X V v d D s s J n F 1 b 3 Q 7 U 2 V j d G l v b j E v R 2 x h c 2 d v d y 9 D a G F u Z 2 V k I F R 5 c G U u e 0 N v b H V t b j I 3 L D I 2 f S Z x d W 9 0 O y w m c X V v d D t T Z W N 0 a W 9 u M S 9 H b G F z Z 2 9 3 L 0 N o Y W 5 n Z W Q g V H l w Z S 5 7 Q 2 9 s d W 1 u M j g s M j d 9 J n F 1 b 3 Q 7 L C Z x d W 9 0 O 1 N l Y 3 R p b 2 4 x L 0 d s Y X N n b 3 c v Q 2 h h b m d l Z C B U e X B l L n t D b 2 x 1 b W 4 y O S w y O H 0 m c X V v d D s s J n F 1 b 3 Q 7 U 2 V j d G l v b j E v R 2 x h c 2 d v d y 9 D a G F u Z 2 V k I F R 5 c G U u e 0 N v b H V t b j M w L D I 5 f S Z x d W 9 0 O y w m c X V v d D t T Z W N 0 a W 9 u M S 9 H b G F z Z 2 9 3 L 0 N o Y W 5 n Z W Q g V H l w Z S 5 7 Q 2 9 s d W 1 u M z E s M z B 9 J n F 1 b 3 Q 7 L C Z x d W 9 0 O 1 N l Y 3 R p b 2 4 x L 0 d s Y X N n b 3 c v Q 2 h h b m d l Z C B U e X B l L n t D b 2 x 1 b W 4 z M i w z M X 0 m c X V v d D s s J n F 1 b 3 Q 7 U 2 V j d G l v b j E v R 2 x h c 2 d v d y 9 D a G F u Z 2 V k I F R 5 c G U u e 0 N v b H V t b j M z L D M y f S Z x d W 9 0 O y w m c X V v d D t T Z W N 0 a W 9 u M S 9 H b G F z Z 2 9 3 L 0 N o Y W 5 n Z W Q g V H l w Z S 5 7 Q 2 9 s d W 1 u M z Q s M z N 9 J n F 1 b 3 Q 7 L C Z x d W 9 0 O 1 N l Y 3 R p b 2 4 x L 0 d s Y X N n b 3 c v Q 2 h h b m d l Z C B U e X B l L n t D b 2 x 1 b W 4 z N S w z N H 0 m c X V v d D s s J n F 1 b 3 Q 7 U 2 V j d G l v b j E v R 2 x h c 2 d v d y 9 D a G F u Z 2 V k I F R 5 c G U u e 0 N v b H V t b j M 2 L D M 1 f S Z x d W 9 0 O y w m c X V v d D t T Z W N 0 a W 9 u M S 9 H b G F z Z 2 9 3 L 0 N o Y W 5 n Z W Q g V H l w Z S 5 7 Q 2 9 s d W 1 u M z c s M z Z 9 J n F 1 b 3 Q 7 L C Z x d W 9 0 O 1 N l Y 3 R p b 2 4 x L 0 d s Y X N n b 3 c v Q 2 h h b m d l Z C B U e X B l L n t D b 2 x 1 b W 4 z O C w z N 3 0 m c X V v d D s s J n F 1 b 3 Q 7 U 2 V j d G l v b j E v R 2 x h c 2 d v d y 9 D a G F u Z 2 V k I F R 5 c G U u e 0 N v b H V t b j M 5 L D M 4 f S Z x d W 9 0 O y w m c X V v d D t T Z W N 0 a W 9 u M S 9 H b G F z Z 2 9 3 L 0 N o Y W 5 n Z W Q g V H l w Z S 5 7 Q 2 9 s d W 1 u N D A s M z l 9 J n F 1 b 3 Q 7 L C Z x d W 9 0 O 1 N l Y 3 R p b 2 4 x L 0 d s Y X N n b 3 c v Q 2 h h b m d l Z C B U e X B l L n t D b 2 x 1 b W 4 0 M S w 0 M H 0 m c X V v d D s s J n F 1 b 3 Q 7 U 2 V j d G l v b j E v R 2 x h c 2 d v d y 9 D a G F u Z 2 V k I F R 5 c G U u e 0 N v b H V t b j Q y L D Q x f S Z x d W 9 0 O y w m c X V v d D t T Z W N 0 a W 9 u M S 9 H b G F z Z 2 9 3 L 0 N o Y W 5 n Z W Q g V H l w Z S 5 7 Q 2 9 s d W 1 u N D M s N D J 9 J n F 1 b 3 Q 7 L C Z x d W 9 0 O 1 N l Y 3 R p b 2 4 x L 0 d s Y X N n b 3 c v Q 2 h h b m d l Z C B U e X B l L n t D b 2 x 1 b W 4 0 N C w 0 M 3 0 m c X V v d D s s J n F 1 b 3 Q 7 U 2 V j d G l v b j E v R 2 x h c 2 d v d y 9 D a G F u Z 2 V k I F R 5 c G U u e 0 N v b H V t b j Q 1 L D Q 0 f S Z x d W 9 0 O y w m c X V v d D t T Z W N 0 a W 9 u M S 9 H b G F z Z 2 9 3 L 0 N o Y W 5 n Z W Q g V H l w Z S 5 7 Q 2 9 s d W 1 u N D Y s N D V 9 J n F 1 b 3 Q 7 L C Z x d W 9 0 O 1 N l Y 3 R p b 2 4 x L 0 d s Y X N n b 3 c v Q 2 h h b m d l Z C B U e X B l L n t D b 2 x 1 b W 4 0 N y w 0 N n 0 m c X V v d D s s J n F 1 b 3 Q 7 U 2 V j d G l v b j E v R 2 x h c 2 d v d y 9 D a G F u Z 2 V k I F R 5 c G U u e 0 N v b H V t b j Q 4 L D Q 3 f S Z x d W 9 0 O y w m c X V v d D t T Z W N 0 a W 9 u M S 9 H b G F z Z 2 9 3 L 0 N o Y W 5 n Z W Q g V H l w Z S 5 7 Q 2 9 s d W 1 u N D k s N D h 9 J n F 1 b 3 Q 7 L C Z x d W 9 0 O 1 N l Y 3 R p b 2 4 x L 0 d s Y X N n b 3 c v Q 2 h h b m d l Z C B U e X B l L n t D b 2 x 1 b W 4 1 M C w 0 O X 0 m c X V v d D s s J n F 1 b 3 Q 7 U 2 V j d G l v b j E v R 2 x h c 2 d v d y 9 D a G F u Z 2 V k I F R 5 c G U u e 0 N v b H V t b j U x L D U w f S Z x d W 9 0 O y w m c X V v d D t T Z W N 0 a W 9 u M S 9 H b G F z Z 2 9 3 L 0 N o Y W 5 n Z W Q g V H l w Z S 5 7 Q 2 9 s d W 1 u N T I s N T F 9 J n F 1 b 3 Q 7 L C Z x d W 9 0 O 1 N l Y 3 R p b 2 4 x L 0 d s Y X N n b 3 c v Q 2 h h b m d l Z C B U e X B l L n t D b 2 x 1 b W 4 1 M y w 1 M n 0 m c X V v d D s s J n F 1 b 3 Q 7 U 2 V j d G l v b j E v R 2 x h c 2 d v d y 9 D a G F u Z 2 V k I F R 5 c G U u e 0 N v b H V t b j U 0 L D U z f S Z x d W 9 0 O y w m c X V v d D t T Z W N 0 a W 9 u M S 9 H b G F z Z 2 9 3 L 0 N o Y W 5 n Z W Q g V H l w Z S 5 7 Q 2 9 s d W 1 u N T U s N T R 9 J n F 1 b 3 Q 7 L C Z x d W 9 0 O 1 N l Y 3 R p b 2 4 x L 0 d s Y X N n b 3 c v Q 2 h h b m d l Z C B U e X B l L n t D b 2 x 1 b W 4 1 N i w 1 N X 0 m c X V v d D s s J n F 1 b 3 Q 7 U 2 V j d G l v b j E v R 2 x h c 2 d v d y 9 D a G F u Z 2 V k I F R 5 c G U u e 0 N v b H V t b j U 3 L D U 2 f S Z x d W 9 0 O y w m c X V v d D t T Z W N 0 a W 9 u M S 9 H b G F z Z 2 9 3 L 0 N o Y W 5 n Z W Q g V H l w Z S 5 7 Q 2 9 s d W 1 u N T g s N T d 9 J n F 1 b 3 Q 7 L C Z x d W 9 0 O 1 N l Y 3 R p b 2 4 x L 0 d s Y X N n b 3 c v Q 2 h h b m d l Z C B U e X B l L n t D b 2 x 1 b W 4 1 O S w 1 O H 0 m c X V v d D s s J n F 1 b 3 Q 7 U 2 V j d G l v b j E v R 2 x h c 2 d v d y 9 D a G F u Z 2 V k I F R 5 c G U u e 0 N v b H V t b j Y w L D U 5 f S Z x d W 9 0 O y w m c X V v d D t T Z W N 0 a W 9 u M S 9 H b G F z Z 2 9 3 L 0 N o Y W 5 n Z W Q g V H l w Z S 5 7 Q 2 9 s d W 1 u N j E s N j B 9 J n F 1 b 3 Q 7 L C Z x d W 9 0 O 1 N l Y 3 R p b 2 4 x L 0 d s Y X N n b 3 c v Q 2 h h b m d l Z C B U e X B l L n t D b 2 x 1 b W 4 2 M i w 2 M X 0 m c X V v d D s s J n F 1 b 3 Q 7 U 2 V j d G l v b j E v R 2 x h c 2 d v d y 9 D a G F u Z 2 V k I F R 5 c G U u e 0 N v b H V t b j Y z L D Y y f S Z x d W 9 0 O y w m c X V v d D t T Z W N 0 a W 9 u M S 9 H b G F z Z 2 9 3 L 0 N o Y W 5 n Z W Q g V H l w Z S 5 7 Q 2 9 s d W 1 u N j Q s N j N 9 J n F 1 b 3 Q 7 L C Z x d W 9 0 O 1 N l Y 3 R p b 2 4 x L 0 d s Y X N n b 3 c v Q 2 h h b m d l Z C B U e X B l L n t D b 2 x 1 b W 4 2 N S w 2 N H 0 m c X V v d D s s J n F 1 b 3 Q 7 U 2 V j d G l v b j E v R 2 x h c 2 d v d y 9 D a G F u Z 2 V k I F R 5 c G U u e 0 N v b H V t b j Y 2 L D Y 1 f S Z x d W 9 0 O y w m c X V v d D t T Z W N 0 a W 9 u M S 9 H b G F z Z 2 9 3 L 0 N o Y W 5 n Z W Q g V H l w Z S 5 7 Q 2 9 s d W 1 u N j c s N j Z 9 J n F 1 b 3 Q 7 L C Z x d W 9 0 O 1 N l Y 3 R p b 2 4 x L 0 d s Y X N n b 3 c v Q 2 h h b m d l Z C B U e X B l L n t D b 2 x 1 b W 4 2 O C w 2 N 3 0 m c X V v d D s s J n F 1 b 3 Q 7 U 2 V j d G l v b j E v R 2 x h c 2 d v d y 9 D a G F u Z 2 V k I F R 5 c G U u e 0 N v b H V t b j Y 5 L D Y 4 f S Z x d W 9 0 O y w m c X V v d D t T Z W N 0 a W 9 u M S 9 H b G F z Z 2 9 3 L 0 N o Y W 5 n Z W Q g V H l w Z S 5 7 Q 2 9 s d W 1 u N z A s N j l 9 J n F 1 b 3 Q 7 L C Z x d W 9 0 O 1 N l Y 3 R p b 2 4 x L 0 d s Y X N n b 3 c v Q 2 h h b m d l Z C B U e X B l L n t D b 2 x 1 b W 4 3 M S w 3 M H 0 m c X V v d D s s J n F 1 b 3 Q 7 U 2 V j d G l v b j E v R 2 x h c 2 d v d y 9 D a G F u Z 2 V k I F R 5 c G U u e 0 N v b H V t b j c y L D c x f S Z x d W 9 0 O y w m c X V v d D t T Z W N 0 a W 9 u M S 9 H b G F z Z 2 9 3 L 0 N o Y W 5 n Z W Q g V H l w Z S 5 7 Q 2 9 s d W 1 u N z M s N z J 9 J n F 1 b 3 Q 7 L C Z x d W 9 0 O 1 N l Y 3 R p b 2 4 x L 0 d s Y X N n b 3 c v Q 2 h h b m d l Z C B U e X B l L n t D b 2 x 1 b W 4 3 N C w 3 M 3 0 m c X V v d D s s J n F 1 b 3 Q 7 U 2 V j d G l v b j E v R 2 x h c 2 d v d y 9 D a G F u Z 2 V k I F R 5 c G U u e 0 N v b H V t b j c 1 L D c 0 f S Z x d W 9 0 O y w m c X V v d D t T Z W N 0 a W 9 u M S 9 H b G F z Z 2 9 3 L 0 N o Y W 5 n Z W Q g V H l w Z S 5 7 Q 2 9 s d W 1 u N z Y s N z V 9 J n F 1 b 3 Q 7 L C Z x d W 9 0 O 1 N l Y 3 R p b 2 4 x L 0 d s Y X N n b 3 c v Q 2 h h b m d l Z C B U e X B l L n t D b 2 x 1 b W 4 3 N y w 3 N n 0 m c X V v d D s s J n F 1 b 3 Q 7 U 2 V j d G l v b j E v R 2 x h c 2 d v d y 9 D a G F u Z 2 V k I F R 5 c G U u e 0 N v b H V t b j c 4 L D c 3 f S Z x d W 9 0 O y w m c X V v d D t T Z W N 0 a W 9 u M S 9 H b G F z Z 2 9 3 L 0 N o Y W 5 n Z W Q g V H l w Z S 5 7 Q 2 9 s d W 1 u N z k s N z h 9 J n F 1 b 3 Q 7 L C Z x d W 9 0 O 1 N l Y 3 R p b 2 4 x L 0 d s Y X N n b 3 c v Q 2 h h b m d l Z C B U e X B l L n t D b 2 x 1 b W 4 4 M C w 3 O X 0 m c X V v d D s s J n F 1 b 3 Q 7 U 2 V j d G l v b j E v R 2 x h c 2 d v d y 9 D a G F u Z 2 V k I F R 5 c G U u e 0 N v b H V t b j g x L D g w f S Z x d W 9 0 O y w m c X V v d D t T Z W N 0 a W 9 u M S 9 H b G F z Z 2 9 3 L 0 N o Y W 5 n Z W Q g V H l w Z S 5 7 Q 2 9 s d W 1 u O D I s O D F 9 J n F 1 b 3 Q 7 L C Z x d W 9 0 O 1 N l Y 3 R p b 2 4 x L 0 d s Y X N n b 3 c v Q 2 h h b m d l Z C B U e X B l L n t D b 2 x 1 b W 4 4 M y w 4 M n 0 m c X V v d D s s J n F 1 b 3 Q 7 U 2 V j d G l v b j E v R 2 x h c 2 d v d y 9 D a G F u Z 2 V k I F R 5 c G U u e 0 N v b H V t b j g 0 L D g z f S Z x d W 9 0 O y w m c X V v d D t T Z W N 0 a W 9 u M S 9 H b G F z Z 2 9 3 L 0 N o Y W 5 n Z W Q g V H l w Z S 5 7 Q 2 9 s d W 1 u O D U s O D R 9 J n F 1 b 3 Q 7 X S w m c X V v d D t S Z W x h d G l v b n N o a X B J b m Z v J n F 1 b 3 Q 7 O l t d f S I g L z 4 8 L 1 N 0 Y W J s Z U V u d H J p Z X M + P C 9 J d G V t P j x J d G V t P j x J d G V t T G 9 j Y X R p b 2 4 + P E l 0 Z W 1 U e X B l P k Z v c m 1 1 b G E 8 L 0 l 0 Z W 1 U e X B l P j x J d G V t U G F 0 a D 5 T Z W N 0 a W 9 u M S 9 M b 2 5 k b 2 4 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l M W E 0 Z j k 1 O C 1 h Y j l i L T Q 1 O G E t Y W Q 0 N i 0 0 M W E y Y T E x Y W N k M z c i I C 8 + P E V u d H J 5 I F R 5 c G U 9 I l F 1 Z X J 5 S U Q i I F Z h b H V l P S J z Z m I 2 Z G E 2 M z Y t N D d l M S 0 0 O G N j L T h i N j U t N W R j M D Q w Y T Q y M j U y I i A v P j x F b n R y e S B U e X B l P S J S Z W N v d m V y e V R h c m d l d E N v b H V t b i I g V m F s d W U 9 I m w x I i A v P j x F b n R y e S B U e X B l P S J S Z W N v d m V y e V R h c m d l d F J v d y I g V m F s d W U 9 I m w x I i A v P j x F b n R y e S B U e X B l P S J S Z W N v d m V y e V R h c m d l d F N o Z W V 0 I i B W Y W x 1 Z T 0 i c 1 N o Z W V 0 N y 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R X J y b 3 J D b 2 R l I i B W Y W x 1 Z T 0 i c 1 V u a 2 5 v d 2 4 i I C 8 + P E V u d H J 5 I F R 5 c G U 9 I k F k Z G V k V G 9 E Y X R h T W 9 k Z W w i I F Z h b H V l P S J s M C I g L z 4 8 R W 5 0 c n k g V H l w Z T 0 i R m l s b E x h c 3 R V c G R h d G V k I i B W Y W x 1 Z T 0 i Z D I w M j Q t M D Y t M j J U M T k 6 M D Y 6 M D k u N D A 2 N j U 0 M l o i I C 8 + P E V u d H J 5 I F R 5 c G U 9 I k Z p b G x T d G F 0 d X M i I F Z h b H V l P S J z Q 2 9 t c G x l d G U i I C 8 + P E V u d H J 5 I F R 5 c G U 9 I l J l b G F 0 a W 9 u c 2 h p c E l u Z m 9 D b 2 5 0 Y W l u Z X I i I F Z h b H V l P S J z e y Z x d W 9 0 O 2 N v b H V t b k N v d W 5 0 J n F 1 b 3 Q 7 O j g 1 L C Z x d W 9 0 O 2 t l e U N v b H V t b k 5 h b W V z J n F 1 b 3 Q 7 O l t d L C Z x d W 9 0 O 3 F 1 Z X J 5 U m V s Y X R p b 2 5 z a G l w c y Z x d W 9 0 O z p b X S w m c X V v d D t j b 2 x 1 b W 5 J Z G V u d G l 0 a W V z J n F 1 b 3 Q 7 O l s m c X V v d D t T Z W N 0 a W 9 u M S 9 M b 2 5 k b 2 4 v Q 2 h h b m d l Z C B U e X B l L n t F Z G l u Y n V y Z 2 g s M H 0 m c X V v d D s s J n F 1 b 3 Q 7 U 2 V j d G l v b j E v T G 9 u Z G 9 u L 0 N o Y W 5 n Z W Q g V H l w Z S 5 7 Q 2 9 s d W 1 u M i w x f S Z x d W 9 0 O y w m c X V v d D t T Z W N 0 a W 9 u M S 9 M b 2 5 k b 2 4 v Q 2 h h b m d l Z C B U e X B l L n t D b 2 x 1 b W 4 z L D J 9 J n F 1 b 3 Q 7 L C Z x d W 9 0 O 1 N l Y 3 R p b 2 4 x L 0 x v b m R v b i 9 D a G F u Z 2 V k I F R 5 c G U u e 0 N v b H V t b j Q s M 3 0 m c X V v d D s s J n F 1 b 3 Q 7 U 2 V j d G l v b j E v T G 9 u Z G 9 u L 0 N o Y W 5 n Z W Q g V H l w Z S 5 7 Q 2 9 s d W 1 u N S w 0 f S Z x d W 9 0 O y w m c X V v d D t T Z W N 0 a W 9 u M S 9 M b 2 5 k b 2 4 v Q 2 h h b m d l Z C B U e X B l L n t D b 2 x 1 b W 4 2 L D V 9 J n F 1 b 3 Q 7 L C Z x d W 9 0 O 1 N l Y 3 R p b 2 4 x L 0 x v b m R v b i 9 D a G F u Z 2 V k I F R 5 c G U u e 0 N v b H V t b j c s N n 0 m c X V v d D s s J n F 1 b 3 Q 7 U 2 V j d G l v b j E v T G 9 u Z G 9 u L 0 N o Y W 5 n Z W Q g V H l w Z S 5 7 Q 2 9 s d W 1 u O C w 3 f S Z x d W 9 0 O y w m c X V v d D t T Z W N 0 a W 9 u M S 9 M b 2 5 k b 2 4 v Q 2 h h b m d l Z C B U e X B l L n t D b 2 x 1 b W 4 5 L D h 9 J n F 1 b 3 Q 7 L C Z x d W 9 0 O 1 N l Y 3 R p b 2 4 x L 0 x v b m R v b i 9 D a G F u Z 2 V k I F R 5 c G U u e 0 N v b H V t b j E w L D l 9 J n F 1 b 3 Q 7 L C Z x d W 9 0 O 1 N l Y 3 R p b 2 4 x L 0 x v b m R v b i 9 D a G F u Z 2 V k I F R 5 c G U u e 0 N v b H V t b j E x L D E w f S Z x d W 9 0 O y w m c X V v d D t T Z W N 0 a W 9 u M S 9 M b 2 5 k b 2 4 v Q 2 h h b m d l Z C B U e X B l L n t D b 2 x 1 b W 4 x M i w x M X 0 m c X V v d D s s J n F 1 b 3 Q 7 U 2 V j d G l v b j E v T G 9 u Z G 9 u L 0 N o Y W 5 n Z W Q g V H l w Z S 5 7 Q 2 9 s d W 1 u M T M s M T J 9 J n F 1 b 3 Q 7 L C Z x d W 9 0 O 1 N l Y 3 R p b 2 4 x L 0 x v b m R v b i 9 D a G F u Z 2 V k I F R 5 c G U u e 0 N v b H V t b j E 0 L D E z f S Z x d W 9 0 O y w m c X V v d D t T Z W N 0 a W 9 u M S 9 M b 2 5 k b 2 4 v Q 2 h h b m d l Z C B U e X B l L n t D b 2 x 1 b W 4 x N S w x N H 0 m c X V v d D s s J n F 1 b 3 Q 7 U 2 V j d G l v b j E v T G 9 u Z G 9 u L 0 N o Y W 5 n Z W Q g V H l w Z S 5 7 Q 2 9 s d W 1 u M T Y s M T V 9 J n F 1 b 3 Q 7 L C Z x d W 9 0 O 1 N l Y 3 R p b 2 4 x L 0 x v b m R v b i 9 D a G F u Z 2 V k I F R 5 c G U u e 0 N v b H V t b j E 3 L D E 2 f S Z x d W 9 0 O y w m c X V v d D t T Z W N 0 a W 9 u M S 9 M b 2 5 k b 2 4 v Q 2 h h b m d l Z C B U e X B l L n t D b 2 x 1 b W 4 x O C w x N 3 0 m c X V v d D s s J n F 1 b 3 Q 7 U 2 V j d G l v b j E v T G 9 u Z G 9 u L 0 N o Y W 5 n Z W Q g V H l w Z S 5 7 Q 2 9 s d W 1 u M T k s M T h 9 J n F 1 b 3 Q 7 L C Z x d W 9 0 O 1 N l Y 3 R p b 2 4 x L 0 x v b m R v b i 9 D a G F u Z 2 V k I F R 5 c G U u e 0 N v b H V t b j I w L D E 5 f S Z x d W 9 0 O y w m c X V v d D t T Z W N 0 a W 9 u M S 9 M b 2 5 k b 2 4 v Q 2 h h b m d l Z C B U e X B l L n t D b 2 x 1 b W 4 y M S w y M H 0 m c X V v d D s s J n F 1 b 3 Q 7 U 2 V j d G l v b j E v T G 9 u Z G 9 u L 0 N o Y W 5 n Z W Q g V H l w Z S 5 7 Q 2 9 s d W 1 u M j I s M j F 9 J n F 1 b 3 Q 7 L C Z x d W 9 0 O 1 N l Y 3 R p b 2 4 x L 0 x v b m R v b i 9 D a G F u Z 2 V k I F R 5 c G U u e 0 N v b H V t b j I z L D I y f S Z x d W 9 0 O y w m c X V v d D t T Z W N 0 a W 9 u M S 9 M b 2 5 k b 2 4 v Q 2 h h b m d l Z C B U e X B l L n t D b 2 x 1 b W 4 y N C w y M 3 0 m c X V v d D s s J n F 1 b 3 Q 7 U 2 V j d G l v b j E v T G 9 u Z G 9 u L 0 N o Y W 5 n Z W Q g V H l w Z S 5 7 Q 2 9 s d W 1 u M j U s M j R 9 J n F 1 b 3 Q 7 L C Z x d W 9 0 O 1 N l Y 3 R p b 2 4 x L 0 x v b m R v b i 9 D a G F u Z 2 V k I F R 5 c G U u e 0 N v b H V t b j I 2 L D I 1 f S Z x d W 9 0 O y w m c X V v d D t T Z W N 0 a W 9 u M S 9 M b 2 5 k b 2 4 v Q 2 h h b m d l Z C B U e X B l L n t D b 2 x 1 b W 4 y N y w y N n 0 m c X V v d D s s J n F 1 b 3 Q 7 U 2 V j d G l v b j E v T G 9 u Z G 9 u L 0 N o Y W 5 n Z W Q g V H l w Z S 5 7 Q 2 9 s d W 1 u M j g s M j d 9 J n F 1 b 3 Q 7 L C Z x d W 9 0 O 1 N l Y 3 R p b 2 4 x L 0 x v b m R v b i 9 D a G F u Z 2 V k I F R 5 c G U u e 0 N v b H V t b j I 5 L D I 4 f S Z x d W 9 0 O y w m c X V v d D t T Z W N 0 a W 9 u M S 9 M b 2 5 k b 2 4 v Q 2 h h b m d l Z C B U e X B l L n t D b 2 x 1 b W 4 z M C w y O X 0 m c X V v d D s s J n F 1 b 3 Q 7 U 2 V j d G l v b j E v T G 9 u Z G 9 u L 0 N o Y W 5 n Z W Q g V H l w Z S 5 7 Q 2 9 s d W 1 u M z E s M z B 9 J n F 1 b 3 Q 7 L C Z x d W 9 0 O 1 N l Y 3 R p b 2 4 x L 0 x v b m R v b i 9 D a G F u Z 2 V k I F R 5 c G U u e 0 N v b H V t b j M y L D M x f S Z x d W 9 0 O y w m c X V v d D t T Z W N 0 a W 9 u M S 9 M b 2 5 k b 2 4 v Q 2 h h b m d l Z C B U e X B l L n t D b 2 x 1 b W 4 z M y w z M n 0 m c X V v d D s s J n F 1 b 3 Q 7 U 2 V j d G l v b j E v T G 9 u Z G 9 u L 0 N o Y W 5 n Z W Q g V H l w Z S 5 7 Q 2 9 s d W 1 u M z Q s M z N 9 J n F 1 b 3 Q 7 L C Z x d W 9 0 O 1 N l Y 3 R p b 2 4 x L 0 x v b m R v b i 9 D a G F u Z 2 V k I F R 5 c G U u e 0 N v b H V t b j M 1 L D M 0 f S Z x d W 9 0 O y w m c X V v d D t T Z W N 0 a W 9 u M S 9 M b 2 5 k b 2 4 v Q 2 h h b m d l Z C B U e X B l L n t D b 2 x 1 b W 4 z N i w z N X 0 m c X V v d D s s J n F 1 b 3 Q 7 U 2 V j d G l v b j E v T G 9 u Z G 9 u L 0 N o Y W 5 n Z W Q g V H l w Z S 5 7 Q 2 9 s d W 1 u M z c s M z Z 9 J n F 1 b 3 Q 7 L C Z x d W 9 0 O 1 N l Y 3 R p b 2 4 x L 0 x v b m R v b i 9 D a G F u Z 2 V k I F R 5 c G U u e 0 N v b H V t b j M 4 L D M 3 f S Z x d W 9 0 O y w m c X V v d D t T Z W N 0 a W 9 u M S 9 M b 2 5 k b 2 4 v Q 2 h h b m d l Z C B U e X B l L n t D b 2 x 1 b W 4 z O S w z O H 0 m c X V v d D s s J n F 1 b 3 Q 7 U 2 V j d G l v b j E v T G 9 u Z G 9 u L 0 N o Y W 5 n Z W Q g V H l w Z S 5 7 Q 2 9 s d W 1 u N D A s M z l 9 J n F 1 b 3 Q 7 L C Z x d W 9 0 O 1 N l Y 3 R p b 2 4 x L 0 x v b m R v b i 9 D a G F u Z 2 V k I F R 5 c G U u e 0 N v b H V t b j Q x L D Q w f S Z x d W 9 0 O y w m c X V v d D t T Z W N 0 a W 9 u M S 9 M b 2 5 k b 2 4 v Q 2 h h b m d l Z C B U e X B l L n t D b 2 x 1 b W 4 0 M i w 0 M X 0 m c X V v d D s s J n F 1 b 3 Q 7 U 2 V j d G l v b j E v T G 9 u Z G 9 u L 0 N o Y W 5 n Z W Q g V H l w Z S 5 7 Q 2 9 s d W 1 u N D M s N D J 9 J n F 1 b 3 Q 7 L C Z x d W 9 0 O 1 N l Y 3 R p b 2 4 x L 0 x v b m R v b i 9 D a G F u Z 2 V k I F R 5 c G U u e 0 N v b H V t b j Q 0 L D Q z f S Z x d W 9 0 O y w m c X V v d D t T Z W N 0 a W 9 u M S 9 M b 2 5 k b 2 4 v Q 2 h h b m d l Z C B U e X B l L n t D b 2 x 1 b W 4 0 N S w 0 N H 0 m c X V v d D s s J n F 1 b 3 Q 7 U 2 V j d G l v b j E v T G 9 u Z G 9 u L 0 N o Y W 5 n Z W Q g V H l w Z S 5 7 Q 2 9 s d W 1 u N D Y s N D V 9 J n F 1 b 3 Q 7 L C Z x d W 9 0 O 1 N l Y 3 R p b 2 4 x L 0 x v b m R v b i 9 D a G F u Z 2 V k I F R 5 c G U u e 0 N v b H V t b j Q 3 L D Q 2 f S Z x d W 9 0 O y w m c X V v d D t T Z W N 0 a W 9 u M S 9 M b 2 5 k b 2 4 v Q 2 h h b m d l Z C B U e X B l L n t D b 2 x 1 b W 4 0 O C w 0 N 3 0 m c X V v d D s s J n F 1 b 3 Q 7 U 2 V j d G l v b j E v T G 9 u Z G 9 u L 0 N o Y W 5 n Z W Q g V H l w Z S 5 7 Q 2 9 s d W 1 u N D k s N D h 9 J n F 1 b 3 Q 7 L C Z x d W 9 0 O 1 N l Y 3 R p b 2 4 x L 0 x v b m R v b i 9 D a G F u Z 2 V k I F R 5 c G U u e 0 N v b H V t b j U w L D Q 5 f S Z x d W 9 0 O y w m c X V v d D t T Z W N 0 a W 9 u M S 9 M b 2 5 k b 2 4 v Q 2 h h b m d l Z C B U e X B l L n t D b 2 x 1 b W 4 1 M S w 1 M H 0 m c X V v d D s s J n F 1 b 3 Q 7 U 2 V j d G l v b j E v T G 9 u Z G 9 u L 0 N o Y W 5 n Z W Q g V H l w Z S 5 7 Q 2 9 s d W 1 u N T I s N T F 9 J n F 1 b 3 Q 7 L C Z x d W 9 0 O 1 N l Y 3 R p b 2 4 x L 0 x v b m R v b i 9 D a G F u Z 2 V k I F R 5 c G U u e 0 N v b H V t b j U z L D U y f S Z x d W 9 0 O y w m c X V v d D t T Z W N 0 a W 9 u M S 9 M b 2 5 k b 2 4 v Q 2 h h b m d l Z C B U e X B l L n t D b 2 x 1 b W 4 1 N C w 1 M 3 0 m c X V v d D s s J n F 1 b 3 Q 7 U 2 V j d G l v b j E v T G 9 u Z G 9 u L 0 N o Y W 5 n Z W Q g V H l w Z S 5 7 Q 2 9 s d W 1 u N T U s N T R 9 J n F 1 b 3 Q 7 L C Z x d W 9 0 O 1 N l Y 3 R p b 2 4 x L 0 x v b m R v b i 9 D a G F u Z 2 V k I F R 5 c G U u e 0 N v b H V t b j U 2 L D U 1 f S Z x d W 9 0 O y w m c X V v d D t T Z W N 0 a W 9 u M S 9 M b 2 5 k b 2 4 v Q 2 h h b m d l Z C B U e X B l L n t D b 2 x 1 b W 4 1 N y w 1 N n 0 m c X V v d D s s J n F 1 b 3 Q 7 U 2 V j d G l v b j E v T G 9 u Z G 9 u L 0 N o Y W 5 n Z W Q g V H l w Z S 5 7 Q 2 9 s d W 1 u N T g s N T d 9 J n F 1 b 3 Q 7 L C Z x d W 9 0 O 1 N l Y 3 R p b 2 4 x L 0 x v b m R v b i 9 D a G F u Z 2 V k I F R 5 c G U u e 0 N v b H V t b j U 5 L D U 4 f S Z x d W 9 0 O y w m c X V v d D t T Z W N 0 a W 9 u M S 9 M b 2 5 k b 2 4 v Q 2 h h b m d l Z C B U e X B l L n t D b 2 x 1 b W 4 2 M C w 1 O X 0 m c X V v d D s s J n F 1 b 3 Q 7 U 2 V j d G l v b j E v T G 9 u Z G 9 u L 0 N o Y W 5 n Z W Q g V H l w Z S 5 7 Q 2 9 s d W 1 u N j E s N j B 9 J n F 1 b 3 Q 7 L C Z x d W 9 0 O 1 N l Y 3 R p b 2 4 x L 0 x v b m R v b i 9 D a G F u Z 2 V k I F R 5 c G U u e 0 N v b H V t b j Y y L D Y x f S Z x d W 9 0 O y w m c X V v d D t T Z W N 0 a W 9 u M S 9 M b 2 5 k b 2 4 v Q 2 h h b m d l Z C B U e X B l L n t D b 2 x 1 b W 4 2 M y w 2 M n 0 m c X V v d D s s J n F 1 b 3 Q 7 U 2 V j d G l v b j E v T G 9 u Z G 9 u L 0 N o Y W 5 n Z W Q g V H l w Z S 5 7 Q 2 9 s d W 1 u N j Q s N j N 9 J n F 1 b 3 Q 7 L C Z x d W 9 0 O 1 N l Y 3 R p b 2 4 x L 0 x v b m R v b i 9 D a G F u Z 2 V k I F R 5 c G U u e 0 N v b H V t b j Y 1 L D Y 0 f S Z x d W 9 0 O y w m c X V v d D t T Z W N 0 a W 9 u M S 9 M b 2 5 k b 2 4 v Q 2 h h b m d l Z C B U e X B l L n t D b 2 x 1 b W 4 2 N i w 2 N X 0 m c X V v d D s s J n F 1 b 3 Q 7 U 2 V j d G l v b j E v T G 9 u Z G 9 u L 0 N o Y W 5 n Z W Q g V H l w Z S 5 7 Q 2 9 s d W 1 u N j c s N j Z 9 J n F 1 b 3 Q 7 L C Z x d W 9 0 O 1 N l Y 3 R p b 2 4 x L 0 x v b m R v b i 9 D a G F u Z 2 V k I F R 5 c G U u e 0 N v b H V t b j Y 4 L D Y 3 f S Z x d W 9 0 O y w m c X V v d D t T Z W N 0 a W 9 u M S 9 M b 2 5 k b 2 4 v Q 2 h h b m d l Z C B U e X B l L n t D b 2 x 1 b W 4 2 O S w 2 O H 0 m c X V v d D s s J n F 1 b 3 Q 7 U 2 V j d G l v b j E v T G 9 u Z G 9 u L 0 N o Y W 5 n Z W Q g V H l w Z S 5 7 Q 2 9 s d W 1 u N z A s N j l 9 J n F 1 b 3 Q 7 L C Z x d W 9 0 O 1 N l Y 3 R p b 2 4 x L 0 x v b m R v b i 9 D a G F u Z 2 V k I F R 5 c G U u e 0 N v b H V t b j c x L D c w f S Z x d W 9 0 O y w m c X V v d D t T Z W N 0 a W 9 u M S 9 M b 2 5 k b 2 4 v Q 2 h h b m d l Z C B U e X B l L n t D b 2 x 1 b W 4 3 M i w 3 M X 0 m c X V v d D s s J n F 1 b 3 Q 7 U 2 V j d G l v b j E v T G 9 u Z G 9 u L 0 N o Y W 5 n Z W Q g V H l w Z S 5 7 Q 2 9 s d W 1 u N z M s N z J 9 J n F 1 b 3 Q 7 L C Z x d W 9 0 O 1 N l Y 3 R p b 2 4 x L 0 x v b m R v b i 9 D a G F u Z 2 V k I F R 5 c G U u e 0 N v b H V t b j c 0 L D c z f S Z x d W 9 0 O y w m c X V v d D t T Z W N 0 a W 9 u M S 9 M b 2 5 k b 2 4 v Q 2 h h b m d l Z C B U e X B l L n t D b 2 x 1 b W 4 3 N S w 3 N H 0 m c X V v d D s s J n F 1 b 3 Q 7 U 2 V j d G l v b j E v T G 9 u Z G 9 u L 0 N o Y W 5 n Z W Q g V H l w Z S 5 7 Q 2 9 s d W 1 u N z Y s N z V 9 J n F 1 b 3 Q 7 L C Z x d W 9 0 O 1 N l Y 3 R p b 2 4 x L 0 x v b m R v b i 9 D a G F u Z 2 V k I F R 5 c G U u e 0 N v b H V t b j c 3 L D c 2 f S Z x d W 9 0 O y w m c X V v d D t T Z W N 0 a W 9 u M S 9 M b 2 5 k b 2 4 v Q 2 h h b m d l Z C B U e X B l L n t D b 2 x 1 b W 4 3 O C w 3 N 3 0 m c X V v d D s s J n F 1 b 3 Q 7 U 2 V j d G l v b j E v T G 9 u Z G 9 u L 0 N o Y W 5 n Z W Q g V H l w Z S 5 7 Q 2 9 s d W 1 u N z k s N z h 9 J n F 1 b 3 Q 7 L C Z x d W 9 0 O 1 N l Y 3 R p b 2 4 x L 0 x v b m R v b i 9 D a G F u Z 2 V k I F R 5 c G U u e 0 N v b H V t b j g w L D c 5 f S Z x d W 9 0 O y w m c X V v d D t T Z W N 0 a W 9 u M S 9 M b 2 5 k b 2 4 v Q 2 h h b m d l Z C B U e X B l L n t D b 2 x 1 b W 4 4 M S w 4 M H 0 m c X V v d D s s J n F 1 b 3 Q 7 U 2 V j d G l v b j E v T G 9 u Z G 9 u L 0 N o Y W 5 n Z W Q g V H l w Z S 5 7 Q 2 9 s d W 1 u O D I s O D F 9 J n F 1 b 3 Q 7 L C Z x d W 9 0 O 1 N l Y 3 R p b 2 4 x L 0 x v b m R v b i 9 D a G F u Z 2 V k I F R 5 c G U u e 0 N v b H V t b j g z L D g y f S Z x d W 9 0 O y w m c X V v d D t T Z W N 0 a W 9 u M S 9 M b 2 5 k b 2 4 v Q 2 h h b m d l Z C B U e X B l L n t D b 2 x 1 b W 4 4 N C w 4 M 3 0 m c X V v d D s s J n F 1 b 3 Q 7 U 2 V j d G l v b j E v T G 9 u Z G 9 u L 0 N o Y W 5 n Z W Q g V H l w Z S 5 7 Q 2 9 s d W 1 u O D U s O D R 9 J n F 1 b 3 Q 7 X S w m c X V v d D t D b 2 x 1 b W 5 D b 3 V u d C Z x d W 9 0 O z o 4 N S w m c X V v d D t L Z X l D b 2 x 1 b W 5 O Y W 1 l c y Z x d W 9 0 O z p b X S w m c X V v d D t D b 2 x 1 b W 5 J Z G V u d G l 0 a W V z J n F 1 b 3 Q 7 O l s m c X V v d D t T Z W N 0 a W 9 u M S 9 M b 2 5 k b 2 4 v Q 2 h h b m d l Z C B U e X B l L n t F Z G l u Y n V y Z 2 g s M H 0 m c X V v d D s s J n F 1 b 3 Q 7 U 2 V j d G l v b j E v T G 9 u Z G 9 u L 0 N o Y W 5 n Z W Q g V H l w Z S 5 7 Q 2 9 s d W 1 u M i w x f S Z x d W 9 0 O y w m c X V v d D t T Z W N 0 a W 9 u M S 9 M b 2 5 k b 2 4 v Q 2 h h b m d l Z C B U e X B l L n t D b 2 x 1 b W 4 z L D J 9 J n F 1 b 3 Q 7 L C Z x d W 9 0 O 1 N l Y 3 R p b 2 4 x L 0 x v b m R v b i 9 D a G F u Z 2 V k I F R 5 c G U u e 0 N v b H V t b j Q s M 3 0 m c X V v d D s s J n F 1 b 3 Q 7 U 2 V j d G l v b j E v T G 9 u Z G 9 u L 0 N o Y W 5 n Z W Q g V H l w Z S 5 7 Q 2 9 s d W 1 u N S w 0 f S Z x d W 9 0 O y w m c X V v d D t T Z W N 0 a W 9 u M S 9 M b 2 5 k b 2 4 v Q 2 h h b m d l Z C B U e X B l L n t D b 2 x 1 b W 4 2 L D V 9 J n F 1 b 3 Q 7 L C Z x d W 9 0 O 1 N l Y 3 R p b 2 4 x L 0 x v b m R v b i 9 D a G F u Z 2 V k I F R 5 c G U u e 0 N v b H V t b j c s N n 0 m c X V v d D s s J n F 1 b 3 Q 7 U 2 V j d G l v b j E v T G 9 u Z G 9 u L 0 N o Y W 5 n Z W Q g V H l w Z S 5 7 Q 2 9 s d W 1 u O C w 3 f S Z x d W 9 0 O y w m c X V v d D t T Z W N 0 a W 9 u M S 9 M b 2 5 k b 2 4 v Q 2 h h b m d l Z C B U e X B l L n t D b 2 x 1 b W 4 5 L D h 9 J n F 1 b 3 Q 7 L C Z x d W 9 0 O 1 N l Y 3 R p b 2 4 x L 0 x v b m R v b i 9 D a G F u Z 2 V k I F R 5 c G U u e 0 N v b H V t b j E w L D l 9 J n F 1 b 3 Q 7 L C Z x d W 9 0 O 1 N l Y 3 R p b 2 4 x L 0 x v b m R v b i 9 D a G F u Z 2 V k I F R 5 c G U u e 0 N v b H V t b j E x L D E w f S Z x d W 9 0 O y w m c X V v d D t T Z W N 0 a W 9 u M S 9 M b 2 5 k b 2 4 v Q 2 h h b m d l Z C B U e X B l L n t D b 2 x 1 b W 4 x M i w x M X 0 m c X V v d D s s J n F 1 b 3 Q 7 U 2 V j d G l v b j E v T G 9 u Z G 9 u L 0 N o Y W 5 n Z W Q g V H l w Z S 5 7 Q 2 9 s d W 1 u M T M s M T J 9 J n F 1 b 3 Q 7 L C Z x d W 9 0 O 1 N l Y 3 R p b 2 4 x L 0 x v b m R v b i 9 D a G F u Z 2 V k I F R 5 c G U u e 0 N v b H V t b j E 0 L D E z f S Z x d W 9 0 O y w m c X V v d D t T Z W N 0 a W 9 u M S 9 M b 2 5 k b 2 4 v Q 2 h h b m d l Z C B U e X B l L n t D b 2 x 1 b W 4 x N S w x N H 0 m c X V v d D s s J n F 1 b 3 Q 7 U 2 V j d G l v b j E v T G 9 u Z G 9 u L 0 N o Y W 5 n Z W Q g V H l w Z S 5 7 Q 2 9 s d W 1 u M T Y s M T V 9 J n F 1 b 3 Q 7 L C Z x d W 9 0 O 1 N l Y 3 R p b 2 4 x L 0 x v b m R v b i 9 D a G F u Z 2 V k I F R 5 c G U u e 0 N v b H V t b j E 3 L D E 2 f S Z x d W 9 0 O y w m c X V v d D t T Z W N 0 a W 9 u M S 9 M b 2 5 k b 2 4 v Q 2 h h b m d l Z C B U e X B l L n t D b 2 x 1 b W 4 x O C w x N 3 0 m c X V v d D s s J n F 1 b 3 Q 7 U 2 V j d G l v b j E v T G 9 u Z G 9 u L 0 N o Y W 5 n Z W Q g V H l w Z S 5 7 Q 2 9 s d W 1 u M T k s M T h 9 J n F 1 b 3 Q 7 L C Z x d W 9 0 O 1 N l Y 3 R p b 2 4 x L 0 x v b m R v b i 9 D a G F u Z 2 V k I F R 5 c G U u e 0 N v b H V t b j I w L D E 5 f S Z x d W 9 0 O y w m c X V v d D t T Z W N 0 a W 9 u M S 9 M b 2 5 k b 2 4 v Q 2 h h b m d l Z C B U e X B l L n t D b 2 x 1 b W 4 y M S w y M H 0 m c X V v d D s s J n F 1 b 3 Q 7 U 2 V j d G l v b j E v T G 9 u Z G 9 u L 0 N o Y W 5 n Z W Q g V H l w Z S 5 7 Q 2 9 s d W 1 u M j I s M j F 9 J n F 1 b 3 Q 7 L C Z x d W 9 0 O 1 N l Y 3 R p b 2 4 x L 0 x v b m R v b i 9 D a G F u Z 2 V k I F R 5 c G U u e 0 N v b H V t b j I z L D I y f S Z x d W 9 0 O y w m c X V v d D t T Z W N 0 a W 9 u M S 9 M b 2 5 k b 2 4 v Q 2 h h b m d l Z C B U e X B l L n t D b 2 x 1 b W 4 y N C w y M 3 0 m c X V v d D s s J n F 1 b 3 Q 7 U 2 V j d G l v b j E v T G 9 u Z G 9 u L 0 N o Y W 5 n Z W Q g V H l w Z S 5 7 Q 2 9 s d W 1 u M j U s M j R 9 J n F 1 b 3 Q 7 L C Z x d W 9 0 O 1 N l Y 3 R p b 2 4 x L 0 x v b m R v b i 9 D a G F u Z 2 V k I F R 5 c G U u e 0 N v b H V t b j I 2 L D I 1 f S Z x d W 9 0 O y w m c X V v d D t T Z W N 0 a W 9 u M S 9 M b 2 5 k b 2 4 v Q 2 h h b m d l Z C B U e X B l L n t D b 2 x 1 b W 4 y N y w y N n 0 m c X V v d D s s J n F 1 b 3 Q 7 U 2 V j d G l v b j E v T G 9 u Z G 9 u L 0 N o Y W 5 n Z W Q g V H l w Z S 5 7 Q 2 9 s d W 1 u M j g s M j d 9 J n F 1 b 3 Q 7 L C Z x d W 9 0 O 1 N l Y 3 R p b 2 4 x L 0 x v b m R v b i 9 D a G F u Z 2 V k I F R 5 c G U u e 0 N v b H V t b j I 5 L D I 4 f S Z x d W 9 0 O y w m c X V v d D t T Z W N 0 a W 9 u M S 9 M b 2 5 k b 2 4 v Q 2 h h b m d l Z C B U e X B l L n t D b 2 x 1 b W 4 z M C w y O X 0 m c X V v d D s s J n F 1 b 3 Q 7 U 2 V j d G l v b j E v T G 9 u Z G 9 u L 0 N o Y W 5 n Z W Q g V H l w Z S 5 7 Q 2 9 s d W 1 u M z E s M z B 9 J n F 1 b 3 Q 7 L C Z x d W 9 0 O 1 N l Y 3 R p b 2 4 x L 0 x v b m R v b i 9 D a G F u Z 2 V k I F R 5 c G U u e 0 N v b H V t b j M y L D M x f S Z x d W 9 0 O y w m c X V v d D t T Z W N 0 a W 9 u M S 9 M b 2 5 k b 2 4 v Q 2 h h b m d l Z C B U e X B l L n t D b 2 x 1 b W 4 z M y w z M n 0 m c X V v d D s s J n F 1 b 3 Q 7 U 2 V j d G l v b j E v T G 9 u Z G 9 u L 0 N o Y W 5 n Z W Q g V H l w Z S 5 7 Q 2 9 s d W 1 u M z Q s M z N 9 J n F 1 b 3 Q 7 L C Z x d W 9 0 O 1 N l Y 3 R p b 2 4 x L 0 x v b m R v b i 9 D a G F u Z 2 V k I F R 5 c G U u e 0 N v b H V t b j M 1 L D M 0 f S Z x d W 9 0 O y w m c X V v d D t T Z W N 0 a W 9 u M S 9 M b 2 5 k b 2 4 v Q 2 h h b m d l Z C B U e X B l L n t D b 2 x 1 b W 4 z N i w z N X 0 m c X V v d D s s J n F 1 b 3 Q 7 U 2 V j d G l v b j E v T G 9 u Z G 9 u L 0 N o Y W 5 n Z W Q g V H l w Z S 5 7 Q 2 9 s d W 1 u M z c s M z Z 9 J n F 1 b 3 Q 7 L C Z x d W 9 0 O 1 N l Y 3 R p b 2 4 x L 0 x v b m R v b i 9 D a G F u Z 2 V k I F R 5 c G U u e 0 N v b H V t b j M 4 L D M 3 f S Z x d W 9 0 O y w m c X V v d D t T Z W N 0 a W 9 u M S 9 M b 2 5 k b 2 4 v Q 2 h h b m d l Z C B U e X B l L n t D b 2 x 1 b W 4 z O S w z O H 0 m c X V v d D s s J n F 1 b 3 Q 7 U 2 V j d G l v b j E v T G 9 u Z G 9 u L 0 N o Y W 5 n Z W Q g V H l w Z S 5 7 Q 2 9 s d W 1 u N D A s M z l 9 J n F 1 b 3 Q 7 L C Z x d W 9 0 O 1 N l Y 3 R p b 2 4 x L 0 x v b m R v b i 9 D a G F u Z 2 V k I F R 5 c G U u e 0 N v b H V t b j Q x L D Q w f S Z x d W 9 0 O y w m c X V v d D t T Z W N 0 a W 9 u M S 9 M b 2 5 k b 2 4 v Q 2 h h b m d l Z C B U e X B l L n t D b 2 x 1 b W 4 0 M i w 0 M X 0 m c X V v d D s s J n F 1 b 3 Q 7 U 2 V j d G l v b j E v T G 9 u Z G 9 u L 0 N o Y W 5 n Z W Q g V H l w Z S 5 7 Q 2 9 s d W 1 u N D M s N D J 9 J n F 1 b 3 Q 7 L C Z x d W 9 0 O 1 N l Y 3 R p b 2 4 x L 0 x v b m R v b i 9 D a G F u Z 2 V k I F R 5 c G U u e 0 N v b H V t b j Q 0 L D Q z f S Z x d W 9 0 O y w m c X V v d D t T Z W N 0 a W 9 u M S 9 M b 2 5 k b 2 4 v Q 2 h h b m d l Z C B U e X B l L n t D b 2 x 1 b W 4 0 N S w 0 N H 0 m c X V v d D s s J n F 1 b 3 Q 7 U 2 V j d G l v b j E v T G 9 u Z G 9 u L 0 N o Y W 5 n Z W Q g V H l w Z S 5 7 Q 2 9 s d W 1 u N D Y s N D V 9 J n F 1 b 3 Q 7 L C Z x d W 9 0 O 1 N l Y 3 R p b 2 4 x L 0 x v b m R v b i 9 D a G F u Z 2 V k I F R 5 c G U u e 0 N v b H V t b j Q 3 L D Q 2 f S Z x d W 9 0 O y w m c X V v d D t T Z W N 0 a W 9 u M S 9 M b 2 5 k b 2 4 v Q 2 h h b m d l Z C B U e X B l L n t D b 2 x 1 b W 4 0 O C w 0 N 3 0 m c X V v d D s s J n F 1 b 3 Q 7 U 2 V j d G l v b j E v T G 9 u Z G 9 u L 0 N o Y W 5 n Z W Q g V H l w Z S 5 7 Q 2 9 s d W 1 u N D k s N D h 9 J n F 1 b 3 Q 7 L C Z x d W 9 0 O 1 N l Y 3 R p b 2 4 x L 0 x v b m R v b i 9 D a G F u Z 2 V k I F R 5 c G U u e 0 N v b H V t b j U w L D Q 5 f S Z x d W 9 0 O y w m c X V v d D t T Z W N 0 a W 9 u M S 9 M b 2 5 k b 2 4 v Q 2 h h b m d l Z C B U e X B l L n t D b 2 x 1 b W 4 1 M S w 1 M H 0 m c X V v d D s s J n F 1 b 3 Q 7 U 2 V j d G l v b j E v T G 9 u Z G 9 u L 0 N o Y W 5 n Z W Q g V H l w Z S 5 7 Q 2 9 s d W 1 u N T I s N T F 9 J n F 1 b 3 Q 7 L C Z x d W 9 0 O 1 N l Y 3 R p b 2 4 x L 0 x v b m R v b i 9 D a G F u Z 2 V k I F R 5 c G U u e 0 N v b H V t b j U z L D U y f S Z x d W 9 0 O y w m c X V v d D t T Z W N 0 a W 9 u M S 9 M b 2 5 k b 2 4 v Q 2 h h b m d l Z C B U e X B l L n t D b 2 x 1 b W 4 1 N C w 1 M 3 0 m c X V v d D s s J n F 1 b 3 Q 7 U 2 V j d G l v b j E v T G 9 u Z G 9 u L 0 N o Y W 5 n Z W Q g V H l w Z S 5 7 Q 2 9 s d W 1 u N T U s N T R 9 J n F 1 b 3 Q 7 L C Z x d W 9 0 O 1 N l Y 3 R p b 2 4 x L 0 x v b m R v b i 9 D a G F u Z 2 V k I F R 5 c G U u e 0 N v b H V t b j U 2 L D U 1 f S Z x d W 9 0 O y w m c X V v d D t T Z W N 0 a W 9 u M S 9 M b 2 5 k b 2 4 v Q 2 h h b m d l Z C B U e X B l L n t D b 2 x 1 b W 4 1 N y w 1 N n 0 m c X V v d D s s J n F 1 b 3 Q 7 U 2 V j d G l v b j E v T G 9 u Z G 9 u L 0 N o Y W 5 n Z W Q g V H l w Z S 5 7 Q 2 9 s d W 1 u N T g s N T d 9 J n F 1 b 3 Q 7 L C Z x d W 9 0 O 1 N l Y 3 R p b 2 4 x L 0 x v b m R v b i 9 D a G F u Z 2 V k I F R 5 c G U u e 0 N v b H V t b j U 5 L D U 4 f S Z x d W 9 0 O y w m c X V v d D t T Z W N 0 a W 9 u M S 9 M b 2 5 k b 2 4 v Q 2 h h b m d l Z C B U e X B l L n t D b 2 x 1 b W 4 2 M C w 1 O X 0 m c X V v d D s s J n F 1 b 3 Q 7 U 2 V j d G l v b j E v T G 9 u Z G 9 u L 0 N o Y W 5 n Z W Q g V H l w Z S 5 7 Q 2 9 s d W 1 u N j E s N j B 9 J n F 1 b 3 Q 7 L C Z x d W 9 0 O 1 N l Y 3 R p b 2 4 x L 0 x v b m R v b i 9 D a G F u Z 2 V k I F R 5 c G U u e 0 N v b H V t b j Y y L D Y x f S Z x d W 9 0 O y w m c X V v d D t T Z W N 0 a W 9 u M S 9 M b 2 5 k b 2 4 v Q 2 h h b m d l Z C B U e X B l L n t D b 2 x 1 b W 4 2 M y w 2 M n 0 m c X V v d D s s J n F 1 b 3 Q 7 U 2 V j d G l v b j E v T G 9 u Z G 9 u L 0 N o Y W 5 n Z W Q g V H l w Z S 5 7 Q 2 9 s d W 1 u N j Q s N j N 9 J n F 1 b 3 Q 7 L C Z x d W 9 0 O 1 N l Y 3 R p b 2 4 x L 0 x v b m R v b i 9 D a G F u Z 2 V k I F R 5 c G U u e 0 N v b H V t b j Y 1 L D Y 0 f S Z x d W 9 0 O y w m c X V v d D t T Z W N 0 a W 9 u M S 9 M b 2 5 k b 2 4 v Q 2 h h b m d l Z C B U e X B l L n t D b 2 x 1 b W 4 2 N i w 2 N X 0 m c X V v d D s s J n F 1 b 3 Q 7 U 2 V j d G l v b j E v T G 9 u Z G 9 u L 0 N o Y W 5 n Z W Q g V H l w Z S 5 7 Q 2 9 s d W 1 u N j c s N j Z 9 J n F 1 b 3 Q 7 L C Z x d W 9 0 O 1 N l Y 3 R p b 2 4 x L 0 x v b m R v b i 9 D a G F u Z 2 V k I F R 5 c G U u e 0 N v b H V t b j Y 4 L D Y 3 f S Z x d W 9 0 O y w m c X V v d D t T Z W N 0 a W 9 u M S 9 M b 2 5 k b 2 4 v Q 2 h h b m d l Z C B U e X B l L n t D b 2 x 1 b W 4 2 O S w 2 O H 0 m c X V v d D s s J n F 1 b 3 Q 7 U 2 V j d G l v b j E v T G 9 u Z G 9 u L 0 N o Y W 5 n Z W Q g V H l w Z S 5 7 Q 2 9 s d W 1 u N z A s N j l 9 J n F 1 b 3 Q 7 L C Z x d W 9 0 O 1 N l Y 3 R p b 2 4 x L 0 x v b m R v b i 9 D a G F u Z 2 V k I F R 5 c G U u e 0 N v b H V t b j c x L D c w f S Z x d W 9 0 O y w m c X V v d D t T Z W N 0 a W 9 u M S 9 M b 2 5 k b 2 4 v Q 2 h h b m d l Z C B U e X B l L n t D b 2 x 1 b W 4 3 M i w 3 M X 0 m c X V v d D s s J n F 1 b 3 Q 7 U 2 V j d G l v b j E v T G 9 u Z G 9 u L 0 N o Y W 5 n Z W Q g V H l w Z S 5 7 Q 2 9 s d W 1 u N z M s N z J 9 J n F 1 b 3 Q 7 L C Z x d W 9 0 O 1 N l Y 3 R p b 2 4 x L 0 x v b m R v b i 9 D a G F u Z 2 V k I F R 5 c G U u e 0 N v b H V t b j c 0 L D c z f S Z x d W 9 0 O y w m c X V v d D t T Z W N 0 a W 9 u M S 9 M b 2 5 k b 2 4 v Q 2 h h b m d l Z C B U e X B l L n t D b 2 x 1 b W 4 3 N S w 3 N H 0 m c X V v d D s s J n F 1 b 3 Q 7 U 2 V j d G l v b j E v T G 9 u Z G 9 u L 0 N o Y W 5 n Z W Q g V H l w Z S 5 7 Q 2 9 s d W 1 u N z Y s N z V 9 J n F 1 b 3 Q 7 L C Z x d W 9 0 O 1 N l Y 3 R p b 2 4 x L 0 x v b m R v b i 9 D a G F u Z 2 V k I F R 5 c G U u e 0 N v b H V t b j c 3 L D c 2 f S Z x d W 9 0 O y w m c X V v d D t T Z W N 0 a W 9 u M S 9 M b 2 5 k b 2 4 v Q 2 h h b m d l Z C B U e X B l L n t D b 2 x 1 b W 4 3 O C w 3 N 3 0 m c X V v d D s s J n F 1 b 3 Q 7 U 2 V j d G l v b j E v T G 9 u Z G 9 u L 0 N o Y W 5 n Z W Q g V H l w Z S 5 7 Q 2 9 s d W 1 u N z k s N z h 9 J n F 1 b 3 Q 7 L C Z x d W 9 0 O 1 N l Y 3 R p b 2 4 x L 0 x v b m R v b i 9 D a G F u Z 2 V k I F R 5 c G U u e 0 N v b H V t b j g w L D c 5 f S Z x d W 9 0 O y w m c X V v d D t T Z W N 0 a W 9 u M S 9 M b 2 5 k b 2 4 v Q 2 h h b m d l Z C B U e X B l L n t D b 2 x 1 b W 4 4 M S w 4 M H 0 m c X V v d D s s J n F 1 b 3 Q 7 U 2 V j d G l v b j E v T G 9 u Z G 9 u L 0 N o Y W 5 n Z W Q g V H l w Z S 5 7 Q 2 9 s d W 1 u O D I s O D F 9 J n F 1 b 3 Q 7 L C Z x d W 9 0 O 1 N l Y 3 R p b 2 4 x L 0 x v b m R v b i 9 D a G F u Z 2 V k I F R 5 c G U u e 0 N v b H V t b j g z L D g y f S Z x d W 9 0 O y w m c X V v d D t T Z W N 0 a W 9 u M S 9 M b 2 5 k b 2 4 v Q 2 h h b m d l Z C B U e X B l L n t D b 2 x 1 b W 4 4 N C w 4 M 3 0 m c X V v d D s s J n F 1 b 3 Q 7 U 2 V j d G l v b j E v T G 9 u Z G 9 u L 0 N o Y W 5 n Z W Q g V H l w Z S 5 7 Q 2 9 s d W 1 u O D U s O D R 9 J n F 1 b 3 Q 7 X S w m c X V v d D t S Z W x h d G l v b n N o a X B J b m Z v J n F 1 b 3 Q 7 O l t d f S I g L z 4 8 L 1 N 0 Y W J s Z U V u d H J p Z X M + P C 9 J d G V t P j x J d G V t P j x J d G V t T G 9 j Y X R p b 2 4 + P E l 0 Z W 1 U e X B l P k Z v c m 1 1 b G E 8 L 0 l 0 Z W 1 U e X B l P j x J d G V t U G F 0 a D 5 T Z W N 0 a W 9 u M S 9 N Y W 5 j a G V z d G V y P C 9 J d G V t U G F 0 a D 4 8 L 0 l 0 Z W 1 M b 2 N h d G l v b j 4 8 U 3 R h Y m x l R W 5 0 c m l l c z 4 8 R W 5 0 c n k g V H l w Z T 0 i Q n V m Z m V y T m V 4 d F J l Z n J l c 2 g i I F Z h b H V l P S J s M S 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T F h N G Y 5 N T g t Y W I 5 Y i 0 0 N T h h L W F k N D Y t N D F h M m E x M W F j Z D M 3 I i A v P j x F b n R y e S B U e X B l P S J R d W V y e U l E I i B W Y W x 1 Z T 0 i c z N h N T A x Y W R i L W I 4 Y z M t N D A y N y 1 h Y j Q 0 L T Q w Y j M w Y z g x M m Z h Y y I g L z 4 8 R W 5 0 c n k g V H l w Z T 0 i U m V j b 3 Z l c n l U Y X J n Z X R D b 2 x 1 b W 4 i I F Z h b H V l P S J s M S I g L z 4 8 R W 5 0 c n k g V H l w Z T 0 i U m V j b 3 Z l c n l U Y X J n Z X R S b 3 c i I F Z h b H V l P S J s M S I g L z 4 8 R W 5 0 c n k g V H l w Z T 0 i U m V j b 3 Z l c n l U Y X J n Z X R T a G V l d C I g V m F s d W U 9 I n N T a G V l d D g 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E V y c m 9 y Q 2 9 k Z S I g V m F s d W U 9 I n N V b m t u b 3 d u I i A v P j x F b n R y e S B U e X B l P S J B Z G R l Z F R v R G F 0 Y U 1 v Z G V s I i B W Y W x 1 Z T 0 i b D A i I C 8 + P E V u d H J 5 I F R 5 c G U 9 I k Z p b G x M Y X N 0 V X B k Y X R l Z C I g V m F s d W U 9 I m Q y M D I 0 L T A 2 L T I y V D E 5 O j A 2 O j A 5 L j c w N z U 2 M T d a I i A v P j x F b n R y e S B U e X B l P S J G a W x s U 3 R h d H V z I i B W Y W x 1 Z T 0 i c 0 N v b X B s Z X R l I i A v P j x F b n R y e S B U e X B l P S J S Z W x h d G l v b n N o a X B J b m Z v Q 2 9 u d G F p b m V y I i B W Y W x 1 Z T 0 i c 3 s m c X V v d D t j b 2 x 1 b W 5 D b 3 V u d C Z x d W 9 0 O z o 4 N S w m c X V v d D t r Z X l D b 2 x 1 b W 5 O Y W 1 l c y Z x d W 9 0 O z p b X S w m c X V v d D t x d W V y e V J l b G F 0 a W 9 u c 2 h p c H M m c X V v d D s 6 W 1 0 s J n F 1 b 3 Q 7 Y 2 9 s d W 1 u S W R l b n R p d G l l c y Z x d W 9 0 O z p b J n F 1 b 3 Q 7 U 2 V j d G l v b j E v T W F u Y 2 h l c 3 R l c i 9 D a G F u Z 2 V k I F R 5 c G U u e 0 1 h b m N o Z X N 0 Z X I s M H 0 m c X V v d D s s J n F 1 b 3 Q 7 U 2 V j d G l v b j E v T W F u Y 2 h l c 3 R l c i 9 D a G F u Z 2 V k I F R 5 c G U u e 0 N v b H V t b j I s M X 0 m c X V v d D s s J n F 1 b 3 Q 7 U 2 V j d G l v b j E v T W F u Y 2 h l c 3 R l c i 9 D a G F u Z 2 V k I F R 5 c G U u e 0 N v b H V t b j M s M n 0 m c X V v d D s s J n F 1 b 3 Q 7 U 2 V j d G l v b j E v T W F u Y 2 h l c 3 R l c i 9 D a G F u Z 2 V k I F R 5 c G U u e 0 N v b H V t b j Q s M 3 0 m c X V v d D s s J n F 1 b 3 Q 7 U 2 V j d G l v b j E v T W F u Y 2 h l c 3 R l c i 9 D a G F u Z 2 V k I F R 5 c G U u e 0 N v b H V t b j U s N H 0 m c X V v d D s s J n F 1 b 3 Q 7 U 2 V j d G l v b j E v T W F u Y 2 h l c 3 R l c i 9 D a G F u Z 2 V k I F R 5 c G U u e 0 N v b H V t b j Y s N X 0 m c X V v d D s s J n F 1 b 3 Q 7 U 2 V j d G l v b j E v T W F u Y 2 h l c 3 R l c i 9 D a G F u Z 2 V k I F R 5 c G U u e 0 N v b H V t b j c s N n 0 m c X V v d D s s J n F 1 b 3 Q 7 U 2 V j d G l v b j E v T W F u Y 2 h l c 3 R l c i 9 D a G F u Z 2 V k I F R 5 c G U u e 0 N v b H V t b j g s N 3 0 m c X V v d D s s J n F 1 b 3 Q 7 U 2 V j d G l v b j E v T W F u Y 2 h l c 3 R l c i 9 D a G F u Z 2 V k I F R 5 c G U u e 0 N v b H V t b j k s O H 0 m c X V v d D s s J n F 1 b 3 Q 7 U 2 V j d G l v b j E v T W F u Y 2 h l c 3 R l c i 9 D a G F u Z 2 V k I F R 5 c G U u e 0 N v b H V t b j E w L D l 9 J n F 1 b 3 Q 7 L C Z x d W 9 0 O 1 N l Y 3 R p b 2 4 x L 0 1 h b m N o Z X N 0 Z X I v Q 2 h h b m d l Z C B U e X B l L n t D b 2 x 1 b W 4 x M S w x M H 0 m c X V v d D s s J n F 1 b 3 Q 7 U 2 V j d G l v b j E v T W F u Y 2 h l c 3 R l c i 9 D a G F u Z 2 V k I F R 5 c G U u e 0 N v b H V t b j E y L D E x f S Z x d W 9 0 O y w m c X V v d D t T Z W N 0 a W 9 u M S 9 N Y W 5 j a G V z d G V y L 0 N o Y W 5 n Z W Q g V H l w Z S 5 7 Q 2 9 s d W 1 u M T M s M T J 9 J n F 1 b 3 Q 7 L C Z x d W 9 0 O 1 N l Y 3 R p b 2 4 x L 0 1 h b m N o Z X N 0 Z X I v Q 2 h h b m d l Z C B U e X B l L n t D b 2 x 1 b W 4 x N C w x M 3 0 m c X V v d D s s J n F 1 b 3 Q 7 U 2 V j d G l v b j E v T W F u Y 2 h l c 3 R l c i 9 D a G F u Z 2 V k I F R 5 c G U u e 0 N v b H V t b j E 1 L D E 0 f S Z x d W 9 0 O y w m c X V v d D t T Z W N 0 a W 9 u M S 9 N Y W 5 j a G V z d G V y L 0 N o Y W 5 n Z W Q g V H l w Z S 5 7 Q 2 9 s d W 1 u M T Y s M T V 9 J n F 1 b 3 Q 7 L C Z x d W 9 0 O 1 N l Y 3 R p b 2 4 x L 0 1 h b m N o Z X N 0 Z X I v Q 2 h h b m d l Z C B U e X B l L n t D b 2 x 1 b W 4 x N y w x N n 0 m c X V v d D s s J n F 1 b 3 Q 7 U 2 V j d G l v b j E v T W F u Y 2 h l c 3 R l c i 9 D a G F u Z 2 V k I F R 5 c G U u e 0 N v b H V t b j E 4 L D E 3 f S Z x d W 9 0 O y w m c X V v d D t T Z W N 0 a W 9 u M S 9 N Y W 5 j a G V z d G V y L 0 N o Y W 5 n Z W Q g V H l w Z S 5 7 Q 2 9 s d W 1 u M T k s M T h 9 J n F 1 b 3 Q 7 L C Z x d W 9 0 O 1 N l Y 3 R p b 2 4 x L 0 1 h b m N o Z X N 0 Z X I v Q 2 h h b m d l Z C B U e X B l L n t D b 2 x 1 b W 4 y M C w x O X 0 m c X V v d D s s J n F 1 b 3 Q 7 U 2 V j d G l v b j E v T W F u Y 2 h l c 3 R l c i 9 D a G F u Z 2 V k I F R 5 c G U u e 0 N v b H V t b j I x L D I w f S Z x d W 9 0 O y w m c X V v d D t T Z W N 0 a W 9 u M S 9 N Y W 5 j a G V z d G V y L 0 N o Y W 5 n Z W Q g V H l w Z S 5 7 Q 2 9 s d W 1 u M j I s M j F 9 J n F 1 b 3 Q 7 L C Z x d W 9 0 O 1 N l Y 3 R p b 2 4 x L 0 1 h b m N o Z X N 0 Z X I v Q 2 h h b m d l Z C B U e X B l L n t D b 2 x 1 b W 4 y M y w y M n 0 m c X V v d D s s J n F 1 b 3 Q 7 U 2 V j d G l v b j E v T W F u Y 2 h l c 3 R l c i 9 D a G F u Z 2 V k I F R 5 c G U u e 0 N v b H V t b j I 0 L D I z f S Z x d W 9 0 O y w m c X V v d D t T Z W N 0 a W 9 u M S 9 N Y W 5 j a G V z d G V y L 0 N o Y W 5 n Z W Q g V H l w Z S 5 7 Q 2 9 s d W 1 u M j U s M j R 9 J n F 1 b 3 Q 7 L C Z x d W 9 0 O 1 N l Y 3 R p b 2 4 x L 0 1 h b m N o Z X N 0 Z X I v Q 2 h h b m d l Z C B U e X B l L n t D b 2 x 1 b W 4 y N i w y N X 0 m c X V v d D s s J n F 1 b 3 Q 7 U 2 V j d G l v b j E v T W F u Y 2 h l c 3 R l c i 9 D a G F u Z 2 V k I F R 5 c G U u e 0 N v b H V t b j I 3 L D I 2 f S Z x d W 9 0 O y w m c X V v d D t T Z W N 0 a W 9 u M S 9 N Y W 5 j a G V z d G V y L 0 N o Y W 5 n Z W Q g V H l w Z S 5 7 Q 2 9 s d W 1 u M j g s M j d 9 J n F 1 b 3 Q 7 L C Z x d W 9 0 O 1 N l Y 3 R p b 2 4 x L 0 1 h b m N o Z X N 0 Z X I v Q 2 h h b m d l Z C B U e X B l L n t D b 2 x 1 b W 4 y O S w y O H 0 m c X V v d D s s J n F 1 b 3 Q 7 U 2 V j d G l v b j E v T W F u Y 2 h l c 3 R l c i 9 D a G F u Z 2 V k I F R 5 c G U u e 0 N v b H V t b j M w L D I 5 f S Z x d W 9 0 O y w m c X V v d D t T Z W N 0 a W 9 u M S 9 N Y W 5 j a G V z d G V y L 0 N o Y W 5 n Z W Q g V H l w Z S 5 7 Q 2 9 s d W 1 u M z E s M z B 9 J n F 1 b 3 Q 7 L C Z x d W 9 0 O 1 N l Y 3 R p b 2 4 x L 0 1 h b m N o Z X N 0 Z X I v Q 2 h h b m d l Z C B U e X B l L n t D b 2 x 1 b W 4 z M i w z M X 0 m c X V v d D s s J n F 1 b 3 Q 7 U 2 V j d G l v b j E v T W F u Y 2 h l c 3 R l c i 9 D a G F u Z 2 V k I F R 5 c G U u e 0 N v b H V t b j M z L D M y f S Z x d W 9 0 O y w m c X V v d D t T Z W N 0 a W 9 u M S 9 N Y W 5 j a G V z d G V y L 0 N o Y W 5 n Z W Q g V H l w Z S 5 7 Q 2 9 s d W 1 u M z Q s M z N 9 J n F 1 b 3 Q 7 L C Z x d W 9 0 O 1 N l Y 3 R p b 2 4 x L 0 1 h b m N o Z X N 0 Z X I v Q 2 h h b m d l Z C B U e X B l L n t D b 2 x 1 b W 4 z N S w z N H 0 m c X V v d D s s J n F 1 b 3 Q 7 U 2 V j d G l v b j E v T W F u Y 2 h l c 3 R l c i 9 D a G F u Z 2 V k I F R 5 c G U u e 0 N v b H V t b j M 2 L D M 1 f S Z x d W 9 0 O y w m c X V v d D t T Z W N 0 a W 9 u M S 9 N Y W 5 j a G V z d G V y L 0 N o Y W 5 n Z W Q g V H l w Z S 5 7 Q 2 9 s d W 1 u M z c s M z Z 9 J n F 1 b 3 Q 7 L C Z x d W 9 0 O 1 N l Y 3 R p b 2 4 x L 0 1 h b m N o Z X N 0 Z X I v Q 2 h h b m d l Z C B U e X B l L n t D b 2 x 1 b W 4 z O C w z N 3 0 m c X V v d D s s J n F 1 b 3 Q 7 U 2 V j d G l v b j E v T W F u Y 2 h l c 3 R l c i 9 D a G F u Z 2 V k I F R 5 c G U u e 0 N v b H V t b j M 5 L D M 4 f S Z x d W 9 0 O y w m c X V v d D t T Z W N 0 a W 9 u M S 9 N Y W 5 j a G V z d G V y L 0 N o Y W 5 n Z W Q g V H l w Z S 5 7 Q 2 9 s d W 1 u N D A s M z l 9 J n F 1 b 3 Q 7 L C Z x d W 9 0 O 1 N l Y 3 R p b 2 4 x L 0 1 h b m N o Z X N 0 Z X I v Q 2 h h b m d l Z C B U e X B l L n t D b 2 x 1 b W 4 0 M S w 0 M H 0 m c X V v d D s s J n F 1 b 3 Q 7 U 2 V j d G l v b j E v T W F u Y 2 h l c 3 R l c i 9 D a G F u Z 2 V k I F R 5 c G U u e 0 N v b H V t b j Q y L D Q x f S Z x d W 9 0 O y w m c X V v d D t T Z W N 0 a W 9 u M S 9 N Y W 5 j a G V z d G V y L 0 N o Y W 5 n Z W Q g V H l w Z S 5 7 Q 2 9 s d W 1 u N D M s N D J 9 J n F 1 b 3 Q 7 L C Z x d W 9 0 O 1 N l Y 3 R p b 2 4 x L 0 1 h b m N o Z X N 0 Z X I v Q 2 h h b m d l Z C B U e X B l L n t D b 2 x 1 b W 4 0 N C w 0 M 3 0 m c X V v d D s s J n F 1 b 3 Q 7 U 2 V j d G l v b j E v T W F u Y 2 h l c 3 R l c i 9 D a G F u Z 2 V k I F R 5 c G U u e 0 N v b H V t b j Q 1 L D Q 0 f S Z x d W 9 0 O y w m c X V v d D t T Z W N 0 a W 9 u M S 9 N Y W 5 j a G V z d G V y L 0 N o Y W 5 n Z W Q g V H l w Z S 5 7 Q 2 9 s d W 1 u N D Y s N D V 9 J n F 1 b 3 Q 7 L C Z x d W 9 0 O 1 N l Y 3 R p b 2 4 x L 0 1 h b m N o Z X N 0 Z X I v Q 2 h h b m d l Z C B U e X B l L n t D b 2 x 1 b W 4 0 N y w 0 N n 0 m c X V v d D s s J n F 1 b 3 Q 7 U 2 V j d G l v b j E v T W F u Y 2 h l c 3 R l c i 9 D a G F u Z 2 V k I F R 5 c G U u e 0 N v b H V t b j Q 4 L D Q 3 f S Z x d W 9 0 O y w m c X V v d D t T Z W N 0 a W 9 u M S 9 N Y W 5 j a G V z d G V y L 0 N o Y W 5 n Z W Q g V H l w Z S 5 7 Q 2 9 s d W 1 u N D k s N D h 9 J n F 1 b 3 Q 7 L C Z x d W 9 0 O 1 N l Y 3 R p b 2 4 x L 0 1 h b m N o Z X N 0 Z X I v Q 2 h h b m d l Z C B U e X B l L n t D b 2 x 1 b W 4 1 M C w 0 O X 0 m c X V v d D s s J n F 1 b 3 Q 7 U 2 V j d G l v b j E v T W F u Y 2 h l c 3 R l c i 9 D a G F u Z 2 V k I F R 5 c G U u e 0 N v b H V t b j U x L D U w f S Z x d W 9 0 O y w m c X V v d D t T Z W N 0 a W 9 u M S 9 N Y W 5 j a G V z d G V y L 0 N o Y W 5 n Z W Q g V H l w Z S 5 7 Q 2 9 s d W 1 u N T I s N T F 9 J n F 1 b 3 Q 7 L C Z x d W 9 0 O 1 N l Y 3 R p b 2 4 x L 0 1 h b m N o Z X N 0 Z X I v Q 2 h h b m d l Z C B U e X B l L n t D b 2 x 1 b W 4 1 M y w 1 M n 0 m c X V v d D s s J n F 1 b 3 Q 7 U 2 V j d G l v b j E v T W F u Y 2 h l c 3 R l c i 9 D a G F u Z 2 V k I F R 5 c G U u e 0 N v b H V t b j U 0 L D U z f S Z x d W 9 0 O y w m c X V v d D t T Z W N 0 a W 9 u M S 9 N Y W 5 j a G V z d G V y L 0 N o Y W 5 n Z W Q g V H l w Z S 5 7 Q 2 9 s d W 1 u N T U s N T R 9 J n F 1 b 3 Q 7 L C Z x d W 9 0 O 1 N l Y 3 R p b 2 4 x L 0 1 h b m N o Z X N 0 Z X I v Q 2 h h b m d l Z C B U e X B l L n t D b 2 x 1 b W 4 1 N i w 1 N X 0 m c X V v d D s s J n F 1 b 3 Q 7 U 2 V j d G l v b j E v T W F u Y 2 h l c 3 R l c i 9 D a G F u Z 2 V k I F R 5 c G U u e 0 N v b H V t b j U 3 L D U 2 f S Z x d W 9 0 O y w m c X V v d D t T Z W N 0 a W 9 u M S 9 N Y W 5 j a G V z d G V y L 0 N o Y W 5 n Z W Q g V H l w Z S 5 7 Q 2 9 s d W 1 u N T g s N T d 9 J n F 1 b 3 Q 7 L C Z x d W 9 0 O 1 N l Y 3 R p b 2 4 x L 0 1 h b m N o Z X N 0 Z X I v Q 2 h h b m d l Z C B U e X B l L n t D b 2 x 1 b W 4 1 O S w 1 O H 0 m c X V v d D s s J n F 1 b 3 Q 7 U 2 V j d G l v b j E v T W F u Y 2 h l c 3 R l c i 9 D a G F u Z 2 V k I F R 5 c G U u e 0 N v b H V t b j Y w L D U 5 f S Z x d W 9 0 O y w m c X V v d D t T Z W N 0 a W 9 u M S 9 N Y W 5 j a G V z d G V y L 0 N o Y W 5 n Z W Q g V H l w Z S 5 7 Q 2 9 s d W 1 u N j E s N j B 9 J n F 1 b 3 Q 7 L C Z x d W 9 0 O 1 N l Y 3 R p b 2 4 x L 0 1 h b m N o Z X N 0 Z X I v Q 2 h h b m d l Z C B U e X B l L n t D b 2 x 1 b W 4 2 M i w 2 M X 0 m c X V v d D s s J n F 1 b 3 Q 7 U 2 V j d G l v b j E v T W F u Y 2 h l c 3 R l c i 9 D a G F u Z 2 V k I F R 5 c G U u e 0 N v b H V t b j Y z L D Y y f S Z x d W 9 0 O y w m c X V v d D t T Z W N 0 a W 9 u M S 9 N Y W 5 j a G V z d G V y L 0 N o Y W 5 n Z W Q g V H l w Z S 5 7 Q 2 9 s d W 1 u N j Q s N j N 9 J n F 1 b 3 Q 7 L C Z x d W 9 0 O 1 N l Y 3 R p b 2 4 x L 0 1 h b m N o Z X N 0 Z X I v Q 2 h h b m d l Z C B U e X B l L n t D b 2 x 1 b W 4 2 N S w 2 N H 0 m c X V v d D s s J n F 1 b 3 Q 7 U 2 V j d G l v b j E v T W F u Y 2 h l c 3 R l c i 9 D a G F u Z 2 V k I F R 5 c G U u e 0 N v b H V t b j Y 2 L D Y 1 f S Z x d W 9 0 O y w m c X V v d D t T Z W N 0 a W 9 u M S 9 N Y W 5 j a G V z d G V y L 0 N o Y W 5 n Z W Q g V H l w Z S 5 7 Q 2 9 s d W 1 u N j c s N j Z 9 J n F 1 b 3 Q 7 L C Z x d W 9 0 O 1 N l Y 3 R p b 2 4 x L 0 1 h b m N o Z X N 0 Z X I v Q 2 h h b m d l Z C B U e X B l L n t D b 2 x 1 b W 4 2 O C w 2 N 3 0 m c X V v d D s s J n F 1 b 3 Q 7 U 2 V j d G l v b j E v T W F u Y 2 h l c 3 R l c i 9 D a G F u Z 2 V k I F R 5 c G U u e 0 N v b H V t b j Y 5 L D Y 4 f S Z x d W 9 0 O y w m c X V v d D t T Z W N 0 a W 9 u M S 9 N Y W 5 j a G V z d G V y L 0 N o Y W 5 n Z W Q g V H l w Z S 5 7 Q 2 9 s d W 1 u N z A s N j l 9 J n F 1 b 3 Q 7 L C Z x d W 9 0 O 1 N l Y 3 R p b 2 4 x L 0 1 h b m N o Z X N 0 Z X I v Q 2 h h b m d l Z C B U e X B l L n t D b 2 x 1 b W 4 3 M S w 3 M H 0 m c X V v d D s s J n F 1 b 3 Q 7 U 2 V j d G l v b j E v T W F u Y 2 h l c 3 R l c i 9 D a G F u Z 2 V k I F R 5 c G U u e 0 N v b H V t b j c y L D c x f S Z x d W 9 0 O y w m c X V v d D t T Z W N 0 a W 9 u M S 9 N Y W 5 j a G V z d G V y L 0 N o Y W 5 n Z W Q g V H l w Z S 5 7 Q 2 9 s d W 1 u N z M s N z J 9 J n F 1 b 3 Q 7 L C Z x d W 9 0 O 1 N l Y 3 R p b 2 4 x L 0 1 h b m N o Z X N 0 Z X I v Q 2 h h b m d l Z C B U e X B l L n t D b 2 x 1 b W 4 3 N C w 3 M 3 0 m c X V v d D s s J n F 1 b 3 Q 7 U 2 V j d G l v b j E v T W F u Y 2 h l c 3 R l c i 9 D a G F u Z 2 V k I F R 5 c G U u e 0 N v b H V t b j c 1 L D c 0 f S Z x d W 9 0 O y w m c X V v d D t T Z W N 0 a W 9 u M S 9 N Y W 5 j a G V z d G V y L 0 N o Y W 5 n Z W Q g V H l w Z S 5 7 Q 2 9 s d W 1 u N z Y s N z V 9 J n F 1 b 3 Q 7 L C Z x d W 9 0 O 1 N l Y 3 R p b 2 4 x L 0 1 h b m N o Z X N 0 Z X I v Q 2 h h b m d l Z C B U e X B l L n t D b 2 x 1 b W 4 3 N y w 3 N n 0 m c X V v d D s s J n F 1 b 3 Q 7 U 2 V j d G l v b j E v T W F u Y 2 h l c 3 R l c i 9 D a G F u Z 2 V k I F R 5 c G U u e 0 N v b H V t b j c 4 L D c 3 f S Z x d W 9 0 O y w m c X V v d D t T Z W N 0 a W 9 u M S 9 N Y W 5 j a G V z d G V y L 0 N o Y W 5 n Z W Q g V H l w Z S 5 7 Q 2 9 s d W 1 u N z k s N z h 9 J n F 1 b 3 Q 7 L C Z x d W 9 0 O 1 N l Y 3 R p b 2 4 x L 0 1 h b m N o Z X N 0 Z X I v Q 2 h h b m d l Z C B U e X B l L n t D b 2 x 1 b W 4 4 M C w 3 O X 0 m c X V v d D s s J n F 1 b 3 Q 7 U 2 V j d G l v b j E v T W F u Y 2 h l c 3 R l c i 9 D a G F u Z 2 V k I F R 5 c G U u e 0 N v b H V t b j g x L D g w f S Z x d W 9 0 O y w m c X V v d D t T Z W N 0 a W 9 u M S 9 N Y W 5 j a G V z d G V y L 0 N o Y W 5 n Z W Q g V H l w Z S 5 7 Q 2 9 s d W 1 u O D I s O D F 9 J n F 1 b 3 Q 7 L C Z x d W 9 0 O 1 N l Y 3 R p b 2 4 x L 0 1 h b m N o Z X N 0 Z X I v Q 2 h h b m d l Z C B U e X B l L n t D b 2 x 1 b W 4 4 M y w 4 M n 0 m c X V v d D s s J n F 1 b 3 Q 7 U 2 V j d G l v b j E v T W F u Y 2 h l c 3 R l c i 9 D a G F u Z 2 V k I F R 5 c G U u e 0 N v b H V t b j g 0 L D g z f S Z x d W 9 0 O y w m c X V v d D t T Z W N 0 a W 9 u M S 9 N Y W 5 j a G V z d G V y L 0 N o Y W 5 n Z W Q g V H l w Z S 5 7 Q 2 9 s d W 1 u O D U s O D R 9 J n F 1 b 3 Q 7 X S w m c X V v d D t D b 2 x 1 b W 5 D b 3 V u d C Z x d W 9 0 O z o 4 N S w m c X V v d D t L Z X l D b 2 x 1 b W 5 O Y W 1 l c y Z x d W 9 0 O z p b X S w m c X V v d D t D b 2 x 1 b W 5 J Z G V u d G l 0 a W V z J n F 1 b 3 Q 7 O l s m c X V v d D t T Z W N 0 a W 9 u M S 9 N Y W 5 j a G V z d G V y L 0 N o Y W 5 n Z W Q g V H l w Z S 5 7 T W F u Y 2 h l c 3 R l c i w w f S Z x d W 9 0 O y w m c X V v d D t T Z W N 0 a W 9 u M S 9 N Y W 5 j a G V z d G V y L 0 N o Y W 5 n Z W Q g V H l w Z S 5 7 Q 2 9 s d W 1 u M i w x f S Z x d W 9 0 O y w m c X V v d D t T Z W N 0 a W 9 u M S 9 N Y W 5 j a G V z d G V y L 0 N o Y W 5 n Z W Q g V H l w Z S 5 7 Q 2 9 s d W 1 u M y w y f S Z x d W 9 0 O y w m c X V v d D t T Z W N 0 a W 9 u M S 9 N Y W 5 j a G V z d G V y L 0 N o Y W 5 n Z W Q g V H l w Z S 5 7 Q 2 9 s d W 1 u N C w z f S Z x d W 9 0 O y w m c X V v d D t T Z W N 0 a W 9 u M S 9 N Y W 5 j a G V z d G V y L 0 N o Y W 5 n Z W Q g V H l w Z S 5 7 Q 2 9 s d W 1 u N S w 0 f S Z x d W 9 0 O y w m c X V v d D t T Z W N 0 a W 9 u M S 9 N Y W 5 j a G V z d G V y L 0 N o Y W 5 n Z W Q g V H l w Z S 5 7 Q 2 9 s d W 1 u N i w 1 f S Z x d W 9 0 O y w m c X V v d D t T Z W N 0 a W 9 u M S 9 N Y W 5 j a G V z d G V y L 0 N o Y W 5 n Z W Q g V H l w Z S 5 7 Q 2 9 s d W 1 u N y w 2 f S Z x d W 9 0 O y w m c X V v d D t T Z W N 0 a W 9 u M S 9 N Y W 5 j a G V z d G V y L 0 N o Y W 5 n Z W Q g V H l w Z S 5 7 Q 2 9 s d W 1 u O C w 3 f S Z x d W 9 0 O y w m c X V v d D t T Z W N 0 a W 9 u M S 9 N Y W 5 j a G V z d G V y L 0 N o Y W 5 n Z W Q g V H l w Z S 5 7 Q 2 9 s d W 1 u O S w 4 f S Z x d W 9 0 O y w m c X V v d D t T Z W N 0 a W 9 u M S 9 N Y W 5 j a G V z d G V y L 0 N o Y W 5 n Z W Q g V H l w Z S 5 7 Q 2 9 s d W 1 u M T A s O X 0 m c X V v d D s s J n F 1 b 3 Q 7 U 2 V j d G l v b j E v T W F u Y 2 h l c 3 R l c i 9 D a G F u Z 2 V k I F R 5 c G U u e 0 N v b H V t b j E x L D E w f S Z x d W 9 0 O y w m c X V v d D t T Z W N 0 a W 9 u M S 9 N Y W 5 j a G V z d G V y L 0 N o Y W 5 n Z W Q g V H l w Z S 5 7 Q 2 9 s d W 1 u M T I s M T F 9 J n F 1 b 3 Q 7 L C Z x d W 9 0 O 1 N l Y 3 R p b 2 4 x L 0 1 h b m N o Z X N 0 Z X I v Q 2 h h b m d l Z C B U e X B l L n t D b 2 x 1 b W 4 x M y w x M n 0 m c X V v d D s s J n F 1 b 3 Q 7 U 2 V j d G l v b j E v T W F u Y 2 h l c 3 R l c i 9 D a G F u Z 2 V k I F R 5 c G U u e 0 N v b H V t b j E 0 L D E z f S Z x d W 9 0 O y w m c X V v d D t T Z W N 0 a W 9 u M S 9 N Y W 5 j a G V z d G V y L 0 N o Y W 5 n Z W Q g V H l w Z S 5 7 Q 2 9 s d W 1 u M T U s M T R 9 J n F 1 b 3 Q 7 L C Z x d W 9 0 O 1 N l Y 3 R p b 2 4 x L 0 1 h b m N o Z X N 0 Z X I v Q 2 h h b m d l Z C B U e X B l L n t D b 2 x 1 b W 4 x N i w x N X 0 m c X V v d D s s J n F 1 b 3 Q 7 U 2 V j d G l v b j E v T W F u Y 2 h l c 3 R l c i 9 D a G F u Z 2 V k I F R 5 c G U u e 0 N v b H V t b j E 3 L D E 2 f S Z x d W 9 0 O y w m c X V v d D t T Z W N 0 a W 9 u M S 9 N Y W 5 j a G V z d G V y L 0 N o Y W 5 n Z W Q g V H l w Z S 5 7 Q 2 9 s d W 1 u M T g s M T d 9 J n F 1 b 3 Q 7 L C Z x d W 9 0 O 1 N l Y 3 R p b 2 4 x L 0 1 h b m N o Z X N 0 Z X I v Q 2 h h b m d l Z C B U e X B l L n t D b 2 x 1 b W 4 x O S w x O H 0 m c X V v d D s s J n F 1 b 3 Q 7 U 2 V j d G l v b j E v T W F u Y 2 h l c 3 R l c i 9 D a G F u Z 2 V k I F R 5 c G U u e 0 N v b H V t b j I w L D E 5 f S Z x d W 9 0 O y w m c X V v d D t T Z W N 0 a W 9 u M S 9 N Y W 5 j a G V z d G V y L 0 N o Y W 5 n Z W Q g V H l w Z S 5 7 Q 2 9 s d W 1 u M j E s M j B 9 J n F 1 b 3 Q 7 L C Z x d W 9 0 O 1 N l Y 3 R p b 2 4 x L 0 1 h b m N o Z X N 0 Z X I v Q 2 h h b m d l Z C B U e X B l L n t D b 2 x 1 b W 4 y M i w y M X 0 m c X V v d D s s J n F 1 b 3 Q 7 U 2 V j d G l v b j E v T W F u Y 2 h l c 3 R l c i 9 D a G F u Z 2 V k I F R 5 c G U u e 0 N v b H V t b j I z L D I y f S Z x d W 9 0 O y w m c X V v d D t T Z W N 0 a W 9 u M S 9 N Y W 5 j a G V z d G V y L 0 N o Y W 5 n Z W Q g V H l w Z S 5 7 Q 2 9 s d W 1 u M j Q s M j N 9 J n F 1 b 3 Q 7 L C Z x d W 9 0 O 1 N l Y 3 R p b 2 4 x L 0 1 h b m N o Z X N 0 Z X I v Q 2 h h b m d l Z C B U e X B l L n t D b 2 x 1 b W 4 y N S w y N H 0 m c X V v d D s s J n F 1 b 3 Q 7 U 2 V j d G l v b j E v T W F u Y 2 h l c 3 R l c i 9 D a G F u Z 2 V k I F R 5 c G U u e 0 N v b H V t b j I 2 L D I 1 f S Z x d W 9 0 O y w m c X V v d D t T Z W N 0 a W 9 u M S 9 N Y W 5 j a G V z d G V y L 0 N o Y W 5 n Z W Q g V H l w Z S 5 7 Q 2 9 s d W 1 u M j c s M j Z 9 J n F 1 b 3 Q 7 L C Z x d W 9 0 O 1 N l Y 3 R p b 2 4 x L 0 1 h b m N o Z X N 0 Z X I v Q 2 h h b m d l Z C B U e X B l L n t D b 2 x 1 b W 4 y O C w y N 3 0 m c X V v d D s s J n F 1 b 3 Q 7 U 2 V j d G l v b j E v T W F u Y 2 h l c 3 R l c i 9 D a G F u Z 2 V k I F R 5 c G U u e 0 N v b H V t b j I 5 L D I 4 f S Z x d W 9 0 O y w m c X V v d D t T Z W N 0 a W 9 u M S 9 N Y W 5 j a G V z d G V y L 0 N o Y W 5 n Z W Q g V H l w Z S 5 7 Q 2 9 s d W 1 u M z A s M j l 9 J n F 1 b 3 Q 7 L C Z x d W 9 0 O 1 N l Y 3 R p b 2 4 x L 0 1 h b m N o Z X N 0 Z X I v Q 2 h h b m d l Z C B U e X B l L n t D b 2 x 1 b W 4 z M S w z M H 0 m c X V v d D s s J n F 1 b 3 Q 7 U 2 V j d G l v b j E v T W F u Y 2 h l c 3 R l c i 9 D a G F u Z 2 V k I F R 5 c G U u e 0 N v b H V t b j M y L D M x f S Z x d W 9 0 O y w m c X V v d D t T Z W N 0 a W 9 u M S 9 N Y W 5 j a G V z d G V y L 0 N o Y W 5 n Z W Q g V H l w Z S 5 7 Q 2 9 s d W 1 u M z M s M z J 9 J n F 1 b 3 Q 7 L C Z x d W 9 0 O 1 N l Y 3 R p b 2 4 x L 0 1 h b m N o Z X N 0 Z X I v Q 2 h h b m d l Z C B U e X B l L n t D b 2 x 1 b W 4 z N C w z M 3 0 m c X V v d D s s J n F 1 b 3 Q 7 U 2 V j d G l v b j E v T W F u Y 2 h l c 3 R l c i 9 D a G F u Z 2 V k I F R 5 c G U u e 0 N v b H V t b j M 1 L D M 0 f S Z x d W 9 0 O y w m c X V v d D t T Z W N 0 a W 9 u M S 9 N Y W 5 j a G V z d G V y L 0 N o Y W 5 n Z W Q g V H l w Z S 5 7 Q 2 9 s d W 1 u M z Y s M z V 9 J n F 1 b 3 Q 7 L C Z x d W 9 0 O 1 N l Y 3 R p b 2 4 x L 0 1 h b m N o Z X N 0 Z X I v Q 2 h h b m d l Z C B U e X B l L n t D b 2 x 1 b W 4 z N y w z N n 0 m c X V v d D s s J n F 1 b 3 Q 7 U 2 V j d G l v b j E v T W F u Y 2 h l c 3 R l c i 9 D a G F u Z 2 V k I F R 5 c G U u e 0 N v b H V t b j M 4 L D M 3 f S Z x d W 9 0 O y w m c X V v d D t T Z W N 0 a W 9 u M S 9 N Y W 5 j a G V z d G V y L 0 N o Y W 5 n Z W Q g V H l w Z S 5 7 Q 2 9 s d W 1 u M z k s M z h 9 J n F 1 b 3 Q 7 L C Z x d W 9 0 O 1 N l Y 3 R p b 2 4 x L 0 1 h b m N o Z X N 0 Z X I v Q 2 h h b m d l Z C B U e X B l L n t D b 2 x 1 b W 4 0 M C w z O X 0 m c X V v d D s s J n F 1 b 3 Q 7 U 2 V j d G l v b j E v T W F u Y 2 h l c 3 R l c i 9 D a G F u Z 2 V k I F R 5 c G U u e 0 N v b H V t b j Q x L D Q w f S Z x d W 9 0 O y w m c X V v d D t T Z W N 0 a W 9 u M S 9 N Y W 5 j a G V z d G V y L 0 N o Y W 5 n Z W Q g V H l w Z S 5 7 Q 2 9 s d W 1 u N D I s N D F 9 J n F 1 b 3 Q 7 L C Z x d W 9 0 O 1 N l Y 3 R p b 2 4 x L 0 1 h b m N o Z X N 0 Z X I v Q 2 h h b m d l Z C B U e X B l L n t D b 2 x 1 b W 4 0 M y w 0 M n 0 m c X V v d D s s J n F 1 b 3 Q 7 U 2 V j d G l v b j E v T W F u Y 2 h l c 3 R l c i 9 D a G F u Z 2 V k I F R 5 c G U u e 0 N v b H V t b j Q 0 L D Q z f S Z x d W 9 0 O y w m c X V v d D t T Z W N 0 a W 9 u M S 9 N Y W 5 j a G V z d G V y L 0 N o Y W 5 n Z W Q g V H l w Z S 5 7 Q 2 9 s d W 1 u N D U s N D R 9 J n F 1 b 3 Q 7 L C Z x d W 9 0 O 1 N l Y 3 R p b 2 4 x L 0 1 h b m N o Z X N 0 Z X I v Q 2 h h b m d l Z C B U e X B l L n t D b 2 x 1 b W 4 0 N i w 0 N X 0 m c X V v d D s s J n F 1 b 3 Q 7 U 2 V j d G l v b j E v T W F u Y 2 h l c 3 R l c i 9 D a G F u Z 2 V k I F R 5 c G U u e 0 N v b H V t b j Q 3 L D Q 2 f S Z x d W 9 0 O y w m c X V v d D t T Z W N 0 a W 9 u M S 9 N Y W 5 j a G V z d G V y L 0 N o Y W 5 n Z W Q g V H l w Z S 5 7 Q 2 9 s d W 1 u N D g s N D d 9 J n F 1 b 3 Q 7 L C Z x d W 9 0 O 1 N l Y 3 R p b 2 4 x L 0 1 h b m N o Z X N 0 Z X I v Q 2 h h b m d l Z C B U e X B l L n t D b 2 x 1 b W 4 0 O S w 0 O H 0 m c X V v d D s s J n F 1 b 3 Q 7 U 2 V j d G l v b j E v T W F u Y 2 h l c 3 R l c i 9 D a G F u Z 2 V k I F R 5 c G U u e 0 N v b H V t b j U w L D Q 5 f S Z x d W 9 0 O y w m c X V v d D t T Z W N 0 a W 9 u M S 9 N Y W 5 j a G V z d G V y L 0 N o Y W 5 n Z W Q g V H l w Z S 5 7 Q 2 9 s d W 1 u N T E s N T B 9 J n F 1 b 3 Q 7 L C Z x d W 9 0 O 1 N l Y 3 R p b 2 4 x L 0 1 h b m N o Z X N 0 Z X I v Q 2 h h b m d l Z C B U e X B l L n t D b 2 x 1 b W 4 1 M i w 1 M X 0 m c X V v d D s s J n F 1 b 3 Q 7 U 2 V j d G l v b j E v T W F u Y 2 h l c 3 R l c i 9 D a G F u Z 2 V k I F R 5 c G U u e 0 N v b H V t b j U z L D U y f S Z x d W 9 0 O y w m c X V v d D t T Z W N 0 a W 9 u M S 9 N Y W 5 j a G V z d G V y L 0 N o Y W 5 n Z W Q g V H l w Z S 5 7 Q 2 9 s d W 1 u N T Q s N T N 9 J n F 1 b 3 Q 7 L C Z x d W 9 0 O 1 N l Y 3 R p b 2 4 x L 0 1 h b m N o Z X N 0 Z X I v Q 2 h h b m d l Z C B U e X B l L n t D b 2 x 1 b W 4 1 N S w 1 N H 0 m c X V v d D s s J n F 1 b 3 Q 7 U 2 V j d G l v b j E v T W F u Y 2 h l c 3 R l c i 9 D a G F u Z 2 V k I F R 5 c G U u e 0 N v b H V t b j U 2 L D U 1 f S Z x d W 9 0 O y w m c X V v d D t T Z W N 0 a W 9 u M S 9 N Y W 5 j a G V z d G V y L 0 N o Y W 5 n Z W Q g V H l w Z S 5 7 Q 2 9 s d W 1 u N T c s N T Z 9 J n F 1 b 3 Q 7 L C Z x d W 9 0 O 1 N l Y 3 R p b 2 4 x L 0 1 h b m N o Z X N 0 Z X I v Q 2 h h b m d l Z C B U e X B l L n t D b 2 x 1 b W 4 1 O C w 1 N 3 0 m c X V v d D s s J n F 1 b 3 Q 7 U 2 V j d G l v b j E v T W F u Y 2 h l c 3 R l c i 9 D a G F u Z 2 V k I F R 5 c G U u e 0 N v b H V t b j U 5 L D U 4 f S Z x d W 9 0 O y w m c X V v d D t T Z W N 0 a W 9 u M S 9 N Y W 5 j a G V z d G V y L 0 N o Y W 5 n Z W Q g V H l w Z S 5 7 Q 2 9 s d W 1 u N j A s N T l 9 J n F 1 b 3 Q 7 L C Z x d W 9 0 O 1 N l Y 3 R p b 2 4 x L 0 1 h b m N o Z X N 0 Z X I v Q 2 h h b m d l Z C B U e X B l L n t D b 2 x 1 b W 4 2 M S w 2 M H 0 m c X V v d D s s J n F 1 b 3 Q 7 U 2 V j d G l v b j E v T W F u Y 2 h l c 3 R l c i 9 D a G F u Z 2 V k I F R 5 c G U u e 0 N v b H V t b j Y y L D Y x f S Z x d W 9 0 O y w m c X V v d D t T Z W N 0 a W 9 u M S 9 N Y W 5 j a G V z d G V y L 0 N o Y W 5 n Z W Q g V H l w Z S 5 7 Q 2 9 s d W 1 u N j M s N j J 9 J n F 1 b 3 Q 7 L C Z x d W 9 0 O 1 N l Y 3 R p b 2 4 x L 0 1 h b m N o Z X N 0 Z X I v Q 2 h h b m d l Z C B U e X B l L n t D b 2 x 1 b W 4 2 N C w 2 M 3 0 m c X V v d D s s J n F 1 b 3 Q 7 U 2 V j d G l v b j E v T W F u Y 2 h l c 3 R l c i 9 D a G F u Z 2 V k I F R 5 c G U u e 0 N v b H V t b j Y 1 L D Y 0 f S Z x d W 9 0 O y w m c X V v d D t T Z W N 0 a W 9 u M S 9 N Y W 5 j a G V z d G V y L 0 N o Y W 5 n Z W Q g V H l w Z S 5 7 Q 2 9 s d W 1 u N j Y s N j V 9 J n F 1 b 3 Q 7 L C Z x d W 9 0 O 1 N l Y 3 R p b 2 4 x L 0 1 h b m N o Z X N 0 Z X I v Q 2 h h b m d l Z C B U e X B l L n t D b 2 x 1 b W 4 2 N y w 2 N n 0 m c X V v d D s s J n F 1 b 3 Q 7 U 2 V j d G l v b j E v T W F u Y 2 h l c 3 R l c i 9 D a G F u Z 2 V k I F R 5 c G U u e 0 N v b H V t b j Y 4 L D Y 3 f S Z x d W 9 0 O y w m c X V v d D t T Z W N 0 a W 9 u M S 9 N Y W 5 j a G V z d G V y L 0 N o Y W 5 n Z W Q g V H l w Z S 5 7 Q 2 9 s d W 1 u N j k s N j h 9 J n F 1 b 3 Q 7 L C Z x d W 9 0 O 1 N l Y 3 R p b 2 4 x L 0 1 h b m N o Z X N 0 Z X I v Q 2 h h b m d l Z C B U e X B l L n t D b 2 x 1 b W 4 3 M C w 2 O X 0 m c X V v d D s s J n F 1 b 3 Q 7 U 2 V j d G l v b j E v T W F u Y 2 h l c 3 R l c i 9 D a G F u Z 2 V k I F R 5 c G U u e 0 N v b H V t b j c x L D c w f S Z x d W 9 0 O y w m c X V v d D t T Z W N 0 a W 9 u M S 9 N Y W 5 j a G V z d G V y L 0 N o Y W 5 n Z W Q g V H l w Z S 5 7 Q 2 9 s d W 1 u N z I s N z F 9 J n F 1 b 3 Q 7 L C Z x d W 9 0 O 1 N l Y 3 R p b 2 4 x L 0 1 h b m N o Z X N 0 Z X I v Q 2 h h b m d l Z C B U e X B l L n t D b 2 x 1 b W 4 3 M y w 3 M n 0 m c X V v d D s s J n F 1 b 3 Q 7 U 2 V j d G l v b j E v T W F u Y 2 h l c 3 R l c i 9 D a G F u Z 2 V k I F R 5 c G U u e 0 N v b H V t b j c 0 L D c z f S Z x d W 9 0 O y w m c X V v d D t T Z W N 0 a W 9 u M S 9 N Y W 5 j a G V z d G V y L 0 N o Y W 5 n Z W Q g V H l w Z S 5 7 Q 2 9 s d W 1 u N z U s N z R 9 J n F 1 b 3 Q 7 L C Z x d W 9 0 O 1 N l Y 3 R p b 2 4 x L 0 1 h b m N o Z X N 0 Z X I v Q 2 h h b m d l Z C B U e X B l L n t D b 2 x 1 b W 4 3 N i w 3 N X 0 m c X V v d D s s J n F 1 b 3 Q 7 U 2 V j d G l v b j E v T W F u Y 2 h l c 3 R l c i 9 D a G F u Z 2 V k I F R 5 c G U u e 0 N v b H V t b j c 3 L D c 2 f S Z x d W 9 0 O y w m c X V v d D t T Z W N 0 a W 9 u M S 9 N Y W 5 j a G V z d G V y L 0 N o Y W 5 n Z W Q g V H l w Z S 5 7 Q 2 9 s d W 1 u N z g s N z d 9 J n F 1 b 3 Q 7 L C Z x d W 9 0 O 1 N l Y 3 R p b 2 4 x L 0 1 h b m N o Z X N 0 Z X I v Q 2 h h b m d l Z C B U e X B l L n t D b 2 x 1 b W 4 3 O S w 3 O H 0 m c X V v d D s s J n F 1 b 3 Q 7 U 2 V j d G l v b j E v T W F u Y 2 h l c 3 R l c i 9 D a G F u Z 2 V k I F R 5 c G U u e 0 N v b H V t b j g w L D c 5 f S Z x d W 9 0 O y w m c X V v d D t T Z W N 0 a W 9 u M S 9 N Y W 5 j a G V z d G V y L 0 N o Y W 5 n Z W Q g V H l w Z S 5 7 Q 2 9 s d W 1 u O D E s O D B 9 J n F 1 b 3 Q 7 L C Z x d W 9 0 O 1 N l Y 3 R p b 2 4 x L 0 1 h b m N o Z X N 0 Z X I v Q 2 h h b m d l Z C B U e X B l L n t D b 2 x 1 b W 4 4 M i w 4 M X 0 m c X V v d D s s J n F 1 b 3 Q 7 U 2 V j d G l v b j E v T W F u Y 2 h l c 3 R l c i 9 D a G F u Z 2 V k I F R 5 c G U u e 0 N v b H V t b j g z L D g y f S Z x d W 9 0 O y w m c X V v d D t T Z W N 0 a W 9 u M S 9 N Y W 5 j a G V z d G V y L 0 N o Y W 5 n Z W Q g V H l w Z S 5 7 Q 2 9 s d W 1 u O D Q s O D N 9 J n F 1 b 3 Q 7 L C Z x d W 9 0 O 1 N l Y 3 R p b 2 4 x L 0 1 h b m N o Z X N 0 Z X I v Q 2 h h b m d l Z C B U e X B l L n t D b 2 x 1 b W 4 4 N S w 4 N H 0 m c X V v d D t d L C Z x d W 9 0 O 1 J l b G F 0 a W 9 u c 2 h p c E l u Z m 8 m c X V v d D s 6 W 1 1 9 I i A v P j w v U 3 R h Y m x l R W 5 0 c m l l c z 4 8 L 0 l 0 Z W 0 + P E l 0 Z W 0 + P E l 0 Z W 1 M b 2 N h d G l v b j 4 8 S X R l b V R 5 c G U + R m 9 y b X V s Y T w v S X R l b V R 5 c G U + P E l 0 Z W 1 Q Y X R o P l N l Y 3 R p b 2 4 x L 0 J 1 Z G d l d C U y M D I w L T 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2 L T E 3 V D E 5 O j M x O j I 2 L j Y 4 M D U z O T R 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O D Y 5 Z G Q 2 M T M t M W U 4 Y y 0 0 N W U w L W J m N D k t Z T M 0 Z j M 1 Z T U 1 O D B h I i A v P j x F b n R y e S B U e X B l P S J S Z W N v d m V y e V R h c m d l d E N v b H V t b i I g V m F s d W U 9 I m w x I i A v P j x F b n R y e S B U e X B l P S J S Z W N v d m V y e V R h c m d l d F J v d y I g V m F s d W U 9 I m w x I i A v P j x F b n R y e S B U e X B l P S J S Z W N v d m V y e V R h c m d l d F N o Z W V 0 I i B W Y W x 1 Z T 0 i c 1 N o Z W V 0 N i 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J 1 Z G d l d C U y M D E 5 L T I w 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2 L T E 3 V D E 5 O j M x O j I 2 L j c y O D E 1 M D B 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S U Q i I F Z h b H V l P S J z N j Q 3 N W I w O G M t M j I y Z S 0 0 O T Z l L T l l Z W I t O T M 3 Y j k 5 M T U w Y T I 2 I i A v P j x F b n R y e S B U e X B l P S J S Z W N v d m V y e V R h c m d l d E N v b H V t b i I g V m F s d W U 9 I m w x I i A v P j x F b n R y e S B U e X B l P S J S Z W N v d m V y e V R h c m d l d F J v d y I g V m F s d W U 9 I m w x I i A v P j x F b n R y e S B U e X B l P S J S Z W N v d m V y e V R h c m d l d F N o Z W V 0 I i B W Y W x 1 Z T 0 i c 1 N o Z W V 0 N y I g L z 4 8 R W 5 0 c n k g V H l w Z T 0 i U m V s Y X R p b 2 5 z a G l w S W 5 m b 0 N v b n R h a W 5 l c i I g V m F s d W U 9 I n N 7 J n F 1 b 3 Q 7 Y 2 9 s d W 1 u Q 2 9 1 b n Q m c X V v d D s 6 O D Q s J n F 1 b 3 Q 7 a 2 V 5 Q 2 9 s d W 1 u T m F t Z X M m c X V v d D s 6 W 1 0 s J n F 1 b 3 Q 7 c X V l c n l S Z W x h d G l v b n N o a X B z J n F 1 b 3 Q 7 O l t d L C Z x d W 9 0 O 2 N v b H V t b k l k Z W 5 0 a X R p Z X M m c X V v d D s 6 W y Z x d W 9 0 O 1 N l Y 3 R p b 2 4 x L 0 J 1 Z G d l d C A x O S 0 y M C 9 D a G F u Z 2 V k I F R 5 c G U u e 0 N v b H V t b j E s M H 0 m c X V v d D s s J n F 1 b 3 Q 7 U 2 V j d G l v b j E v Q n V k Z 2 V 0 I D E 5 L T I w L 0 N o Y W 5 n Z W Q g V H l w Z S 5 7 Q U J F U k R F R U 4 s M X 0 m c X V v d D s s J n F 1 b 3 Q 7 U 2 V j d G l v b j E v Q n V k Z 2 V 0 I D E 5 L T I w L 0 N o Y W 5 n Z W Q g V H l w Z S 5 7 Q 2 9 s d W 1 u M y w y f S Z x d W 9 0 O y w m c X V v d D t T Z W N 0 a W 9 u M S 9 C d W R n Z X Q g M T k t M j A v Q 2 h h b m d l Z C B U e X B l L n t D b 2 x 1 b W 4 0 L D N 9 J n F 1 b 3 Q 7 L C Z x d W 9 0 O 1 N l Y 3 R p b 2 4 x L 0 J 1 Z G d l d C A x O S 0 y M C 9 D a G F u Z 2 V k I F R 5 c G U u e 0 N v b H V t b j U s N H 0 m c X V v d D s s J n F 1 b 3 Q 7 U 2 V j d G l v b j E v Q n V k Z 2 V 0 I D E 5 L T I w L 0 N o Y W 5 n Z W Q g V H l w Z S 5 7 Q 2 9 s d W 1 u N i w 1 f S Z x d W 9 0 O y w m c X V v d D t T Z W N 0 a W 9 u M S 9 C d W R n Z X Q g M T k t M j A v Q 2 h h b m d l Z C B U e X B l L n t D b 2 x 1 b W 4 3 L D Z 9 J n F 1 b 3 Q 7 L C Z x d W 9 0 O 1 N l Y 3 R p b 2 4 x L 0 J 1 Z G d l d C A x O S 0 y M C 9 D a G F u Z 2 V k I F R 5 c G U u e 0 N v b H V t b j g s N 3 0 m c X V v d D s s J n F 1 b 3 Q 7 U 2 V j d G l v b j E v Q n V k Z 2 V 0 I D E 5 L T I w L 0 N o Y W 5 n Z W Q g V H l w Z S 5 7 Q 2 9 s d W 1 u O S w 4 f S Z x d W 9 0 O y w m c X V v d D t T Z W N 0 a W 9 u M S 9 C d W R n Z X Q g M T k t M j A v Q 2 h h b m d l Z C B U e X B l L n t D b 2 x 1 b W 4 x M C w 5 f S Z x d W 9 0 O y w m c X V v d D t T Z W N 0 a W 9 u M S 9 C d W R n Z X Q g M T k t M j A v Q 2 h h b m d l Z C B U e X B l L n t D b 2 x 1 b W 4 x M S w x M H 0 m c X V v d D s s J n F 1 b 3 Q 7 U 2 V j d G l v b j E v Q n V k Z 2 V 0 I D E 5 L T I w L 0 N o Y W 5 n Z W Q g V H l w Z S 5 7 Q 2 9 s d W 1 u M T I s M T F 9 J n F 1 b 3 Q 7 L C Z x d W 9 0 O 1 N l Y 3 R p b 2 4 x L 0 J 1 Z G d l d C A x O S 0 y M C 9 D a G F u Z 2 V k I F R 5 c G U u e 0 N v b H V t b j E z L D E y f S Z x d W 9 0 O y w m c X V v d D t T Z W N 0 a W 9 u M S 9 C d W R n Z X Q g M T k t M j A v Q 2 h h b m d l Z C B U e X B l L n t D b 2 x 1 b W 4 x N C w x M 3 0 m c X V v d D s s J n F 1 b 3 Q 7 U 2 V j d G l v b j E v Q n V k Z 2 V 0 I D E 5 L T I w L 0 N o Y W 5 n Z W Q g V H l w Z S 5 7 Q 2 9 s d W 1 u M T U s M T R 9 J n F 1 b 3 Q 7 L C Z x d W 9 0 O 1 N l Y 3 R p b 2 4 x L 0 J 1 Z G d l d C A x O S 0 y M C 9 D a G F u Z 2 V k I F R 5 c G U u e 0 d M Q V N H T 1 c s M T V 9 J n F 1 b 3 Q 7 L C Z x d W 9 0 O 1 N l Y 3 R p b 2 4 x L 0 J 1 Z G d l d C A x O S 0 y M C 9 D a G F u Z 2 V k I F R 5 c G U u e 0 N v b H V t b j E 3 L D E 2 f S Z x d W 9 0 O y w m c X V v d D t T Z W N 0 a W 9 u M S 9 C d W R n Z X Q g M T k t M j A v Q 2 h h b m d l Z C B U e X B l L n t D b 2 x 1 b W 4 x O C w x N 3 0 m c X V v d D s s J n F 1 b 3 Q 7 U 2 V j d G l v b j E v Q n V k Z 2 V 0 I D E 5 L T I w L 0 N o Y W 5 n Z W Q g V H l w Z S 5 7 Q 2 9 s d W 1 u M T k s M T h 9 J n F 1 b 3 Q 7 L C Z x d W 9 0 O 1 N l Y 3 R p b 2 4 x L 0 J 1 Z G d l d C A x O S 0 y M C 9 D a G F u Z 2 V k I F R 5 c G U u e 0 N v b H V t b j I w L D E 5 f S Z x d W 9 0 O y w m c X V v d D t T Z W N 0 a W 9 u M S 9 C d W R n Z X Q g M T k t M j A v Q 2 h h b m d l Z C B U e X B l L n t D b 2 x 1 b W 4 y M S w y M H 0 m c X V v d D s s J n F 1 b 3 Q 7 U 2 V j d G l v b j E v Q n V k Z 2 V 0 I D E 5 L T I w L 0 N o Y W 5 n Z W Q g V H l w Z S 5 7 Q 2 9 s d W 1 u M j I s M j F 9 J n F 1 b 3 Q 7 L C Z x d W 9 0 O 1 N l Y 3 R p b 2 4 x L 0 J 1 Z G d l d C A x O S 0 y M C 9 D a G F u Z 2 V k I F R 5 c G U u e 0 N v b H V t b j I z L D I y f S Z x d W 9 0 O y w m c X V v d D t T Z W N 0 a W 9 u M S 9 C d W R n Z X Q g M T k t M j A v Q 2 h h b m d l Z C B U e X B l L n t D b 2 x 1 b W 4 y N C w y M 3 0 m c X V v d D s s J n F 1 b 3 Q 7 U 2 V j d G l v b j E v Q n V k Z 2 V 0 I D E 5 L T I w L 0 N o Y W 5 n Z W Q g V H l w Z S 5 7 Q 2 9 s d W 1 u M j U s M j R 9 J n F 1 b 3 Q 7 L C Z x d W 9 0 O 1 N l Y 3 R p b 2 4 x L 0 J 1 Z G d l d C A x O S 0 y M C 9 D a G F u Z 2 V k I F R 5 c G U u e 0 N v b H V t b j I 2 L D I 1 f S Z x d W 9 0 O y w m c X V v d D t T Z W N 0 a W 9 u M S 9 C d W R n Z X Q g M T k t M j A v Q 2 h h b m d l Z C B U e X B l L n t D b 2 x 1 b W 4 y N y w y N n 0 m c X V v d D s s J n F 1 b 3 Q 7 U 2 V j d G l v b j E v Q n V k Z 2 V 0 I D E 5 L T I w L 0 N o Y W 5 n Z W Q g V H l w Z S 5 7 Q 2 9 s d W 1 u M j g s M j d 9 J n F 1 b 3 Q 7 L C Z x d W 9 0 O 1 N l Y 3 R p b 2 4 x L 0 J 1 Z G d l d C A x O S 0 y M C 9 D a G F u Z 2 V k I F R 5 c G U u e 0 N v b H V t b j I 5 L D I 4 f S Z x d W 9 0 O y w m c X V v d D t T Z W N 0 a W 9 u M S 9 C d W R n Z X Q g M T k t M j A v Q 2 h h b m d l Z C B U e X B l L n t N Q U 5 D S E V T V E V S L D I 5 f S Z x d W 9 0 O y w m c X V v d D t T Z W N 0 a W 9 u M S 9 C d W R n Z X Q g M T k t M j A v Q 2 h h b m d l Z C B U e X B l L n t D b 2 x 1 b W 4 z M S w z M H 0 m c X V v d D s s J n F 1 b 3 Q 7 U 2 V j d G l v b j E v Q n V k Z 2 V 0 I D E 5 L T I w L 0 N o Y W 5 n Z W Q g V H l w Z S 5 7 Q 2 9 s d W 1 u M z I s M z F 9 J n F 1 b 3 Q 7 L C Z x d W 9 0 O 1 N l Y 3 R p b 2 4 x L 0 J 1 Z G d l d C A x O S 0 y M C 9 D a G F u Z 2 V k I F R 5 c G U u e 0 N v b H V t b j M z L D M y f S Z x d W 9 0 O y w m c X V v d D t T Z W N 0 a W 9 u M S 9 C d W R n Z X Q g M T k t M j A v Q 2 h h b m d l Z C B U e X B l L n t D b 2 x 1 b W 4 z N C w z M 3 0 m c X V v d D s s J n F 1 b 3 Q 7 U 2 V j d G l v b j E v Q n V k Z 2 V 0 I D E 5 L T I w L 0 N o Y W 5 n Z W Q g V H l w Z S 5 7 Q 2 9 s d W 1 u M z U s M z R 9 J n F 1 b 3 Q 7 L C Z x d W 9 0 O 1 N l Y 3 R p b 2 4 x L 0 J 1 Z G d l d C A x O S 0 y M C 9 D a G F u Z 2 V k I F R 5 c G U u e 0 N v b H V t b j M 2 L D M 1 f S Z x d W 9 0 O y w m c X V v d D t T Z W N 0 a W 9 u M S 9 C d W R n Z X Q g M T k t M j A v Q 2 h h b m d l Z C B U e X B l L n t D b 2 x 1 b W 4 z N y w z N n 0 m c X V v d D s s J n F 1 b 3 Q 7 U 2 V j d G l v b j E v Q n V k Z 2 V 0 I D E 5 L T I w L 0 N o Y W 5 n Z W Q g V H l w Z S 5 7 Q 2 9 s d W 1 u M z g s M z d 9 J n F 1 b 3 Q 7 L C Z x d W 9 0 O 1 N l Y 3 R p b 2 4 x L 0 J 1 Z G d l d C A x O S 0 y M C 9 D a G F u Z 2 V k I F R 5 c G U u e 0 N v b H V t b j M 5 L D M 4 f S Z x d W 9 0 O y w m c X V v d D t T Z W N 0 a W 9 u M S 9 C d W R n Z X Q g M T k t M j A v Q 2 h h b m d l Z C B U e X B l L n t D b 2 x 1 b W 4 0 M C w z O X 0 m c X V v d D s s J n F 1 b 3 Q 7 U 2 V j d G l v b j E v Q n V k Z 2 V 0 I D E 5 L T I w L 0 N o Y W 5 n Z W Q g V H l w Z S 5 7 Q 2 9 s d W 1 u N D E s N D B 9 J n F 1 b 3 Q 7 L C Z x d W 9 0 O 1 N l Y 3 R p b 2 4 x L 0 J 1 Z G d l d C A x O S 0 y M C 9 D a G F u Z 2 V k I F R 5 c G U u e 0 N v b H V t b j Q y L D Q x f S Z x d W 9 0 O y w m c X V v d D t T Z W N 0 a W 9 u M S 9 C d W R n Z X Q g M T k t M j A v Q 2 h h b m d l Z C B U e X B l L n t D b 2 x 1 b W 4 0 M y w 0 M n 0 m c X V v d D s s J n F 1 b 3 Q 7 U 2 V j d G l v b j E v Q n V k Z 2 V 0 I D E 5 L T I w L 0 N o Y W 5 n Z W Q g V H l w Z S 5 7 R U R J T k J V U k d I L D Q z f S Z x d W 9 0 O y w m c X V v d D t T Z W N 0 a W 9 u M S 9 C d W R n Z X Q g M T k t M j A v Q 2 h h b m d l Z C B U e X B l L n t D b 2 x 1 b W 4 0 N S w 0 N H 0 m c X V v d D s s J n F 1 b 3 Q 7 U 2 V j d G l v b j E v Q n V k Z 2 V 0 I D E 5 L T I w L 0 N o Y W 5 n Z W Q g V H l w Z S 5 7 Q 2 9 s d W 1 u N D Y s N D V 9 J n F 1 b 3 Q 7 L C Z x d W 9 0 O 1 N l Y 3 R p b 2 4 x L 0 J 1 Z G d l d C A x O S 0 y M C 9 D a G F u Z 2 V k I F R 5 c G U u e 0 N v b H V t b j Q 3 L D Q 2 f S Z x d W 9 0 O y w m c X V v d D t T Z W N 0 a W 9 u M S 9 C d W R n Z X Q g M T k t M j A v Q 2 h h b m d l Z C B U e X B l L n t D b 2 x 1 b W 4 0 O C w 0 N 3 0 m c X V v d D s s J n F 1 b 3 Q 7 U 2 V j d G l v b j E v Q n V k Z 2 V 0 I D E 5 L T I w L 0 N o Y W 5 n Z W Q g V H l w Z S 5 7 Q 2 9 s d W 1 u N D k s N D h 9 J n F 1 b 3 Q 7 L C Z x d W 9 0 O 1 N l Y 3 R p b 2 4 x L 0 J 1 Z G d l d C A x O S 0 y M C 9 D a G F u Z 2 V k I F R 5 c G U u e 0 N v b H V t b j U w L D Q 5 f S Z x d W 9 0 O y w m c X V v d D t T Z W N 0 a W 9 u M S 9 C d W R n Z X Q g M T k t M j A v Q 2 h h b m d l Z C B U e X B l L n t D b 2 x 1 b W 4 1 M S w 1 M H 0 m c X V v d D s s J n F 1 b 3 Q 7 U 2 V j d G l v b j E v Q n V k Z 2 V 0 I D E 5 L T I w L 0 N o Y W 5 n Z W Q g V H l w Z S 5 7 Q 2 9 s d W 1 u N T I s N T F 9 J n F 1 b 3 Q 7 L C Z x d W 9 0 O 1 N l Y 3 R p b 2 4 x L 0 J 1 Z G d l d C A x O S 0 y M C 9 D a G F u Z 2 V k I F R 5 c G U u e 0 N v b H V t b j U z L D U y f S Z x d W 9 0 O y w m c X V v d D t T Z W N 0 a W 9 u M S 9 C d W R n Z X Q g M T k t M j A v Q 2 h h b m d l Z C B U e X B l L n t D b 2 x 1 b W 4 1 N C w 1 M 3 0 m c X V v d D s s J n F 1 b 3 Q 7 U 2 V j d G l v b j E v Q n V k Z 2 V 0 I D E 5 L T I w L 0 N o Y W 5 n Z W Q g V H l w Z S 5 7 Q 2 9 s d W 1 u N T U s N T R 9 J n F 1 b 3 Q 7 L C Z x d W 9 0 O 1 N l Y 3 R p b 2 4 x L 0 J 1 Z G d l d C A x O S 0 y M C 9 D a G F u Z 2 V k I F R 5 c G U u e 0 N v b H V t b j U 2 L D U 1 f S Z x d W 9 0 O y w m c X V v d D t T Z W N 0 a W 9 u M S 9 C d W R n Z X Q g M T k t M j A v Q 2 h h b m d l Z C B U e X B l L n t D b 2 x 1 b W 4 1 N y w 1 N n 0 m c X V v d D s s J n F 1 b 3 Q 7 U 2 V j d G l v b j E v Q n V k Z 2 V 0 I D E 5 L T I w L 0 N o Y W 5 n Z W Q g V H l w Z S 5 7 Q k V M R k F T V C w 1 N 3 0 m c X V v d D s s J n F 1 b 3 Q 7 U 2 V j d G l v b j E v Q n V k Z 2 V 0 I D E 5 L T I w L 0 N o Y W 5 n Z W Q g V H l w Z S 5 7 Q 2 9 s d W 1 u N T k s N T h 9 J n F 1 b 3 Q 7 L C Z x d W 9 0 O 1 N l Y 3 R p b 2 4 x L 0 J 1 Z G d l d C A x O S 0 y M C 9 D a G F u Z 2 V k I F R 5 c G U u e 0 N v b H V t b j Y w L D U 5 f S Z x d W 9 0 O y w m c X V v d D t T Z W N 0 a W 9 u M S 9 C d W R n Z X Q g M T k t M j A v Q 2 h h b m d l Z C B U e X B l L n t D b 2 x 1 b W 4 2 M S w 2 M H 0 m c X V v d D s s J n F 1 b 3 Q 7 U 2 V j d G l v b j E v Q n V k Z 2 V 0 I D E 5 L T I w L 0 N o Y W 5 n Z W Q g V H l w Z S 5 7 Q 2 9 s d W 1 u N j I s N j F 9 J n F 1 b 3 Q 7 L C Z x d W 9 0 O 1 N l Y 3 R p b 2 4 x L 0 J 1 Z G d l d C A x O S 0 y M C 9 D a G F u Z 2 V k I F R 5 c G U u e 0 N v b H V t b j Y z L D Y y f S Z x d W 9 0 O y w m c X V v d D t T Z W N 0 a W 9 u M S 9 C d W R n Z X Q g M T k t M j A v Q 2 h h b m d l Z C B U e X B l L n t D b 2 x 1 b W 4 2 N C w 2 M 3 0 m c X V v d D s s J n F 1 b 3 Q 7 U 2 V j d G l v b j E v Q n V k Z 2 V 0 I D E 5 L T I w L 0 N o Y W 5 n Z W Q g V H l w Z S 5 7 Q 2 9 s d W 1 u N j U s N j R 9 J n F 1 b 3 Q 7 L C Z x d W 9 0 O 1 N l Y 3 R p b 2 4 x L 0 J 1 Z G d l d C A x O S 0 y M C 9 D a G F u Z 2 V k I F R 5 c G U u e 0 N v b H V t b j Y 2 L D Y 1 f S Z x d W 9 0 O y w m c X V v d D t T Z W N 0 a W 9 u M S 9 C d W R n Z X Q g M T k t M j A v Q 2 h h b m d l Z C B U e X B l L n t D b 2 x 1 b W 4 2 N y w 2 N n 0 m c X V v d D s s J n F 1 b 3 Q 7 U 2 V j d G l v b j E v Q n V k Z 2 V 0 I D E 5 L T I w L 0 N o Y W 5 n Z W Q g V H l w Z S 5 7 Q 2 9 s d W 1 u N j g s N j d 9 J n F 1 b 3 Q 7 L C Z x d W 9 0 O 1 N l Y 3 R p b 2 4 x L 0 J 1 Z G d l d C A x O S 0 y M C 9 D a G F u Z 2 V k I F R 5 c G U u e 0 N v b H V t b j Y 5 L D Y 4 f S Z x d W 9 0 O y w m c X V v d D t T Z W N 0 a W 9 u M S 9 C d W R n Z X Q g M T k t M j A v Q 2 h h b m d l Z C B U e X B l L n t D b 2 x 1 b W 4 3 M C w 2 O X 0 m c X V v d D s s J n F 1 b 3 Q 7 U 2 V j d G l v b j E v Q n V k Z 2 V 0 I D E 5 L T I w L 0 N o Y W 5 n Z W Q g V H l w Z S 5 7 Q 2 9 s d W 1 u N z E s N z B 9 J n F 1 b 3 Q 7 L C Z x d W 9 0 O 1 N l Y 3 R p b 2 4 x L 0 J 1 Z G d l d C A x O S 0 y M C 9 D a G F u Z 2 V k I F R 5 c G U u e 0 x P T k R P T i w 3 M X 0 m c X V v d D s s J n F 1 b 3 Q 7 U 2 V j d G l v b j E v Q n V k Z 2 V 0 I D E 5 L T I w L 0 N o Y W 5 n Z W Q g V H l w Z S 5 7 Q 2 9 s d W 1 u N z M s N z J 9 J n F 1 b 3 Q 7 L C Z x d W 9 0 O 1 N l Y 3 R p b 2 4 x L 0 J 1 Z G d l d C A x O S 0 y M C 9 D a G F u Z 2 V k I F R 5 c G U u e 0 N v b H V t b j c 0 L D c z f S Z x d W 9 0 O y w m c X V v d D t T Z W N 0 a W 9 u M S 9 C d W R n Z X Q g M T k t M j A v Q 2 h h b m d l Z C B U e X B l L n t D b 2 x 1 b W 4 3 N S w 3 N H 0 m c X V v d D s s J n F 1 b 3 Q 7 U 2 V j d G l v b j E v Q n V k Z 2 V 0 I D E 5 L T I w L 0 N o Y W 5 n Z W Q g V H l w Z S 5 7 Q 2 9 s d W 1 u N z Y s N z V 9 J n F 1 b 3 Q 7 L C Z x d W 9 0 O 1 N l Y 3 R p b 2 4 x L 0 J 1 Z G d l d C A x O S 0 y M C 9 D a G F u Z 2 V k I F R 5 c G U u e 0 N v b H V t b j c 3 L D c 2 f S Z x d W 9 0 O y w m c X V v d D t T Z W N 0 a W 9 u M S 9 C d W R n Z X Q g M T k t M j A v Q 2 h h b m d l Z C B U e X B l L n t D b 2 x 1 b W 4 3 O C w 3 N 3 0 m c X V v d D s s J n F 1 b 3 Q 7 U 2 V j d G l v b j E v Q n V k Z 2 V 0 I D E 5 L T I w L 0 N o Y W 5 n Z W Q g V H l w Z S 5 7 Q 2 9 s d W 1 u N z k s N z h 9 J n F 1 b 3 Q 7 L C Z x d W 9 0 O 1 N l Y 3 R p b 2 4 x L 0 J 1 Z G d l d C A x O S 0 y M C 9 D a G F u Z 2 V k I F R 5 c G U u e 0 N v b H V t b j g w L D c 5 f S Z x d W 9 0 O y w m c X V v d D t T Z W N 0 a W 9 u M S 9 C d W R n Z X Q g M T k t M j A v Q 2 h h b m d l Z C B U e X B l L n t D b 2 x 1 b W 4 4 M S w 4 M H 0 m c X V v d D s s J n F 1 b 3 Q 7 U 2 V j d G l v b j E v Q n V k Z 2 V 0 I D E 5 L T I w L 0 N o Y W 5 n Z W Q g V H l w Z S 5 7 Q 2 9 s d W 1 u O D I s O D F 9 J n F 1 b 3 Q 7 L C Z x d W 9 0 O 1 N l Y 3 R p b 2 4 x L 0 J 1 Z G d l d C A x O S 0 y M C 9 D a G F u Z 2 V k I F R 5 c G U u e 0 N v b H V t b j g z L D g y f S Z x d W 9 0 O y w m c X V v d D t T Z W N 0 a W 9 u M S 9 C d W R n Z X Q g M T k t M j A v Q 2 h h b m d l Z C B U e X B l L n t D b 2 x 1 b W 4 4 N C w 4 M 3 0 m c X V v d D t d L C Z x d W 9 0 O 0 N v b H V t b k N v d W 5 0 J n F 1 b 3 Q 7 O j g 0 L C Z x d W 9 0 O 0 t l e U N v b H V t b k 5 h b W V z J n F 1 b 3 Q 7 O l t d L C Z x d W 9 0 O 0 N v b H V t b k l k Z W 5 0 a X R p Z X M m c X V v d D s 6 W y Z x d W 9 0 O 1 N l Y 3 R p b 2 4 x L 0 J 1 Z G d l d C A x O S 0 y M C 9 D a G F u Z 2 V k I F R 5 c G U u e 0 N v b H V t b j E s M H 0 m c X V v d D s s J n F 1 b 3 Q 7 U 2 V j d G l v b j E v Q n V k Z 2 V 0 I D E 5 L T I w L 0 N o Y W 5 n Z W Q g V H l w Z S 5 7 Q U J F U k R F R U 4 s M X 0 m c X V v d D s s J n F 1 b 3 Q 7 U 2 V j d G l v b j E v Q n V k Z 2 V 0 I D E 5 L T I w L 0 N o Y W 5 n Z W Q g V H l w Z S 5 7 Q 2 9 s d W 1 u M y w y f S Z x d W 9 0 O y w m c X V v d D t T Z W N 0 a W 9 u M S 9 C d W R n Z X Q g M T k t M j A v Q 2 h h b m d l Z C B U e X B l L n t D b 2 x 1 b W 4 0 L D N 9 J n F 1 b 3 Q 7 L C Z x d W 9 0 O 1 N l Y 3 R p b 2 4 x L 0 J 1 Z G d l d C A x O S 0 y M C 9 D a G F u Z 2 V k I F R 5 c G U u e 0 N v b H V t b j U s N H 0 m c X V v d D s s J n F 1 b 3 Q 7 U 2 V j d G l v b j E v Q n V k Z 2 V 0 I D E 5 L T I w L 0 N o Y W 5 n Z W Q g V H l w Z S 5 7 Q 2 9 s d W 1 u N i w 1 f S Z x d W 9 0 O y w m c X V v d D t T Z W N 0 a W 9 u M S 9 C d W R n Z X Q g M T k t M j A v Q 2 h h b m d l Z C B U e X B l L n t D b 2 x 1 b W 4 3 L D Z 9 J n F 1 b 3 Q 7 L C Z x d W 9 0 O 1 N l Y 3 R p b 2 4 x L 0 J 1 Z G d l d C A x O S 0 y M C 9 D a G F u Z 2 V k I F R 5 c G U u e 0 N v b H V t b j g s N 3 0 m c X V v d D s s J n F 1 b 3 Q 7 U 2 V j d G l v b j E v Q n V k Z 2 V 0 I D E 5 L T I w L 0 N o Y W 5 n Z W Q g V H l w Z S 5 7 Q 2 9 s d W 1 u O S w 4 f S Z x d W 9 0 O y w m c X V v d D t T Z W N 0 a W 9 u M S 9 C d W R n Z X Q g M T k t M j A v Q 2 h h b m d l Z C B U e X B l L n t D b 2 x 1 b W 4 x M C w 5 f S Z x d W 9 0 O y w m c X V v d D t T Z W N 0 a W 9 u M S 9 C d W R n Z X Q g M T k t M j A v Q 2 h h b m d l Z C B U e X B l L n t D b 2 x 1 b W 4 x M S w x M H 0 m c X V v d D s s J n F 1 b 3 Q 7 U 2 V j d G l v b j E v Q n V k Z 2 V 0 I D E 5 L T I w L 0 N o Y W 5 n Z W Q g V H l w Z S 5 7 Q 2 9 s d W 1 u M T I s M T F 9 J n F 1 b 3 Q 7 L C Z x d W 9 0 O 1 N l Y 3 R p b 2 4 x L 0 J 1 Z G d l d C A x O S 0 y M C 9 D a G F u Z 2 V k I F R 5 c G U u e 0 N v b H V t b j E z L D E y f S Z x d W 9 0 O y w m c X V v d D t T Z W N 0 a W 9 u M S 9 C d W R n Z X Q g M T k t M j A v Q 2 h h b m d l Z C B U e X B l L n t D b 2 x 1 b W 4 x N C w x M 3 0 m c X V v d D s s J n F 1 b 3 Q 7 U 2 V j d G l v b j E v Q n V k Z 2 V 0 I D E 5 L T I w L 0 N o Y W 5 n Z W Q g V H l w Z S 5 7 Q 2 9 s d W 1 u M T U s M T R 9 J n F 1 b 3 Q 7 L C Z x d W 9 0 O 1 N l Y 3 R p b 2 4 x L 0 J 1 Z G d l d C A x O S 0 y M C 9 D a G F u Z 2 V k I F R 5 c G U u e 0 d M Q V N H T 1 c s M T V 9 J n F 1 b 3 Q 7 L C Z x d W 9 0 O 1 N l Y 3 R p b 2 4 x L 0 J 1 Z G d l d C A x O S 0 y M C 9 D a G F u Z 2 V k I F R 5 c G U u e 0 N v b H V t b j E 3 L D E 2 f S Z x d W 9 0 O y w m c X V v d D t T Z W N 0 a W 9 u M S 9 C d W R n Z X Q g M T k t M j A v Q 2 h h b m d l Z C B U e X B l L n t D b 2 x 1 b W 4 x O C w x N 3 0 m c X V v d D s s J n F 1 b 3 Q 7 U 2 V j d G l v b j E v Q n V k Z 2 V 0 I D E 5 L T I w L 0 N o Y W 5 n Z W Q g V H l w Z S 5 7 Q 2 9 s d W 1 u M T k s M T h 9 J n F 1 b 3 Q 7 L C Z x d W 9 0 O 1 N l Y 3 R p b 2 4 x L 0 J 1 Z G d l d C A x O S 0 y M C 9 D a G F u Z 2 V k I F R 5 c G U u e 0 N v b H V t b j I w L D E 5 f S Z x d W 9 0 O y w m c X V v d D t T Z W N 0 a W 9 u M S 9 C d W R n Z X Q g M T k t M j A v Q 2 h h b m d l Z C B U e X B l L n t D b 2 x 1 b W 4 y M S w y M H 0 m c X V v d D s s J n F 1 b 3 Q 7 U 2 V j d G l v b j E v Q n V k Z 2 V 0 I D E 5 L T I w L 0 N o Y W 5 n Z W Q g V H l w Z S 5 7 Q 2 9 s d W 1 u M j I s M j F 9 J n F 1 b 3 Q 7 L C Z x d W 9 0 O 1 N l Y 3 R p b 2 4 x L 0 J 1 Z G d l d C A x O S 0 y M C 9 D a G F u Z 2 V k I F R 5 c G U u e 0 N v b H V t b j I z L D I y f S Z x d W 9 0 O y w m c X V v d D t T Z W N 0 a W 9 u M S 9 C d W R n Z X Q g M T k t M j A v Q 2 h h b m d l Z C B U e X B l L n t D b 2 x 1 b W 4 y N C w y M 3 0 m c X V v d D s s J n F 1 b 3 Q 7 U 2 V j d G l v b j E v Q n V k Z 2 V 0 I D E 5 L T I w L 0 N o Y W 5 n Z W Q g V H l w Z S 5 7 Q 2 9 s d W 1 u M j U s M j R 9 J n F 1 b 3 Q 7 L C Z x d W 9 0 O 1 N l Y 3 R p b 2 4 x L 0 J 1 Z G d l d C A x O S 0 y M C 9 D a G F u Z 2 V k I F R 5 c G U u e 0 N v b H V t b j I 2 L D I 1 f S Z x d W 9 0 O y w m c X V v d D t T Z W N 0 a W 9 u M S 9 C d W R n Z X Q g M T k t M j A v Q 2 h h b m d l Z C B U e X B l L n t D b 2 x 1 b W 4 y N y w y N n 0 m c X V v d D s s J n F 1 b 3 Q 7 U 2 V j d G l v b j E v Q n V k Z 2 V 0 I D E 5 L T I w L 0 N o Y W 5 n Z W Q g V H l w Z S 5 7 Q 2 9 s d W 1 u M j g s M j d 9 J n F 1 b 3 Q 7 L C Z x d W 9 0 O 1 N l Y 3 R p b 2 4 x L 0 J 1 Z G d l d C A x O S 0 y M C 9 D a G F u Z 2 V k I F R 5 c G U u e 0 N v b H V t b j I 5 L D I 4 f S Z x d W 9 0 O y w m c X V v d D t T Z W N 0 a W 9 u M S 9 C d W R n Z X Q g M T k t M j A v Q 2 h h b m d l Z C B U e X B l L n t N Q U 5 D S E V T V E V S L D I 5 f S Z x d W 9 0 O y w m c X V v d D t T Z W N 0 a W 9 u M S 9 C d W R n Z X Q g M T k t M j A v Q 2 h h b m d l Z C B U e X B l L n t D b 2 x 1 b W 4 z M S w z M H 0 m c X V v d D s s J n F 1 b 3 Q 7 U 2 V j d G l v b j E v Q n V k Z 2 V 0 I D E 5 L T I w L 0 N o Y W 5 n Z W Q g V H l w Z S 5 7 Q 2 9 s d W 1 u M z I s M z F 9 J n F 1 b 3 Q 7 L C Z x d W 9 0 O 1 N l Y 3 R p b 2 4 x L 0 J 1 Z G d l d C A x O S 0 y M C 9 D a G F u Z 2 V k I F R 5 c G U u e 0 N v b H V t b j M z L D M y f S Z x d W 9 0 O y w m c X V v d D t T Z W N 0 a W 9 u M S 9 C d W R n Z X Q g M T k t M j A v Q 2 h h b m d l Z C B U e X B l L n t D b 2 x 1 b W 4 z N C w z M 3 0 m c X V v d D s s J n F 1 b 3 Q 7 U 2 V j d G l v b j E v Q n V k Z 2 V 0 I D E 5 L T I w L 0 N o Y W 5 n Z W Q g V H l w Z S 5 7 Q 2 9 s d W 1 u M z U s M z R 9 J n F 1 b 3 Q 7 L C Z x d W 9 0 O 1 N l Y 3 R p b 2 4 x L 0 J 1 Z G d l d C A x O S 0 y M C 9 D a G F u Z 2 V k I F R 5 c G U u e 0 N v b H V t b j M 2 L D M 1 f S Z x d W 9 0 O y w m c X V v d D t T Z W N 0 a W 9 u M S 9 C d W R n Z X Q g M T k t M j A v Q 2 h h b m d l Z C B U e X B l L n t D b 2 x 1 b W 4 z N y w z N n 0 m c X V v d D s s J n F 1 b 3 Q 7 U 2 V j d G l v b j E v Q n V k Z 2 V 0 I D E 5 L T I w L 0 N o Y W 5 n Z W Q g V H l w Z S 5 7 Q 2 9 s d W 1 u M z g s M z d 9 J n F 1 b 3 Q 7 L C Z x d W 9 0 O 1 N l Y 3 R p b 2 4 x L 0 J 1 Z G d l d C A x O S 0 y M C 9 D a G F u Z 2 V k I F R 5 c G U u e 0 N v b H V t b j M 5 L D M 4 f S Z x d W 9 0 O y w m c X V v d D t T Z W N 0 a W 9 u M S 9 C d W R n Z X Q g M T k t M j A v Q 2 h h b m d l Z C B U e X B l L n t D b 2 x 1 b W 4 0 M C w z O X 0 m c X V v d D s s J n F 1 b 3 Q 7 U 2 V j d G l v b j E v Q n V k Z 2 V 0 I D E 5 L T I w L 0 N o Y W 5 n Z W Q g V H l w Z S 5 7 Q 2 9 s d W 1 u N D E s N D B 9 J n F 1 b 3 Q 7 L C Z x d W 9 0 O 1 N l Y 3 R p b 2 4 x L 0 J 1 Z G d l d C A x O S 0 y M C 9 D a G F u Z 2 V k I F R 5 c G U u e 0 N v b H V t b j Q y L D Q x f S Z x d W 9 0 O y w m c X V v d D t T Z W N 0 a W 9 u M S 9 C d W R n Z X Q g M T k t M j A v Q 2 h h b m d l Z C B U e X B l L n t D b 2 x 1 b W 4 0 M y w 0 M n 0 m c X V v d D s s J n F 1 b 3 Q 7 U 2 V j d G l v b j E v Q n V k Z 2 V 0 I D E 5 L T I w L 0 N o Y W 5 n Z W Q g V H l w Z S 5 7 R U R J T k J V U k d I L D Q z f S Z x d W 9 0 O y w m c X V v d D t T Z W N 0 a W 9 u M S 9 C d W R n Z X Q g M T k t M j A v Q 2 h h b m d l Z C B U e X B l L n t D b 2 x 1 b W 4 0 N S w 0 N H 0 m c X V v d D s s J n F 1 b 3 Q 7 U 2 V j d G l v b j E v Q n V k Z 2 V 0 I D E 5 L T I w L 0 N o Y W 5 n Z W Q g V H l w Z S 5 7 Q 2 9 s d W 1 u N D Y s N D V 9 J n F 1 b 3 Q 7 L C Z x d W 9 0 O 1 N l Y 3 R p b 2 4 x L 0 J 1 Z G d l d C A x O S 0 y M C 9 D a G F u Z 2 V k I F R 5 c G U u e 0 N v b H V t b j Q 3 L D Q 2 f S Z x d W 9 0 O y w m c X V v d D t T Z W N 0 a W 9 u M S 9 C d W R n Z X Q g M T k t M j A v Q 2 h h b m d l Z C B U e X B l L n t D b 2 x 1 b W 4 0 O C w 0 N 3 0 m c X V v d D s s J n F 1 b 3 Q 7 U 2 V j d G l v b j E v Q n V k Z 2 V 0 I D E 5 L T I w L 0 N o Y W 5 n Z W Q g V H l w Z S 5 7 Q 2 9 s d W 1 u N D k s N D h 9 J n F 1 b 3 Q 7 L C Z x d W 9 0 O 1 N l Y 3 R p b 2 4 x L 0 J 1 Z G d l d C A x O S 0 y M C 9 D a G F u Z 2 V k I F R 5 c G U u e 0 N v b H V t b j U w L D Q 5 f S Z x d W 9 0 O y w m c X V v d D t T Z W N 0 a W 9 u M S 9 C d W R n Z X Q g M T k t M j A v Q 2 h h b m d l Z C B U e X B l L n t D b 2 x 1 b W 4 1 M S w 1 M H 0 m c X V v d D s s J n F 1 b 3 Q 7 U 2 V j d G l v b j E v Q n V k Z 2 V 0 I D E 5 L T I w L 0 N o Y W 5 n Z W Q g V H l w Z S 5 7 Q 2 9 s d W 1 u N T I s N T F 9 J n F 1 b 3 Q 7 L C Z x d W 9 0 O 1 N l Y 3 R p b 2 4 x L 0 J 1 Z G d l d C A x O S 0 y M C 9 D a G F u Z 2 V k I F R 5 c G U u e 0 N v b H V t b j U z L D U y f S Z x d W 9 0 O y w m c X V v d D t T Z W N 0 a W 9 u M S 9 C d W R n Z X Q g M T k t M j A v Q 2 h h b m d l Z C B U e X B l L n t D b 2 x 1 b W 4 1 N C w 1 M 3 0 m c X V v d D s s J n F 1 b 3 Q 7 U 2 V j d G l v b j E v Q n V k Z 2 V 0 I D E 5 L T I w L 0 N o Y W 5 n Z W Q g V H l w Z S 5 7 Q 2 9 s d W 1 u N T U s N T R 9 J n F 1 b 3 Q 7 L C Z x d W 9 0 O 1 N l Y 3 R p b 2 4 x L 0 J 1 Z G d l d C A x O S 0 y M C 9 D a G F u Z 2 V k I F R 5 c G U u e 0 N v b H V t b j U 2 L D U 1 f S Z x d W 9 0 O y w m c X V v d D t T Z W N 0 a W 9 u M S 9 C d W R n Z X Q g M T k t M j A v Q 2 h h b m d l Z C B U e X B l L n t D b 2 x 1 b W 4 1 N y w 1 N n 0 m c X V v d D s s J n F 1 b 3 Q 7 U 2 V j d G l v b j E v Q n V k Z 2 V 0 I D E 5 L T I w L 0 N o Y W 5 n Z W Q g V H l w Z S 5 7 Q k V M R k F T V C w 1 N 3 0 m c X V v d D s s J n F 1 b 3 Q 7 U 2 V j d G l v b j E v Q n V k Z 2 V 0 I D E 5 L T I w L 0 N o Y W 5 n Z W Q g V H l w Z S 5 7 Q 2 9 s d W 1 u N T k s N T h 9 J n F 1 b 3 Q 7 L C Z x d W 9 0 O 1 N l Y 3 R p b 2 4 x L 0 J 1 Z G d l d C A x O S 0 y M C 9 D a G F u Z 2 V k I F R 5 c G U u e 0 N v b H V t b j Y w L D U 5 f S Z x d W 9 0 O y w m c X V v d D t T Z W N 0 a W 9 u M S 9 C d W R n Z X Q g M T k t M j A v Q 2 h h b m d l Z C B U e X B l L n t D b 2 x 1 b W 4 2 M S w 2 M H 0 m c X V v d D s s J n F 1 b 3 Q 7 U 2 V j d G l v b j E v Q n V k Z 2 V 0 I D E 5 L T I w L 0 N o Y W 5 n Z W Q g V H l w Z S 5 7 Q 2 9 s d W 1 u N j I s N j F 9 J n F 1 b 3 Q 7 L C Z x d W 9 0 O 1 N l Y 3 R p b 2 4 x L 0 J 1 Z G d l d C A x O S 0 y M C 9 D a G F u Z 2 V k I F R 5 c G U u e 0 N v b H V t b j Y z L D Y y f S Z x d W 9 0 O y w m c X V v d D t T Z W N 0 a W 9 u M S 9 C d W R n Z X Q g M T k t M j A v Q 2 h h b m d l Z C B U e X B l L n t D b 2 x 1 b W 4 2 N C w 2 M 3 0 m c X V v d D s s J n F 1 b 3 Q 7 U 2 V j d G l v b j E v Q n V k Z 2 V 0 I D E 5 L T I w L 0 N o Y W 5 n Z W Q g V H l w Z S 5 7 Q 2 9 s d W 1 u N j U s N j R 9 J n F 1 b 3 Q 7 L C Z x d W 9 0 O 1 N l Y 3 R p b 2 4 x L 0 J 1 Z G d l d C A x O S 0 y M C 9 D a G F u Z 2 V k I F R 5 c G U u e 0 N v b H V t b j Y 2 L D Y 1 f S Z x d W 9 0 O y w m c X V v d D t T Z W N 0 a W 9 u M S 9 C d W R n Z X Q g M T k t M j A v Q 2 h h b m d l Z C B U e X B l L n t D b 2 x 1 b W 4 2 N y w 2 N n 0 m c X V v d D s s J n F 1 b 3 Q 7 U 2 V j d G l v b j E v Q n V k Z 2 V 0 I D E 5 L T I w L 0 N o Y W 5 n Z W Q g V H l w Z S 5 7 Q 2 9 s d W 1 u N j g s N j d 9 J n F 1 b 3 Q 7 L C Z x d W 9 0 O 1 N l Y 3 R p b 2 4 x L 0 J 1 Z G d l d C A x O S 0 y M C 9 D a G F u Z 2 V k I F R 5 c G U u e 0 N v b H V t b j Y 5 L D Y 4 f S Z x d W 9 0 O y w m c X V v d D t T Z W N 0 a W 9 u M S 9 C d W R n Z X Q g M T k t M j A v Q 2 h h b m d l Z C B U e X B l L n t D b 2 x 1 b W 4 3 M C w 2 O X 0 m c X V v d D s s J n F 1 b 3 Q 7 U 2 V j d G l v b j E v Q n V k Z 2 V 0 I D E 5 L T I w L 0 N o Y W 5 n Z W Q g V H l w Z S 5 7 Q 2 9 s d W 1 u N z E s N z B 9 J n F 1 b 3 Q 7 L C Z x d W 9 0 O 1 N l Y 3 R p b 2 4 x L 0 J 1 Z G d l d C A x O S 0 y M C 9 D a G F u Z 2 V k I F R 5 c G U u e 0 x P T k R P T i w 3 M X 0 m c X V v d D s s J n F 1 b 3 Q 7 U 2 V j d G l v b j E v Q n V k Z 2 V 0 I D E 5 L T I w L 0 N o Y W 5 n Z W Q g V H l w Z S 5 7 Q 2 9 s d W 1 u N z M s N z J 9 J n F 1 b 3 Q 7 L C Z x d W 9 0 O 1 N l Y 3 R p b 2 4 x L 0 J 1 Z G d l d C A x O S 0 y M C 9 D a G F u Z 2 V k I F R 5 c G U u e 0 N v b H V t b j c 0 L D c z f S Z x d W 9 0 O y w m c X V v d D t T Z W N 0 a W 9 u M S 9 C d W R n Z X Q g M T k t M j A v Q 2 h h b m d l Z C B U e X B l L n t D b 2 x 1 b W 4 3 N S w 3 N H 0 m c X V v d D s s J n F 1 b 3 Q 7 U 2 V j d G l v b j E v Q n V k Z 2 V 0 I D E 5 L T I w L 0 N o Y W 5 n Z W Q g V H l w Z S 5 7 Q 2 9 s d W 1 u N z Y s N z V 9 J n F 1 b 3 Q 7 L C Z x d W 9 0 O 1 N l Y 3 R p b 2 4 x L 0 J 1 Z G d l d C A x O S 0 y M C 9 D a G F u Z 2 V k I F R 5 c G U u e 0 N v b H V t b j c 3 L D c 2 f S Z x d W 9 0 O y w m c X V v d D t T Z W N 0 a W 9 u M S 9 C d W R n Z X Q g M T k t M j A v Q 2 h h b m d l Z C B U e X B l L n t D b 2 x 1 b W 4 3 O C w 3 N 3 0 m c X V v d D s s J n F 1 b 3 Q 7 U 2 V j d G l v b j E v Q n V k Z 2 V 0 I D E 5 L T I w L 0 N o Y W 5 n Z W Q g V H l w Z S 5 7 Q 2 9 s d W 1 u N z k s N z h 9 J n F 1 b 3 Q 7 L C Z x d W 9 0 O 1 N l Y 3 R p b 2 4 x L 0 J 1 Z G d l d C A x O S 0 y M C 9 D a G F u Z 2 V k I F R 5 c G U u e 0 N v b H V t b j g w L D c 5 f S Z x d W 9 0 O y w m c X V v d D t T Z W N 0 a W 9 u M S 9 C d W R n Z X Q g M T k t M j A v Q 2 h h b m d l Z C B U e X B l L n t D b 2 x 1 b W 4 4 M S w 4 M H 0 m c X V v d D s s J n F 1 b 3 Q 7 U 2 V j d G l v b j E v Q n V k Z 2 V 0 I D E 5 L T I w L 0 N o Y W 5 n Z W Q g V H l w Z S 5 7 Q 2 9 s d W 1 u O D I s O D F 9 J n F 1 b 3 Q 7 L C Z x d W 9 0 O 1 N l Y 3 R p b 2 4 x L 0 J 1 Z G d l d C A x O S 0 y M C 9 D a G F u Z 2 V k I F R 5 c G U u e 0 N v b H V t b j g z L D g y f S Z x d W 9 0 O y w m c X V v d D t T Z W N 0 a W 9 u M S 9 C d W R n Z X Q g M T k t M j A v Q 2 h h b m d l Z C B U e X B l L n t D b 2 x 1 b W 4 4 N C w 4 M 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n V k Z 2 V 0 J T I w M j E t M j 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Y t M T d U M T k 6 M z E 6 M j Y u N z Y w O T A z M 1 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y N z V i M j c w Y y 1 h Y j M w L T Q 2 Y 2 Q t O D E 1 Y i 1 j M T M z N T R j Z m V i M m I i I C 8 + P E V u d H J 5 I F R 5 c G U 9 I l J l Y 2 9 2 Z X J 5 V G F y Z 2 V 0 Q 2 9 s d W 1 u I i B W Y W x 1 Z T 0 i b D E i I C 8 + P E V u d H J 5 I F R 5 c G U 9 I l J l Y 2 9 2 Z X J 5 V G F y Z 2 V 0 U m 9 3 I i B W Y W x 1 Z T 0 i b D E i I C 8 + P E V u d H J 5 I F R 5 c G U 9 I l J l Y 2 9 2 Z X J 5 V G F y Z 2 V 0 U 2 h l Z X Q i I F Z h b H V l P S J z U 2 h l Z X Q 4 I i A v P j x F b n R y e S B U e X B l P S J S Z W x h d G l v b n N o a X B J b m Z v Q 2 9 u d G F p b m V y I i B W Y W x 1 Z T 0 i c 3 s m c X V v d D t j b 2 x 1 b W 5 D b 3 V u d C Z x d W 9 0 O z o 4 N C w m c X V v d D t r Z X l D b 2 x 1 b W 5 O Y W 1 l c y Z x d W 9 0 O z p b X S w m c X V v d D t x d W V y e V J l b G F 0 a W 9 u c 2 h p c H M m c X V v d D s 6 W 1 0 s J n F 1 b 3 Q 7 Y 2 9 s d W 1 u S W R l b n R p d G l l c y Z x d W 9 0 O z p b J n F 1 b 3 Q 7 U 2 V j d G l v b j E v Q n V k Z 2 V 0 I D I x L T I y L 0 N o Y W 5 n Z W Q g V H l w Z S 5 7 Q 2 9 s d W 1 u M S w w f S Z x d W 9 0 O y w m c X V v d D t T Z W N 0 a W 9 u M S 9 C d W R n Z X Q g M j E t M j I v Q 2 h h b m d l Z C B U e X B l L n t B Q k V S R E V F T i w x f S Z x d W 9 0 O y w m c X V v d D t T Z W N 0 a W 9 u M S 9 C d W R n Z X Q g M j E t M j I v Q 2 h h b m d l Z C B U e X B l L n t D b 2 x 1 b W 4 z L D J 9 J n F 1 b 3 Q 7 L C Z x d W 9 0 O 1 N l Y 3 R p b 2 4 x L 0 J 1 Z G d l d C A y M S 0 y M i 9 D a G F u Z 2 V k I F R 5 c G U u e 0 N v b H V t b j Q s M 3 0 m c X V v d D s s J n F 1 b 3 Q 7 U 2 V j d G l v b j E v Q n V k Z 2 V 0 I D I x L T I y L 0 N o Y W 5 n Z W Q g V H l w Z S 5 7 Q 2 9 s d W 1 u N S w 0 f S Z x d W 9 0 O y w m c X V v d D t T Z W N 0 a W 9 u M S 9 C d W R n Z X Q g M j E t M j I v Q 2 h h b m d l Z C B U e X B l L n t D b 2 x 1 b W 4 2 L D V 9 J n F 1 b 3 Q 7 L C Z x d W 9 0 O 1 N l Y 3 R p b 2 4 x L 0 J 1 Z G d l d C A y M S 0 y M i 9 D a G F u Z 2 V k I F R 5 c G U u e 0 N v b H V t b j c s N n 0 m c X V v d D s s J n F 1 b 3 Q 7 U 2 V j d G l v b j E v Q n V k Z 2 V 0 I D I x L T I y L 0 N o Y W 5 n Z W Q g V H l w Z S 5 7 Q 2 9 s d W 1 u O C w 3 f S Z x d W 9 0 O y w m c X V v d D t T Z W N 0 a W 9 u M S 9 C d W R n Z X Q g M j E t M j I v Q 2 h h b m d l Z C B U e X B l L n t D b 2 x 1 b W 4 5 L D h 9 J n F 1 b 3 Q 7 L C Z x d W 9 0 O 1 N l Y 3 R p b 2 4 x L 0 J 1 Z G d l d C A y M S 0 y M i 9 D a G F u Z 2 V k I F R 5 c G U u e 0 N v b H V t b j E w L D l 9 J n F 1 b 3 Q 7 L C Z x d W 9 0 O 1 N l Y 3 R p b 2 4 x L 0 J 1 Z G d l d C A y M S 0 y M i 9 D a G F u Z 2 V k I F R 5 c G U u e 0 N v b H V t b j E x L D E w f S Z x d W 9 0 O y w m c X V v d D t T Z W N 0 a W 9 u M S 9 C d W R n Z X Q g M j E t M j I v Q 2 h h b m d l Z C B U e X B l L n t D b 2 x 1 b W 4 x M i w x M X 0 m c X V v d D s s J n F 1 b 3 Q 7 U 2 V j d G l v b j E v Q n V k Z 2 V 0 I D I x L T I y L 0 N o Y W 5 n Z W Q g V H l w Z S 5 7 Q 2 9 s d W 1 u M T M s M T J 9 J n F 1 b 3 Q 7 L C Z x d W 9 0 O 1 N l Y 3 R p b 2 4 x L 0 J 1 Z G d l d C A y M S 0 y M i 9 D a G F u Z 2 V k I F R 5 c G U u e 0 N v b H V t b j E 0 L D E z f S Z x d W 9 0 O y w m c X V v d D t T Z W N 0 a W 9 u M S 9 C d W R n Z X Q g M j E t M j I v Q 2 h h b m d l Z C B U e X B l L n t D b 2 x 1 b W 4 x N S w x N H 0 m c X V v d D s s J n F 1 b 3 Q 7 U 2 V j d G l v b j E v Q n V k Z 2 V 0 I D I x L T I y L 0 N o Y W 5 n Z W Q g V H l w Z S 5 7 R 0 x B U 0 d P V y w x N X 0 m c X V v d D s s J n F 1 b 3 Q 7 U 2 V j d G l v b j E v Q n V k Z 2 V 0 I D I x L T I y L 0 N o Y W 5 n Z W Q g V H l w Z S 5 7 Q 2 9 s d W 1 u M T c s M T Z 9 J n F 1 b 3 Q 7 L C Z x d W 9 0 O 1 N l Y 3 R p b 2 4 x L 0 J 1 Z G d l d C A y M S 0 y M i 9 D a G F u Z 2 V k I F R 5 c G U u e 0 N v b H V t b j E 4 L D E 3 f S Z x d W 9 0 O y w m c X V v d D t T Z W N 0 a W 9 u M S 9 C d W R n Z X Q g M j E t M j I v Q 2 h h b m d l Z C B U e X B l L n t D b 2 x 1 b W 4 x O S w x O H 0 m c X V v d D s s J n F 1 b 3 Q 7 U 2 V j d G l v b j E v Q n V k Z 2 V 0 I D I x L T I y L 0 N o Y W 5 n Z W Q g V H l w Z S 5 7 Q 2 9 s d W 1 u M j A s M T l 9 J n F 1 b 3 Q 7 L C Z x d W 9 0 O 1 N l Y 3 R p b 2 4 x L 0 J 1 Z G d l d C A y M S 0 y M i 9 D a G F u Z 2 V k I F R 5 c G U u e 0 N v b H V t b j I x L D I w f S Z x d W 9 0 O y w m c X V v d D t T Z W N 0 a W 9 u M S 9 C d W R n Z X Q g M j E t M j I v Q 2 h h b m d l Z C B U e X B l L n t D b 2 x 1 b W 4 y M i w y M X 0 m c X V v d D s s J n F 1 b 3 Q 7 U 2 V j d G l v b j E v Q n V k Z 2 V 0 I D I x L T I y L 0 N o Y W 5 n Z W Q g V H l w Z S 5 7 Q 2 9 s d W 1 u M j M s M j J 9 J n F 1 b 3 Q 7 L C Z x d W 9 0 O 1 N l Y 3 R p b 2 4 x L 0 J 1 Z G d l d C A y M S 0 y M i 9 D a G F u Z 2 V k I F R 5 c G U u e 0 N v b H V t b j I 0 L D I z f S Z x d W 9 0 O y w m c X V v d D t T Z W N 0 a W 9 u M S 9 C d W R n Z X Q g M j E t M j I v Q 2 h h b m d l Z C B U e X B l L n t D b 2 x 1 b W 4 y N S w y N H 0 m c X V v d D s s J n F 1 b 3 Q 7 U 2 V j d G l v b j E v Q n V k Z 2 V 0 I D I x L T I y L 0 N o Y W 5 n Z W Q g V H l w Z S 5 7 Q 2 9 s d W 1 u M j Y s M j V 9 J n F 1 b 3 Q 7 L C Z x d W 9 0 O 1 N l Y 3 R p b 2 4 x L 0 J 1 Z G d l d C A y M S 0 y M i 9 D a G F u Z 2 V k I F R 5 c G U u e 0 N v b H V t b j I 3 L D I 2 f S Z x d W 9 0 O y w m c X V v d D t T Z W N 0 a W 9 u M S 9 C d W R n Z X Q g M j E t M j I v Q 2 h h b m d l Z C B U e X B l L n t D b 2 x 1 b W 4 y O C w y N 3 0 m c X V v d D s s J n F 1 b 3 Q 7 U 2 V j d G l v b j E v Q n V k Z 2 V 0 I D I x L T I y L 0 N o Y W 5 n Z W Q g V H l w Z S 5 7 Q 2 9 s d W 1 u M j k s M j h 9 J n F 1 b 3 Q 7 L C Z x d W 9 0 O 1 N l Y 3 R p b 2 4 x L 0 J 1 Z G d l d C A y M S 0 y M i 9 D a G F u Z 2 V k I F R 5 c G U u e 0 1 B T k N I R V N U R V I s M j l 9 J n F 1 b 3 Q 7 L C Z x d W 9 0 O 1 N l Y 3 R p b 2 4 x L 0 J 1 Z G d l d C A y M S 0 y M i 9 D a G F u Z 2 V k I F R 5 c G U u e 0 N v b H V t b j M x L D M w f S Z x d W 9 0 O y w m c X V v d D t T Z W N 0 a W 9 u M S 9 C d W R n Z X Q g M j E t M j I v Q 2 h h b m d l Z C B U e X B l L n t D b 2 x 1 b W 4 z M i w z M X 0 m c X V v d D s s J n F 1 b 3 Q 7 U 2 V j d G l v b j E v Q n V k Z 2 V 0 I D I x L T I y L 0 N o Y W 5 n Z W Q g V H l w Z S 5 7 Q 2 9 s d W 1 u M z M s M z J 9 J n F 1 b 3 Q 7 L C Z x d W 9 0 O 1 N l Y 3 R p b 2 4 x L 0 J 1 Z G d l d C A y M S 0 y M i 9 D a G F u Z 2 V k I F R 5 c G U u e 0 N v b H V t b j M 0 L D M z f S Z x d W 9 0 O y w m c X V v d D t T Z W N 0 a W 9 u M S 9 C d W R n Z X Q g M j E t M j I v Q 2 h h b m d l Z C B U e X B l L n t D b 2 x 1 b W 4 z N S w z N H 0 m c X V v d D s s J n F 1 b 3 Q 7 U 2 V j d G l v b j E v Q n V k Z 2 V 0 I D I x L T I y L 0 N o Y W 5 n Z W Q g V H l w Z S 5 7 Q 2 9 s d W 1 u M z Y s M z V 9 J n F 1 b 3 Q 7 L C Z x d W 9 0 O 1 N l Y 3 R p b 2 4 x L 0 J 1 Z G d l d C A y M S 0 y M i 9 D a G F u Z 2 V k I F R 5 c G U u e 0 N v b H V t b j M 3 L D M 2 f S Z x d W 9 0 O y w m c X V v d D t T Z W N 0 a W 9 u M S 9 C d W R n Z X Q g M j E t M j I v Q 2 h h b m d l Z C B U e X B l L n t D b 2 x 1 b W 4 z O C w z N 3 0 m c X V v d D s s J n F 1 b 3 Q 7 U 2 V j d G l v b j E v Q n V k Z 2 V 0 I D I x L T I y L 0 N o Y W 5 n Z W Q g V H l w Z S 5 7 Q 2 9 s d W 1 u M z k s M z h 9 J n F 1 b 3 Q 7 L C Z x d W 9 0 O 1 N l Y 3 R p b 2 4 x L 0 J 1 Z G d l d C A y M S 0 y M i 9 D a G F u Z 2 V k I F R 5 c G U u e 0 N v b H V t b j Q w L D M 5 f S Z x d W 9 0 O y w m c X V v d D t T Z W N 0 a W 9 u M S 9 C d W R n Z X Q g M j E t M j I v Q 2 h h b m d l Z C B U e X B l L n t D b 2 x 1 b W 4 0 M S w 0 M H 0 m c X V v d D s s J n F 1 b 3 Q 7 U 2 V j d G l v b j E v Q n V k Z 2 V 0 I D I x L T I y L 0 N o Y W 5 n Z W Q g V H l w Z S 5 7 Q 2 9 s d W 1 u N D I s N D F 9 J n F 1 b 3 Q 7 L C Z x d W 9 0 O 1 N l Y 3 R p b 2 4 x L 0 J 1 Z G d l d C A y M S 0 y M i 9 D a G F u Z 2 V k I F R 5 c G U u e 0 N v b H V t b j Q z L D Q y f S Z x d W 9 0 O y w m c X V v d D t T Z W N 0 a W 9 u M S 9 C d W R n Z X Q g M j E t M j I v Q 2 h h b m d l Z C B U e X B l L n t F R E l O Q l V S R 0 g s N D N 9 J n F 1 b 3 Q 7 L C Z x d W 9 0 O 1 N l Y 3 R p b 2 4 x L 0 J 1 Z G d l d C A y M S 0 y M i 9 D a G F u Z 2 V k I F R 5 c G U u e 0 N v b H V t b j Q 1 L D Q 0 f S Z x d W 9 0 O y w m c X V v d D t T Z W N 0 a W 9 u M S 9 C d W R n Z X Q g M j E t M j I v Q 2 h h b m d l Z C B U e X B l L n t D b 2 x 1 b W 4 0 N i w 0 N X 0 m c X V v d D s s J n F 1 b 3 Q 7 U 2 V j d G l v b j E v Q n V k Z 2 V 0 I D I x L T I y L 0 N o Y W 5 n Z W Q g V H l w Z S 5 7 Q 2 9 s d W 1 u N D c s N D Z 9 J n F 1 b 3 Q 7 L C Z x d W 9 0 O 1 N l Y 3 R p b 2 4 x L 0 J 1 Z G d l d C A y M S 0 y M i 9 D a G F u Z 2 V k I F R 5 c G U u e 0 N v b H V t b j Q 4 L D Q 3 f S Z x d W 9 0 O y w m c X V v d D t T Z W N 0 a W 9 u M S 9 C d W R n Z X Q g M j E t M j I v Q 2 h h b m d l Z C B U e X B l L n t D b 2 x 1 b W 4 0 O S w 0 O H 0 m c X V v d D s s J n F 1 b 3 Q 7 U 2 V j d G l v b j E v Q n V k Z 2 V 0 I D I x L T I y L 0 N o Y W 5 n Z W Q g V H l w Z S 5 7 Q 2 9 s d W 1 u N T A s N D l 9 J n F 1 b 3 Q 7 L C Z x d W 9 0 O 1 N l Y 3 R p b 2 4 x L 0 J 1 Z G d l d C A y M S 0 y M i 9 D a G F u Z 2 V k I F R 5 c G U u e 0 N v b H V t b j U x L D U w f S Z x d W 9 0 O y w m c X V v d D t T Z W N 0 a W 9 u M S 9 C d W R n Z X Q g M j E t M j I v Q 2 h h b m d l Z C B U e X B l L n t D b 2 x 1 b W 4 1 M i w 1 M X 0 m c X V v d D s s J n F 1 b 3 Q 7 U 2 V j d G l v b j E v Q n V k Z 2 V 0 I D I x L T I y L 0 N o Y W 5 n Z W Q g V H l w Z S 5 7 Q 2 9 s d W 1 u N T M s N T J 9 J n F 1 b 3 Q 7 L C Z x d W 9 0 O 1 N l Y 3 R p b 2 4 x L 0 J 1 Z G d l d C A y M S 0 y M i 9 D a G F u Z 2 V k I F R 5 c G U u e 0 N v b H V t b j U 0 L D U z f S Z x d W 9 0 O y w m c X V v d D t T Z W N 0 a W 9 u M S 9 C d W R n Z X Q g M j E t M j I v Q 2 h h b m d l Z C B U e X B l L n t D b 2 x 1 b W 4 1 N S w 1 N H 0 m c X V v d D s s J n F 1 b 3 Q 7 U 2 V j d G l v b j E v Q n V k Z 2 V 0 I D I x L T I y L 0 N o Y W 5 n Z W Q g V H l w Z S 5 7 Q 2 9 s d W 1 u N T Y s N T V 9 J n F 1 b 3 Q 7 L C Z x d W 9 0 O 1 N l Y 3 R p b 2 4 x L 0 J 1 Z G d l d C A y M S 0 y M i 9 D a G F u Z 2 V k I F R 5 c G U u e 0 N v b H V t b j U 3 L D U 2 f S Z x d W 9 0 O y w m c X V v d D t T Z W N 0 a W 9 u M S 9 C d W R n Z X Q g M j E t M j I v Q 2 h h b m d l Z C B U e X B l L n t C R U x G Q V N U L D U 3 f S Z x d W 9 0 O y w m c X V v d D t T Z W N 0 a W 9 u M S 9 C d W R n Z X Q g M j E t M j I v Q 2 h h b m d l Z C B U e X B l L n t D b 2 x 1 b W 4 1 O S w 1 O H 0 m c X V v d D s s J n F 1 b 3 Q 7 U 2 V j d G l v b j E v Q n V k Z 2 V 0 I D I x L T I y L 0 N o Y W 5 n Z W Q g V H l w Z S 5 7 Q 2 9 s d W 1 u N j A s N T l 9 J n F 1 b 3 Q 7 L C Z x d W 9 0 O 1 N l Y 3 R p b 2 4 x L 0 J 1 Z G d l d C A y M S 0 y M i 9 D a G F u Z 2 V k I F R 5 c G U u e 0 N v b H V t b j Y x L D Y w f S Z x d W 9 0 O y w m c X V v d D t T Z W N 0 a W 9 u M S 9 C d W R n Z X Q g M j E t M j I v Q 2 h h b m d l Z C B U e X B l L n t D b 2 x 1 b W 4 2 M i w 2 M X 0 m c X V v d D s s J n F 1 b 3 Q 7 U 2 V j d G l v b j E v Q n V k Z 2 V 0 I D I x L T I y L 0 N o Y W 5 n Z W Q g V H l w Z S 5 7 Q 2 9 s d W 1 u N j M s N j J 9 J n F 1 b 3 Q 7 L C Z x d W 9 0 O 1 N l Y 3 R p b 2 4 x L 0 J 1 Z G d l d C A y M S 0 y M i 9 D a G F u Z 2 V k I F R 5 c G U u e 0 N v b H V t b j Y 0 L D Y z f S Z x d W 9 0 O y w m c X V v d D t T Z W N 0 a W 9 u M S 9 C d W R n Z X Q g M j E t M j I v Q 2 h h b m d l Z C B U e X B l L n t D b 2 x 1 b W 4 2 N S w 2 N H 0 m c X V v d D s s J n F 1 b 3 Q 7 U 2 V j d G l v b j E v Q n V k Z 2 V 0 I D I x L T I y L 0 N o Y W 5 n Z W Q g V H l w Z S 5 7 Q 2 9 s d W 1 u N j Y s N j V 9 J n F 1 b 3 Q 7 L C Z x d W 9 0 O 1 N l Y 3 R p b 2 4 x L 0 J 1 Z G d l d C A y M S 0 y M i 9 D a G F u Z 2 V k I F R 5 c G U u e 0 N v b H V t b j Y 3 L D Y 2 f S Z x d W 9 0 O y w m c X V v d D t T Z W N 0 a W 9 u M S 9 C d W R n Z X Q g M j E t M j I v Q 2 h h b m d l Z C B U e X B l L n t D b 2 x 1 b W 4 2 O C w 2 N 3 0 m c X V v d D s s J n F 1 b 3 Q 7 U 2 V j d G l v b j E v Q n V k Z 2 V 0 I D I x L T I y L 0 N o Y W 5 n Z W Q g V H l w Z S 5 7 Q 2 9 s d W 1 u N j k s N j h 9 J n F 1 b 3 Q 7 L C Z x d W 9 0 O 1 N l Y 3 R p b 2 4 x L 0 J 1 Z G d l d C A y M S 0 y M i 9 D a G F u Z 2 V k I F R 5 c G U u e 0 N v b H V t b j c w L D Y 5 f S Z x d W 9 0 O y w m c X V v d D t T Z W N 0 a W 9 u M S 9 C d W R n Z X Q g M j E t M j I v Q 2 h h b m d l Z C B U e X B l L n t D b 2 x 1 b W 4 3 M S w 3 M H 0 m c X V v d D s s J n F 1 b 3 Q 7 U 2 V j d G l v b j E v Q n V k Z 2 V 0 I D I x L T I y L 0 N o Y W 5 n Z W Q g V H l w Z S 5 7 T E 9 O R E 9 O L D c x f S Z x d W 9 0 O y w m c X V v d D t T Z W N 0 a W 9 u M S 9 C d W R n Z X Q g M j E t M j I v Q 2 h h b m d l Z C B U e X B l L n t D b 2 x 1 b W 4 3 M y w 3 M n 0 m c X V v d D s s J n F 1 b 3 Q 7 U 2 V j d G l v b j E v Q n V k Z 2 V 0 I D I x L T I y L 0 N o Y W 5 n Z W Q g V H l w Z S 5 7 Q 2 9 s d W 1 u N z Q s N z N 9 J n F 1 b 3 Q 7 L C Z x d W 9 0 O 1 N l Y 3 R p b 2 4 x L 0 J 1 Z G d l d C A y M S 0 y M i 9 D a G F u Z 2 V k I F R 5 c G U u e 0 N v b H V t b j c 1 L D c 0 f S Z x d W 9 0 O y w m c X V v d D t T Z W N 0 a W 9 u M S 9 C d W R n Z X Q g M j E t M j I v Q 2 h h b m d l Z C B U e X B l L n t D b 2 x 1 b W 4 3 N i w 3 N X 0 m c X V v d D s s J n F 1 b 3 Q 7 U 2 V j d G l v b j E v Q n V k Z 2 V 0 I D I x L T I y L 0 N o Y W 5 n Z W Q g V H l w Z S 5 7 Q 2 9 s d W 1 u N z c s N z Z 9 J n F 1 b 3 Q 7 L C Z x d W 9 0 O 1 N l Y 3 R p b 2 4 x L 0 J 1 Z G d l d C A y M S 0 y M i 9 D a G F u Z 2 V k I F R 5 c G U u e 0 N v b H V t b j c 4 L D c 3 f S Z x d W 9 0 O y w m c X V v d D t T Z W N 0 a W 9 u M S 9 C d W R n Z X Q g M j E t M j I v Q 2 h h b m d l Z C B U e X B l L n t D b 2 x 1 b W 4 3 O S w 3 O H 0 m c X V v d D s s J n F 1 b 3 Q 7 U 2 V j d G l v b j E v Q n V k Z 2 V 0 I D I x L T I y L 0 N o Y W 5 n Z W Q g V H l w Z S 5 7 Q 2 9 s d W 1 u O D A s N z l 9 J n F 1 b 3 Q 7 L C Z x d W 9 0 O 1 N l Y 3 R p b 2 4 x L 0 J 1 Z G d l d C A y M S 0 y M i 9 D a G F u Z 2 V k I F R 5 c G U u e 0 N v b H V t b j g x L D g w f S Z x d W 9 0 O y w m c X V v d D t T Z W N 0 a W 9 u M S 9 C d W R n Z X Q g M j E t M j I v Q 2 h h b m d l Z C B U e X B l L n t D b 2 x 1 b W 4 4 M i w 4 M X 0 m c X V v d D s s J n F 1 b 3 Q 7 U 2 V j d G l v b j E v Q n V k Z 2 V 0 I D I x L T I y L 0 N o Y W 5 n Z W Q g V H l w Z S 5 7 Q 2 9 s d W 1 u O D M s O D J 9 J n F 1 b 3 Q 7 L C Z x d W 9 0 O 1 N l Y 3 R p b 2 4 x L 0 J 1 Z G d l d C A y M S 0 y M i 9 D a G F u Z 2 V k I F R 5 c G U u e 0 N v b H V t b j g 0 L D g z f S Z x d W 9 0 O 1 0 s J n F 1 b 3 Q 7 Q 2 9 s d W 1 u Q 2 9 1 b n Q m c X V v d D s 6 O D Q s J n F 1 b 3 Q 7 S 2 V 5 Q 2 9 s d W 1 u T m F t Z X M m c X V v d D s 6 W 1 0 s J n F 1 b 3 Q 7 Q 2 9 s d W 1 u S W R l b n R p d G l l c y Z x d W 9 0 O z p b J n F 1 b 3 Q 7 U 2 V j d G l v b j E v Q n V k Z 2 V 0 I D I x L T I y L 0 N o Y W 5 n Z W Q g V H l w Z S 5 7 Q 2 9 s d W 1 u M S w w f S Z x d W 9 0 O y w m c X V v d D t T Z W N 0 a W 9 u M S 9 C d W R n Z X Q g M j E t M j I v Q 2 h h b m d l Z C B U e X B l L n t B Q k V S R E V F T i w x f S Z x d W 9 0 O y w m c X V v d D t T Z W N 0 a W 9 u M S 9 C d W R n Z X Q g M j E t M j I v Q 2 h h b m d l Z C B U e X B l L n t D b 2 x 1 b W 4 z L D J 9 J n F 1 b 3 Q 7 L C Z x d W 9 0 O 1 N l Y 3 R p b 2 4 x L 0 J 1 Z G d l d C A y M S 0 y M i 9 D a G F u Z 2 V k I F R 5 c G U u e 0 N v b H V t b j Q s M 3 0 m c X V v d D s s J n F 1 b 3 Q 7 U 2 V j d G l v b j E v Q n V k Z 2 V 0 I D I x L T I y L 0 N o Y W 5 n Z W Q g V H l w Z S 5 7 Q 2 9 s d W 1 u N S w 0 f S Z x d W 9 0 O y w m c X V v d D t T Z W N 0 a W 9 u M S 9 C d W R n Z X Q g M j E t M j I v Q 2 h h b m d l Z C B U e X B l L n t D b 2 x 1 b W 4 2 L D V 9 J n F 1 b 3 Q 7 L C Z x d W 9 0 O 1 N l Y 3 R p b 2 4 x L 0 J 1 Z G d l d C A y M S 0 y M i 9 D a G F u Z 2 V k I F R 5 c G U u e 0 N v b H V t b j c s N n 0 m c X V v d D s s J n F 1 b 3 Q 7 U 2 V j d G l v b j E v Q n V k Z 2 V 0 I D I x L T I y L 0 N o Y W 5 n Z W Q g V H l w Z S 5 7 Q 2 9 s d W 1 u O C w 3 f S Z x d W 9 0 O y w m c X V v d D t T Z W N 0 a W 9 u M S 9 C d W R n Z X Q g M j E t M j I v Q 2 h h b m d l Z C B U e X B l L n t D b 2 x 1 b W 4 5 L D h 9 J n F 1 b 3 Q 7 L C Z x d W 9 0 O 1 N l Y 3 R p b 2 4 x L 0 J 1 Z G d l d C A y M S 0 y M i 9 D a G F u Z 2 V k I F R 5 c G U u e 0 N v b H V t b j E w L D l 9 J n F 1 b 3 Q 7 L C Z x d W 9 0 O 1 N l Y 3 R p b 2 4 x L 0 J 1 Z G d l d C A y M S 0 y M i 9 D a G F u Z 2 V k I F R 5 c G U u e 0 N v b H V t b j E x L D E w f S Z x d W 9 0 O y w m c X V v d D t T Z W N 0 a W 9 u M S 9 C d W R n Z X Q g M j E t M j I v Q 2 h h b m d l Z C B U e X B l L n t D b 2 x 1 b W 4 x M i w x M X 0 m c X V v d D s s J n F 1 b 3 Q 7 U 2 V j d G l v b j E v Q n V k Z 2 V 0 I D I x L T I y L 0 N o Y W 5 n Z W Q g V H l w Z S 5 7 Q 2 9 s d W 1 u M T M s M T J 9 J n F 1 b 3 Q 7 L C Z x d W 9 0 O 1 N l Y 3 R p b 2 4 x L 0 J 1 Z G d l d C A y M S 0 y M i 9 D a G F u Z 2 V k I F R 5 c G U u e 0 N v b H V t b j E 0 L D E z f S Z x d W 9 0 O y w m c X V v d D t T Z W N 0 a W 9 u M S 9 C d W R n Z X Q g M j E t M j I v Q 2 h h b m d l Z C B U e X B l L n t D b 2 x 1 b W 4 x N S w x N H 0 m c X V v d D s s J n F 1 b 3 Q 7 U 2 V j d G l v b j E v Q n V k Z 2 V 0 I D I x L T I y L 0 N o Y W 5 n Z W Q g V H l w Z S 5 7 R 0 x B U 0 d P V y w x N X 0 m c X V v d D s s J n F 1 b 3 Q 7 U 2 V j d G l v b j E v Q n V k Z 2 V 0 I D I x L T I y L 0 N o Y W 5 n Z W Q g V H l w Z S 5 7 Q 2 9 s d W 1 u M T c s M T Z 9 J n F 1 b 3 Q 7 L C Z x d W 9 0 O 1 N l Y 3 R p b 2 4 x L 0 J 1 Z G d l d C A y M S 0 y M i 9 D a G F u Z 2 V k I F R 5 c G U u e 0 N v b H V t b j E 4 L D E 3 f S Z x d W 9 0 O y w m c X V v d D t T Z W N 0 a W 9 u M S 9 C d W R n Z X Q g M j E t M j I v Q 2 h h b m d l Z C B U e X B l L n t D b 2 x 1 b W 4 x O S w x O H 0 m c X V v d D s s J n F 1 b 3 Q 7 U 2 V j d G l v b j E v Q n V k Z 2 V 0 I D I x L T I y L 0 N o Y W 5 n Z W Q g V H l w Z S 5 7 Q 2 9 s d W 1 u M j A s M T l 9 J n F 1 b 3 Q 7 L C Z x d W 9 0 O 1 N l Y 3 R p b 2 4 x L 0 J 1 Z G d l d C A y M S 0 y M i 9 D a G F u Z 2 V k I F R 5 c G U u e 0 N v b H V t b j I x L D I w f S Z x d W 9 0 O y w m c X V v d D t T Z W N 0 a W 9 u M S 9 C d W R n Z X Q g M j E t M j I v Q 2 h h b m d l Z C B U e X B l L n t D b 2 x 1 b W 4 y M i w y M X 0 m c X V v d D s s J n F 1 b 3 Q 7 U 2 V j d G l v b j E v Q n V k Z 2 V 0 I D I x L T I y L 0 N o Y W 5 n Z W Q g V H l w Z S 5 7 Q 2 9 s d W 1 u M j M s M j J 9 J n F 1 b 3 Q 7 L C Z x d W 9 0 O 1 N l Y 3 R p b 2 4 x L 0 J 1 Z G d l d C A y M S 0 y M i 9 D a G F u Z 2 V k I F R 5 c G U u e 0 N v b H V t b j I 0 L D I z f S Z x d W 9 0 O y w m c X V v d D t T Z W N 0 a W 9 u M S 9 C d W R n Z X Q g M j E t M j I v Q 2 h h b m d l Z C B U e X B l L n t D b 2 x 1 b W 4 y N S w y N H 0 m c X V v d D s s J n F 1 b 3 Q 7 U 2 V j d G l v b j E v Q n V k Z 2 V 0 I D I x L T I y L 0 N o Y W 5 n Z W Q g V H l w Z S 5 7 Q 2 9 s d W 1 u M j Y s M j V 9 J n F 1 b 3 Q 7 L C Z x d W 9 0 O 1 N l Y 3 R p b 2 4 x L 0 J 1 Z G d l d C A y M S 0 y M i 9 D a G F u Z 2 V k I F R 5 c G U u e 0 N v b H V t b j I 3 L D I 2 f S Z x d W 9 0 O y w m c X V v d D t T Z W N 0 a W 9 u M S 9 C d W R n Z X Q g M j E t M j I v Q 2 h h b m d l Z C B U e X B l L n t D b 2 x 1 b W 4 y O C w y N 3 0 m c X V v d D s s J n F 1 b 3 Q 7 U 2 V j d G l v b j E v Q n V k Z 2 V 0 I D I x L T I y L 0 N o Y W 5 n Z W Q g V H l w Z S 5 7 Q 2 9 s d W 1 u M j k s M j h 9 J n F 1 b 3 Q 7 L C Z x d W 9 0 O 1 N l Y 3 R p b 2 4 x L 0 J 1 Z G d l d C A y M S 0 y M i 9 D a G F u Z 2 V k I F R 5 c G U u e 0 1 B T k N I R V N U R V I s M j l 9 J n F 1 b 3 Q 7 L C Z x d W 9 0 O 1 N l Y 3 R p b 2 4 x L 0 J 1 Z G d l d C A y M S 0 y M i 9 D a G F u Z 2 V k I F R 5 c G U u e 0 N v b H V t b j M x L D M w f S Z x d W 9 0 O y w m c X V v d D t T Z W N 0 a W 9 u M S 9 C d W R n Z X Q g M j E t M j I v Q 2 h h b m d l Z C B U e X B l L n t D b 2 x 1 b W 4 z M i w z M X 0 m c X V v d D s s J n F 1 b 3 Q 7 U 2 V j d G l v b j E v Q n V k Z 2 V 0 I D I x L T I y L 0 N o Y W 5 n Z W Q g V H l w Z S 5 7 Q 2 9 s d W 1 u M z M s M z J 9 J n F 1 b 3 Q 7 L C Z x d W 9 0 O 1 N l Y 3 R p b 2 4 x L 0 J 1 Z G d l d C A y M S 0 y M i 9 D a G F u Z 2 V k I F R 5 c G U u e 0 N v b H V t b j M 0 L D M z f S Z x d W 9 0 O y w m c X V v d D t T Z W N 0 a W 9 u M S 9 C d W R n Z X Q g M j E t M j I v Q 2 h h b m d l Z C B U e X B l L n t D b 2 x 1 b W 4 z N S w z N H 0 m c X V v d D s s J n F 1 b 3 Q 7 U 2 V j d G l v b j E v Q n V k Z 2 V 0 I D I x L T I y L 0 N o Y W 5 n Z W Q g V H l w Z S 5 7 Q 2 9 s d W 1 u M z Y s M z V 9 J n F 1 b 3 Q 7 L C Z x d W 9 0 O 1 N l Y 3 R p b 2 4 x L 0 J 1 Z G d l d C A y M S 0 y M i 9 D a G F u Z 2 V k I F R 5 c G U u e 0 N v b H V t b j M 3 L D M 2 f S Z x d W 9 0 O y w m c X V v d D t T Z W N 0 a W 9 u M S 9 C d W R n Z X Q g M j E t M j I v Q 2 h h b m d l Z C B U e X B l L n t D b 2 x 1 b W 4 z O C w z N 3 0 m c X V v d D s s J n F 1 b 3 Q 7 U 2 V j d G l v b j E v Q n V k Z 2 V 0 I D I x L T I y L 0 N o Y W 5 n Z W Q g V H l w Z S 5 7 Q 2 9 s d W 1 u M z k s M z h 9 J n F 1 b 3 Q 7 L C Z x d W 9 0 O 1 N l Y 3 R p b 2 4 x L 0 J 1 Z G d l d C A y M S 0 y M i 9 D a G F u Z 2 V k I F R 5 c G U u e 0 N v b H V t b j Q w L D M 5 f S Z x d W 9 0 O y w m c X V v d D t T Z W N 0 a W 9 u M S 9 C d W R n Z X Q g M j E t M j I v Q 2 h h b m d l Z C B U e X B l L n t D b 2 x 1 b W 4 0 M S w 0 M H 0 m c X V v d D s s J n F 1 b 3 Q 7 U 2 V j d G l v b j E v Q n V k Z 2 V 0 I D I x L T I y L 0 N o Y W 5 n Z W Q g V H l w Z S 5 7 Q 2 9 s d W 1 u N D I s N D F 9 J n F 1 b 3 Q 7 L C Z x d W 9 0 O 1 N l Y 3 R p b 2 4 x L 0 J 1 Z G d l d C A y M S 0 y M i 9 D a G F u Z 2 V k I F R 5 c G U u e 0 N v b H V t b j Q z L D Q y f S Z x d W 9 0 O y w m c X V v d D t T Z W N 0 a W 9 u M S 9 C d W R n Z X Q g M j E t M j I v Q 2 h h b m d l Z C B U e X B l L n t F R E l O Q l V S R 0 g s N D N 9 J n F 1 b 3 Q 7 L C Z x d W 9 0 O 1 N l Y 3 R p b 2 4 x L 0 J 1 Z G d l d C A y M S 0 y M i 9 D a G F u Z 2 V k I F R 5 c G U u e 0 N v b H V t b j Q 1 L D Q 0 f S Z x d W 9 0 O y w m c X V v d D t T Z W N 0 a W 9 u M S 9 C d W R n Z X Q g M j E t M j I v Q 2 h h b m d l Z C B U e X B l L n t D b 2 x 1 b W 4 0 N i w 0 N X 0 m c X V v d D s s J n F 1 b 3 Q 7 U 2 V j d G l v b j E v Q n V k Z 2 V 0 I D I x L T I y L 0 N o Y W 5 n Z W Q g V H l w Z S 5 7 Q 2 9 s d W 1 u N D c s N D Z 9 J n F 1 b 3 Q 7 L C Z x d W 9 0 O 1 N l Y 3 R p b 2 4 x L 0 J 1 Z G d l d C A y M S 0 y M i 9 D a G F u Z 2 V k I F R 5 c G U u e 0 N v b H V t b j Q 4 L D Q 3 f S Z x d W 9 0 O y w m c X V v d D t T Z W N 0 a W 9 u M S 9 C d W R n Z X Q g M j E t M j I v Q 2 h h b m d l Z C B U e X B l L n t D b 2 x 1 b W 4 0 O S w 0 O H 0 m c X V v d D s s J n F 1 b 3 Q 7 U 2 V j d G l v b j E v Q n V k Z 2 V 0 I D I x L T I y L 0 N o Y W 5 n Z W Q g V H l w Z S 5 7 Q 2 9 s d W 1 u N T A s N D l 9 J n F 1 b 3 Q 7 L C Z x d W 9 0 O 1 N l Y 3 R p b 2 4 x L 0 J 1 Z G d l d C A y M S 0 y M i 9 D a G F u Z 2 V k I F R 5 c G U u e 0 N v b H V t b j U x L D U w f S Z x d W 9 0 O y w m c X V v d D t T Z W N 0 a W 9 u M S 9 C d W R n Z X Q g M j E t M j I v Q 2 h h b m d l Z C B U e X B l L n t D b 2 x 1 b W 4 1 M i w 1 M X 0 m c X V v d D s s J n F 1 b 3 Q 7 U 2 V j d G l v b j E v Q n V k Z 2 V 0 I D I x L T I y L 0 N o Y W 5 n Z W Q g V H l w Z S 5 7 Q 2 9 s d W 1 u N T M s N T J 9 J n F 1 b 3 Q 7 L C Z x d W 9 0 O 1 N l Y 3 R p b 2 4 x L 0 J 1 Z G d l d C A y M S 0 y M i 9 D a G F u Z 2 V k I F R 5 c G U u e 0 N v b H V t b j U 0 L D U z f S Z x d W 9 0 O y w m c X V v d D t T Z W N 0 a W 9 u M S 9 C d W R n Z X Q g M j E t M j I v Q 2 h h b m d l Z C B U e X B l L n t D b 2 x 1 b W 4 1 N S w 1 N H 0 m c X V v d D s s J n F 1 b 3 Q 7 U 2 V j d G l v b j E v Q n V k Z 2 V 0 I D I x L T I y L 0 N o Y W 5 n Z W Q g V H l w Z S 5 7 Q 2 9 s d W 1 u N T Y s N T V 9 J n F 1 b 3 Q 7 L C Z x d W 9 0 O 1 N l Y 3 R p b 2 4 x L 0 J 1 Z G d l d C A y M S 0 y M i 9 D a G F u Z 2 V k I F R 5 c G U u e 0 N v b H V t b j U 3 L D U 2 f S Z x d W 9 0 O y w m c X V v d D t T Z W N 0 a W 9 u M S 9 C d W R n Z X Q g M j E t M j I v Q 2 h h b m d l Z C B U e X B l L n t C R U x G Q V N U L D U 3 f S Z x d W 9 0 O y w m c X V v d D t T Z W N 0 a W 9 u M S 9 C d W R n Z X Q g M j E t M j I v Q 2 h h b m d l Z C B U e X B l L n t D b 2 x 1 b W 4 1 O S w 1 O H 0 m c X V v d D s s J n F 1 b 3 Q 7 U 2 V j d G l v b j E v Q n V k Z 2 V 0 I D I x L T I y L 0 N o Y W 5 n Z W Q g V H l w Z S 5 7 Q 2 9 s d W 1 u N j A s N T l 9 J n F 1 b 3 Q 7 L C Z x d W 9 0 O 1 N l Y 3 R p b 2 4 x L 0 J 1 Z G d l d C A y M S 0 y M i 9 D a G F u Z 2 V k I F R 5 c G U u e 0 N v b H V t b j Y x L D Y w f S Z x d W 9 0 O y w m c X V v d D t T Z W N 0 a W 9 u M S 9 C d W R n Z X Q g M j E t M j I v Q 2 h h b m d l Z C B U e X B l L n t D b 2 x 1 b W 4 2 M i w 2 M X 0 m c X V v d D s s J n F 1 b 3 Q 7 U 2 V j d G l v b j E v Q n V k Z 2 V 0 I D I x L T I y L 0 N o Y W 5 n Z W Q g V H l w Z S 5 7 Q 2 9 s d W 1 u N j M s N j J 9 J n F 1 b 3 Q 7 L C Z x d W 9 0 O 1 N l Y 3 R p b 2 4 x L 0 J 1 Z G d l d C A y M S 0 y M i 9 D a G F u Z 2 V k I F R 5 c G U u e 0 N v b H V t b j Y 0 L D Y z f S Z x d W 9 0 O y w m c X V v d D t T Z W N 0 a W 9 u M S 9 C d W R n Z X Q g M j E t M j I v Q 2 h h b m d l Z C B U e X B l L n t D b 2 x 1 b W 4 2 N S w 2 N H 0 m c X V v d D s s J n F 1 b 3 Q 7 U 2 V j d G l v b j E v Q n V k Z 2 V 0 I D I x L T I y L 0 N o Y W 5 n Z W Q g V H l w Z S 5 7 Q 2 9 s d W 1 u N j Y s N j V 9 J n F 1 b 3 Q 7 L C Z x d W 9 0 O 1 N l Y 3 R p b 2 4 x L 0 J 1 Z G d l d C A y M S 0 y M i 9 D a G F u Z 2 V k I F R 5 c G U u e 0 N v b H V t b j Y 3 L D Y 2 f S Z x d W 9 0 O y w m c X V v d D t T Z W N 0 a W 9 u M S 9 C d W R n Z X Q g M j E t M j I v Q 2 h h b m d l Z C B U e X B l L n t D b 2 x 1 b W 4 2 O C w 2 N 3 0 m c X V v d D s s J n F 1 b 3 Q 7 U 2 V j d G l v b j E v Q n V k Z 2 V 0 I D I x L T I y L 0 N o Y W 5 n Z W Q g V H l w Z S 5 7 Q 2 9 s d W 1 u N j k s N j h 9 J n F 1 b 3 Q 7 L C Z x d W 9 0 O 1 N l Y 3 R p b 2 4 x L 0 J 1 Z G d l d C A y M S 0 y M i 9 D a G F u Z 2 V k I F R 5 c G U u e 0 N v b H V t b j c w L D Y 5 f S Z x d W 9 0 O y w m c X V v d D t T Z W N 0 a W 9 u M S 9 C d W R n Z X Q g M j E t M j I v Q 2 h h b m d l Z C B U e X B l L n t D b 2 x 1 b W 4 3 M S w 3 M H 0 m c X V v d D s s J n F 1 b 3 Q 7 U 2 V j d G l v b j E v Q n V k Z 2 V 0 I D I x L T I y L 0 N o Y W 5 n Z W Q g V H l w Z S 5 7 T E 9 O R E 9 O L D c x f S Z x d W 9 0 O y w m c X V v d D t T Z W N 0 a W 9 u M S 9 C d W R n Z X Q g M j E t M j I v Q 2 h h b m d l Z C B U e X B l L n t D b 2 x 1 b W 4 3 M y w 3 M n 0 m c X V v d D s s J n F 1 b 3 Q 7 U 2 V j d G l v b j E v Q n V k Z 2 V 0 I D I x L T I y L 0 N o Y W 5 n Z W Q g V H l w Z S 5 7 Q 2 9 s d W 1 u N z Q s N z N 9 J n F 1 b 3 Q 7 L C Z x d W 9 0 O 1 N l Y 3 R p b 2 4 x L 0 J 1 Z G d l d C A y M S 0 y M i 9 D a G F u Z 2 V k I F R 5 c G U u e 0 N v b H V t b j c 1 L D c 0 f S Z x d W 9 0 O y w m c X V v d D t T Z W N 0 a W 9 u M S 9 C d W R n Z X Q g M j E t M j I v Q 2 h h b m d l Z C B U e X B l L n t D b 2 x 1 b W 4 3 N i w 3 N X 0 m c X V v d D s s J n F 1 b 3 Q 7 U 2 V j d G l v b j E v Q n V k Z 2 V 0 I D I x L T I y L 0 N o Y W 5 n Z W Q g V H l w Z S 5 7 Q 2 9 s d W 1 u N z c s N z Z 9 J n F 1 b 3 Q 7 L C Z x d W 9 0 O 1 N l Y 3 R p b 2 4 x L 0 J 1 Z G d l d C A y M S 0 y M i 9 D a G F u Z 2 V k I F R 5 c G U u e 0 N v b H V t b j c 4 L D c 3 f S Z x d W 9 0 O y w m c X V v d D t T Z W N 0 a W 9 u M S 9 C d W R n Z X Q g M j E t M j I v Q 2 h h b m d l Z C B U e X B l L n t D b 2 x 1 b W 4 3 O S w 3 O H 0 m c X V v d D s s J n F 1 b 3 Q 7 U 2 V j d G l v b j E v Q n V k Z 2 V 0 I D I x L T I y L 0 N o Y W 5 n Z W Q g V H l w Z S 5 7 Q 2 9 s d W 1 u O D A s N z l 9 J n F 1 b 3 Q 7 L C Z x d W 9 0 O 1 N l Y 3 R p b 2 4 x L 0 J 1 Z G d l d C A y M S 0 y M i 9 D a G F u Z 2 V k I F R 5 c G U u e 0 N v b H V t b j g x L D g w f S Z x d W 9 0 O y w m c X V v d D t T Z W N 0 a W 9 u M S 9 C d W R n Z X Q g M j E t M j I v Q 2 h h b m d l Z C B U e X B l L n t D b 2 x 1 b W 4 4 M i w 4 M X 0 m c X V v d D s s J n F 1 b 3 Q 7 U 2 V j d G l v b j E v Q n V k Z 2 V 0 I D I x L T I y L 0 N o Y W 5 n Z W Q g V H l w Z S 5 7 Q 2 9 s d W 1 u O D M s O D J 9 J n F 1 b 3 Q 7 L C Z x d W 9 0 O 1 N l Y 3 R p b 2 4 x L 0 J 1 Z G d l d C A y M S 0 y M i 9 D a G F u Z 2 V k I F R 5 c G U u e 0 N v b H V t b j g 0 L D g 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B Y 3 Q 8 L 0 l 0 Z W 1 Q Y X R o P j w v S X R l b U x v Y 2 F 0 a W 9 u P j x T d G F i b G V F b n R y a W V z P j x F b n R y e S B U e X B l P S J G a W x s Q 2 9 1 b n Q i I F Z h b H V l P S J s N T c 2 M C 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C 0 w N i 0 y M l Q x O T o w N j o 0 N C 4 w O T U y M z k 3 W i I g L z 4 8 R W 5 0 c n k g V H l w Z T 0 i R m l s b E N v b H V t b l R 5 c G V z I i B W Y W x 1 Z T 0 i c 0 J n W U d C Z 1 l S I i A v P j x F b n R y e S B U e X B l P S J G a W x s Z W R D b 2 1 w b G V 0 Z V J l c 3 V s d F R v V 2 9 y a 3 N o Z W V 0 I i B W Y W x 1 Z T 0 i b D A i I C 8 + P E V u d H J 5 I F R 5 c G U 9 I k Z p b G x D b 2 x 1 b W 5 O Y W 1 l c y I g V m F s d W U 9 I n N b J n F 1 b 3 Q 7 T W 9 u d G g m c X V v d D s s J n F 1 b 3 Q 7 W W V h c i Z x d W 9 0 O y w m c X V v d D t Q b G F u d C Z x d W 9 0 O y w m c X V v d D t Q L k t l e S Z x d W 9 0 O y w m c X V v d D t D b 3 N 0 X 0 V s Z W 1 l b n Q m c X V v d D s s J n F 1 b 3 Q 7 V m F s d W U m c X V v d D t d I i A v P j x F b n R y e S B U e X B l P S J G a W x s V G 9 E Y X R h T W 9 k Z W x F b m F i b G V k I i B W Y W x 1 Z T 0 i b D E i I C 8 + P E V u d H J 5 I F R 5 c G U 9 I k l z U H J p d m F 0 Z S I g V m F s d W U 9 I m w w I i A v P j x F b n R y e S B U e X B l P S J R d W V y e U d y b 3 V w S U Q i I F Z h b H V l P S J z N D Y y N D d j M T U t Y T A w M y 0 0 M W Y z L T k w Z m Q t Y z Y w Z j E 2 Y z Q 4 O T l l I i A v P j x F b n R y e S B U e X B l P S J R d W V y e U l E I i B W Y W x 1 Z T 0 i c z E z M z I 1 M m Y z L W Q 0 N j I t N D B k Z i 0 5 N T A 0 L T E 0 N G F m Y j E 4 N T M z N i I g L z 4 8 R W 5 0 c n k g V H l w Z T 0 i R m l s b F N 0 Y X R 1 c y I g V m F s d W U 9 I n N D b 2 1 w b G V 0 Z 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B Y 3 Q v V W 5 w a X Z v d G V k I E N v b H V t b n M u e 0 1 v b n R o L D B 9 J n F 1 b 3 Q 7 L C Z x d W 9 0 O 1 N l Y 3 R p b 2 4 x L 0 F j d C 9 V b n B p d m 9 0 Z W Q g Q 2 9 s d W 1 u c y 5 7 W W V h c i w x f S Z x d W 9 0 O y w m c X V v d D t T Z W N 0 a W 9 u M S 9 B Y 3 Q v V W 5 w a X Z v d G V k I E N v b H V t b n M u e 1 B s Y W 5 0 L D J 9 J n F 1 b 3 Q 7 L C Z x d W 9 0 O 1 N l Y 3 R p b 2 4 x L 0 F j d C 9 V b n B p d m 9 0 Z W Q g Q 2 9 s d W 1 u c y 5 7 U C 5 L Z X k s M 3 0 m c X V v d D s s J n F 1 b 3 Q 7 U 2 V j d G l v b j E v Q W N 0 L 1 V u c G l 2 b 3 R l Z C B D b 2 x 1 b W 5 z L n t B d H R y a W J 1 d G U s N H 0 m c X V v d D s s J n F 1 b 3 Q 7 U 2 V j d G l v b j E v Q W N 0 L 0 N o Y W 5 n Z W Q g V H l w Z S 5 7 V m F s d W U s N X 0 m c X V v d D t d L C Z x d W 9 0 O 0 N v b H V t b k N v d W 5 0 J n F 1 b 3 Q 7 O j Y s J n F 1 b 3 Q 7 S 2 V 5 Q 2 9 s d W 1 u T m F t Z X M m c X V v d D s 6 W 1 0 s J n F 1 b 3 Q 7 Q 2 9 s d W 1 u S W R l b n R p d G l l c y Z x d W 9 0 O z p b J n F 1 b 3 Q 7 U 2 V j d G l v b j E v Q W N 0 L 1 V u c G l 2 b 3 R l Z C B D b 2 x 1 b W 5 z L n t N b 2 5 0 a C w w f S Z x d W 9 0 O y w m c X V v d D t T Z W N 0 a W 9 u M S 9 B Y 3 Q v V W 5 w a X Z v d G V k I E N v b H V t b n M u e 1 l l Y X I s M X 0 m c X V v d D s s J n F 1 b 3 Q 7 U 2 V j d G l v b j E v Q W N 0 L 1 V u c G l 2 b 3 R l Z C B D b 2 x 1 b W 5 z L n t Q b G F u d C w y f S Z x d W 9 0 O y w m c X V v d D t T Z W N 0 a W 9 u M S 9 B Y 3 Q v V W 5 w a X Z v d G V k I E N v b H V t b n M u e 1 A u S 2 V 5 L D N 9 J n F 1 b 3 Q 7 L C Z x d W 9 0 O 1 N l Y 3 R p b 2 4 x L 0 F j d C 9 V b n B p d m 9 0 Z W Q g Q 2 9 s d W 1 u c y 5 7 Q X R 0 c m l i d X R l L D R 9 J n F 1 b 3 Q 7 L C Z x d W 9 0 O 1 N l Y 3 R p b 2 4 x L 0 F j d C 9 D a G F u Z 2 V k I F R 5 c G U u e 1 Z h b H V l L D V 9 J n F 1 b 3 Q 7 X S w m c X V v d D t S Z W x h d G l v b n N o a X B J b m Z v J n F 1 b 3 Q 7 O l t d f S I g L z 4 8 L 1 N 0 Y W J s Z U V u d H J p Z X M + P C 9 J d G V t P j x J d G V t P j x J d G V t T G 9 j Y X R p b 2 4 + P E l 0 Z W 1 U e X B l P k Z v c m 1 1 b G E 8 L 0 l 0 Z W 1 U e X B l P j x J d G V t U G F 0 a D 5 T Z W N 0 a W 9 u M S 9 C Z 3 Q 8 L 0 l 0 Z W 1 Q Y X R o P j w v S X R l b U x v Y 2 F 0 a W 9 u P j x T d G F i b G V F b n R y a W V z P j x F b n R y e S B U e X B l P S J B Z G R l Z F R v R G F 0 Y U 1 v Z G V s I i B W Y W x 1 Z T 0 i b D E i I C 8 + P E V u d H J 5 I F R 5 c G U 9 I k J 1 Z m Z l c k 5 l e H R S Z W Z y Z X N o I i B W Y W x 1 Z T 0 i b D E i I C 8 + P E V u d H J 5 I F R 5 c G U 9 I k Z p b G x D b 3 V u d C I g V m F s d W U 9 I m w 1 N D c y I i A v P j x F b n R y e S B U e X B l P S J G a W x s R W 5 h Y m x l Z C I g V m F s d W U 9 I m w w I i A v P j x F b n R y e S B U e X B l P S J G a W x s R X J y b 3 J D b 2 R l I i B W Y W x 1 Z T 0 i c 1 V u a 2 5 v d 2 4 i I C 8 + P E V u d H J 5 I F R 5 c G U 9 I k Z p b G x F c n J v c k N v d W 5 0 I i B W Y W x 1 Z T 0 i b D A i I C 8 + P E V u d H J 5 I F R 5 c G U 9 I k Z p b G x M Y X N 0 V X B k Y X R l Z C I g V m F s d W U 9 I m Q y M D I 0 L T A 2 L T E 3 V D E 5 O j M x O j I 3 L j A 5 M D Q 3 M j l a I i A v P j x F b n R y e S B U e X B l P S J G a W x s Q 2 9 s d W 1 u V H l w Z X M i I F Z h b H V l P S J z Q m d Z R 0 J n W V I i I C 8 + P E V u d H J 5 I F R 5 c G U 9 I k Z p b G x D b 2 x 1 b W 5 O Y W 1 l c y I g V m F s d W U 9 I n N b J n F 1 b 3 Q 7 U G x h b n Q m c X V v d D s s J n F 1 b 3 Q 7 T W 9 u d G g m c X V v d D s s J n F 1 b 3 Q 7 W W V h c i Z x d W 9 0 O y w m c X V v d D t Q L k t l e S Z x d W 9 0 O y w m c X V v d D t B d H R y a W J 1 d G U m c X V v d D s s J n F 1 b 3 Q 7 V m F s d 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M 0 N j I 0 N 2 M x N S 1 h M D A z L T Q x Z j M t O T B m Z C 1 j N j B m M T Z j N D g 5 O W U i I C 8 + P E V u d H J 5 I F R 5 c G U 9 I l F 1 Z X J 5 S U Q i I F Z h b H V l P S J z Y j J h M D g x N 2 Q t M m I z N y 0 0 M m U x L T k 1 N T M t N W N i N j I z Y W E 0 O T d l I i A v P j x F b n R y e S B U e X B l P S J S Z W x h d G l v b n N o a X B J b m Z v Q 2 9 u d G F p b m V y I i B W Y W x 1 Z T 0 i c 3 s m c X V v d D t j b 2 x 1 b W 5 D b 3 V u d C Z x d W 9 0 O z o 2 L C Z x d W 9 0 O 2 t l e U N v b H V t b k 5 h b W V z J n F 1 b 3 Q 7 O l t d L C Z x d W 9 0 O 3 F 1 Z X J 5 U m V s Y X R p b 2 5 z a G l w c y Z x d W 9 0 O z p b X S w m c X V v d D t j b 2 x 1 b W 5 J Z G V u d G l 0 a W V z J n F 1 b 3 Q 7 O l s m c X V v d D t T Z W N 0 a W 9 u M S 9 C Z 3 Q v V W 5 w a X Z v d G V k I E N v b H V t b n M u e 1 B s Y W 5 0 L D B 9 J n F 1 b 3 Q 7 L C Z x d W 9 0 O 1 N l Y 3 R p b 2 4 x L 0 J n d C 9 V b n B p d m 9 0 Z W Q g Q 2 9 s d W 1 u c y 5 7 T W 9 u d G g s M X 0 m c X V v d D s s J n F 1 b 3 Q 7 U 2 V j d G l v b j E v Q m d 0 L 1 V u c G l 2 b 3 R l Z C B D b 2 x 1 b W 5 z L n t Z Z W F y L D J 9 J n F 1 b 3 Q 7 L C Z x d W 9 0 O 1 N l Y 3 R p b 2 4 x L 0 J n d C 9 V b n B p d m 9 0 Z W Q g Q 2 9 s d W 1 u c y 5 7 U C 5 L Z X k s M 3 0 m c X V v d D s s J n F 1 b 3 Q 7 U 2 V j d G l v b j E v Q m d 0 L 1 V u c G l 2 b 3 R l Z C B D b 2 x 1 b W 5 z L n t B d H R y a W J 1 d G U s N H 0 m c X V v d D s s J n F 1 b 3 Q 7 U 2 V j d G l v b j E v Q m d 0 L 0 N o Y W 5 n Z W Q g V H l w Z T I u e 1 Z h b H V l L D V 9 J n F 1 b 3 Q 7 X S w m c X V v d D t D b 2 x 1 b W 5 D b 3 V u d C Z x d W 9 0 O z o 2 L C Z x d W 9 0 O 0 t l e U N v b H V t b k 5 h b W V z J n F 1 b 3 Q 7 O l t d L C Z x d W 9 0 O 0 N v b H V t b k l k Z W 5 0 a X R p Z X M m c X V v d D s 6 W y Z x d W 9 0 O 1 N l Y 3 R p b 2 4 x L 0 J n d C 9 V b n B p d m 9 0 Z W Q g Q 2 9 s d W 1 u c y 5 7 U G x h b n Q s M H 0 m c X V v d D s s J n F 1 b 3 Q 7 U 2 V j d G l v b j E v Q m d 0 L 1 V u c G l 2 b 3 R l Z C B D b 2 x 1 b W 5 z L n t N b 2 5 0 a C w x f S Z x d W 9 0 O y w m c X V v d D t T Z W N 0 a W 9 u M S 9 C Z 3 Q v V W 5 w a X Z v d G V k I E N v b H V t b n M u e 1 l l Y X I s M n 0 m c X V v d D s s J n F 1 b 3 Q 7 U 2 V j d G l v b j E v Q m d 0 L 1 V u c G l 2 b 3 R l Z C B D b 2 x 1 b W 5 z L n t Q L k t l e S w z f S Z x d W 9 0 O y w m c X V v d D t T Z W N 0 a W 9 u M S 9 C Z 3 Q v V W 5 w a X Z v d G V k I E N v b H V t b n M u e 0 F 0 d H J p Y n V 0 Z S w 0 f S Z x d W 9 0 O y w m c X V v d D t T Z W N 0 a W 9 u M S 9 C Z 3 Q v Q 2 h h b m d l Z C B U e X B l M i 5 7 V m F s d W U s 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0 F i Z X J k Z W V u L 1 N v d X J j Z T w v S X R l b V B h d G g + P C 9 J d G V t T G 9 j Y X R p b 2 4 + P F N 0 Y W J s Z U V u d H J p Z X M g L z 4 8 L 0 l 0 Z W 0 + P E l 0 Z W 0 + P E l 0 Z W 1 M b 2 N h d G l v b j 4 8 S X R l b V R 5 c G U + R m 9 y b X V s Y T w v S X R l b V R 5 c G U + P E l 0 Z W 1 Q Y X R o P l N l Y 3 R p b 2 4 x L 0 F i Z X J k Z W V u L 0 F i Z X J k Z W V u X 1 N o Z W V 0 P C 9 J d G V t U G F 0 a D 4 8 L 0 l 0 Z W 1 M b 2 N h d G l v b j 4 8 U 3 R h Y m x l R W 5 0 c m l l c y A v P j w v S X R l b T 4 8 S X R l b T 4 8 S X R l b U x v Y 2 F 0 a W 9 u P j x J d G V t V H l w Z T 5 G b 3 J t d W x h P C 9 J d G V t V H l w Z T 4 8 S X R l b V B h d G g + U 2 V j d G l v b j E v Q n V k Z 2 V 0 L 1 N v d X J j Z T w v S X R l b V B h d G g + P C 9 J d G V t T G 9 j Y X R p b 2 4 + P F N 0 Y W J s Z U V u d H J p Z X M g L z 4 8 L 0 l 0 Z W 0 + P E l 0 Z W 0 + P E l 0 Z W 1 M b 2 N h d G l v b j 4 8 S X R l b V R 5 c G U + R m 9 y b X V s Y T w v S X R l b V R 5 c G U + P E l 0 Z W 1 Q Y X R o P l N l Y 3 R p b 2 4 x L 0 J 1 Z G d l d C 9 C d W R n Z X R f U 2 h l Z X Q 8 L 0 l 0 Z W 1 Q Y X R o P j w v S X R l b U x v Y 2 F 0 a W 9 u P j x T d G F i b G V F b n R y a W V z I C 8 + P C 9 J d G V t P j x J d G V t P j x J d G V t T G 9 j Y X R p b 2 4 + P E l 0 Z W 1 U e X B l P k Z v c m 1 1 b G E 8 L 0 l 0 Z W 1 U e X B l P j x J d G V t U G F 0 a D 5 T Z W N 0 a W 9 u M S 9 F Z G l u Y n V y Z 2 g v U 2 9 1 c m N l P C 9 J d G V t U G F 0 a D 4 8 L 0 l 0 Z W 1 M b 2 N h d G l v b j 4 8 U 3 R h Y m x l R W 5 0 c m l l c y A v P j w v S X R l b T 4 8 S X R l b T 4 8 S X R l b U x v Y 2 F 0 a W 9 u P j x J d G V t V H l w Z T 5 G b 3 J t d W x h P C 9 J d G V t V H l w Z T 4 8 S X R l b V B h d G g + U 2 V j d G l v b j E v R W R p b m J 1 c m d o L 0 V k a W 5 i d X J n a F 9 T a G V l d D w v S X R l b V B h d G g + P C 9 J d G V t T G 9 j Y X R p b 2 4 + P F N 0 Y W J s Z U V u d H J p Z X M g L z 4 8 L 0 l 0 Z W 0 + P E l 0 Z W 0 + P E l 0 Z W 1 M b 2 N h d G l v b j 4 8 S X R l b V R 5 c G U + R m 9 y b X V s Y T w v S X R l b V R 5 c G U + P E l 0 Z W 1 Q Y X R o P l N l Y 3 R p b 2 4 x L 0 d s Y X N n b 3 c v U 2 9 1 c m N l P C 9 J d G V t U G F 0 a D 4 8 L 0 l 0 Z W 1 M b 2 N h d G l v b j 4 8 U 3 R h Y m x l R W 5 0 c m l l c y A v P j w v S X R l b T 4 8 S X R l b T 4 8 S X R l b U x v Y 2 F 0 a W 9 u P j x J d G V t V H l w Z T 5 G b 3 J t d W x h P C 9 J d G V t V H l w Z T 4 8 S X R l b V B h d G g + U 2 V j d G l v b j E v R 2 x h c 2 d v d y 9 H b G F z Z 2 9 3 X 1 N o Z W V 0 P C 9 J d G V t U G F 0 a D 4 8 L 0 l 0 Z W 1 M b 2 N h d G l v b j 4 8 U 3 R h Y m x l R W 5 0 c m l l c y A v P j w v S X R l b T 4 8 S X R l b T 4 8 S X R l b U x v Y 2 F 0 a W 9 u P j x J d G V t V H l w Z T 5 G b 3 J t d W x h P C 9 J d G V t V H l w Z T 4 8 S X R l b V B h d G g + U 2 V j d G l v b j E v T G 9 u Z G 9 u L 1 N v d X J j Z T w v S X R l b V B h d G g + P C 9 J d G V t T G 9 j Y X R p b 2 4 + P F N 0 Y W J s Z U V u d H J p Z X M g L z 4 8 L 0 l 0 Z W 0 + P E l 0 Z W 0 + P E l 0 Z W 1 M b 2 N h d G l v b j 4 8 S X R l b V R 5 c G U + R m 9 y b X V s Y T w v S X R l b V R 5 c G U + P E l 0 Z W 1 Q Y X R o P l N l Y 3 R p b 2 4 x L 0 x v b m R v b i 9 M b 2 5 k b 2 5 f U 2 h l Z X Q 8 L 0 l 0 Z W 1 Q Y X R o P j w v S X R l b U x v Y 2 F 0 a W 9 u P j x T d G F i b G V F b n R y a W V z I C 8 + P C 9 J d G V t P j x J d G V t P j x J d G V t T G 9 j Y X R p b 2 4 + P E l 0 Z W 1 U e X B l P k Z v c m 1 1 b G E 8 L 0 l 0 Z W 1 U e X B l P j x J d G V t U G F 0 a D 5 T Z W N 0 a W 9 u M S 9 N Y W 5 j a G V z d G V y L 1 N v d X J j Z T w v S X R l b V B h d G g + P C 9 J d G V t T G 9 j Y X R p b 2 4 + P F N 0 Y W J s Z U V u d H J p Z X M g L z 4 8 L 0 l 0 Z W 0 + P E l 0 Z W 0 + P E l 0 Z W 1 M b 2 N h d G l v b j 4 8 S X R l b V R 5 c G U + R m 9 y b X V s Y T w v S X R l b V R 5 c G U + P E l 0 Z W 1 Q Y X R o P l N l Y 3 R p b 2 4 x L 0 1 h b m N o Z X N 0 Z X I v T W F u Y 2 h l c 3 R l c l 9 T a G V l d D w v S X R l b V B h d G g + P C 9 J d G V t T G 9 j Y X R p b 2 4 + P F N 0 Y W J s Z U V u d H J p Z X M g L z 4 8 L 0 l 0 Z W 0 + P E l 0 Z W 0 + P E l 0 Z W 1 M b 2 N h d G l v b j 4 8 S X R l b V R 5 c G U + R m 9 y b X V s Y T w v S X R l b V R 5 c G U + P E l 0 Z W 1 Q Y X R o P l N l Y 3 R p b 2 4 x L 0 1 h b m N o Z X N 0 Z X I v U H J v b W 9 0 Z W Q l M j B I Z W F k Z X J z P C 9 J d G V t U G F 0 a D 4 8 L 0 l 0 Z W 1 M b 2 N h d G l v b j 4 8 U 3 R h Y m x l R W 5 0 c m l l c y A v P j w v S X R l b T 4 8 S X R l b T 4 8 S X R l b U x v Y 2 F 0 a W 9 u P j x J d G V t V H l w Z T 5 G b 3 J t d W x h P C 9 J d G V t V H l w Z T 4 8 S X R l b V B h d G g + U 2 V j d G l v b j E v T G 9 u Z G 9 u L 1 B y b 2 1 v d G V k J T I w S G V h Z G V y c z w v S X R l b V B h d G g + P C 9 J d G V t T G 9 j Y X R p b 2 4 + P F N 0 Y W J s Z U V u d H J p Z X M g L z 4 8 L 0 l 0 Z W 0 + P E l 0 Z W 0 + P E l 0 Z W 1 M b 2 N h d G l v b j 4 8 S X R l b V R 5 c G U + R m 9 y b X V s Y T w v S X R l b V R 5 c G U + P E l 0 Z W 1 Q Y X R o P l N l Y 3 R p b 2 4 x L 0 d s Y X N n b 3 c v U H J v b W 9 0 Z W Q l M j B I Z W F k Z X J z P C 9 J d G V t U G F 0 a D 4 8 L 0 l 0 Z W 1 M b 2 N h d G l v b j 4 8 U 3 R h Y m x l R W 5 0 c m l l c y A v P j w v S X R l b T 4 8 S X R l b T 4 8 S X R l b U x v Y 2 F 0 a W 9 u P j x J d G V t V H l w Z T 5 G b 3 J t d W x h P C 9 J d G V t V H l w Z T 4 8 S X R l b V B h d G g + U 2 V j d G l v b j E v R W R p b m J 1 c m d o L 1 B y b 2 1 v d G V k J T I w S G V h Z G V y c z w v S X R l b V B h d G g + P C 9 J d G V t T G 9 j Y X R p b 2 4 + P F N 0 Y W J s Z U V u d H J p Z X M g L z 4 8 L 0 l 0 Z W 0 + P E l 0 Z W 0 + P E l 0 Z W 1 M b 2 N h d G l v b j 4 8 S X R l b V R 5 c G U + R m 9 y b X V s Y T w v S X R l b V R 5 c G U + P E l 0 Z W 1 Q Y X R o P l N l Y 3 R p b 2 4 x L 0 F i Z X J k Z W V u L 1 B y b 2 1 v d G V k J T I w S G V h Z G V y c z w v S X R l b V B h d G g + P C 9 J d G V t T G 9 j Y X R p b 2 4 + P F N 0 Y W J s Z U V u d H J p Z X M g L z 4 8 L 0 l 0 Z W 0 + P E l 0 Z W 0 + P E l 0 Z W 1 M b 2 N h d G l v b j 4 8 S X R l b V R 5 c G U + R m 9 y b X V s Y T w v S X R l b V R 5 c G U + P E l 0 Z W 1 Q Y X R o P l N l Y 3 R p b 2 4 x L 0 F i Z X J k Z W V u L 1 B y b 2 1 v d G V k J T I w S G V h Z G V y c z E 8 L 0 l 0 Z W 1 Q Y X R o P j w v S X R l b U x v Y 2 F 0 a W 9 u P j x T d G F i b G V F b n R y a W V z I C 8 + P C 9 J d G V t P j x J d G V t P j x J d G V t T G 9 j Y X R p b 2 4 + P E l 0 Z W 1 U e X B l P k Z v c m 1 1 b G E 8 L 0 l 0 Z W 1 U e X B l P j x J d G V t U G F 0 a D 5 T Z W N 0 a W 9 u M S 9 B Y m V y Z G V l b i 9 G a W x 0 Z X J l Z C U y M F J v d 3 M 8 L 0 l 0 Z W 1 Q Y X R o P j w v S X R l b U x v Y 2 F 0 a W 9 u P j x T d G F i b G V F b n R y a W V z I C 8 + P C 9 J d G V t P j x J d G V t P j x J d G V t T G 9 j Y X R p b 2 4 + P E l 0 Z W 1 U e X B l P k Z v c m 1 1 b G E 8 L 0 l 0 Z W 1 U e X B l P j x J d G V t U G F 0 a D 5 T Z W N 0 a W 9 u M S 9 B Y m V y Z G V l b i 9 S Z W 5 h b W V k J T I w Q 2 9 s d W 1 u c z w v S X R l b V B h d G g + P C 9 J d G V t T G 9 j Y X R p b 2 4 + P F N 0 Y W J s Z U V u d H J p Z X M g L z 4 8 L 0 l 0 Z W 0 + P E l 0 Z W 0 + P E l 0 Z W 1 M b 2 N h d G l v b j 4 8 S X R l b V R 5 c G U + R m 9 y b X V s Y T w v S X R l b V R 5 c G U + P E l 0 Z W 1 Q Y X R o P l N l Y 3 R p b 2 4 x L 0 F i Z X J k Z W V u L 1 V u c G l 2 b 3 R l Z C U y M E 9 0 a G V y J T I w Q 2 9 s d W 1 u c z w v S X R l b V B h d G g + P C 9 J d G V t T G 9 j Y X R p b 2 4 + P F N 0 Y W J s Z U V u d H J p Z X M g L z 4 8 L 0 l 0 Z W 0 + P E l 0 Z W 0 + P E l 0 Z W 1 M b 2 N h d G l v b j 4 8 S X R l b V R 5 c G U + R m 9 y b X V s Y T w v S X R l b V R 5 c G U + P E l 0 Z W 1 Q Y X R o P l N l Y 3 R p b 2 4 x L 0 F i Z X J k Z W V u L 0 Z p b H R l c m V k J T I w U m 9 3 c z E 8 L 0 l 0 Z W 1 Q Y X R o P j w v S X R l b U x v Y 2 F 0 a W 9 u P j x T d G F i b G V F b n R y a W V z I C 8 + P C 9 J d G V t P j x J d G V t P j x J d G V t T G 9 j Y X R p b 2 4 + P E l 0 Z W 1 U e X B l P k Z v c m 1 1 b G E 8 L 0 l 0 Z W 1 U e X B l P j x J d G V t U G F 0 a D 5 T Z W N 0 a W 9 u M S 9 B Y m V y Z G V l b i 9 D a G F u Z 2 V k J T I w V H l w Z T I 8 L 0 l 0 Z W 1 Q Y X R o P j w v S X R l b U x v Y 2 F 0 a W 9 u P j x T d G F i b G V F b n R y a W V z I C 8 + P C 9 J d G V t P j x J d G V t P j x J d G V t T G 9 j Y X R p b 2 4 + P E l 0 Z W 1 U e X B l P k Z v c m 1 1 b G E 8 L 0 l 0 Z W 1 U e X B l P j x J d G V t U G F 0 a D 5 T Z W N 0 a W 9 u M S 9 B Y m V y Z G V l b i 9 T c G x p d C U y M E N v b H V t b i U y M G J 5 J T I w R G V s a W 1 p d G V y P C 9 J d G V t U G F 0 a D 4 8 L 0 l 0 Z W 1 M b 2 N h d G l v b j 4 8 U 3 R h Y m x l R W 5 0 c m l l c y A v P j w v S X R l b T 4 8 S X R l b T 4 8 S X R l b U x v Y 2 F 0 a W 9 u P j x J d G V t V H l w Z T 5 G b 3 J t d W x h P C 9 J d G V t V H l w Z T 4 8 S X R l b V B h d G g + U 2 V j d G l v b j E v Q W J l c m R l Z W 4 v Q 2 h h b m d l Z C U y M F R 5 c G U z P C 9 J d G V t U G F 0 a D 4 8 L 0 l 0 Z W 1 M b 2 N h d G l v b j 4 8 U 3 R h Y m x l R W 5 0 c m l l c y A v P j w v S X R l b T 4 8 S X R l b T 4 8 S X R l b U x v Y 2 F 0 a W 9 u P j x J d G V t V H l w Z T 5 G b 3 J t d W x h P C 9 J d G V t V H l w Z T 4 8 S X R l b V B h d G g + U 2 V j d G l v b j E v Q W J l c m R l Z W 4 v U m V w b G F j Z W Q l M j B W Y W x 1 Z T w v S X R l b V B h d G g + P C 9 J d G V t T G 9 j Y X R p b 2 4 + P F N 0 Y W J s Z U V u d H J p Z X M g L z 4 8 L 0 l 0 Z W 0 + P E l 0 Z W 0 + P E l 0 Z W 1 M b 2 N h d G l v b j 4 8 S X R l b V R 5 c G U + R m 9 y b X V s Y T w v S X R l b V R 5 c G U + P E l 0 Z W 1 Q Y X R o P l N l Y 3 R p b 2 4 x L 0 F i Z X J k Z W V u L 1 J l b m F t Z W Q l M j B D b 2 x 1 b W 5 z M T w v S X R l b V B h d G g + P C 9 J d G V t T G 9 j Y X R p b 2 4 + P F N 0 Y W J s Z U V u d H J p Z X M g L z 4 8 L 0 l 0 Z W 0 + P E l 0 Z W 0 + P E l 0 Z W 1 M b 2 N h d G l v b j 4 8 S X R l b V R 5 c G U + R m 9 y b X V s Y T w v S X R l b V R 5 c G U + P E l 0 Z W 1 Q Y X R o P l N l Y 3 R p b 2 4 x L 0 F i Z X J k Z W V u L 0 Z p b H R l c m V k J T I w U m 9 3 c z I 8 L 0 l 0 Z W 1 Q Y X R o P j w v S X R l b U x v Y 2 F 0 a W 9 u P j x T d G F i b G V F b n R y a W V z I C 8 + P C 9 J d G V t P j x J d G V t P j x J d G V t T G 9 j Y X R p b 2 4 + P E l 0 Z W 1 U e X B l P k Z v c m 1 1 b G E 8 L 0 l 0 Z W 1 U e X B l P j x J d G V t U G F 0 a D 5 T Z W N 0 a W 9 u M S 9 F Z G l u Y n V y Z 2 g v U H J v b W 9 0 Z W Q l M j B I Z W F k Z X J z M T w v S X R l b V B h d G g + P C 9 J d G V t T G 9 j Y X R p b 2 4 + P F N 0 Y W J s Z U V u d H J p Z X M g L z 4 8 L 0 l 0 Z W 0 + P E l 0 Z W 0 + P E l 0 Z W 1 M b 2 N h d G l v b j 4 8 S X R l b V R 5 c G U + R m 9 y b X V s Y T w v S X R l b V R 5 c G U + P E l 0 Z W 1 Q Y X R o P l N l Y 3 R p b 2 4 x L 0 V k a W 5 i d X J n a C 9 G a W x 0 Z X J l Z C U y M F J v d 3 M 8 L 0 l 0 Z W 1 Q Y X R o P j w v S X R l b U x v Y 2 F 0 a W 9 u P j x T d G F i b G V F b n R y a W V z I C 8 + P C 9 J d G V t P j x J d G V t P j x J d G V t T G 9 j Y X R p b 2 4 + P E l 0 Z W 1 U e X B l P k Z v c m 1 1 b G E 8 L 0 l 0 Z W 1 U e X B l P j x J d G V t U G F 0 a D 5 T Z W N 0 a W 9 u M S 9 F Z G l u Y n V y Z 2 g v U m V u Y W 1 l Z C U y M E N v b H V t b n M 8 L 0 l 0 Z W 1 Q Y X R o P j w v S X R l b U x v Y 2 F 0 a W 9 u P j x T d G F i b G V F b n R y a W V z I C 8 + P C 9 J d G V t P j x J d G V t P j x J d G V t T G 9 j Y X R p b 2 4 + P E l 0 Z W 1 U e X B l P k Z v c m 1 1 b G E 8 L 0 l 0 Z W 1 U e X B l P j x J d G V t U G F 0 a D 5 T Z W N 0 a W 9 u M S 9 F Z G l u Y n V y Z 2 g v V W 5 w a X Z v d G V k J T I w T 3 R o Z X I l M j B D b 2 x 1 b W 5 z P C 9 J d G V t U G F 0 a D 4 8 L 0 l 0 Z W 1 M b 2 N h d G l v b j 4 8 U 3 R h Y m x l R W 5 0 c m l l c y A v P j w v S X R l b T 4 8 S X R l b T 4 8 S X R l b U x v Y 2 F 0 a W 9 u P j x J d G V t V H l w Z T 5 G b 3 J t d W x h P C 9 J d G V t V H l w Z T 4 8 S X R l b V B h d G g + U 2 V j d G l v b j E v R W R p b m J 1 c m d o L 0 Z p b H R l c m V k J T I w U m 9 3 c z E 8 L 0 l 0 Z W 1 Q Y X R o P j w v S X R l b U x v Y 2 F 0 a W 9 u P j x T d G F i b G V F b n R y a W V z I C 8 + P C 9 J d G V t P j x J d G V t P j x J d G V t T G 9 j Y X R p b 2 4 + P E l 0 Z W 1 U e X B l P k Z v c m 1 1 b G E 8 L 0 l 0 Z W 1 U e X B l P j x J d G V t U G F 0 a D 5 T Z W N 0 a W 9 u M S 9 F Z G l u Y n V y Z 2 g v Q 2 h h b m d l Z C U y M F R 5 c G U y P C 9 J d G V t U G F 0 a D 4 8 L 0 l 0 Z W 1 M b 2 N h d G l v b j 4 8 U 3 R h Y m x l R W 5 0 c m l l c y A v P j w v S X R l b T 4 8 S X R l b T 4 8 S X R l b U x v Y 2 F 0 a W 9 u P j x J d G V t V H l w Z T 5 G b 3 J t d W x h P C 9 J d G V t V H l w Z T 4 8 S X R l b V B h d G g + U 2 V j d G l v b j E v R W R p b m J 1 c m d o L 1 N w b G l 0 J T I w Q 2 9 s d W 1 u J T I w Y n k l M j B E Z W x p b W l 0 Z X I 8 L 0 l 0 Z W 1 Q Y X R o P j w v S X R l b U x v Y 2 F 0 a W 9 u P j x T d G F i b G V F b n R y a W V z I C 8 + P C 9 J d G V t P j x J d G V t P j x J d G V t T G 9 j Y X R p b 2 4 + P E l 0 Z W 1 U e X B l P k Z v c m 1 1 b G E 8 L 0 l 0 Z W 1 U e X B l P j x J d G V t U G F 0 a D 5 T Z W N 0 a W 9 u M S 9 F Z G l u Y n V y Z 2 g v Q 2 h h b m d l Z C U y M F R 5 c G U z P C 9 J d G V t U G F 0 a D 4 8 L 0 l 0 Z W 1 M b 2 N h d G l v b j 4 8 U 3 R h Y m x l R W 5 0 c m l l c y A v P j w v S X R l b T 4 8 S X R l b T 4 8 S X R l b U x v Y 2 F 0 a W 9 u P j x J d G V t V H l w Z T 5 G b 3 J t d W x h P C 9 J d G V t V H l w Z T 4 8 S X R l b V B h d G g + U 2 V j d G l v b j E v R W R p b m J 1 c m d o L 1 J l c G x h Y 2 V k J T I w V m F s d W U 8 L 0 l 0 Z W 1 Q Y X R o P j w v S X R l b U x v Y 2 F 0 a W 9 u P j x T d G F i b G V F b n R y a W V z I C 8 + P C 9 J d G V t P j x J d G V t P j x J d G V t T G 9 j Y X R p b 2 4 + P E l 0 Z W 1 U e X B l P k Z v c m 1 1 b G E 8 L 0 l 0 Z W 1 U e X B l P j x J d G V t U G F 0 a D 5 T Z W N 0 a W 9 u M S 9 F Z G l u Y n V y Z 2 g v U m V u Y W 1 l Z C U y M E N v b H V t b n M x P C 9 J d G V t U G F 0 a D 4 8 L 0 l 0 Z W 1 M b 2 N h d G l v b j 4 8 U 3 R h Y m x l R W 5 0 c m l l c y A v P j w v S X R l b T 4 8 S X R l b T 4 8 S X R l b U x v Y 2 F 0 a W 9 u P j x J d G V t V H l w Z T 5 G b 3 J t d W x h P C 9 J d G V t V H l w Z T 4 8 S X R l b V B h d G g + U 2 V j d G l v b j E v R W R p b m J 1 c m d o L 0 Z p b H R l c m V k J T I w U m 9 3 c z I 8 L 0 l 0 Z W 1 Q Y X R o P j w v S X R l b U x v Y 2 F 0 a W 9 u P j x T d G F i b G V F b n R y a W V z I C 8 + P C 9 J d G V t P j x J d G V t P j x J d G V t T G 9 j Y X R p b 2 4 + P E l 0 Z W 1 U e X B l P k Z v c m 1 1 b G E 8 L 0 l 0 Z W 1 U e X B l P j x J d G V t U G F 0 a D 5 T Z W N 0 a W 9 u M S 9 B Y m V y Z G V l b i 9 S Z W 9 y Z G V y Z W Q l M j B D b 2 x 1 b W 5 z P C 9 J d G V t U G F 0 a D 4 8 L 0 l 0 Z W 1 M b 2 N h d G l v b j 4 8 U 3 R h Y m x l R W 5 0 c m l l c y A v P j w v S X R l b T 4 8 S X R l b T 4 8 S X R l b U x v Y 2 F 0 a W 9 u P j x J d G V t V H l w Z T 5 G b 3 J t d W x h P C 9 J d G V t V H l w Z T 4 8 S X R l b V B h d G g + U 2 V j d G l v b j E v Q W J l c m R l Z W 4 v U m V w b G F j Z W Q l M j B W Y W x 1 Z T E 8 L 0 l 0 Z W 1 Q Y X R o P j w v S X R l b U x v Y 2 F 0 a W 9 u P j x T d G F i b G V F b n R y a W V z I C 8 + P C 9 J d G V t P j x J d G V t P j x J d G V t T G 9 j Y X R p b 2 4 + P E l 0 Z W 1 U e X B l P k Z v c m 1 1 b G E 8 L 0 l 0 Z W 1 U e X B l P j x J d G V t U G F 0 a D 5 T Z W N 0 a W 9 u M S 9 B Y m V y Z G V l b i 9 S Z X B s Y W N l Z C U y M F Z h b H V l M j w v S X R l b V B h d G g + P C 9 J d G V t T G 9 j Y X R p b 2 4 + P F N 0 Y W J s Z U V u d H J p Z X M g L z 4 8 L 0 l 0 Z W 0 + P E l 0 Z W 0 + P E l 0 Z W 1 M b 2 N h d G l v b j 4 8 S X R l b V R 5 c G U + R m 9 y b X V s Y T w v S X R l b V R 5 c G U + P E l 0 Z W 1 Q Y X R o P l N l Y 3 R p b 2 4 x L 0 F i Z X J k Z W V u L 1 J l c G x h Y 2 V k J T I w V m F s d W U z P C 9 J d G V t U G F 0 a D 4 8 L 0 l 0 Z W 1 M b 2 N h d G l v b j 4 8 U 3 R h Y m x l R W 5 0 c m l l c y A v P j w v S X R l b T 4 8 S X R l b T 4 8 S X R l b U x v Y 2 F 0 a W 9 u P j x J d G V t V H l w Z T 5 G b 3 J t d W x h P C 9 J d G V t V H l w Z T 4 8 S X R l b V B h d G g + U 2 V j d G l v b j E v Q W J l c m R l Z W 4 v U m V w b G F j Z W Q l M j B W Y W x 1 Z T Q 8 L 0 l 0 Z W 1 Q Y X R o P j w v S X R l b U x v Y 2 F 0 a W 9 u P j x T d G F i b G V F b n R y a W V z I C 8 + P C 9 J d G V t P j x J d G V t P j x J d G V t T G 9 j Y X R p b 2 4 + P E l 0 Z W 1 U e X B l P k Z v c m 1 1 b G E 8 L 0 l 0 Z W 1 U e X B l P j x J d G V t U G F 0 a D 5 T Z W N 0 a W 9 u M S 9 B Y m V y Z G V l b i 9 S Z X B s Y W N l Z C U y M F Z h b H V l N T w v S X R l b V B h d G g + P C 9 J d G V t T G 9 j Y X R p b 2 4 + P F N 0 Y W J s Z U V u d H J p Z X M g L z 4 8 L 0 l 0 Z W 0 + P E l 0 Z W 0 + P E l 0 Z W 1 M b 2 N h d G l v b j 4 8 S X R l b V R 5 c G U + R m 9 y b X V s Y T w v S X R l b V R 5 c G U + P E l 0 Z W 1 Q Y X R o P l N l Y 3 R p b 2 4 x L 0 F i Z X J k Z W V u L 1 J l c G x h Y 2 V k J T I w V m F s d W U 2 P C 9 J d G V t U G F 0 a D 4 8 L 0 l 0 Z W 1 M b 2 N h d G l v b j 4 8 U 3 R h Y m x l R W 5 0 c m l l c y A v P j w v S X R l b T 4 8 S X R l b T 4 8 S X R l b U x v Y 2 F 0 a W 9 u P j x J d G V t V H l w Z T 5 G b 3 J t d W x h P C 9 J d G V t V H l w Z T 4 8 S X R l b V B h d G g + U 2 V j d G l v b j E v Q W J l c m R l Z W 4 v Q 2 h h b m d l Z C U y M F R 5 c G U 0 P C 9 J d G V t U G F 0 a D 4 8 L 0 l 0 Z W 1 M b 2 N h d G l v b j 4 8 U 3 R h Y m x l R W 5 0 c m l l c y A v P j w v S X R l b T 4 8 S X R l b T 4 8 S X R l b U x v Y 2 F 0 a W 9 u P j x J d G V t V H l w Z T 5 G b 3 J t d W x h P C 9 J d G V t V H l w Z T 4 8 S X R l b V B h d G g + U 2 V j d G l v b j E v Q W J l c m R l Z W 4 v U m V w b G F j Z W Q l M j B W Y W x 1 Z T c 8 L 0 l 0 Z W 1 Q Y X R o P j w v S X R l b U x v Y 2 F 0 a W 9 u P j x T d G F i b G V F b n R y a W V z I C 8 + P C 9 J d G V t P j x J d G V t P j x J d G V t T G 9 j Y X R p b 2 4 + P E l 0 Z W 1 U e X B l P k Z v c m 1 1 b G E 8 L 0 l 0 Z W 1 U e X B l P j x J d G V t U G F 0 a D 5 T Z W N 0 a W 9 u M S 9 B Y m V y Z G V l b i 9 D a G F u Z 2 V k J T I w V H l w Z T U 8 L 0 l 0 Z W 1 Q Y X R o P j w v S X R l b U x v Y 2 F 0 a W 9 u P j x T d G F i b G V F b n R y a W V z I C 8 + P C 9 J d G V t P j x J d G V t P j x J d G V t T G 9 j Y X R p b 2 4 + P E l 0 Z W 1 U e X B l P k Z v c m 1 1 b G E 8 L 0 l 0 Z W 1 U e X B l P j x J d G V t U G F 0 a D 5 T Z W N 0 a W 9 u M S 9 B Y m V y Z G V l b i 9 Q a X Z v d G V k J T I w Q 2 9 s d W 1 u P C 9 J d G V t U G F 0 a D 4 8 L 0 l 0 Z W 1 M b 2 N h d G l v b j 4 8 U 3 R h Y m x l R W 5 0 c m l l c y A v P j w v S X R l b T 4 8 S X R l b T 4 8 S X R l b U x v Y 2 F 0 a W 9 u P j x J d G V t V H l w Z T 5 G b 3 J t d W x h P C 9 J d G V t V H l w Z T 4 8 S X R l b V B h d G g + U 2 V j d G l v b j E v Q W J l c m R l Z W 4 v Q 2 h h b m d l Z C U y M F R 5 c G U 2 P C 9 J d G V t U G F 0 a D 4 8 L 0 l 0 Z W 1 M b 2 N h d G l v b j 4 8 U 3 R h Y m x l R W 5 0 c m l l c y A v P j w v S X R l b T 4 8 S X R l b T 4 8 S X R l b U x v Y 2 F 0 a W 9 u P j x J d G V t V H l w Z T 5 G b 3 J t d W x h P C 9 J d G V t V H l w Z T 4 8 S X R l b V B h d G g + U 2 V j d G l v b j E v R W R p b m J 1 c m d o L 0 N o Y W 5 n Z W Q l M j B U e X B l N D w v S X R l b V B h d G g + P C 9 J d G V t T G 9 j Y X R p b 2 4 + P F N 0 Y W J s Z U V u d H J p Z X M g L z 4 8 L 0 l 0 Z W 0 + P E l 0 Z W 0 + P E l 0 Z W 1 M b 2 N h d G l v b j 4 8 S X R l b V R 5 c G U + R m 9 y b X V s Y T w v S X R l b V R 5 c G U + P E l 0 Z W 1 Q Y X R o P l N l Y 3 R p b 2 4 x L 0 V k a W 5 i d X J n a C 9 S Z X B s Y W N l Z C U y M F Z h b H V l N z w v S X R l b V B h d G g + P C 9 J d G V t T G 9 j Y X R p b 2 4 + P F N 0 Y W J s Z U V u d H J p Z X M g L z 4 8 L 0 l 0 Z W 0 + P E l 0 Z W 0 + P E l 0 Z W 1 M b 2 N h d G l v b j 4 8 S X R l b V R 5 c G U + R m 9 y b X V s Y T w v S X R l b V R 5 c G U + P E l 0 Z W 1 Q Y X R o P l N l Y 3 R p b 2 4 x L 0 V k a W 5 i d X J n a C 9 S Z W 9 y Z G V y Z W Q l M j B D b 2 x 1 b W 5 z P C 9 J d G V t U G F 0 a D 4 8 L 0 l 0 Z W 1 M b 2 N h d G l v b j 4 8 U 3 R h Y m x l R W 5 0 c m l l c y A v P j w v S X R l b T 4 8 S X R l b T 4 8 S X R l b U x v Y 2 F 0 a W 9 u P j x J d G V t V H l w Z T 5 G b 3 J t d W x h P C 9 J d G V t V H l w Z T 4 8 S X R l b V B h d G g + U 2 V j d G l v b j E v R W R p b m J 1 c m d o L 1 J l c G x h Y 2 V k J T I w V m F s d W U x P C 9 J d G V t U G F 0 a D 4 8 L 0 l 0 Z W 1 M b 2 N h d G l v b j 4 8 U 3 R h Y m x l R W 5 0 c m l l c y A v P j w v S X R l b T 4 8 S X R l b T 4 8 S X R l b U x v Y 2 F 0 a W 9 u P j x J d G V t V H l w Z T 5 G b 3 J t d W x h P C 9 J d G V t V H l w Z T 4 8 S X R l b V B h d G g + U 2 V j d G l v b j E v R W R p b m J 1 c m d o L 1 J l c G x h Y 2 V k J T I w V m F s d W U y P C 9 J d G V t U G F 0 a D 4 8 L 0 l 0 Z W 1 M b 2 N h d G l v b j 4 8 U 3 R h Y m x l R W 5 0 c m l l c y A v P j w v S X R l b T 4 8 S X R l b T 4 8 S X R l b U x v Y 2 F 0 a W 9 u P j x J d G V t V H l w Z T 5 G b 3 J t d W x h P C 9 J d G V t V H l w Z T 4 8 S X R l b V B h d G g + U 2 V j d G l v b j E v R W R p b m J 1 c m d o L 1 J l c G x h Y 2 V k J T I w V m F s d W U z P C 9 J d G V t U G F 0 a D 4 8 L 0 l 0 Z W 1 M b 2 N h d G l v b j 4 8 U 3 R h Y m x l R W 5 0 c m l l c y A v P j w v S X R l b T 4 8 S X R l b T 4 8 S X R l b U x v Y 2 F 0 a W 9 u P j x J d G V t V H l w Z T 5 G b 3 J t d W x h P C 9 J d G V t V H l w Z T 4 8 S X R l b V B h d G g + U 2 V j d G l v b j E v R W R p b m J 1 c m d o L 1 J l c G x h Y 2 V k J T I w V m F s d W U 0 P C 9 J d G V t U G F 0 a D 4 8 L 0 l 0 Z W 1 M b 2 N h d G l v b j 4 8 U 3 R h Y m x l R W 5 0 c m l l c y A v P j w v S X R l b T 4 8 S X R l b T 4 8 S X R l b U x v Y 2 F 0 a W 9 u P j x J d G V t V H l w Z T 5 G b 3 J t d W x h P C 9 J d G V t V H l w Z T 4 8 S X R l b V B h d G g + U 2 V j d G l v b j E v R W R p b m J 1 c m d o L 1 J l c G x h Y 2 V k J T I w V m F s d W U 1 P C 9 J d G V t U G F 0 a D 4 8 L 0 l 0 Z W 1 M b 2 N h d G l v b j 4 8 U 3 R h Y m x l R W 5 0 c m l l c y A v P j w v S X R l b T 4 8 S X R l b T 4 8 S X R l b U x v Y 2 F 0 a W 9 u P j x J d G V t V H l w Z T 5 G b 3 J t d W x h P C 9 J d G V t V H l w Z T 4 8 S X R l b V B h d G g + U 2 V j d G l v b j E v R W R p b m J 1 c m d o L 1 J l c G x h Y 2 V k J T I w V m F s d W U 2 P C 9 J d G V t U G F 0 a D 4 8 L 0 l 0 Z W 1 M b 2 N h d G l v b j 4 8 U 3 R h Y m x l R W 5 0 c m l l c y A v P j w v S X R l b T 4 8 S X R l b T 4 8 S X R l b U x v Y 2 F 0 a W 9 u P j x J d G V t V H l w Z T 5 G b 3 J t d W x h P C 9 J d G V t V H l w Z T 4 8 S X R l b V B h d G g + U 2 V j d G l v b j E v R W R p b m J 1 c m d o L 0 N o Y W 5 n Z W Q l M j B U e X B l N T w v S X R l b V B h d G g + P C 9 J d G V t T G 9 j Y X R p b 2 4 + P F N 0 Y W J s Z U V u d H J p Z X M g L z 4 8 L 0 l 0 Z W 0 + P E l 0 Z W 0 + P E l 0 Z W 1 M b 2 N h d G l v b j 4 8 S X R l b V R 5 c G U + R m 9 y b X V s Y T w v S X R l b V R 5 c G U + P E l 0 Z W 1 Q Y X R o P l N l Y 3 R p b 2 4 x L 0 V k a W 5 i d X J n a C 9 Q a X Z v d G V k J T I w Q 2 9 s d W 1 u P C 9 J d G V t U G F 0 a D 4 8 L 0 l 0 Z W 1 M b 2 N h d G l v b j 4 8 U 3 R h Y m x l R W 5 0 c m l l c y A v P j w v S X R l b T 4 8 S X R l b T 4 8 S X R l b U x v Y 2 F 0 a W 9 u P j x J d G V t V H l w Z T 5 G b 3 J t d W x h P C 9 J d G V t V H l w Z T 4 8 S X R l b V B h d G g + U 2 V j d G l v b j E v R W R p b m J 1 c m d o L 0 N o Y W 5 n Z W Q l M j B U e X B l N j w v S X R l b V B h d G g + P C 9 J d G V t T G 9 j Y X R p b 2 4 + P F N 0 Y W J s Z U V u d H J p Z X M g L z 4 8 L 0 l 0 Z W 0 + P E l 0 Z W 0 + P E l 0 Z W 1 M b 2 N h d G l v b j 4 8 S X R l b V R 5 c G U + R m 9 y b X V s Y T w v S X R l b V R 5 c G U + P E l 0 Z W 1 Q Y X R o P l N l Y 3 R p b 2 4 x L 0 d s Y X N n b 3 c v U H J v b W 9 0 Z W Q l M j B I Z W F k Z X J z M T w v S X R l b V B h d G g + P C 9 J d G V t T G 9 j Y X R p b 2 4 + P F N 0 Y W J s Z U V u d H J p Z X M g L z 4 8 L 0 l 0 Z W 0 + P E l 0 Z W 0 + P E l 0 Z W 1 M b 2 N h d G l v b j 4 8 S X R l b V R 5 c G U + R m 9 y b X V s Y T w v S X R l b V R 5 c G U + P E l 0 Z W 1 Q Y X R o P l N l Y 3 R p b 2 4 x L 0 d s Y X N n b 3 c v R m l s d G V y Z W Q l M j B S b 3 d z P C 9 J d G V t U G F 0 a D 4 8 L 0 l 0 Z W 1 M b 2 N h d G l v b j 4 8 U 3 R h Y m x l R W 5 0 c m l l c y A v P j w v S X R l b T 4 8 S X R l b T 4 8 S X R l b U x v Y 2 F 0 a W 9 u P j x J d G V t V H l w Z T 5 G b 3 J t d W x h P C 9 J d G V t V H l w Z T 4 8 S X R l b V B h d G g + U 2 V j d G l v b j E v R 2 x h c 2 d v d y 9 S Z W 5 h b W V k J T I w Q 2 9 s d W 1 u c z w v S X R l b V B h d G g + P C 9 J d G V t T G 9 j Y X R p b 2 4 + P F N 0 Y W J s Z U V u d H J p Z X M g L z 4 8 L 0 l 0 Z W 0 + P E l 0 Z W 0 + P E l 0 Z W 1 M b 2 N h d G l v b j 4 8 S X R l b V R 5 c G U + R m 9 y b X V s Y T w v S X R l b V R 5 c G U + P E l 0 Z W 1 Q Y X R o P l N l Y 3 R p b 2 4 x L 0 d s Y X N n b 3 c v V W 5 w a X Z v d G V k J T I w T 3 R o Z X I l M j B D b 2 x 1 b W 5 z P C 9 J d G V t U G F 0 a D 4 8 L 0 l 0 Z W 1 M b 2 N h d G l v b j 4 8 U 3 R h Y m x l R W 5 0 c m l l c y A v P j w v S X R l b T 4 8 S X R l b T 4 8 S X R l b U x v Y 2 F 0 a W 9 u P j x J d G V t V H l w Z T 5 G b 3 J t d W x h P C 9 J d G V t V H l w Z T 4 8 S X R l b V B h d G g + U 2 V j d G l v b j E v R 2 x h c 2 d v d y 9 G a W x 0 Z X J l Z C U y M F J v d 3 M x P C 9 J d G V t U G F 0 a D 4 8 L 0 l 0 Z W 1 M b 2 N h d G l v b j 4 8 U 3 R h Y m x l R W 5 0 c m l l c y A v P j w v S X R l b T 4 8 S X R l b T 4 8 S X R l b U x v Y 2 F 0 a W 9 u P j x J d G V t V H l w Z T 5 G b 3 J t d W x h P C 9 J d G V t V H l w Z T 4 8 S X R l b V B h d G g + U 2 V j d G l v b j E v R 2 x h c 2 d v d y 9 D a G F u Z 2 V k J T I w V H l w Z T Q 8 L 0 l 0 Z W 1 Q Y X R o P j w v S X R l b U x v Y 2 F 0 a W 9 u P j x T d G F i b G V F b n R y a W V z I C 8 + P C 9 J d G V t P j x J d G V t P j x J d G V t T G 9 j Y X R p b 2 4 + P E l 0 Z W 1 U e X B l P k Z v c m 1 1 b G E 8 L 0 l 0 Z W 1 U e X B l P j x J d G V t U G F 0 a D 5 T Z W N 0 a W 9 u M S 9 H b G F z Z 2 9 3 L 1 J l c G x h Y 2 V k J T I w V m F s d W U 3 P C 9 J d G V t U G F 0 a D 4 8 L 0 l 0 Z W 1 M b 2 N h d G l v b j 4 8 U 3 R h Y m x l R W 5 0 c m l l c y A v P j w v S X R l b T 4 8 S X R l b T 4 8 S X R l b U x v Y 2 F 0 a W 9 u P j x J d G V t V H l w Z T 5 G b 3 J t d W x h P C 9 J d G V t V H l w Z T 4 8 S X R l b V B h d G g + U 2 V j d G l v b j E v R 2 x h c 2 d v d y 9 D a G F u Z 2 V k J T I w V H l w Z T I 8 L 0 l 0 Z W 1 Q Y X R o P j w v S X R l b U x v Y 2 F 0 a W 9 u P j x T d G F i b G V F b n R y a W V z I C 8 + P C 9 J d G V t P j x J d G V t P j x J d G V t T G 9 j Y X R p b 2 4 + P E l 0 Z W 1 U e X B l P k Z v c m 1 1 b G E 8 L 0 l 0 Z W 1 U e X B l P j x J d G V t U G F 0 a D 5 T Z W N 0 a W 9 u M S 9 H b G F z Z 2 9 3 L 1 N w b G l 0 J T I w Q 2 9 s d W 1 u J T I w Y n k l M j B E Z W x p b W l 0 Z X I 8 L 0 l 0 Z W 1 Q Y X R o P j w v S X R l b U x v Y 2 F 0 a W 9 u P j x T d G F i b G V F b n R y a W V z I C 8 + P C 9 J d G V t P j x J d G V t P j x J d G V t T G 9 j Y X R p b 2 4 + P E l 0 Z W 1 U e X B l P k Z v c m 1 1 b G E 8 L 0 l 0 Z W 1 U e X B l P j x J d G V t U G F 0 a D 5 T Z W N 0 a W 9 u M S 9 H b G F z Z 2 9 3 L 0 N o Y W 5 n Z W Q l M j B U e X B l M z w v S X R l b V B h d G g + P C 9 J d G V t T G 9 j Y X R p b 2 4 + P F N 0 Y W J s Z U V u d H J p Z X M g L z 4 8 L 0 l 0 Z W 0 + P E l 0 Z W 0 + P E l 0 Z W 1 M b 2 N h d G l v b j 4 8 S X R l b V R 5 c G U + R m 9 y b X V s Y T w v S X R l b V R 5 c G U + P E l 0 Z W 1 Q Y X R o P l N l Y 3 R p b 2 4 x L 0 d s Y X N n b 3 c v U m V w b G F j Z W Q l M j B W Y W x 1 Z T w v S X R l b V B h d G g + P C 9 J d G V t T G 9 j Y X R p b 2 4 + P F N 0 Y W J s Z U V u d H J p Z X M g L z 4 8 L 0 l 0 Z W 0 + P E l 0 Z W 0 + P E l 0 Z W 1 M b 2 N h d G l v b j 4 8 S X R l b V R 5 c G U + R m 9 y b X V s Y T w v S X R l b V R 5 c G U + P E l 0 Z W 1 Q Y X R o P l N l Y 3 R p b 2 4 x L 0 d s Y X N n b 3 c v U m V u Y W 1 l Z C U y M E N v b H V t b n M x P C 9 J d G V t U G F 0 a D 4 8 L 0 l 0 Z W 1 M b 2 N h d G l v b j 4 8 U 3 R h Y m x l R W 5 0 c m l l c y A v P j w v S X R l b T 4 8 S X R l b T 4 8 S X R l b U x v Y 2 F 0 a W 9 u P j x J d G V t V H l w Z T 5 G b 3 J t d W x h P C 9 J d G V t V H l w Z T 4 8 S X R l b V B h d G g + U 2 V j d G l v b j E v R 2 x h c 2 d v d y 9 G a W x 0 Z X J l Z C U y M F J v d 3 M y P C 9 J d G V t U G F 0 a D 4 8 L 0 l 0 Z W 1 M b 2 N h d G l v b j 4 8 U 3 R h Y m x l R W 5 0 c m l l c y A v P j w v S X R l b T 4 8 S X R l b T 4 8 S X R l b U x v Y 2 F 0 a W 9 u P j x J d G V t V H l w Z T 5 G b 3 J t d W x h P C 9 J d G V t V H l w Z T 4 8 S X R l b V B h d G g + U 2 V j d G l v b j E v R 2 x h c 2 d v d y 9 S Z W 9 y Z G V y Z W Q l M j B D b 2 x 1 b W 5 z P C 9 J d G V t U G F 0 a D 4 8 L 0 l 0 Z W 1 M b 2 N h d G l v b j 4 8 U 3 R h Y m x l R W 5 0 c m l l c y A v P j w v S X R l b T 4 8 S X R l b T 4 8 S X R l b U x v Y 2 F 0 a W 9 u P j x J d G V t V H l w Z T 5 G b 3 J t d W x h P C 9 J d G V t V H l w Z T 4 8 S X R l b V B h d G g + U 2 V j d G l v b j E v R 2 x h c 2 d v d y 9 S Z X B s Y W N l Z C U y M F Z h b H V l M T w v S X R l b V B h d G g + P C 9 J d G V t T G 9 j Y X R p b 2 4 + P F N 0 Y W J s Z U V u d H J p Z X M g L z 4 8 L 0 l 0 Z W 0 + P E l 0 Z W 0 + P E l 0 Z W 1 M b 2 N h d G l v b j 4 8 S X R l b V R 5 c G U + R m 9 y b X V s Y T w v S X R l b V R 5 c G U + P E l 0 Z W 1 Q Y X R o P l N l Y 3 R p b 2 4 x L 0 d s Y X N n b 3 c v U m V w b G F j Z W Q l M j B W Y W x 1 Z T I 8 L 0 l 0 Z W 1 Q Y X R o P j w v S X R l b U x v Y 2 F 0 a W 9 u P j x T d G F i b G V F b n R y a W V z I C 8 + P C 9 J d G V t P j x J d G V t P j x J d G V t T G 9 j Y X R p b 2 4 + P E l 0 Z W 1 U e X B l P k Z v c m 1 1 b G E 8 L 0 l 0 Z W 1 U e X B l P j x J d G V t U G F 0 a D 5 T Z W N 0 a W 9 u M S 9 H b G F z Z 2 9 3 L 1 J l c G x h Y 2 V k J T I w V m F s d W U z P C 9 J d G V t U G F 0 a D 4 8 L 0 l 0 Z W 1 M b 2 N h d G l v b j 4 8 U 3 R h Y m x l R W 5 0 c m l l c y A v P j w v S X R l b T 4 8 S X R l b T 4 8 S X R l b U x v Y 2 F 0 a W 9 u P j x J d G V t V H l w Z T 5 G b 3 J t d W x h P C 9 J d G V t V H l w Z T 4 8 S X R l b V B h d G g + U 2 V j d G l v b j E v R 2 x h c 2 d v d y 9 S Z X B s Y W N l Z C U y M F Z h b H V l N D w v S X R l b V B h d G g + P C 9 J d G V t T G 9 j Y X R p b 2 4 + P F N 0 Y W J s Z U V u d H J p Z X M g L z 4 8 L 0 l 0 Z W 0 + P E l 0 Z W 0 + P E l 0 Z W 1 M b 2 N h d G l v b j 4 8 S X R l b V R 5 c G U + R m 9 y b X V s Y T w v S X R l b V R 5 c G U + P E l 0 Z W 1 Q Y X R o P l N l Y 3 R p b 2 4 x L 0 d s Y X N n b 3 c v U m V w b G F j Z W Q l M j B W Y W x 1 Z T U 8 L 0 l 0 Z W 1 Q Y X R o P j w v S X R l b U x v Y 2 F 0 a W 9 u P j x T d G F i b G V F b n R y a W V z I C 8 + P C 9 J d G V t P j x J d G V t P j x J d G V t T G 9 j Y X R p b 2 4 + P E l 0 Z W 1 U e X B l P k Z v c m 1 1 b G E 8 L 0 l 0 Z W 1 U e X B l P j x J d G V t U G F 0 a D 5 T Z W N 0 a W 9 u M S 9 H b G F z Z 2 9 3 L 1 J l c G x h Y 2 V k J T I w V m F s d W U 2 P C 9 J d G V t U G F 0 a D 4 8 L 0 l 0 Z W 1 M b 2 N h d G l v b j 4 8 U 3 R h Y m x l R W 5 0 c m l l c y A v P j w v S X R l b T 4 8 S X R l b T 4 8 S X R l b U x v Y 2 F 0 a W 9 u P j x J d G V t V H l w Z T 5 G b 3 J t d W x h P C 9 J d G V t V H l w Z T 4 8 S X R l b V B h d G g + U 2 V j d G l v b j E v R 2 x h c 2 d v d y 9 D a G F u Z 2 V k J T I w V H l w Z T U 8 L 0 l 0 Z W 1 Q Y X R o P j w v S X R l b U x v Y 2 F 0 a W 9 u P j x T d G F i b G V F b n R y a W V z I C 8 + P C 9 J d G V t P j x J d G V t P j x J d G V t T G 9 j Y X R p b 2 4 + P E l 0 Z W 1 U e X B l P k Z v c m 1 1 b G E 8 L 0 l 0 Z W 1 U e X B l P j x J d G V t U G F 0 a D 5 T Z W N 0 a W 9 u M S 9 H b G F z Z 2 9 3 L 1 B p d m 9 0 Z W Q l M j B D b 2 x 1 b W 4 8 L 0 l 0 Z W 1 Q Y X R o P j w v S X R l b U x v Y 2 F 0 a W 9 u P j x T d G F i b G V F b n R y a W V z I C 8 + P C 9 J d G V t P j x J d G V t P j x J d G V t T G 9 j Y X R p b 2 4 + P E l 0 Z W 1 U e X B l P k Z v c m 1 1 b G E 8 L 0 l 0 Z W 1 U e X B l P j x J d G V t U G F 0 a D 5 T Z W N 0 a W 9 u M S 9 H b G F z Z 2 9 3 L 0 N o Y W 5 n Z W Q l M j B U e X B l N j w v S X R l b V B h d G g + P C 9 J d G V t T G 9 j Y X R p b 2 4 + P F N 0 Y W J s Z U V u d H J p Z X M g L z 4 8 L 0 l 0 Z W 0 + P E l 0 Z W 0 + P E l 0 Z W 1 M b 2 N h d G l v b j 4 8 S X R l b V R 5 c G U + R m 9 y b X V s Y T w v S X R l b V R 5 c G U + P E l 0 Z W 1 Q Y X R o P l N l Y 3 R p b 2 4 x L 0 x v b m R v b i 9 Q c m 9 t b 3 R l Z C U y M E h l Y W R l c n M x P C 9 J d G V t U G F 0 a D 4 8 L 0 l 0 Z W 1 M b 2 N h d G l v b j 4 8 U 3 R h Y m x l R W 5 0 c m l l c y A v P j w v S X R l b T 4 8 S X R l b T 4 8 S X R l b U x v Y 2 F 0 a W 9 u P j x J d G V t V H l w Z T 5 G b 3 J t d W x h P C 9 J d G V t V H l w Z T 4 8 S X R l b V B h d G g + U 2 V j d G l v b j E v T G 9 u Z G 9 u L 0 Z p b H R l c m V k J T I w U m 9 3 c z w v S X R l b V B h d G g + P C 9 J d G V t T G 9 j Y X R p b 2 4 + P F N 0 Y W J s Z U V u d H J p Z X M g L z 4 8 L 0 l 0 Z W 0 + P E l 0 Z W 0 + P E l 0 Z W 1 M b 2 N h d G l v b j 4 8 S X R l b V R 5 c G U + R m 9 y b X V s Y T w v S X R l b V R 5 c G U + P E l 0 Z W 1 Q Y X R o P l N l Y 3 R p b 2 4 x L 0 x v b m R v b i 9 S Z W 5 h b W V k J T I w Q 2 9 s d W 1 u c z w v S X R l b V B h d G g + P C 9 J d G V t T G 9 j Y X R p b 2 4 + P F N 0 Y W J s Z U V u d H J p Z X M g L z 4 8 L 0 l 0 Z W 0 + P E l 0 Z W 0 + P E l 0 Z W 1 M b 2 N h d G l v b j 4 8 S X R l b V R 5 c G U + R m 9 y b X V s Y T w v S X R l b V R 5 c G U + P E l 0 Z W 1 Q Y X R o P l N l Y 3 R p b 2 4 x L 0 x v b m R v b i 9 V b n B p d m 9 0 Z W Q l M j B P d G h l c i U y M E N v b H V t b n M 8 L 0 l 0 Z W 1 Q Y X R o P j w v S X R l b U x v Y 2 F 0 a W 9 u P j x T d G F i b G V F b n R y a W V z I C 8 + P C 9 J d G V t P j x J d G V t P j x J d G V t T G 9 j Y X R p b 2 4 + P E l 0 Z W 1 U e X B l P k Z v c m 1 1 b G E 8 L 0 l 0 Z W 1 U e X B l P j x J d G V t U G F 0 a D 5 T Z W N 0 a W 9 u M S 9 M b 2 5 k b 2 4 v R m l s d G V y Z W Q l M j B S b 3 d z M T w v S X R l b V B h d G g + P C 9 J d G V t T G 9 j Y X R p b 2 4 + P F N 0 Y W J s Z U V u d H J p Z X M g L z 4 8 L 0 l 0 Z W 0 + P E l 0 Z W 0 + P E l 0 Z W 1 M b 2 N h d G l v b j 4 8 S X R l b V R 5 c G U + R m 9 y b X V s Y T w v S X R l b V R 5 c G U + P E l 0 Z W 1 Q Y X R o P l N l Y 3 R p b 2 4 x L 0 x v b m R v b i 9 D a G F u Z 2 V k J T I w V H l w Z T Q 8 L 0 l 0 Z W 1 Q Y X R o P j w v S X R l b U x v Y 2 F 0 a W 9 u P j x T d G F i b G V F b n R y a W V z I C 8 + P C 9 J d G V t P j x J d G V t P j x J d G V t T G 9 j Y X R p b 2 4 + P E l 0 Z W 1 U e X B l P k Z v c m 1 1 b G E 8 L 0 l 0 Z W 1 U e X B l P j x J d G V t U G F 0 a D 5 T Z W N 0 a W 9 u M S 9 M b 2 5 k b 2 4 v U m V w b G F j Z W Q l M j B W Y W x 1 Z T c 8 L 0 l 0 Z W 1 Q Y X R o P j w v S X R l b U x v Y 2 F 0 a W 9 u P j x T d G F i b G V F b n R y a W V z I C 8 + P C 9 J d G V t P j x J d G V t P j x J d G V t T G 9 j Y X R p b 2 4 + P E l 0 Z W 1 U e X B l P k Z v c m 1 1 b G E 8 L 0 l 0 Z W 1 U e X B l P j x J d G V t U G F 0 a D 5 T Z W N 0 a W 9 u M S 9 M b 2 5 k b 2 4 v Q 2 h h b m d l Z C U y M F R 5 c G U y P C 9 J d G V t U G F 0 a D 4 8 L 0 l 0 Z W 1 M b 2 N h d G l v b j 4 8 U 3 R h Y m x l R W 5 0 c m l l c y A v P j w v S X R l b T 4 8 S X R l b T 4 8 S X R l b U x v Y 2 F 0 a W 9 u P j x J d G V t V H l w Z T 5 G b 3 J t d W x h P C 9 J d G V t V H l w Z T 4 8 S X R l b V B h d G g + U 2 V j d G l v b j E v T G 9 u Z G 9 u L 1 N w b G l 0 J T I w Q 2 9 s d W 1 u J T I w Y n k l M j B E Z W x p b W l 0 Z X I 8 L 0 l 0 Z W 1 Q Y X R o P j w v S X R l b U x v Y 2 F 0 a W 9 u P j x T d G F i b G V F b n R y a W V z I C 8 + P C 9 J d G V t P j x J d G V t P j x J d G V t T G 9 j Y X R p b 2 4 + P E l 0 Z W 1 U e X B l P k Z v c m 1 1 b G E 8 L 0 l 0 Z W 1 U e X B l P j x J d G V t U G F 0 a D 5 T Z W N 0 a W 9 u M S 9 M b 2 5 k b 2 4 v Q 2 h h b m d l Z C U y M F R 5 c G U z P C 9 J d G V t U G F 0 a D 4 8 L 0 l 0 Z W 1 M b 2 N h d G l v b j 4 8 U 3 R h Y m x l R W 5 0 c m l l c y A v P j w v S X R l b T 4 8 S X R l b T 4 8 S X R l b U x v Y 2 F 0 a W 9 u P j x J d G V t V H l w Z T 5 G b 3 J t d W x h P C 9 J d G V t V H l w Z T 4 8 S X R l b V B h d G g + U 2 V j d G l v b j E v T G 9 u Z G 9 u L 1 J l c G x h Y 2 V k J T I w V m F s d W U 8 L 0 l 0 Z W 1 Q Y X R o P j w v S X R l b U x v Y 2 F 0 a W 9 u P j x T d G F i b G V F b n R y a W V z I C 8 + P C 9 J d G V t P j x J d G V t P j x J d G V t T G 9 j Y X R p b 2 4 + P E l 0 Z W 1 U e X B l P k Z v c m 1 1 b G E 8 L 0 l 0 Z W 1 U e X B l P j x J d G V t U G F 0 a D 5 T Z W N 0 a W 9 u M S 9 M b 2 5 k b 2 4 v U m V u Y W 1 l Z C U y M E N v b H V t b n M x P C 9 J d G V t U G F 0 a D 4 8 L 0 l 0 Z W 1 M b 2 N h d G l v b j 4 8 U 3 R h Y m x l R W 5 0 c m l l c y A v P j w v S X R l b T 4 8 S X R l b T 4 8 S X R l b U x v Y 2 F 0 a W 9 u P j x J d G V t V H l w Z T 5 G b 3 J t d W x h P C 9 J d G V t V H l w Z T 4 8 S X R l b V B h d G g + U 2 V j d G l v b j E v T G 9 u Z G 9 u L 0 Z p b H R l c m V k J T I w U m 9 3 c z I 8 L 0 l 0 Z W 1 Q Y X R o P j w v S X R l b U x v Y 2 F 0 a W 9 u P j x T d G F i b G V F b n R y a W V z I C 8 + P C 9 J d G V t P j x J d G V t P j x J d G V t T G 9 j Y X R p b 2 4 + P E l 0 Z W 1 U e X B l P k Z v c m 1 1 b G E 8 L 0 l 0 Z W 1 U e X B l P j x J d G V t U G F 0 a D 5 T Z W N 0 a W 9 u M S 9 M b 2 5 k b 2 4 v U m V v c m R l c m V k J T I w Q 2 9 s d W 1 u c z w v S X R l b V B h d G g + P C 9 J d G V t T G 9 j Y X R p b 2 4 + P F N 0 Y W J s Z U V u d H J p Z X M g L z 4 8 L 0 l 0 Z W 0 + P E l 0 Z W 0 + P E l 0 Z W 1 M b 2 N h d G l v b j 4 8 S X R l b V R 5 c G U + R m 9 y b X V s Y T w v S X R l b V R 5 c G U + P E l 0 Z W 1 Q Y X R o P l N l Y 3 R p b 2 4 x L 0 x v b m R v b i 9 S Z X B s Y W N l Z C U y M F Z h b H V l M T w v S X R l b V B h d G g + P C 9 J d G V t T G 9 j Y X R p b 2 4 + P F N 0 Y W J s Z U V u d H J p Z X M g L z 4 8 L 0 l 0 Z W 0 + P E l 0 Z W 0 + P E l 0 Z W 1 M b 2 N h d G l v b j 4 8 S X R l b V R 5 c G U + R m 9 y b X V s Y T w v S X R l b V R 5 c G U + P E l 0 Z W 1 Q Y X R o P l N l Y 3 R p b 2 4 x L 0 x v b m R v b i 9 S Z X B s Y W N l Z C U y M F Z h b H V l M j w v S X R l b V B h d G g + P C 9 J d G V t T G 9 j Y X R p b 2 4 + P F N 0 Y W J s Z U V u d H J p Z X M g L z 4 8 L 0 l 0 Z W 0 + P E l 0 Z W 0 + P E l 0 Z W 1 M b 2 N h d G l v b j 4 8 S X R l b V R 5 c G U + R m 9 y b X V s Y T w v S X R l b V R 5 c G U + P E l 0 Z W 1 Q Y X R o P l N l Y 3 R p b 2 4 x L 0 x v b m R v b i 9 S Z X B s Y W N l Z C U y M F Z h b H V l M z w v S X R l b V B h d G g + P C 9 J d G V t T G 9 j Y X R p b 2 4 + P F N 0 Y W J s Z U V u d H J p Z X M g L z 4 8 L 0 l 0 Z W 0 + P E l 0 Z W 0 + P E l 0 Z W 1 M b 2 N h d G l v b j 4 8 S X R l b V R 5 c G U + R m 9 y b X V s Y T w v S X R l b V R 5 c G U + P E l 0 Z W 1 Q Y X R o P l N l Y 3 R p b 2 4 x L 0 x v b m R v b i 9 S Z X B s Y W N l Z C U y M F Z h b H V l N D w v S X R l b V B h d G g + P C 9 J d G V t T G 9 j Y X R p b 2 4 + P F N 0 Y W J s Z U V u d H J p Z X M g L z 4 8 L 0 l 0 Z W 0 + P E l 0 Z W 0 + P E l 0 Z W 1 M b 2 N h d G l v b j 4 8 S X R l b V R 5 c G U + R m 9 y b X V s Y T w v S X R l b V R 5 c G U + P E l 0 Z W 1 Q Y X R o P l N l Y 3 R p b 2 4 x L 0 x v b m R v b i 9 S Z X B s Y W N l Z C U y M F Z h b H V l N T w v S X R l b V B h d G g + P C 9 J d G V t T G 9 j Y X R p b 2 4 + P F N 0 Y W J s Z U V u d H J p Z X M g L z 4 8 L 0 l 0 Z W 0 + P E l 0 Z W 0 + P E l 0 Z W 1 M b 2 N h d G l v b j 4 8 S X R l b V R 5 c G U + R m 9 y b X V s Y T w v S X R l b V R 5 c G U + P E l 0 Z W 1 Q Y X R o P l N l Y 3 R p b 2 4 x L 0 x v b m R v b i 9 S Z X B s Y W N l Z C U y M F Z h b H V l N j w v S X R l b V B h d G g + P C 9 J d G V t T G 9 j Y X R p b 2 4 + P F N 0 Y W J s Z U V u d H J p Z X M g L z 4 8 L 0 l 0 Z W 0 + P E l 0 Z W 0 + P E l 0 Z W 1 M b 2 N h d G l v b j 4 8 S X R l b V R 5 c G U + R m 9 y b X V s Y T w v S X R l b V R 5 c G U + P E l 0 Z W 1 Q Y X R o P l N l Y 3 R p b 2 4 x L 0 x v b m R v b i 9 D a G F u Z 2 V k J T I w V H l w Z T U 8 L 0 l 0 Z W 1 Q Y X R o P j w v S X R l b U x v Y 2 F 0 a W 9 u P j x T d G F i b G V F b n R y a W V z I C 8 + P C 9 J d G V t P j x J d G V t P j x J d G V t T G 9 j Y X R p b 2 4 + P E l 0 Z W 1 U e X B l P k Z v c m 1 1 b G E 8 L 0 l 0 Z W 1 U e X B l P j x J d G V t U G F 0 a D 5 T Z W N 0 a W 9 u M S 9 M b 2 5 k b 2 4 v U G l 2 b 3 R l Z C U y M E N v b H V t b j w v S X R l b V B h d G g + P C 9 J d G V t T G 9 j Y X R p b 2 4 + P F N 0 Y W J s Z U V u d H J p Z X M g L z 4 8 L 0 l 0 Z W 0 + P E l 0 Z W 0 + P E l 0 Z W 1 M b 2 N h d G l v b j 4 8 S X R l b V R 5 c G U + R m 9 y b X V s Y T w v S X R l b V R 5 c G U + P E l 0 Z W 1 Q Y X R o P l N l Y 3 R p b 2 4 x L 0 x v b m R v b i 9 D a G F u Z 2 V k J T I w V H l w Z T Y 8 L 0 l 0 Z W 1 Q Y X R o P j w v S X R l b U x v Y 2 F 0 a W 9 u P j x T d G F i b G V F b n R y a W V z I C 8 + P C 9 J d G V t P j x J d G V t P j x J d G V t T G 9 j Y X R p b 2 4 + P E l 0 Z W 1 U e X B l P k Z v c m 1 1 b G E 8 L 0 l 0 Z W 1 U e X B l P j x J d G V t U G F 0 a D 5 T Z W N 0 a W 9 u M S 9 N Y W 5 j a G V z d G V y L 1 B y b 2 1 v d G V k J T I w S G V h Z G V y c z E 8 L 0 l 0 Z W 1 Q Y X R o P j w v S X R l b U x v Y 2 F 0 a W 9 u P j x T d G F i b G V F b n R y a W V z I C 8 + P C 9 J d G V t P j x J d G V t P j x J d G V t T G 9 j Y X R p b 2 4 + P E l 0 Z W 1 U e X B l P k Z v c m 1 1 b G E 8 L 0 l 0 Z W 1 U e X B l P j x J d G V t U G F 0 a D 5 T Z W N 0 a W 9 u M S 9 N Y W 5 j a G V z d G V y L 0 Z p b H R l c m V k J T I w U m 9 3 c z w v S X R l b V B h d G g + P C 9 J d G V t T G 9 j Y X R p b 2 4 + P F N 0 Y W J s Z U V u d H J p Z X M g L z 4 8 L 0 l 0 Z W 0 + P E l 0 Z W 0 + P E l 0 Z W 1 M b 2 N h d G l v b j 4 8 S X R l b V R 5 c G U + R m 9 y b X V s Y T w v S X R l b V R 5 c G U + P E l 0 Z W 1 Q Y X R o P l N l Y 3 R p b 2 4 x L 0 1 h b m N o Z X N 0 Z X I v U m V u Y W 1 l Z C U y M E N v b H V t b n M 8 L 0 l 0 Z W 1 Q Y X R o P j w v S X R l b U x v Y 2 F 0 a W 9 u P j x T d G F i b G V F b n R y a W V z I C 8 + P C 9 J d G V t P j x J d G V t P j x J d G V t T G 9 j Y X R p b 2 4 + P E l 0 Z W 1 U e X B l P k Z v c m 1 1 b G E 8 L 0 l 0 Z W 1 U e X B l P j x J d G V t U G F 0 a D 5 T Z W N 0 a W 9 u M S 9 N Y W 5 j a G V z d G V y L 1 V u c G l 2 b 3 R l Z C U y M E 9 0 a G V y J T I w Q 2 9 s d W 1 u c z w v S X R l b V B h d G g + P C 9 J d G V t T G 9 j Y X R p b 2 4 + P F N 0 Y W J s Z U V u d H J p Z X M g L z 4 8 L 0 l 0 Z W 0 + P E l 0 Z W 0 + P E l 0 Z W 1 M b 2 N h d G l v b j 4 8 S X R l b V R 5 c G U + R m 9 y b X V s Y T w v S X R l b V R 5 c G U + P E l 0 Z W 1 Q Y X R o P l N l Y 3 R p b 2 4 x L 0 1 h b m N o Z X N 0 Z X I v R m l s d G V y Z W Q l M j B S b 3 d z M T w v S X R l b V B h d G g + P C 9 J d G V t T G 9 j Y X R p b 2 4 + P F N 0 Y W J s Z U V u d H J p Z X M g L z 4 8 L 0 l 0 Z W 0 + P E l 0 Z W 0 + P E l 0 Z W 1 M b 2 N h d G l v b j 4 8 S X R l b V R 5 c G U + R m 9 y b X V s Y T w v S X R l b V R 5 c G U + P E l 0 Z W 1 Q Y X R o P l N l Y 3 R p b 2 4 x L 0 1 h b m N o Z X N 0 Z X I v Q 2 h h b m d l Z C U y M F R 5 c G U 0 P C 9 J d G V t U G F 0 a D 4 8 L 0 l 0 Z W 1 M b 2 N h d G l v b j 4 8 U 3 R h Y m x l R W 5 0 c m l l c y A v P j w v S X R l b T 4 8 S X R l b T 4 8 S X R l b U x v Y 2 F 0 a W 9 u P j x J d G V t V H l w Z T 5 G b 3 J t d W x h P C 9 J d G V t V H l w Z T 4 8 S X R l b V B h d G g + U 2 V j d G l v b j E v T W F u Y 2 h l c 3 R l c i 9 S Z X B s Y W N l Z C U y M F Z h b H V l N z w v S X R l b V B h d G g + P C 9 J d G V t T G 9 j Y X R p b 2 4 + P F N 0 Y W J s Z U V u d H J p Z X M g L z 4 8 L 0 l 0 Z W 0 + P E l 0 Z W 0 + P E l 0 Z W 1 M b 2 N h d G l v b j 4 8 S X R l b V R 5 c G U + R m 9 y b X V s Y T w v S X R l b V R 5 c G U + P E l 0 Z W 1 Q Y X R o P l N l Y 3 R p b 2 4 x L 0 1 h b m N o Z X N 0 Z X I v Q 2 h h b m d l Z C U y M F R 5 c G U y P C 9 J d G V t U G F 0 a D 4 8 L 0 l 0 Z W 1 M b 2 N h d G l v b j 4 8 U 3 R h Y m x l R W 5 0 c m l l c y A v P j w v S X R l b T 4 8 S X R l b T 4 8 S X R l b U x v Y 2 F 0 a W 9 u P j x J d G V t V H l w Z T 5 G b 3 J t d W x h P C 9 J d G V t V H l w Z T 4 8 S X R l b V B h d G g + U 2 V j d G l v b j E v T W F u Y 2 h l c 3 R l c i 9 T c G x p d C U y M E N v b H V t b i U y M G J 5 J T I w R G V s a W 1 p d G V y P C 9 J d G V t U G F 0 a D 4 8 L 0 l 0 Z W 1 M b 2 N h d G l v b j 4 8 U 3 R h Y m x l R W 5 0 c m l l c y A v P j w v S X R l b T 4 8 S X R l b T 4 8 S X R l b U x v Y 2 F 0 a W 9 u P j x J d G V t V H l w Z T 5 G b 3 J t d W x h P C 9 J d G V t V H l w Z T 4 8 S X R l b V B h d G g + U 2 V j d G l v b j E v T W F u Y 2 h l c 3 R l c i 9 D a G F u Z 2 V k J T I w V H l w Z T M 8 L 0 l 0 Z W 1 Q Y X R o P j w v S X R l b U x v Y 2 F 0 a W 9 u P j x T d G F i b G V F b n R y a W V z I C 8 + P C 9 J d G V t P j x J d G V t P j x J d G V t T G 9 j Y X R p b 2 4 + P E l 0 Z W 1 U e X B l P k Z v c m 1 1 b G E 8 L 0 l 0 Z W 1 U e X B l P j x J d G V t U G F 0 a D 5 T Z W N 0 a W 9 u M S 9 N Y W 5 j a G V z d G V y L 1 J l c G x h Y 2 V k J T I w V m F s d W U 8 L 0 l 0 Z W 1 Q Y X R o P j w v S X R l b U x v Y 2 F 0 a W 9 u P j x T d G F i b G V F b n R y a W V z I C 8 + P C 9 J d G V t P j x J d G V t P j x J d G V t T G 9 j Y X R p b 2 4 + P E l 0 Z W 1 U e X B l P k Z v c m 1 1 b G E 8 L 0 l 0 Z W 1 U e X B l P j x J d G V t U G F 0 a D 5 T Z W N 0 a W 9 u M S 9 N Y W 5 j a G V z d G V y L 1 J l b m F t Z W Q l M j B D b 2 x 1 b W 5 z M T w v S X R l b V B h d G g + P C 9 J d G V t T G 9 j Y X R p b 2 4 + P F N 0 Y W J s Z U V u d H J p Z X M g L z 4 8 L 0 l 0 Z W 0 + P E l 0 Z W 0 + P E l 0 Z W 1 M b 2 N h d G l v b j 4 8 S X R l b V R 5 c G U + R m 9 y b X V s Y T w v S X R l b V R 5 c G U + P E l 0 Z W 1 Q Y X R o P l N l Y 3 R p b 2 4 x L 0 1 h b m N o Z X N 0 Z X I v R m l s d G V y Z W Q l M j B S b 3 d z M j w v S X R l b V B h d G g + P C 9 J d G V t T G 9 j Y X R p b 2 4 + P F N 0 Y W J s Z U V u d H J p Z X M g L z 4 8 L 0 l 0 Z W 0 + P E l 0 Z W 0 + P E l 0 Z W 1 M b 2 N h d G l v b j 4 8 S X R l b V R 5 c G U + R m 9 y b X V s Y T w v S X R l b V R 5 c G U + P E l 0 Z W 1 Q Y X R o P l N l Y 3 R p b 2 4 x L 0 1 h b m N o Z X N 0 Z X I v U m V v c m R l c m V k J T I w Q 2 9 s d W 1 u c z w v S X R l b V B h d G g + P C 9 J d G V t T G 9 j Y X R p b 2 4 + P F N 0 Y W J s Z U V u d H J p Z X M g L z 4 8 L 0 l 0 Z W 0 + P E l 0 Z W 0 + P E l 0 Z W 1 M b 2 N h d G l v b j 4 8 S X R l b V R 5 c G U + R m 9 y b X V s Y T w v S X R l b V R 5 c G U + P E l 0 Z W 1 Q Y X R o P l N l Y 3 R p b 2 4 x L 0 1 h b m N o Z X N 0 Z X I v U m V w b G F j Z W Q l M j B W Y W x 1 Z T E 8 L 0 l 0 Z W 1 Q Y X R o P j w v S X R l b U x v Y 2 F 0 a W 9 u P j x T d G F i b G V F b n R y a W V z I C 8 + P C 9 J d G V t P j x J d G V t P j x J d G V t T G 9 j Y X R p b 2 4 + P E l 0 Z W 1 U e X B l P k Z v c m 1 1 b G E 8 L 0 l 0 Z W 1 U e X B l P j x J d G V t U G F 0 a D 5 T Z W N 0 a W 9 u M S 9 N Y W 5 j a G V z d G V y L 1 J l c G x h Y 2 V k J T I w V m F s d W U y P C 9 J d G V t U G F 0 a D 4 8 L 0 l 0 Z W 1 M b 2 N h d G l v b j 4 8 U 3 R h Y m x l R W 5 0 c m l l c y A v P j w v S X R l b T 4 8 S X R l b T 4 8 S X R l b U x v Y 2 F 0 a W 9 u P j x J d G V t V H l w Z T 5 G b 3 J t d W x h P C 9 J d G V t V H l w Z T 4 8 S X R l b V B h d G g + U 2 V j d G l v b j E v T W F u Y 2 h l c 3 R l c i 9 S Z X B s Y W N l Z C U y M F Z h b H V l M z w v S X R l b V B h d G g + P C 9 J d G V t T G 9 j Y X R p b 2 4 + P F N 0 Y W J s Z U V u d H J p Z X M g L z 4 8 L 0 l 0 Z W 0 + P E l 0 Z W 0 + P E l 0 Z W 1 M b 2 N h d G l v b j 4 8 S X R l b V R 5 c G U + R m 9 y b X V s Y T w v S X R l b V R 5 c G U + P E l 0 Z W 1 Q Y X R o P l N l Y 3 R p b 2 4 x L 0 1 h b m N o Z X N 0 Z X I v U m V w b G F j Z W Q l M j B W Y W x 1 Z T Q 8 L 0 l 0 Z W 1 Q Y X R o P j w v S X R l b U x v Y 2 F 0 a W 9 u P j x T d G F i b G V F b n R y a W V z I C 8 + P C 9 J d G V t P j x J d G V t P j x J d G V t T G 9 j Y X R p b 2 4 + P E l 0 Z W 1 U e X B l P k Z v c m 1 1 b G E 8 L 0 l 0 Z W 1 U e X B l P j x J d G V t U G F 0 a D 5 T Z W N 0 a W 9 u M S 9 N Y W 5 j a G V z d G V y L 1 J l c G x h Y 2 V k J T I w V m F s d W U 1 P C 9 J d G V t U G F 0 a D 4 8 L 0 l 0 Z W 1 M b 2 N h d G l v b j 4 8 U 3 R h Y m x l R W 5 0 c m l l c y A v P j w v S X R l b T 4 8 S X R l b T 4 8 S X R l b U x v Y 2 F 0 a W 9 u P j x J d G V t V H l w Z T 5 G b 3 J t d W x h P C 9 J d G V t V H l w Z T 4 8 S X R l b V B h d G g + U 2 V j d G l v b j E v T W F u Y 2 h l c 3 R l c i 9 S Z X B s Y W N l Z C U y M F Z h b H V l N j w v S X R l b V B h d G g + P C 9 J d G V t T G 9 j Y X R p b 2 4 + P F N 0 Y W J s Z U V u d H J p Z X M g L z 4 8 L 0 l 0 Z W 0 + P E l 0 Z W 0 + P E l 0 Z W 1 M b 2 N h d G l v b j 4 8 S X R l b V R 5 c G U + R m 9 y b X V s Y T w v S X R l b V R 5 c G U + P E l 0 Z W 1 Q Y X R o P l N l Y 3 R p b 2 4 x L 0 1 h b m N o Z X N 0 Z X I v Q 2 h h b m d l Z C U y M F R 5 c G U 1 P C 9 J d G V t U G F 0 a D 4 8 L 0 l 0 Z W 1 M b 2 N h d G l v b j 4 8 U 3 R h Y m x l R W 5 0 c m l l c y A v P j w v S X R l b T 4 8 S X R l b T 4 8 S X R l b U x v Y 2 F 0 a W 9 u P j x J d G V t V H l w Z T 5 G b 3 J t d W x h P C 9 J d G V t V H l w Z T 4 8 S X R l b V B h d G g + U 2 V j d G l v b j E v T W F u Y 2 h l c 3 R l c i 9 Q a X Z v d G V k J T I w Q 2 9 s d W 1 u P C 9 J d G V t U G F 0 a D 4 8 L 0 l 0 Z W 1 M b 2 N h d G l v b j 4 8 U 3 R h Y m x l R W 5 0 c m l l c y A v P j w v S X R l b T 4 8 S X R l b T 4 8 S X R l b U x v Y 2 F 0 a W 9 u P j x J d G V t V H l w Z T 5 G b 3 J t d W x h P C 9 J d G V t V H l w Z T 4 8 S X R l b V B h d G g + U 2 V j d G l v b j E v T W F u Y 2 h l c 3 R l c i 9 D a G F u Z 2 V k J T I w V H l w Z T Y 8 L 0 l 0 Z W 1 Q Y X R o P j w v S X R l b U x v Y 2 F 0 a W 9 u P j x T d G F i b G V F b n R y a W V z I C 8 + P C 9 J d G V t P j x J d G V t P j x J d G V t T G 9 j Y X R p b 2 4 + P E l 0 Z W 1 U e X B l P k Z v c m 1 1 b G E 8 L 0 l 0 Z W 1 U e X B l P j x J d G V t U G F 0 a D 5 T Z W N 0 a W 9 u M S 9 B Y m V y Z G V l b i 9 J b n N l c n R l Z C U y M E x p d G V y Y W w 8 L 0 l 0 Z W 1 Q Y X R o P j w v S X R l b U x v Y 2 F 0 a W 9 u P j x T d G F i b G V F b n R y a W V z I C 8 + P C 9 J d G V t P j x J d G V t P j x J d G V t T G 9 j Y X R p b 2 4 + P E l 0 Z W 1 U e X B l P k Z v c m 1 1 b G E 8 L 0 l 0 Z W 1 U e X B l P j x J d G V t U G F 0 a D 5 T Z W N 0 a W 9 u M S 9 B Y m V y Z G V l b i 9 S Z W 5 h b W V k J T I w Q 2 9 s d W 1 u c z I 8 L 0 l 0 Z W 1 Q Y X R o P j w v S X R l b U x v Y 2 F 0 a W 9 u P j x T d G F i b G V F b n R y a W V z I C 8 + P C 9 J d G V t P j x J d G V t P j x J d G V t T G 9 j Y X R p b 2 4 + P E l 0 Z W 1 U e X B l P k Z v c m 1 1 b G E 8 L 0 l 0 Z W 1 U e X B l P j x J d G V t U G F 0 a D 5 T Z W N 0 a W 9 u M S 9 C Z W x m Y X N 0 L 1 N v d X J j Z T w v S X R l b V B h d G g + P C 9 J d G V t T G 9 j Y X R p b 2 4 + P F N 0 Y W J s Z U V u d H J p Z X M g L z 4 8 L 0 l 0 Z W 0 + P E l 0 Z W 0 + P E l 0 Z W 1 M b 2 N h d G l v b j 4 8 S X R l b V R 5 c G U + R m 9 y b X V s Y T w v S X R l b V R 5 c G U + P E l 0 Z W 1 Q Y X R o P l N l Y 3 R p b 2 4 x L 0 J l b G Z h c 3 Q v Q m V s Z m F z d F 9 T a G V l d D w v S X R l b V B h d G g + P C 9 J d G V t T G 9 j Y X R p b 2 4 + P F N 0 Y W J s Z U V u d H J p Z X M g L z 4 8 L 0 l 0 Z W 0 + P E l 0 Z W 0 + P E l 0 Z W 1 M b 2 N h d G l v b j 4 8 S X R l b V R 5 c G U + R m 9 y b X V s Y T w v S X R l b V R 5 c G U + P E l 0 Z W 1 Q Y X R o P l N l Y 3 R p b 2 4 x L 0 J l b G Z h c 3 Q v U H J v b W 9 0 Z W Q l M j B I Z W F k Z X J z P C 9 J d G V t U G F 0 a D 4 8 L 0 l 0 Z W 1 M b 2 N h d G l v b j 4 8 U 3 R h Y m x l R W 5 0 c m l l c y A v P j w v S X R l b T 4 8 S X R l b T 4 8 S X R l b U x v Y 2 F 0 a W 9 u P j x J d G V t V H l w Z T 5 G b 3 J t d W x h P C 9 J d G V t V H l w Z T 4 8 S X R l b V B h d G g + U 2 V j d G l v b j E v Q m V s Z m F z d C 9 Q c m 9 t b 3 R l Z C U y M E h l Y W R l c n M x P C 9 J d G V t U G F 0 a D 4 8 L 0 l 0 Z W 1 M b 2 N h d G l v b j 4 8 U 3 R h Y m x l R W 5 0 c m l l c y A v P j w v S X R l b T 4 8 S X R l b T 4 8 S X R l b U x v Y 2 F 0 a W 9 u P j x J d G V t V H l w Z T 5 G b 3 J t d W x h P C 9 J d G V t V H l w Z T 4 8 S X R l b V B h d G g + U 2 V j d G l v b j E v Q m V s Z m F z d C 9 G a W x 0 Z X J l Z C U y M F J v d 3 M 8 L 0 l 0 Z W 1 Q Y X R o P j w v S X R l b U x v Y 2 F 0 a W 9 u P j x T d G F i b G V F b n R y a W V z I C 8 + P C 9 J d G V t P j x J d G V t P j x J d G V t T G 9 j Y X R p b 2 4 + P E l 0 Z W 1 U e X B l P k Z v c m 1 1 b G E 8 L 0 l 0 Z W 1 U e X B l P j x J d G V t U G F 0 a D 5 T Z W N 0 a W 9 u M S 9 C Z W x m Y X N 0 L 1 J l b m F t Z W Q l M j B D b 2 x 1 b W 5 z P C 9 J d G V t U G F 0 a D 4 8 L 0 l 0 Z W 1 M b 2 N h d G l v b j 4 8 U 3 R h Y m x l R W 5 0 c m l l c y A v P j w v S X R l b T 4 8 S X R l b T 4 8 S X R l b U x v Y 2 F 0 a W 9 u P j x J d G V t V H l w Z T 5 G b 3 J t d W x h P C 9 J d G V t V H l w Z T 4 8 S X R l b V B h d G g + U 2 V j d G l v b j E v Q m V s Z m F z d C 9 V b n B p d m 9 0 Z W Q l M j B P d G h l c i U y M E N v b H V t b n M 8 L 0 l 0 Z W 1 Q Y X R o P j w v S X R l b U x v Y 2 F 0 a W 9 u P j x T d G F i b G V F b n R y a W V z I C 8 + P C 9 J d G V t P j x J d G V t P j x J d G V t T G 9 j Y X R p b 2 4 + P E l 0 Z W 1 U e X B l P k Z v c m 1 1 b G E 8 L 0 l 0 Z W 1 U e X B l P j x J d G V t U G F 0 a D 5 T Z W N 0 a W 9 u M S 9 C Z W x m Y X N 0 L 0 Z p b H R l c m V k J T I w U m 9 3 c z E 8 L 0 l 0 Z W 1 Q Y X R o P j w v S X R l b U x v Y 2 F 0 a W 9 u P j x T d G F i b G V F b n R y a W V z I C 8 + P C 9 J d G V t P j x J d G V t P j x J d G V t T G 9 j Y X R p b 2 4 + P E l 0 Z W 1 U e X B l P k Z v c m 1 1 b G E 8 L 0 l 0 Z W 1 U e X B l P j x J d G V t U G F 0 a D 5 T Z W N 0 a W 9 u M S 9 C Z W x m Y X N 0 L 1 J l c G x h Y 2 V k J T I w V m F s d W U 3 P C 9 J d G V t U G F 0 a D 4 8 L 0 l 0 Z W 1 M b 2 N h d G l v b j 4 8 U 3 R h Y m x l R W 5 0 c m l l c y A v P j w v S X R l b T 4 8 S X R l b T 4 8 S X R l b U x v Y 2 F 0 a W 9 u P j x J d G V t V H l w Z T 5 G b 3 J t d W x h P C 9 J d G V t V H l w Z T 4 8 S X R l b V B h d G g + U 2 V j d G l v b j E v Q m V s Z m F z d C 9 D a G F u Z 2 V k J T I w V H l w Z T I 8 L 0 l 0 Z W 1 Q Y X R o P j w v S X R l b U x v Y 2 F 0 a W 9 u P j x T d G F i b G V F b n R y a W V z I C 8 + P C 9 J d G V t P j x J d G V t P j x J d G V t T G 9 j Y X R p b 2 4 + P E l 0 Z W 1 U e X B l P k Z v c m 1 1 b G E 8 L 0 l 0 Z W 1 U e X B l P j x J d G V t U G F 0 a D 5 T Z W N 0 a W 9 u M S 9 C Z W x m Y X N 0 L 1 N w b G l 0 J T I w Q 2 9 s d W 1 u J T I w Y n k l M j B E Z W x p b W l 0 Z X I 8 L 0 l 0 Z W 1 Q Y X R o P j w v S X R l b U x v Y 2 F 0 a W 9 u P j x T d G F i b G V F b n R y a W V z I C 8 + P C 9 J d G V t P j x J d G V t P j x J d G V t T G 9 j Y X R p b 2 4 + P E l 0 Z W 1 U e X B l P k Z v c m 1 1 b G E 8 L 0 l 0 Z W 1 U e X B l P j x J d G V t U G F 0 a D 5 T Z W N 0 a W 9 u M S 9 C Z W x m Y X N 0 L 0 N o Y W 5 n Z W Q l M j B U e X B l M z w v S X R l b V B h d G g + P C 9 J d G V t T G 9 j Y X R p b 2 4 + P F N 0 Y W J s Z U V u d H J p Z X M g L z 4 8 L 0 l 0 Z W 0 + P E l 0 Z W 0 + P E l 0 Z W 1 M b 2 N h d G l v b j 4 8 S X R l b V R 5 c G U + R m 9 y b X V s Y T w v S X R l b V R 5 c G U + P E l 0 Z W 1 Q Y X R o P l N l Y 3 R p b 2 4 x L 0 J l b G Z h c 3 Q v U m V w b G F j Z W Q l M j B W Y W x 1 Z T w v S X R l b V B h d G g + P C 9 J d G V t T G 9 j Y X R p b 2 4 + P F N 0 Y W J s Z U V u d H J p Z X M g L z 4 8 L 0 l 0 Z W 0 + P E l 0 Z W 0 + P E l 0 Z W 1 M b 2 N h d G l v b j 4 8 S X R l b V R 5 c G U + R m 9 y b X V s Y T w v S X R l b V R 5 c G U + P E l 0 Z W 1 Q Y X R o P l N l Y 3 R p b 2 4 x L 0 J l b G Z h c 3 Q v U m V u Y W 1 l Z C U y M E N v b H V t b n M x P C 9 J d G V t U G F 0 a D 4 8 L 0 l 0 Z W 1 M b 2 N h d G l v b j 4 8 U 3 R h Y m x l R W 5 0 c m l l c y A v P j w v S X R l b T 4 8 S X R l b T 4 8 S X R l b U x v Y 2 F 0 a W 9 u P j x J d G V t V H l w Z T 5 G b 3 J t d W x h P C 9 J d G V t V H l w Z T 4 8 S X R l b V B h d G g + U 2 V j d G l v b j E v Q m V s Z m F z d C 9 G a W x 0 Z X J l Z C U y M F J v d 3 M y P C 9 J d G V t U G F 0 a D 4 8 L 0 l 0 Z W 1 M b 2 N h d G l v b j 4 8 U 3 R h Y m x l R W 5 0 c m l l c y A v P j w v S X R l b T 4 8 S X R l b T 4 8 S X R l b U x v Y 2 F 0 a W 9 u P j x J d G V t V H l w Z T 5 G b 3 J t d W x h P C 9 J d G V t V H l w Z T 4 8 S X R l b V B h d G g + U 2 V j d G l v b j E v Q m V s Z m F z d C 9 S Z W 9 y Z G V y Z W Q l M j B D b 2 x 1 b W 5 z P C 9 J d G V t U G F 0 a D 4 8 L 0 l 0 Z W 1 M b 2 N h d G l v b j 4 8 U 3 R h Y m x l R W 5 0 c m l l c y A v P j w v S X R l b T 4 8 S X R l b T 4 8 S X R l b U x v Y 2 F 0 a W 9 u P j x J d G V t V H l w Z T 5 G b 3 J t d W x h P C 9 J d G V t V H l w Z T 4 8 S X R l b V B h d G g + U 2 V j d G l v b j E v Q m V s Z m F z d C 9 S Z X B s Y W N l Z C U y M F Z h b H V l M T w v S X R l b V B h d G g + P C 9 J d G V t T G 9 j Y X R p b 2 4 + P F N 0 Y W J s Z U V u d H J p Z X M g L z 4 8 L 0 l 0 Z W 0 + P E l 0 Z W 0 + P E l 0 Z W 1 M b 2 N h d G l v b j 4 8 S X R l b V R 5 c G U + R m 9 y b X V s Y T w v S X R l b V R 5 c G U + P E l 0 Z W 1 Q Y X R o P l N l Y 3 R p b 2 4 x L 0 J l b G Z h c 3 Q v U m V w b G F j Z W Q l M j B W Y W x 1 Z T I 8 L 0 l 0 Z W 1 Q Y X R o P j w v S X R l b U x v Y 2 F 0 a W 9 u P j x T d G F i b G V F b n R y a W V z I C 8 + P C 9 J d G V t P j x J d G V t P j x J d G V t T G 9 j Y X R p b 2 4 + P E l 0 Z W 1 U e X B l P k Z v c m 1 1 b G E 8 L 0 l 0 Z W 1 U e X B l P j x J d G V t U G F 0 a D 5 T Z W N 0 a W 9 u M S 9 C Z W x m Y X N 0 L 1 J l c G x h Y 2 V k J T I w V m F s d W U z P C 9 J d G V t U G F 0 a D 4 8 L 0 l 0 Z W 1 M b 2 N h d G l v b j 4 8 U 3 R h Y m x l R W 5 0 c m l l c y A v P j w v S X R l b T 4 8 S X R l b T 4 8 S X R l b U x v Y 2 F 0 a W 9 u P j x J d G V t V H l w Z T 5 G b 3 J t d W x h P C 9 J d G V t V H l w Z T 4 8 S X R l b V B h d G g + U 2 V j d G l v b j E v Q m V s Z m F z d C 9 S Z X B s Y W N l Z C U y M F Z h b H V l N D w v S X R l b V B h d G g + P C 9 J d G V t T G 9 j Y X R p b 2 4 + P F N 0 Y W J s Z U V u d H J p Z X M g L z 4 8 L 0 l 0 Z W 0 + P E l 0 Z W 0 + P E l 0 Z W 1 M b 2 N h d G l v b j 4 8 S X R l b V R 5 c G U + R m 9 y b X V s Y T w v S X R l b V R 5 c G U + P E l 0 Z W 1 Q Y X R o P l N l Y 3 R p b 2 4 x L 0 J l b G Z h c 3 Q v U m V w b G F j Z W Q l M j B W Y W x 1 Z T U 8 L 0 l 0 Z W 1 Q Y X R o P j w v S X R l b U x v Y 2 F 0 a W 9 u P j x T d G F i b G V F b n R y a W V z I C 8 + P C 9 J d G V t P j x J d G V t P j x J d G V t T G 9 j Y X R p b 2 4 + P E l 0 Z W 1 U e X B l P k Z v c m 1 1 b G E 8 L 0 l 0 Z W 1 U e X B l P j x J d G V t U G F 0 a D 5 T Z W N 0 a W 9 u M S 9 C Z W x m Y X N 0 L 1 J l c G x h Y 2 V k J T I w V m F s d W U 2 P C 9 J d G V t U G F 0 a D 4 8 L 0 l 0 Z W 1 M b 2 N h d G l v b j 4 8 U 3 R h Y m x l R W 5 0 c m l l c y A v P j w v S X R l b T 4 8 S X R l b T 4 8 S X R l b U x v Y 2 F 0 a W 9 u P j x J d G V t V H l w Z T 5 G b 3 J t d W x h P C 9 J d G V t V H l w Z T 4 8 S X R l b V B h d G g + U 2 V j d G l v b j E v Q m V s Z m F z d C 9 D a G F u Z 2 V k J T I w V H l w Z T U 8 L 0 l 0 Z W 1 Q Y X R o P j w v S X R l b U x v Y 2 F 0 a W 9 u P j x T d G F i b G V F b n R y a W V z I C 8 + P C 9 J d G V t P j x J d G V t P j x J d G V t T G 9 j Y X R p b 2 4 + P E l 0 Z W 1 U e X B l P k Z v c m 1 1 b G E 8 L 0 l 0 Z W 1 U e X B l P j x J d G V t U G F 0 a D 5 T Z W N 0 a W 9 u M S 9 C Z W x m Y X N 0 L 1 B p d m 9 0 Z W Q l M j B D b 2 x 1 b W 4 8 L 0 l 0 Z W 1 Q Y X R o P j w v S X R l b U x v Y 2 F 0 a W 9 u P j x T d G F i b G V F b n R y a W V z I C 8 + P C 9 J d G V t P j x J d G V t P j x J d G V t T G 9 j Y X R p b 2 4 + P E l 0 Z W 1 U e X B l P k Z v c m 1 1 b G E 8 L 0 l 0 Z W 1 U e X B l P j x J d G V t U G F 0 a D 5 T Z W N 0 a W 9 u M S 9 C Z W x m Y X N 0 L 0 N o Y W 5 n Z W Q l M j B U e X B l N j w v S X R l b V B h d G g + P C 9 J d G V t T G 9 j Y X R p b 2 4 + P F N 0 Y W J s Z U V u d H J p Z X M g L z 4 8 L 0 l 0 Z W 0 + P E l 0 Z W 0 + P E l 0 Z W 1 M b 2 N h d G l v b j 4 8 S X R l b V R 5 c G U + R m 9 y b X V s Y T w v S X R l b V R 5 c G U + P E l 0 Z W 1 Q Y X R o P l N l Y 3 R p b 2 4 x L 0 J l b G Z h c 3 Q v S W 5 z Z X J 0 Z W Q l M j B M a X R l c m F s P C 9 J d G V t U G F 0 a D 4 8 L 0 l 0 Z W 1 M b 2 N h d G l v b j 4 8 U 3 R h Y m x l R W 5 0 c m l l c y A v P j w v S X R l b T 4 8 S X R l b T 4 8 S X R l b U x v Y 2 F 0 a W 9 u P j x J d G V t V H l w Z T 5 G b 3 J t d W x h P C 9 J d G V t V H l w Z T 4 8 S X R l b V B h d G g + U 2 V j d G l v b j E v Q m V s Z m F z d C 9 S Z W 5 h b W V k J T I w Q 2 9 s d W 1 u c z I 8 L 0 l 0 Z W 1 Q Y X R o P j w v S X R l b U x v Y 2 F 0 a W 9 u P j x T d G F i b G V F b n R y a W V z I C 8 + P C 9 J d G V t P j x J d G V t P j x J d G V t T G 9 j Y X R p b 2 4 + P E l 0 Z W 1 U e X B l P k Z v c m 1 1 b G E 8 L 0 l 0 Z W 1 U e X B l P j x J d G V t U G F 0 a D 5 T Z W N 0 a W 9 u M S 9 F Z G l u Y n V y Z 2 g v S W 5 z Z X J 0 Z W Q l M j B M a X R l c m F s P C 9 J d G V t U G F 0 a D 4 8 L 0 l 0 Z W 1 M b 2 N h d G l v b j 4 8 U 3 R h Y m x l R W 5 0 c m l l c y A v P j w v S X R l b T 4 8 S X R l b T 4 8 S X R l b U x v Y 2 F 0 a W 9 u P j x J d G V t V H l w Z T 5 G b 3 J t d W x h P C 9 J d G V t V H l w Z T 4 8 S X R l b V B h d G g + U 2 V j d G l v b j E v R W R p b m J 1 c m d o L 1 J l b m F t Z W Q l M j B D b 2 x 1 b W 5 z M j w v S X R l b V B h d G g + P C 9 J d G V t T G 9 j Y X R p b 2 4 + P F N 0 Y W J s Z U V u d H J p Z X M g L z 4 8 L 0 l 0 Z W 0 + P E l 0 Z W 0 + P E l 0 Z W 1 M b 2 N h d G l v b j 4 8 S X R l b V R 5 c G U + R m 9 y b X V s Y T w v S X R l b V R 5 c G U + P E l 0 Z W 1 Q Y X R o P l N l Y 3 R p b 2 4 x L 0 d s Y X N n b 3 c v S W 5 z Z X J 0 Z W Q l M j B M a X R l c m F s P C 9 J d G V t U G F 0 a D 4 8 L 0 l 0 Z W 1 M b 2 N h d G l v b j 4 8 U 3 R h Y m x l R W 5 0 c m l l c y A v P j w v S X R l b T 4 8 S X R l b T 4 8 S X R l b U x v Y 2 F 0 a W 9 u P j x J d G V t V H l w Z T 5 G b 3 J t d W x h P C 9 J d G V t V H l w Z T 4 8 S X R l b V B h d G g + U 2 V j d G l v b j E v R 2 x h c 2 d v d y 9 S Z W 5 h b W V k J T I w Q 2 9 s d W 1 u c z I 8 L 0 l 0 Z W 1 Q Y X R o P j w v S X R l b U x v Y 2 F 0 a W 9 u P j x T d G F i b G V F b n R y a W V z I C 8 + P C 9 J d G V t P j x J d G V t P j x J d G V t T G 9 j Y X R p b 2 4 + P E l 0 Z W 1 U e X B l P k Z v c m 1 1 b G E 8 L 0 l 0 Z W 1 U e X B l P j x J d G V t U G F 0 a D 5 T Z W N 0 a W 9 u M S 9 M b 2 5 k b 2 4 v S W 5 z Z X J 0 Z W Q l M j B M a X R l c m F s P C 9 J d G V t U G F 0 a D 4 8 L 0 l 0 Z W 1 M b 2 N h d G l v b j 4 8 U 3 R h Y m x l R W 5 0 c m l l c y A v P j w v S X R l b T 4 8 S X R l b T 4 8 S X R l b U x v Y 2 F 0 a W 9 u P j x J d G V t V H l w Z T 5 G b 3 J t d W x h P C 9 J d G V t V H l w Z T 4 8 S X R l b V B h d G g + U 2 V j d G l v b j E v T G 9 u Z G 9 u L 1 J l b m F t Z W Q l M j B D b 2 x 1 b W 5 z M j w v S X R l b V B h d G g + P C 9 J d G V t T G 9 j Y X R p b 2 4 + P F N 0 Y W J s Z U V u d H J p Z X M g L z 4 8 L 0 l 0 Z W 0 + P E l 0 Z W 0 + P E l 0 Z W 1 M b 2 N h d G l v b j 4 8 S X R l b V R 5 c G U + R m 9 y b X V s Y T w v S X R l b V R 5 c G U + P E l 0 Z W 1 Q Y X R o P l N l Y 3 R p b 2 4 x L 0 1 h b m N o Z X N 0 Z X I v S W 5 z Z X J 0 Z W Q l M j B M a X R l c m F s P C 9 J d G V t U G F 0 a D 4 8 L 0 l 0 Z W 1 M b 2 N h d G l v b j 4 8 U 3 R h Y m x l R W 5 0 c m l l c y A v P j w v S X R l b T 4 8 S X R l b T 4 8 S X R l b U x v Y 2 F 0 a W 9 u P j x J d G V t V H l w Z T 5 G b 3 J t d W x h P C 9 J d G V t V H l w Z T 4 8 S X R l b V B h d G g + U 2 V j d G l v b j E v T W F u Y 2 h l c 3 R l c i 9 S Z W 5 h b W V k J T I w Q 2 9 s d W 1 u c z I 8 L 0 l 0 Z W 1 Q Y X R o P j w v S X R l b U x v Y 2 F 0 a W 9 u P j x T d G F i b G V F b n R y a W V z I C 8 + P C 9 J d G V t P j x J d G V t P j x J d G V t T G 9 j Y X R p b 2 4 + P E l 0 Z W 1 U e X B l P k Z v c m 1 1 b G E 8 L 0 l 0 Z W 1 U e X B l P j x J d G V t U G F 0 a D 5 T Z W N 0 a W 9 u M S 9 B Y m V y Z G V l b i 9 B c H B l b m R l Z C U y M F F 1 Z X J 5 P C 9 J d G V t U G F 0 a D 4 8 L 0 l 0 Z W 1 M b 2 N h d G l v b j 4 8 U 3 R h Y m x l R W 5 0 c m l l c y A v P j w v S X R l b T 4 8 S X R l b T 4 8 S X R l b U x v Y 2 F 0 a W 9 u P j x J d G V t V H l w Z T 5 G b 3 J t d W x h P C 9 J d G V t V H l w Z T 4 8 S X R l b V B h d G g + U 2 V j d G l v b j E v Q W J l c m R l Z W 4 v T X V s d G l w b G l l Z C U y M E N v b H V t b j w v S X R l b V B h d G g + P C 9 J d G V t T G 9 j Y X R p b 2 4 + P F N 0 Y W J s Z U V u d H J p Z X M g L z 4 8 L 0 l 0 Z W 0 + P E l 0 Z W 0 + P E l 0 Z W 1 M b 2 N h d G l v b j 4 8 S X R l b V R 5 c G U + R m 9 y b X V s Y T w v S X R l b V R 5 c G U + P E l 0 Z W 1 Q Y X R o P l N l Y 3 R p b 2 4 x L 0 F i Z X J k Z W V u L 0 1 1 b H R p c G x p Z W Q l M j B D b 2 x 1 b W 4 x P C 9 J d G V t U G F 0 a D 4 8 L 0 l 0 Z W 1 M b 2 N h d G l v b j 4 8 U 3 R h Y m x l R W 5 0 c m l l c y A v P j w v S X R l b T 4 8 S X R l b T 4 8 S X R l b U x v Y 2 F 0 a W 9 u P j x J d G V t V H l w Z T 5 G b 3 J t d W x h P C 9 J d G V t V H l w Z T 4 8 S X R l b V B h d G g + U 2 V j d G l v b j E v Q W J l c m R l Z W 4 v T X V s d G l w b G l l Z C U y M E N v b H V t b j I 8 L 0 l 0 Z W 1 Q Y X R o P j w v S X R l b U x v Y 2 F 0 a W 9 u P j x T d G F i b G V F b n R y a W V z I C 8 + P C 9 J d G V t P j x J d G V t P j x J d G V t T G 9 j Y X R p b 2 4 + P E l 0 Z W 1 U e X B l P k Z v c m 1 1 b G E 8 L 0 l 0 Z W 1 U e X B l P j x J d G V t U G F 0 a D 5 T Z W N 0 a W 9 u M S 9 B Y m V y Z G V l b i 9 N d W x 0 a X B s a W V k J T I w Q 2 9 s d W 1 u M z w v S X R l b V B h d G g + P C 9 J d G V t T G 9 j Y X R p b 2 4 + P F N 0 Y W J s Z U V u d H J p Z X M g L z 4 8 L 0 l 0 Z W 0 + P E l 0 Z W 0 + P E l 0 Z W 1 M b 2 N h d G l v b j 4 8 S X R l b V R 5 c G U + R m 9 y b X V s Y T w v S X R l b V R 5 c G U + P E l 0 Z W 1 Q Y X R o P l N l Y 3 R p b 2 4 x L 0 F i Z X J k Z W V u L 0 1 1 b H R p c G x p Z W Q l M j B D b 2 x 1 b W 4 0 P C 9 J d G V t U G F 0 a D 4 8 L 0 l 0 Z W 1 M b 2 N h d G l v b j 4 8 U 3 R h Y m x l R W 5 0 c m l l c y A v P j w v S X R l b T 4 8 S X R l b T 4 8 S X R l b U x v Y 2 F 0 a W 9 u P j x J d G V t V H l w Z T 5 G b 3 J t d W x h P C 9 J d G V t V H l w Z T 4 8 S X R l b V B h d G g + U 2 V j d G l v b j E v Q W J l c m R l Z W 4 v T X V s d G l w b G l l Z C U y M E N v b H V t b j U 8 L 0 l 0 Z W 1 Q Y X R o P j w v S X R l b U x v Y 2 F 0 a W 9 u P j x T d G F i b G V F b n R y a W V z I C 8 + P C 9 J d G V t P j x J d G V t P j x J d G V t T G 9 j Y X R p b 2 4 + P E l 0 Z W 1 U e X B l P k Z v c m 1 1 b G E 8 L 0 l 0 Z W 1 U e X B l P j x J d G V t U G F 0 a D 5 T Z W N 0 a W 9 u M S 9 B Y m V y Z G V l b i 9 N d W x 0 a X B s a W V k J T I w Q 2 9 s d W 1 u N j w v S X R l b V B h d G g + P C 9 J d G V t T G 9 j Y X R p b 2 4 + P F N 0 Y W J s Z U V u d H J p Z X M g L z 4 8 L 0 l 0 Z W 0 + P E l 0 Z W 0 + P E l 0 Z W 1 M b 2 N h d G l v b j 4 8 S X R l b V R 5 c G U + R m 9 y b X V s Y T w v S X R l b V R 5 c G U + P E l 0 Z W 1 Q Y X R o P l N l Y 3 R p b 2 4 x L 0 F i Z X J k Z W V u L 0 1 1 b H R p c G x p Z W Q l M j B D b 2 x 1 b W 4 3 P C 9 J d G V t U G F 0 a D 4 8 L 0 l 0 Z W 1 M b 2 N h d G l v b j 4 8 U 3 R h Y m x l R W 5 0 c m l l c y A v P j w v S X R l b T 4 8 S X R l b T 4 8 S X R l b U x v Y 2 F 0 a W 9 u P j x J d G V t V H l w Z T 5 G b 3 J t d W x h P C 9 J d G V t V H l w Z T 4 8 S X R l b V B h d G g + U 2 V j d G l v b j E v Q W J l c m R l Z W 4 v T X V s d G l w b G l l Z C U y M E N v b H V t b j g 8 L 0 l 0 Z W 1 Q Y X R o P j w v S X R l b U x v Y 2 F 0 a W 9 u P j x T d G F i b G V F b n R y a W V z I C 8 + P C 9 J d G V t P j x J d G V t P j x J d G V t T G 9 j Y X R p b 2 4 + P E l 0 Z W 1 U e X B l P k Z v c m 1 1 b G E 8 L 0 l 0 Z W 1 U e X B l P j x J d G V t U G F 0 a D 5 T Z W N 0 a W 9 u M S 9 B Y m V y Z G V l b i 9 N d W x 0 a X B s a W V k J T I w Q 2 9 s d W 1 u O T w v S X R l b V B h d G g + P C 9 J d G V t T G 9 j Y X R p b 2 4 + P F N 0 Y W J s Z U V u d H J p Z X M g L z 4 8 L 0 l 0 Z W 0 + P E l 0 Z W 0 + P E l 0 Z W 1 M b 2 N h d G l v b j 4 8 S X R l b V R 5 c G U + R m 9 y b X V s Y T w v S X R l b V R 5 c G U + P E l 0 Z W 1 Q Y X R o P l N l Y 3 R p b 2 4 x L 0 F i Z X J k Z W V u L 0 1 1 b H R p c G x p Z W Q l M j B D b 2 x 1 b W 4 x M D w v S X R l b V B h d G g + P C 9 J d G V t T G 9 j Y X R p b 2 4 + P F N 0 Y W J s Z U V u d H J p Z X M g L z 4 8 L 0 l 0 Z W 0 + P E l 0 Z W 0 + P E l 0 Z W 1 M b 2 N h d G l v b j 4 8 S X R l b V R 5 c G U + R m 9 y b X V s Y T w v S X R l b V R 5 c G U + P E l 0 Z W 1 Q Y X R o P l N l Y 3 R p b 2 4 x L 0 F i Z X J k Z W V u L 0 1 1 b H R p c G x p Z W Q l M j B D b 2 x 1 b W 4 x M T w v S X R l b V B h d G g + P C 9 J d G V t T G 9 j Y X R p b 2 4 + P F N 0 Y W J s Z U V u d H J p Z X M g L z 4 8 L 0 l 0 Z W 0 + P E l 0 Z W 0 + P E l 0 Z W 1 M b 2 N h d G l v b j 4 8 S X R l b V R 5 c G U + R m 9 y b X V s Y T w v S X R l b V R 5 c G U + P E l 0 Z W 1 Q Y X R o P l N l Y 3 R p b 2 4 x L 0 F i Z X J k Z W V u L 0 1 1 b H R p c G x p Z W Q l M j B D b 2 x 1 b W 4 x M j w v S X R l b V B h d G g + P C 9 J d G V t T G 9 j Y X R p b 2 4 + P F N 0 Y W J s Z U V u d H J p Z X M g L z 4 8 L 0 l 0 Z W 0 + P E l 0 Z W 0 + P E l 0 Z W 1 M b 2 N h d G l v b j 4 8 S X R l b V R 5 c G U + R m 9 y b X V s Y T w v S X R l b V R 5 c G U + P E l 0 Z W 1 Q Y X R o P l N l Y 3 R p b 2 4 x L 0 F i Z X J k Z W V u L 0 1 1 b H R p c G x p Z W Q l M j B D b 2 x 1 b W 4 x M z w v S X R l b V B h d G g + P C 9 J d G V t T G 9 j Y X R p b 2 4 + P F N 0 Y W J s Z U V u d H J p Z X M g L z 4 8 L 0 l 0 Z W 0 + P E l 0 Z W 0 + P E l 0 Z W 1 M b 2 N h d G l v b j 4 8 S X R l b V R 5 c G U + R m 9 y b X V s Y T w v S X R l b V R 5 c G U + P E l 0 Z W 1 Q Y X R o P l N l Y 3 R p b 2 4 x L 0 J 1 Z G d l d C 9 G a W x 0 Z X J l Z C U y M F J v d 3 M 8 L 0 l 0 Z W 1 Q Y X R o P j w v S X R l b U x v Y 2 F 0 a W 9 u P j x T d G F i b G V F b n R y a W V z I C 8 + P C 9 J d G V t P j x J d G V t P j x J d G V t T G 9 j Y X R p b 2 4 + P E l 0 Z W 1 U e X B l P k Z v c m 1 1 b G E 8 L 0 l 0 Z W 1 U e X B l P j x J d G V t U G F 0 a D 5 T Z W N 0 a W 9 u M S 9 C d W R n Z X Q v V H J h b n N w b 3 N l Z C U y M F R h Y m x l P C 9 J d G V t U G F 0 a D 4 8 L 0 l 0 Z W 1 M b 2 N h d G l v b j 4 8 U 3 R h Y m x l R W 5 0 c m l l c y A v P j w v S X R l b T 4 8 S X R l b T 4 8 S X R l b U x v Y 2 F 0 a W 9 u P j x J d G V t V H l w Z T 5 G b 3 J t d W x h P C 9 J d G V t V H l w Z T 4 8 S X R l b V B h d G g + U 2 V j d G l v b j E v Q n V k Z 2 V 0 L 0 Z p b G x l Z C U y M E R v d 2 4 8 L 0 l 0 Z W 1 Q Y X R o P j w v S X R l b U x v Y 2 F 0 a W 9 u P j x T d G F i b G V F b n R y a W V z I C 8 + P C 9 J d G V t P j x J d G V t P j x J d G V t T G 9 j Y X R p b 2 4 + P E l 0 Z W 1 U e X B l P k Z v c m 1 1 b G E 8 L 0 l 0 Z W 1 U e X B l P j x J d G V t U G F 0 a D 5 T Z W N 0 a W 9 u M S 9 C d W R n Z X Q v U H J v b W 9 0 Z W Q l M j B I Z W F k Z X J z 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n V k Z 2 V 0 L 0 Z p b H R l c m V k J T I w U m 9 3 c z E 8 L 0 l 0 Z W 1 Q Y X R o P j w v S X R l b U x v Y 2 F 0 a W 9 u P j x T d G F i b G V F b n R y a W V z I C 8 + P C 9 J d G V t P j x J d G V t P j x J d G V t T G 9 j Y X R p b 2 4 + P E l 0 Z W 1 U e X B l P k Z v c m 1 1 b G E 8 L 0 l 0 Z W 1 U e X B l P j x J d G V t U G F 0 a D 5 T Z W N 0 a W 9 u M S 9 C d W R n Z X Q v U m V u Y W 1 l Z C U y M E N v b H V t b n M 8 L 0 l 0 Z W 1 Q Y X R o P j w v S X R l b U x v Y 2 F 0 a W 9 u P j x T d G F i b G V F b n R y a W V z I C 8 + P C 9 J d G V t P j x J d G V t P j x J d G V t T G 9 j Y X R p b 2 4 + P E l 0 Z W 1 U e X B l P k Z v c m 1 1 b G E 8 L 0 l 0 Z W 1 U e X B l P j x J d G V t U G F 0 a D 5 T Z W N 0 a W 9 u M S 9 C d W R n Z X Q v U 3 B s a X Q l M j B D b 2 x 1 b W 4 l M j B i e S U y M E R l b G l t a X R l c j w v S X R l b V B h d G g + P C 9 J d G V t T G 9 j Y X R p b 2 4 + P F N 0 Y W J s Z U V u d H J p Z X M g L z 4 8 L 0 l 0 Z W 0 + P E l 0 Z W 0 + P E l 0 Z W 1 M b 2 N h d G l v b j 4 8 S X R l b V R 5 c G U + R m 9 y b X V s Y T w v S X R l b V R 5 c G U + P E l 0 Z W 1 Q Y X R o P l N l Y 3 R p b 2 4 x L 0 J 1 Z G d l d C 9 D a G F u Z 2 V k J T I w V H l w Z T E 8 L 0 l 0 Z W 1 Q Y X R o P j w v S X R l b U x v Y 2 F 0 a W 9 u P j x T d G F i b G V F b n R y a W V z I C 8 + P C 9 J d G V t P j x J d G V t P j x J d G V t T G 9 j Y X R p b 2 4 + P E l 0 Z W 1 U e X B l P k Z v c m 1 1 b G E 8 L 0 l 0 Z W 1 U e X B l P j x J d G V t U G F 0 a D 5 T Z W N 0 a W 9 u M S 9 C d W R n Z X Q v U m V w b G F j Z W Q l M j B W Y W x 1 Z T w v S X R l b V B h d G g + P C 9 J d G V t T G 9 j Y X R p b 2 4 + P F N 0 Y W J s Z U V u d H J p Z X M g L z 4 8 L 0 l 0 Z W 0 + P E l 0 Z W 0 + P E l 0 Z W 1 M b 2 N h d G l v b j 4 8 S X R l b V R 5 c G U + R m 9 y b X V s Y T w v S X R l b V R 5 c G U + P E l 0 Z W 1 Q Y X R o P l N l Y 3 R p b 2 4 x L 0 J 1 Z G d l d C 9 S Z W 5 h b W V k J T I w Q 2 9 s d W 1 u c z E 8 L 0 l 0 Z W 1 Q Y X R o P j w v S X R l b U x v Y 2 F 0 a W 9 u P j x T d G F i b G V F b n R y a W V z I C 8 + P C 9 J d G V t P j x J d G V t P j x J d G V t T G 9 j Y X R p b 2 4 + P E l 0 Z W 1 U e X B l P k Z v c m 1 1 b G E 8 L 0 l 0 Z W 1 U e X B l P j x J d G V t U G F 0 a D 5 T Z W N 0 a W 9 u M S 9 C d W R n Z X Q v U m V w b G F j Z W Q l M j B W Y W x 1 Z T E 8 L 0 l 0 Z W 1 Q Y X R o P j w v S X R l b U x v Y 2 F 0 a W 9 u P j x T d G F i b G V F b n R y a W V z I C 8 + P C 9 J d G V t P j x J d G V t P j x J d G V t T G 9 j Y X R p b 2 4 + P E l 0 Z W 1 U e X B l P k Z v c m 1 1 b G E 8 L 0 l 0 Z W 1 U e X B l P j x J d G V t U G F 0 a D 5 T Z W N 0 a W 9 u M S 9 C d W R n Z X Q v U m V w b G F j Z W Q l M j B W Y W x 1 Z T I 8 L 0 l 0 Z W 1 Q Y X R o P j w v S X R l b U x v Y 2 F 0 a W 9 u P j x T d G F i b G V F b n R y a W V z I C 8 + P C 9 J d G V t P j x J d G V t P j x J d G V t T G 9 j Y X R p b 2 4 + P E l 0 Z W 1 U e X B l P k Z v c m 1 1 b G E 8 L 0 l 0 Z W 1 U e X B l P j x J d G V t U G F 0 a D 5 T Z W N 0 a W 9 u M S 9 C d W R n Z X Q v T X V s d G l w b G l l Z C U y M E N v b H V t b j w v S X R l b V B h d G g + P C 9 J d G V t T G 9 j Y X R p b 2 4 + P F N 0 Y W J s Z U V u d H J p Z X M g L z 4 8 L 0 l 0 Z W 0 + P E l 0 Z W 0 + P E l 0 Z W 1 M b 2 N h d G l v b j 4 8 S X R l b V R 5 c G U + R m 9 y b X V s Y T w v S X R l b V R 5 c G U + P E l 0 Z W 1 Q Y X R o P l N l Y 3 R p b 2 4 x L 0 J 1 Z G d l d C 9 N d W x 0 a X B s a W V k J T I w Q 2 9 s d W 1 u M T w v S X R l b V B h d G g + P C 9 J d G V t T G 9 j Y X R p b 2 4 + P F N 0 Y W J s Z U V u d H J p Z X M g L z 4 8 L 0 l 0 Z W 0 + P E l 0 Z W 0 + P E l 0 Z W 1 M b 2 N h d G l v b j 4 8 S X R l b V R 5 c G U + R m 9 y b X V s Y T w v S X R l b V R 5 c G U + P E l 0 Z W 1 Q Y X R o P l N l Y 3 R p b 2 4 x L 0 J 1 Z G d l d C 9 N d W x 0 a X B s a W V k J T I w Q 2 9 s d W 1 u M j w v S X R l b V B h d G g + P C 9 J d G V t T G 9 j Y X R p b 2 4 + P F N 0 Y W J s Z U V u d H J p Z X M g L z 4 8 L 0 l 0 Z W 0 + P E l 0 Z W 0 + P E l 0 Z W 1 M b 2 N h d G l v b j 4 8 S X R l b V R 5 c G U + R m 9 y b X V s Y T w v S X R l b V R 5 c G U + P E l 0 Z W 1 Q Y X R o P l N l Y 3 R p b 2 4 x L 0 J 1 Z G d l d C 9 N d W x 0 a X B s a W V k J T I w Q 2 9 s d W 1 u M z w v S X R l b V B h d G g + P C 9 J d G V t T G 9 j Y X R p b 2 4 + P F N 0 Y W J s Z U V u d H J p Z X M g L z 4 8 L 0 l 0 Z W 0 + P E l 0 Z W 0 + P E l 0 Z W 1 M b 2 N h d G l v b j 4 8 S X R l b V R 5 c G U + R m 9 y b X V s Y T w v S X R l b V R 5 c G U + P E l 0 Z W 1 Q Y X R o P l N l Y 3 R p b 2 4 x L 0 J 1 Z G d l d C 9 N d W x 0 a X B s a W V k J T I w Q 2 9 s d W 1 u N D w v S X R l b V B h d G g + P C 9 J d G V t T G 9 j Y X R p b 2 4 + P F N 0 Y W J s Z U V u d H J p Z X M g L z 4 8 L 0 l 0 Z W 0 + P E l 0 Z W 0 + P E l 0 Z W 1 M b 2 N h d G l v b j 4 8 S X R l b V R 5 c G U + R m 9 y b X V s Y T w v S X R l b V R 5 c G U + P E l 0 Z W 1 Q Y X R o P l N l Y 3 R p b 2 4 x L 0 J 1 Z G d l d C 9 N d W x 0 a X B s a W V k J T I w Q 2 9 s d W 1 u N T w v S X R l b V B h d G g + P C 9 J d G V t T G 9 j Y X R p b 2 4 + P F N 0 Y W J s Z U V u d H J p Z X M g L z 4 8 L 0 l 0 Z W 0 + P E l 0 Z W 0 + P E l 0 Z W 1 M b 2 N h d G l v b j 4 8 S X R l b V R 5 c G U + R m 9 y b X V s Y T w v S X R l b V R 5 c G U + P E l 0 Z W 1 Q Y X R o P l N l Y 3 R p b 2 4 x L 0 J 1 Z G d l d C 9 N d W x 0 a X B s a W V k J T I w Q 2 9 s d W 1 u N j w v S X R l b V B h d G g + P C 9 J d G V t T G 9 j Y X R p b 2 4 + P F N 0 Y W J s Z U V u d H J p Z X M g L z 4 8 L 0 l 0 Z W 0 + P E l 0 Z W 0 + P E l 0 Z W 1 M b 2 N h d G l v b j 4 8 S X R l b V R 5 c G U + R m 9 y b X V s Y T w v S X R l b V R 5 c G U + P E l 0 Z W 1 Q Y X R o P l N l Y 3 R p b 2 4 x L 0 J 1 Z G d l d C 9 N d W x 0 a X B s a W V k J T I w Q 2 9 s d W 1 u N z w v S X R l b V B h d G g + P C 9 J d G V t T G 9 j Y X R p b 2 4 + P F N 0 Y W J s Z U V u d H J p Z X M g L z 4 8 L 0 l 0 Z W 0 + P E l 0 Z W 0 + P E l 0 Z W 1 M b 2 N h d G l v b j 4 8 S X R l b V R 5 c G U + R m 9 y b X V s Y T w v S X R l b V R 5 c G U + P E l 0 Z W 1 Q Y X R o P l N l Y 3 R p b 2 4 x L 0 J 1 Z G d l d C 9 N d W x 0 a X B s a W V k J T I w Q 2 9 s d W 1 u O D w v S X R l b V B h d G g + P C 9 J d G V t T G 9 j Y X R p b 2 4 + P F N 0 Y W J s Z U V u d H J p Z X M g L z 4 8 L 0 l 0 Z W 0 + P E l 0 Z W 0 + P E l 0 Z W 1 M b 2 N h d G l v b j 4 8 S X R l b V R 5 c G U + R m 9 y b X V s Y T w v S X R l b V R 5 c G U + P E l 0 Z W 1 Q Y X R o P l N l Y 3 R p b 2 4 x L 0 J 1 Z G d l d C 9 N d W x 0 a X B s a W V k J T I w Q 2 9 s d W 1 u O T w v S X R l b V B h d G g + P C 9 J d G V t T G 9 j Y X R p b 2 4 + P F N 0 Y W J s Z U V u d H J p Z X M g L z 4 8 L 0 l 0 Z W 0 + P E l 0 Z W 0 + P E l 0 Z W 1 M b 2 N h d G l v b j 4 8 S X R l b V R 5 c G U + R m 9 y b X V s Y T w v S X R l b V R 5 c G U + P E l 0 Z W 1 Q Y X R o P l N l Y 3 R p b 2 4 x L 0 J 1 Z G d l d C 9 N d W x 0 a X B s a W V k J T I w Q 2 9 s d W 1 u M T A 8 L 0 l 0 Z W 1 Q Y X R o P j w v S X R l b U x v Y 2 F 0 a W 9 u P j x T d G F i b G V F b n R y a W V z I C 8 + P C 9 J d G V t P j x J d G V t P j x J d G V t T G 9 j Y X R p b 2 4 + P E l 0 Z W 1 U e X B l P k Z v c m 1 1 b G E 8 L 0 l 0 Z W 1 U e X B l P j x J d G V t U G F 0 a D 5 T Z W N 0 a W 9 u M S 9 C d W R n Z X Q v T X V s d G l w b G l l Z C U y M E N v b H V t b j E x P C 9 J d G V t U G F 0 a D 4 8 L 0 l 0 Z W 1 M b 2 N h d G l v b j 4 8 U 3 R h Y m x l R W 5 0 c m l l c y A v P j w v S X R l b T 4 8 S X R l b T 4 8 S X R l b U x v Y 2 F 0 a W 9 u P j x J d G V t V H l w Z T 5 G b 3 J t d W x h P C 9 J d G V t V H l w Z T 4 8 S X R l b V B h d G g + U 2 V j d G l v b j E v Q n V k Z 2 V 0 L 0 1 1 b H R p c G x p Z W Q l M j B D b 2 x 1 b W 4 x M j w v S X R l b V B h d G g + P C 9 J d G V t T G 9 j Y X R p b 2 4 + P F N 0 Y W J s Z U V u d H J p Z X M g L z 4 8 L 0 l 0 Z W 0 + P E l 0 Z W 0 + P E l 0 Z W 1 M b 2 N h d G l v b j 4 8 S X R l b V R 5 c G U + R m 9 y b X V s Y T w v S X R l b V R 5 c G U + P E l 0 Z W 1 Q Y X R o P l N l Y 3 R p b 2 4 x L 0 F i Z X J k Z W V u L 0 l u c 2 V y d G V k J T I w T W V y Z 2 V k J T I w Q 2 9 s d W 1 u P C 9 J d G V t U G F 0 a D 4 8 L 0 l 0 Z W 1 M b 2 N h d G l v b j 4 8 U 3 R h Y m x l R W 5 0 c m l l c y A v P j w v S X R l b T 4 8 S X R l b T 4 8 S X R l b U x v Y 2 F 0 a W 9 u P j x J d G V t V H l w Z T 5 G b 3 J t d W x h P C 9 J d G V t V H l w Z T 4 8 S X R l b V B h d G g + U 2 V j d G l v b j E v Q n V k Z 2 V 0 L 0 l u c 2 V y d G V k J T I w T W V y Z 2 V k J T I w Q 2 9 s d W 1 u P C 9 J d G V t U G F 0 a D 4 8 L 0 l 0 Z W 1 M b 2 N h d G l v b j 4 8 U 3 R h Y m x l R W 5 0 c m l l c y A v P j w v S X R l b T 4 8 S X R l b T 4 8 S X R l b U x v Y 2 F 0 a W 9 u P j x J d G V t V H l w Z T 5 G b 3 J t d W x h P C 9 J d G V t V H l w Z T 4 8 S X R l b V B h d G g + U 2 V j d G l v b j E v Q m V s Z m F z d C 9 G a W x 0 Z X J l Z C U y M F J v d 3 M z P C 9 J d G V t U G F 0 a D 4 8 L 0 l 0 Z W 1 M b 2 N h d G l v b j 4 8 U 3 R h Y m x l R W 5 0 c m l l c y A v P j w v S X R l b T 4 8 S X R l b T 4 8 S X R l b U x v Y 2 F 0 a W 9 u P j x J d G V t V H l w Z T 5 G b 3 J t d W x h P C 9 J d G V t V H l w Z T 4 8 S X R l b V B h d G g + U 2 V j d G l v b j E v R W R p b m J 1 c m d o L 0 Z p b H R l c m V k J T I w U m 9 3 c z M 8 L 0 l 0 Z W 1 Q Y X R o P j w v S X R l b U x v Y 2 F 0 a W 9 u P j x T d G F i b G V F b n R y a W V z I C 8 + P C 9 J d G V t P j x J d G V t P j x J d G V t T G 9 j Y X R p b 2 4 + P E l 0 Z W 1 U e X B l P k Z v c m 1 1 b G E 8 L 0 l 0 Z W 1 U e X B l P j x J d G V t U G F 0 a D 5 T Z W N 0 a W 9 u M S 9 H b G F z Z 2 9 3 L 0 Z p b H R l c m V k J T I w U m 9 3 c z M 8 L 0 l 0 Z W 1 Q Y X R o P j w v S X R l b U x v Y 2 F 0 a W 9 u P j x T d G F i b G V F b n R y a W V z I C 8 + P C 9 J d G V t P j x J d G V t P j x J d G V t T G 9 j Y X R p b 2 4 + P E l 0 Z W 1 U e X B l P k Z v c m 1 1 b G E 8 L 0 l 0 Z W 1 U e X B l P j x J d G V t U G F 0 a D 5 T Z W N 0 a W 9 u M S 9 M b 2 5 k b 2 4 v R m l s d G V y Z W Q l M j B S b 3 d z M z w v S X R l b V B h d G g + P C 9 J d G V t T G 9 j Y X R p b 2 4 + P F N 0 Y W J s Z U V u d H J p Z X M g L z 4 8 L 0 l 0 Z W 0 + P E l 0 Z W 0 + P E l 0 Z W 1 M b 2 N h d G l v b j 4 8 S X R l b V R 5 c G U + R m 9 y b X V s Y T w v S X R l b V R 5 c G U + P E l 0 Z W 1 Q Y X R o P l N l Y 3 R p b 2 4 x L 0 1 h b m N o Z X N 0 Z X I v R m l s d G V y Z W Q l M j B S b 3 d z M z w v S X R l b V B h d G g + P C 9 J d G V t T G 9 j Y X R p b 2 4 + P F N 0 Y W J s Z U V u d H J p Z X M g L z 4 8 L 0 l 0 Z W 0 + P E l 0 Z W 0 + P E l 0 Z W 1 M b 2 N h d G l v b j 4 8 S X R l b V R 5 c G U + R m 9 y b X V s Y T w v S X R l b V R 5 c G U + P E l 0 Z W 1 Q Y X R o P l N l Y 3 R p b 2 4 x L 0 J 1 Z G d l d C 9 G a W x 0 Z X J l Z C U y M F J v d 3 M y P C 9 J d G V t U G F 0 a D 4 8 L 0 l 0 Z W 1 M b 2 N h d G l v b j 4 8 U 3 R h Y m x l R W 5 0 c m l l c y A v P j w v S X R l b T 4 8 S X R l b T 4 8 S X R l b U x v Y 2 F 0 a W 9 u P j x J d G V t V H l w Z T 5 G b 3 J t d W x h P C 9 J d G V t V H l w Z T 4 8 S X R l b V B h d G g + U 2 V j d G l v b j E v Q n V k Z 2 V 0 L 1 J l c G x h Y 2 V k J T I w V m F s d W U z P C 9 J d G V t U G F 0 a D 4 8 L 0 l 0 Z W 1 M b 2 N h d G l v b j 4 8 U 3 R h Y m x l R W 5 0 c m l l c y A v P j w v S X R l b T 4 8 S X R l b T 4 8 S X R l b U x v Y 2 F 0 a W 9 u P j x J d G V t V H l w Z T 5 G b 3 J t d W x h P C 9 J d G V t V H l w Z T 4 8 S X R l b V B h d G g + U 2 V j d G l v b j E v Q n V k Z 2 V 0 L 1 J l b 3 J k Z X J l Z C U y M E N v b H V t b n M 8 L 0 l 0 Z W 1 Q Y X R o P j w v S X R l b U x v Y 2 F 0 a W 9 u P j x T d G F i b G V F b n R y a W V z I C 8 + P C 9 J d G V t P j x J d G V t P j x J d G V t T G 9 j Y X R p b 2 4 + P E l 0 Z W 1 U e X B l P k Z v c m 1 1 b G E 8 L 0 l 0 Z W 1 U e X B l P j x J d G V t U G F 0 a D 5 T Z W N 0 a W 9 u M S 9 B Y m V y Z G V l b i 9 G a W x 0 Z X J l Z C U y M F J v d 3 M z P C 9 J d G V t U G F 0 a D 4 8 L 0 l 0 Z W 1 M b 2 N h d G l v b j 4 8 U 3 R h Y m x l R W 5 0 c m l l c y A v P j w v S X R l b T 4 8 S X R l b T 4 8 S X R l b U x v Y 2 F 0 a W 9 u P j x J d G V t V H l w Z T 5 G b 3 J t d W x h P C 9 J d G V t V H l w Z T 4 8 S X R l b V B h d G g + U 2 V j d G l v b j E v Q n V k Z 2 V 0 J T I w M T k t M j A v U 2 9 1 c m N l P C 9 J d G V t U G F 0 a D 4 8 L 0 l 0 Z W 1 M b 2 N h d G l v b j 4 8 U 3 R h Y m x l R W 5 0 c m l l c y A v P j w v S X R l b T 4 8 S X R l b T 4 8 S X R l b U x v Y 2 F 0 a W 9 u P j x J d G V t V H l w Z T 5 G b 3 J t d W x h P C 9 J d G V t V H l w Z T 4 8 S X R l b V B h d G g + U 2 V j d G l v b j E v Q n V k Z 2 V 0 J T I w M T k t M j A v Q n V k Z 2 V 0 J T I w M T k t M j B f U 2 h l Z X Q 8 L 0 l 0 Z W 1 Q Y X R o P j w v S X R l b U x v Y 2 F 0 a W 9 u P j x T d G F i b G V F b n R y a W V z I C 8 + P C 9 J d G V t P j x J d G V t P j x J d G V t T G 9 j Y X R p b 2 4 + P E l 0 Z W 1 U e X B l P k Z v c m 1 1 b G E 8 L 0 l 0 Z W 1 U e X B l P j x J d G V t U G F 0 a D 5 T Z W N 0 a W 9 u M S 9 C d W R n Z X Q l M j A y M S 0 y M i 9 T b 3 V y Y 2 U 8 L 0 l 0 Z W 1 Q Y X R o P j w v S X R l b U x v Y 2 F 0 a W 9 u P j x T d G F i b G V F b n R y a W V z I C 8 + P C 9 J d G V t P j x J d G V t P j x J d G V t T G 9 j Y X R p b 2 4 + P E l 0 Z W 1 U e X B l P k Z v c m 1 1 b G E 8 L 0 l 0 Z W 1 U e X B l P j x J d G V t U G F 0 a D 5 T Z W N 0 a W 9 u M S 9 C d W R n Z X Q l M j A y M S 0 y M i 9 C d W R n Z X Q l M j A y M S 0 y M l 9 T a G V l d D w v S X R l b V B h d G g + P C 9 J d G V t T G 9 j Y X R p b 2 4 + P F N 0 Y W J s Z U V u d H J p Z X M g L z 4 8 L 0 l 0 Z W 0 + P E l 0 Z W 0 + P E l 0 Z W 1 M b 2 N h d G l v b j 4 8 S X R l b V R 5 c G U + R m 9 y b X V s Y T w v S X R l b V R 5 c G U + P E l 0 Z W 1 Q Y X R o P l N l Y 3 R p b 2 4 x L 0 J 1 Z G d l d C U y M D I x L T I y L 1 B y b 2 1 v d G V k J T I w S G V h Z G V y c z w v S X R l b V B h d G g + P C 9 J d G V t T G 9 j Y X R p b 2 4 + P F N 0 Y W J s Z U V u d H J p Z X M g L z 4 8 L 0 l 0 Z W 0 + P E l 0 Z W 0 + P E l 0 Z W 1 M b 2 N h d G l v b j 4 8 S X R l b V R 5 c G U + R m 9 y b X V s Y T w v S X R l b V R 5 c G U + P E l 0 Z W 1 Q Y X R o P l N l Y 3 R p b 2 4 x L 0 J 1 Z G d l d C U y M D I x L T I y L 0 N o Y W 5 n Z W Q l M j B U e X B l P C 9 J d G V t U G F 0 a D 4 8 L 0 l 0 Z W 1 M b 2 N h d G l v b j 4 8 U 3 R h Y m x l R W 5 0 c m l l c y A v P j w v S X R l b T 4 8 S X R l b T 4 8 S X R l b U x v Y 2 F 0 a W 9 u P j x J d G V t V H l w Z T 5 G b 3 J t d W x h P C 9 J d G V t V H l w Z T 4 8 S X R l b V B h d G g + U 2 V j d G l v b j E v Q n V k Z 2 V 0 J T I w M T k t M j A v U H J v b W 9 0 Z W Q l M j B I Z W F k Z X J z P C 9 J d G V t U G F 0 a D 4 8 L 0 l 0 Z W 1 M b 2 N h d G l v b j 4 8 U 3 R h Y m x l R W 5 0 c m l l c y A v P j w v S X R l b T 4 8 S X R l b T 4 8 S X R l b U x v Y 2 F 0 a W 9 u P j x J d G V t V H l w Z T 5 G b 3 J t d W x h P C 9 J d G V t V H l w Z T 4 8 S X R l b V B h d G g + U 2 V j d G l v b j E v Q n V k Z 2 V 0 J T I w M T k t M j A v Q 2 h h b m d l Z C U y M F R 5 c G U 8 L 0 l 0 Z W 1 Q Y X R o P j w v S X R l b U x v Y 2 F 0 a W 9 u P j x T d G F i b G V F b n R y a W V z I C 8 + P C 9 J d G V t P j x J d G V t P j x J d G V t T G 9 j Y X R p b 2 4 + P E l 0 Z W 1 U e X B l P k Z v c m 1 1 b G E 8 L 0 l 0 Z W 1 U e X B l P j x J d G V t U G F 0 a D 5 T Z W N 0 a W 9 u M S 9 C d W R n Z X Q l M j A y M C 0 y M S 9 T b 3 V y Y 2 U 8 L 0 l 0 Z W 1 Q Y X R o P j w v S X R l b U x v Y 2 F 0 a W 9 u P j x T d G F i b G V F b n R y a W V z I C 8 + P C 9 J d G V t P j x J d G V t P j x J d G V t T G 9 j Y X R p b 2 4 + P E l 0 Z W 1 U e X B l P k Z v c m 1 1 b G E 8 L 0 l 0 Z W 1 U e X B l P j x J d G V t U G F 0 a D 5 T Z W N 0 a W 9 u M S 9 C d W R n Z X Q l M j A y M C 0 y M S 9 C d W R n Z X Q l M j A y M C 0 y M V 9 T a G V l d D w v S X R l b V B h d G g + P C 9 J d G V t T G 9 j Y X R p b 2 4 + P F N 0 Y W J s Z U V u d H J p Z X M g L z 4 8 L 0 l 0 Z W 0 + P E l 0 Z W 0 + P E l 0 Z W 1 M b 2 N h d G l v b j 4 8 S X R l b V R 5 c G U + R m 9 y b X V s Y T w v S X R l b V R 5 c G U + P E l 0 Z W 1 Q Y X R o P l N l Y 3 R p b 2 4 x L 0 J 1 Z G d l d C U y M D I w L T I x L 1 R y Y W 5 z c G 9 z Z W Q l M j B U Y W J s Z T w v S X R l b V B h d G g + P C 9 J d G V t T G 9 j Y X R p b 2 4 + P F N 0 Y W J s Z U V u d H J p Z X M g L z 4 8 L 0 l 0 Z W 0 + P E l 0 Z W 0 + P E l 0 Z W 1 M b 2 N h d G l v b j 4 8 S X R l b V R 5 c G U + R m 9 y b X V s Y T w v S X R l b V R 5 c G U + P E l 0 Z W 1 Q Y X R o P l N l Y 3 R p b 2 4 x L 0 J 1 Z G d l d C U y M D I w L T I x L 0 Z p b G x l Z C U y M E R v d 2 4 8 L 0 l 0 Z W 1 Q Y X R o P j w v S X R l b U x v Y 2 F 0 a W 9 u P j x T d G F i b G V F b n R y a W V z I C 8 + P C 9 J d G V t P j x J d G V t P j x J d G V t T G 9 j Y X R p b 2 4 + P E l 0 Z W 1 U e X B l P k Z v c m 1 1 b G E 8 L 0 l 0 Z W 1 U e X B l P j x J d G V t U G F 0 a D 5 T Z W N 0 a W 9 u M S 9 C d W R n Z X Q l M j A y M C 0 y M S 9 Q c m 9 t b 3 R l Z C U y M E h l Y W R l c n M 8 L 0 l 0 Z W 1 Q Y X R o P j w v S X R l b U x v Y 2 F 0 a W 9 u P j x T d G F i b G V F b n R y a W V z I C 8 + P C 9 J d G V t P j x J d G V t P j x J d G V t T G 9 j Y X R p b 2 4 + P E l 0 Z W 1 U e X B l P k Z v c m 1 1 b G E 8 L 0 l 0 Z W 1 U e X B l P j x J d G V t U G F 0 a D 5 T Z W N 0 a W 9 u M S 9 C d W R n Z X Q l M j A y M C 0 y M S 9 D a G F u Z 2 V k J T I w V H l w Z T w v S X R l b V B h d G g + P C 9 J d G V t T G 9 j Y X R p b 2 4 + P F N 0 Y W J s Z U V u d H J p Z X M g L z 4 8 L 0 l 0 Z W 0 + P E l 0 Z W 0 + P E l 0 Z W 1 M b 2 N h d G l v b j 4 8 S X R l b V R 5 c G U + R m 9 y b X V s Y T w v S X R l b V R 5 c G U + P E l 0 Z W 1 Q Y X R o P l N l Y 3 R p b 2 4 x L 0 J 1 Z G d l d C U y M D I w L T I x L 0 Z p b H R l c m V k J T I w U m 9 3 c z E 8 L 0 l 0 Z W 1 Q Y X R o P j w v S X R l b U x v Y 2 F 0 a W 9 u P j x T d G F i b G V F b n R y a W V z I C 8 + P C 9 J d G V t P j x J d G V t P j x J d G V t T G 9 j Y X R p b 2 4 + P E l 0 Z W 1 U e X B l P k Z v c m 1 1 b G E 8 L 0 l 0 Z W 1 U e X B l P j x J d G V t U G F 0 a D 5 T Z W N 0 a W 9 u M S 9 C d W R n Z X Q l M j A y M C 0 y M S 9 S Z W 5 h b W V k J T I w Q 2 9 s d W 1 u c z w v S X R l b V B h d G g + P C 9 J d G V t T G 9 j Y X R p b 2 4 + P F N 0 Y W J s Z U V u d H J p Z X M g L z 4 8 L 0 l 0 Z W 0 + P E l 0 Z W 0 + P E l 0 Z W 1 M b 2 N h d G l v b j 4 8 S X R l b V R 5 c G U + R m 9 y b X V s Y T w v S X R l b V R 5 c G U + P E l 0 Z W 1 Q Y X R o P l N l Y 3 R p b 2 4 x L 0 J 1 Z G d l d C U y M D I w L T I x L 1 N w b G l 0 J T I w Q 2 9 s d W 1 u J T I w Y n k l M j B E Z W x p b W l 0 Z X I 8 L 0 l 0 Z W 1 Q Y X R o P j w v S X R l b U x v Y 2 F 0 a W 9 u P j x T d G F i b G V F b n R y a W V z I C 8 + P C 9 J d G V t P j x J d G V t P j x J d G V t T G 9 j Y X R p b 2 4 + P E l 0 Z W 1 U e X B l P k Z v c m 1 1 b G E 8 L 0 l 0 Z W 1 U e X B l P j x J d G V t U G F 0 a D 5 T Z W N 0 a W 9 u M S 9 C d W R n Z X Q l M j A y M C 0 y M S 9 D a G F u Z 2 V k J T I w V H l w Z T E 8 L 0 l 0 Z W 1 Q Y X R o P j w v S X R l b U x v Y 2 F 0 a W 9 u P j x T d G F i b G V F b n R y a W V z I C 8 + P C 9 J d G V t P j x J d G V t P j x J d G V t T G 9 j Y X R p b 2 4 + P E l 0 Z W 1 U e X B l P k Z v c m 1 1 b G E 8 L 0 l 0 Z W 1 U e X B l P j x J d G V t U G F 0 a D 5 T Z W N 0 a W 9 u M S 9 C d W R n Z X Q l M j A y M C 0 y M S 9 S Z X B s Y W N l Z C U y M F Z h b H V l P C 9 J d G V t U G F 0 a D 4 8 L 0 l 0 Z W 1 M b 2 N h d G l v b j 4 8 U 3 R h Y m x l R W 5 0 c m l l c y A v P j w v S X R l b T 4 8 S X R l b T 4 8 S X R l b U x v Y 2 F 0 a W 9 u P j x J d G V t V H l w Z T 5 G b 3 J t d W x h P C 9 J d G V t V H l w Z T 4 8 S X R l b V B h d G g + U 2 V j d G l v b j E v Q n V k Z 2 V 0 J T I w M j A t M j E v U m V u Y W 1 l Z C U y M E N v b H V t b n M x P C 9 J d G V t U G F 0 a D 4 8 L 0 l 0 Z W 1 M b 2 N h d G l v b j 4 8 U 3 R h Y m x l R W 5 0 c m l l c y A v P j w v S X R l b T 4 8 S X R l b T 4 8 S X R l b U x v Y 2 F 0 a W 9 u P j x J d G V t V H l w Z T 5 G b 3 J t d W x h P C 9 J d G V t V H l w Z T 4 8 S X R l b V B h d G g + U 2 V j d G l v b j E v Q n V k Z 2 V 0 J T I w M j A t M j E v U m V w b G F j Z W Q l M j B W Y W x 1 Z T E 8 L 0 l 0 Z W 1 Q Y X R o P j w v S X R l b U x v Y 2 F 0 a W 9 u P j x T d G F i b G V F b n R y a W V z I C 8 + P C 9 J d G V t P j x J d G V t P j x J d G V t T G 9 j Y X R p b 2 4 + P E l 0 Z W 1 U e X B l P k Z v c m 1 1 b G E 8 L 0 l 0 Z W 1 U e X B l P j x J d G V t U G F 0 a D 5 T Z W N 0 a W 9 u M S 9 C d W R n Z X Q l M j A y M C 0 y M S 9 S Z X B s Y W N l Z C U y M F Z h b H V l M j w v S X R l b V B h d G g + P C 9 J d G V t T G 9 j Y X R p b 2 4 + P F N 0 Y W J s Z U V u d H J p Z X M g L z 4 8 L 0 l 0 Z W 0 + P E l 0 Z W 0 + P E l 0 Z W 1 M b 2 N h d G l v b j 4 8 S X R l b V R 5 c G U + R m 9 y b X V s Y T w v S X R l b V R 5 c G U + P E l 0 Z W 1 Q Y X R o P l N l Y 3 R p b 2 4 x L 0 J 1 Z G d l d C U y M D I w L T I x L 0 1 1 b H R p c G x p Z W Q l M j B D b 2 x 1 b W 4 8 L 0 l 0 Z W 1 Q Y X R o P j w v S X R l b U x v Y 2 F 0 a W 9 u P j x T d G F i b G V F b n R y a W V z I C 8 + P C 9 J d G V t P j x J d G V t P j x J d G V t T G 9 j Y X R p b 2 4 + P E l 0 Z W 1 U e X B l P k Z v c m 1 1 b G E 8 L 0 l 0 Z W 1 U e X B l P j x J d G V t U G F 0 a D 5 T Z W N 0 a W 9 u M S 9 C d W R n Z X Q l M j A y M C 0 y M S 9 N d W x 0 a X B s a W V k J T I w Q 2 9 s d W 1 u M T w v S X R l b V B h d G g + P C 9 J d G V t T G 9 j Y X R p b 2 4 + P F N 0 Y W J s Z U V u d H J p Z X M g L z 4 8 L 0 l 0 Z W 0 + P E l 0 Z W 0 + P E l 0 Z W 1 M b 2 N h d G l v b j 4 8 S X R l b V R 5 c G U + R m 9 y b X V s Y T w v S X R l b V R 5 c G U + P E l 0 Z W 1 Q Y X R o P l N l Y 3 R p b 2 4 x L 0 J 1 Z G d l d C U y M D I w L T I x L 0 1 1 b H R p c G x p Z W Q l M j B D b 2 x 1 b W 4 y P C 9 J d G V t U G F 0 a D 4 8 L 0 l 0 Z W 1 M b 2 N h d G l v b j 4 8 U 3 R h Y m x l R W 5 0 c m l l c y A v P j w v S X R l b T 4 8 S X R l b T 4 8 S X R l b U x v Y 2 F 0 a W 9 u P j x J d G V t V H l w Z T 5 G b 3 J t d W x h P C 9 J d G V t V H l w Z T 4 8 S X R l b V B h d G g + U 2 V j d G l v b j E v Q n V k Z 2 V 0 J T I w M j A t M j E v T X V s d G l w b G l l Z C U y M E N v b H V t b j M 8 L 0 l 0 Z W 1 Q Y X R o P j w v S X R l b U x v Y 2 F 0 a W 9 u P j x T d G F i b G V F b n R y a W V z I C 8 + P C 9 J d G V t P j x J d G V t P j x J d G V t T G 9 j Y X R p b 2 4 + P E l 0 Z W 1 U e X B l P k Z v c m 1 1 b G E 8 L 0 l 0 Z W 1 U e X B l P j x J d G V t U G F 0 a D 5 T Z W N 0 a W 9 u M S 9 C d W R n Z X Q l M j A y M C 0 y M S 9 N d W x 0 a X B s a W V k J T I w Q 2 9 s d W 1 u N D w v S X R l b V B h d G g + P C 9 J d G V t T G 9 j Y X R p b 2 4 + P F N 0 Y W J s Z U V u d H J p Z X M g L z 4 8 L 0 l 0 Z W 0 + P E l 0 Z W 0 + P E l 0 Z W 1 M b 2 N h d G l v b j 4 8 S X R l b V R 5 c G U + R m 9 y b X V s Y T w v S X R l b V R 5 c G U + P E l 0 Z W 1 Q Y X R o P l N l Y 3 R p b 2 4 x L 0 J 1 Z G d l d C U y M D I w L T I x L 0 1 1 b H R p c G x p Z W Q l M j B D b 2 x 1 b W 4 1 P C 9 J d G V t U G F 0 a D 4 8 L 0 l 0 Z W 1 M b 2 N h d G l v b j 4 8 U 3 R h Y m x l R W 5 0 c m l l c y A v P j w v S X R l b T 4 8 S X R l b T 4 8 S X R l b U x v Y 2 F 0 a W 9 u P j x J d G V t V H l w Z T 5 G b 3 J t d W x h P C 9 J d G V t V H l w Z T 4 8 S X R l b V B h d G g + U 2 V j d G l v b j E v Q n V k Z 2 V 0 J T I w M j A t M j E v T X V s d G l w b G l l Z C U y M E N v b H V t b j Y 8 L 0 l 0 Z W 1 Q Y X R o P j w v S X R l b U x v Y 2 F 0 a W 9 u P j x T d G F i b G V F b n R y a W V z I C 8 + P C 9 J d G V t P j x J d G V t P j x J d G V t T G 9 j Y X R p b 2 4 + P E l 0 Z W 1 U e X B l P k Z v c m 1 1 b G E 8 L 0 l 0 Z W 1 U e X B l P j x J d G V t U G F 0 a D 5 T Z W N 0 a W 9 u M S 9 C d W R n Z X Q l M j A y M C 0 y M S 9 N d W x 0 a X B s a W V k J T I w Q 2 9 s d W 1 u N z w v S X R l b V B h d G g + P C 9 J d G V t T G 9 j Y X R p b 2 4 + P F N 0 Y W J s Z U V u d H J p Z X M g L z 4 8 L 0 l 0 Z W 0 + P E l 0 Z W 0 + P E l 0 Z W 1 M b 2 N h d G l v b j 4 8 S X R l b V R 5 c G U + R m 9 y b X V s Y T w v S X R l b V R 5 c G U + P E l 0 Z W 1 Q Y X R o P l N l Y 3 R p b 2 4 x L 0 J 1 Z G d l d C U y M D I w L T I x L 0 1 1 b H R p c G x p Z W Q l M j B D b 2 x 1 b W 4 4 P C 9 J d G V t U G F 0 a D 4 8 L 0 l 0 Z W 1 M b 2 N h d G l v b j 4 8 U 3 R h Y m x l R W 5 0 c m l l c y A v P j w v S X R l b T 4 8 S X R l b T 4 8 S X R l b U x v Y 2 F 0 a W 9 u P j x J d G V t V H l w Z T 5 G b 3 J t d W x h P C 9 J d G V t V H l w Z T 4 8 S X R l b V B h d G g + U 2 V j d G l v b j E v Q n V k Z 2 V 0 J T I w M j A t M j E v T X V s d G l w b G l l Z C U y M E N v b H V t b j k 8 L 0 l 0 Z W 1 Q Y X R o P j w v S X R l b U x v Y 2 F 0 a W 9 u P j x T d G F i b G V F b n R y a W V z I C 8 + P C 9 J d G V t P j x J d G V t P j x J d G V t T G 9 j Y X R p b 2 4 + P E l 0 Z W 1 U e X B l P k Z v c m 1 1 b G E 8 L 0 l 0 Z W 1 U e X B l P j x J d G V t U G F 0 a D 5 T Z W N 0 a W 9 u M S 9 C d W R n Z X Q l M j A y M C 0 y M S 9 N d W x 0 a X B s a W V k J T I w Q 2 9 s d W 1 u M T A 8 L 0 l 0 Z W 1 Q Y X R o P j w v S X R l b U x v Y 2 F 0 a W 9 u P j x T d G F i b G V F b n R y a W V z I C 8 + P C 9 J d G V t P j x J d G V t P j x J d G V t T G 9 j Y X R p b 2 4 + P E l 0 Z W 1 U e X B l P k Z v c m 1 1 b G E 8 L 0 l 0 Z W 1 U e X B l P j x J d G V t U G F 0 a D 5 T Z W N 0 a W 9 u M S 9 C d W R n Z X Q l M j A y M C 0 y M S 9 N d W x 0 a X B s a W V k J T I w Q 2 9 s d W 1 u M T E 8 L 0 l 0 Z W 1 Q Y X R o P j w v S X R l b U x v Y 2 F 0 a W 9 u P j x T d G F i b G V F b n R y a W V z I C 8 + P C 9 J d G V t P j x J d G V t P j x J d G V t T G 9 j Y X R p b 2 4 + P E l 0 Z W 1 U e X B l P k Z v c m 1 1 b G E 8 L 0 l 0 Z W 1 U e X B l P j x J d G V t U G F 0 a D 5 T Z W N 0 a W 9 u M S 9 C d W R n Z X Q l M j A y M C 0 y M S 9 N d W x 0 a X B s a W V k J T I w Q 2 9 s d W 1 u M T I 8 L 0 l 0 Z W 1 Q Y X R o P j w v S X R l b U x v Y 2 F 0 a W 9 u P j x T d G F i b G V F b n R y a W V z I C 8 + P C 9 J d G V t P j x J d G V t P j x J d G V t T G 9 j Y X R p b 2 4 + P E l 0 Z W 1 U e X B l P k Z v c m 1 1 b G E 8 L 0 l 0 Z W 1 U e X B l P j x J d G V t U G F 0 a D 5 T Z W N 0 a W 9 u M S 9 C d W R n Z X Q l M j A y M C 0 y M S 9 G a W x 0 Z X J l Z C U y M F J v d 3 M y P C 9 J d G V t U G F 0 a D 4 8 L 0 l 0 Z W 1 M b 2 N h d G l v b j 4 8 U 3 R h Y m x l R W 5 0 c m l l c y A v P j w v S X R l b T 4 8 S X R l b T 4 8 S X R l b U x v Y 2 F 0 a W 9 u P j x J d G V t V H l w Z T 5 G b 3 J t d W x h P C 9 J d G V t V H l w Z T 4 8 S X R l b V B h d G g + U 2 V j d G l v b j E v Q n V k Z 2 V 0 J T I w M j A t M j E v U m V w b G F j Z W Q l M j B W Y W x 1 Z T M 8 L 0 l 0 Z W 1 Q Y X R o P j w v S X R l b U x v Y 2 F 0 a W 9 u P j x T d G F i b G V F b n R y a W V z I C 8 + P C 9 J d G V t P j x J d G V t P j x J d G V t T G 9 j Y X R p b 2 4 + P E l 0 Z W 1 U e X B l P k Z v c m 1 1 b G E 8 L 0 l 0 Z W 1 U e X B l P j x J d G V t U G F 0 a D 5 T Z W N 0 a W 9 u M S 9 C d W R n Z X Q l M j A y M C 0 y M S 9 J b n N l c n R l Z C U y M E 1 l c m d l Z C U y M E N v b H V t b j w v S X R l b V B h d G g + P C 9 J d G V t T G 9 j Y X R p b 2 4 + P F N 0 Y W J s Z U V u d H J p Z X M g L z 4 8 L 0 l 0 Z W 0 + P E l 0 Z W 0 + P E l 0 Z W 1 M b 2 N h d G l v b j 4 8 S X R l b V R 5 c G U + R m 9 y b X V s Y T w v S X R l b V R 5 c G U + P E l 0 Z W 1 Q Y X R o P l N l Y 3 R p b 2 4 x L 0 J 1 Z G d l d C U y M D I w L T I x L 1 J l b 3 J k Z X J l Z C U y M E N v b H V t b n M 8 L 0 l 0 Z W 1 Q Y X R o P j w v S X R l b U x v Y 2 F 0 a W 9 u P j x T d G F i b G V F b n R y a W V z I C 8 + P C 9 J d G V t P j x J d G V t P j x J d G V t T G 9 j Y X R p b 2 4 + P E l 0 Z W 1 U e X B l P k Z v c m 1 1 b G E 8 L 0 l 0 Z W 1 U e X B l P j x J d G V t U G F 0 a D 5 T Z W N 0 a W 9 u M S 9 C d W R n Z X Q l M j A y M C 0 y M S 9 G a W x 0 Z X J l Z C U y M F J v d 3 M 8 L 0 l 0 Z W 1 Q Y X R o P j w v S X R l b U x v Y 2 F 0 a W 9 u P j x T d G F i b G V F b n R y a W V z I C 8 + P C 9 J d G V t P j x J d G V t P j x J d G V t T G 9 j Y X R p b 2 4 + P E l 0 Z W 1 U e X B l P k Z v c m 1 1 b G E 8 L 0 l 0 Z W 1 U e X B l P j x J d G V t U G F 0 a D 5 T Z W N 0 a W 9 u M S 9 C d W R n Z X Q l M j A x O S 0 y M C 9 G a W x 0 Z X J l Z C U y M F J v d 3 M 8 L 0 l 0 Z W 1 Q Y X R o P j w v S X R l b U x v Y 2 F 0 a W 9 u P j x T d G F i b G V F b n R y a W V z I C 8 + P C 9 J d G V t P j x J d G V t P j x J d G V t T G 9 j Y X R p b 2 4 + P E l 0 Z W 1 U e X B l P k Z v c m 1 1 b G E 8 L 0 l 0 Z W 1 U e X B l P j x J d G V t U G F 0 a D 5 T Z W N 0 a W 9 u M S 9 C d W R n Z X Q l M j A x O S 0 y M C 9 U c m F u c 3 B v c 2 V k J T I w V G F i b G U 8 L 0 l 0 Z W 1 Q Y X R o P j w v S X R l b U x v Y 2 F 0 a W 9 u P j x T d G F i b G V F b n R y a W V z I C 8 + P C 9 J d G V t P j x J d G V t P j x J d G V t T G 9 j Y X R p b 2 4 + P E l 0 Z W 1 U e X B l P k Z v c m 1 1 b G E 8 L 0 l 0 Z W 1 U e X B l P j x J d G V t U G F 0 a D 5 T Z W N 0 a W 9 u M S 9 C d W R n Z X Q l M j A x O S 0 y M C 9 G a W x s Z W Q l M j B E b 3 d u P C 9 J d G V t U G F 0 a D 4 8 L 0 l 0 Z W 1 M b 2 N h d G l v b j 4 8 U 3 R h Y m x l R W 5 0 c m l l c y A v P j w v S X R l b T 4 8 S X R l b T 4 8 S X R l b U x v Y 2 F 0 a W 9 u P j x J d G V t V H l w Z T 5 G b 3 J t d W x h P C 9 J d G V t V H l w Z T 4 8 S X R l b V B h d G g + U 2 V j d G l v b j E v Q n V k Z 2 V 0 J T I w M T k t M j A v R m l s d G V y Z W Q l M j B S b 3 d z M T w v S X R l b V B h d G g + P C 9 J d G V t T G 9 j Y X R p b 2 4 + P F N 0 Y W J s Z U V u d H J p Z X M g L z 4 8 L 0 l 0 Z W 0 + P E l 0 Z W 0 + P E l 0 Z W 1 M b 2 N h d G l v b j 4 8 S X R l b V R 5 c G U + R m 9 y b X V s Y T w v S X R l b V R 5 c G U + P E l 0 Z W 1 Q Y X R o P l N l Y 3 R p b 2 4 x L 0 J 1 Z G d l d C U y M D E 5 L T I w L 1 J l b m F t Z W Q l M j B D b 2 x 1 b W 5 z P C 9 J d G V t U G F 0 a D 4 8 L 0 l 0 Z W 1 M b 2 N h d G l v b j 4 8 U 3 R h Y m x l R W 5 0 c m l l c y A v P j w v S X R l b T 4 8 S X R l b T 4 8 S X R l b U x v Y 2 F 0 a W 9 u P j x J d G V t V H l w Z T 5 G b 3 J t d W x h P C 9 J d G V t V H l w Z T 4 8 S X R l b V B h d G g + U 2 V j d G l v b j E v Q n V k Z 2 V 0 J T I w M T k t M j A v U 3 B s a X Q l M j B D b 2 x 1 b W 4 l M j B i e S U y M E R l b G l t a X R l c j w v S X R l b V B h d G g + P C 9 J d G V t T G 9 j Y X R p b 2 4 + P F N 0 Y W J s Z U V u d H J p Z X M g L z 4 8 L 0 l 0 Z W 0 + P E l 0 Z W 0 + P E l 0 Z W 1 M b 2 N h d G l v b j 4 8 S X R l b V R 5 c G U + R m 9 y b X V s Y T w v S X R l b V R 5 c G U + P E l 0 Z W 1 Q Y X R o P l N l Y 3 R p b 2 4 x L 0 J 1 Z G d l d C U y M D E 5 L T I w L 0 N o Y W 5 n Z W Q l M j B U e X B l M T w v S X R l b V B h d G g + P C 9 J d G V t T G 9 j Y X R p b 2 4 + P F N 0 Y W J s Z U V u d H J p Z X M g L z 4 8 L 0 l 0 Z W 0 + P E l 0 Z W 0 + P E l 0 Z W 1 M b 2 N h d G l v b j 4 8 S X R l b V R 5 c G U + R m 9 y b X V s Y T w v S X R l b V R 5 c G U + P E l 0 Z W 1 Q Y X R o P l N l Y 3 R p b 2 4 x L 0 J 1 Z G d l d C U y M D E 5 L T I w L 1 J l c G x h Y 2 V k J T I w V m F s d W U 8 L 0 l 0 Z W 1 Q Y X R o P j w v S X R l b U x v Y 2 F 0 a W 9 u P j x T d G F i b G V F b n R y a W V z I C 8 + P C 9 J d G V t P j x J d G V t P j x J d G V t T G 9 j Y X R p b 2 4 + P E l 0 Z W 1 U e X B l P k Z v c m 1 1 b G E 8 L 0 l 0 Z W 1 U e X B l P j x J d G V t U G F 0 a D 5 T Z W N 0 a W 9 u M S 9 C d W R n Z X Q l M j A x O S 0 y M C 9 S Z W 5 h b W V k J T I w Q 2 9 s d W 1 u c z E 8 L 0 l 0 Z W 1 Q Y X R o P j w v S X R l b U x v Y 2 F 0 a W 9 u P j x T d G F i b G V F b n R y a W V z I C 8 + P C 9 J d G V t P j x J d G V t P j x J d G V t T G 9 j Y X R p b 2 4 + P E l 0 Z W 1 U e X B l P k Z v c m 1 1 b G E 8 L 0 l 0 Z W 1 U e X B l P j x J d G V t U G F 0 a D 5 T Z W N 0 a W 9 u M S 9 C d W R n Z X Q l M j A x O S 0 y M C 9 S Z X B s Y W N l Z C U y M F Z h b H V l M T w v S X R l b V B h d G g + P C 9 J d G V t T G 9 j Y X R p b 2 4 + P F N 0 Y W J s Z U V u d H J p Z X M g L z 4 8 L 0 l 0 Z W 0 + P E l 0 Z W 0 + P E l 0 Z W 1 M b 2 N h d G l v b j 4 8 S X R l b V R 5 c G U + R m 9 y b X V s Y T w v S X R l b V R 5 c G U + P E l 0 Z W 1 Q Y X R o P l N l Y 3 R p b 2 4 x L 0 J 1 Z G d l d C U y M D E 5 L T I w L 1 J l c G x h Y 2 V k J T I w V m F s d W U y P C 9 J d G V t U G F 0 a D 4 8 L 0 l 0 Z W 1 M b 2 N h d G l v b j 4 8 U 3 R h Y m x l R W 5 0 c m l l c y A v P j w v S X R l b T 4 8 S X R l b T 4 8 S X R l b U x v Y 2 F 0 a W 9 u P j x J d G V t V H l w Z T 5 G b 3 J t d W x h P C 9 J d G V t V H l w Z T 4 8 S X R l b V B h d G g + U 2 V j d G l v b j E v Q n V k Z 2 V 0 J T I w M T k t M j A v T X V s d G l w b G l l Z C U y M E N v b H V t b j w v S X R l b V B h d G g + P C 9 J d G V t T G 9 j Y X R p b 2 4 + P F N 0 Y W J s Z U V u d H J p Z X M g L z 4 8 L 0 l 0 Z W 0 + P E l 0 Z W 0 + P E l 0 Z W 1 M b 2 N h d G l v b j 4 8 S X R l b V R 5 c G U + R m 9 y b X V s Y T w v S X R l b V R 5 c G U + P E l 0 Z W 1 Q Y X R o P l N l Y 3 R p b 2 4 x L 0 J 1 Z G d l d C U y M D E 5 L T I w L 0 1 1 b H R p c G x p Z W Q l M j B D b 2 x 1 b W 4 x P C 9 J d G V t U G F 0 a D 4 8 L 0 l 0 Z W 1 M b 2 N h d G l v b j 4 8 U 3 R h Y m x l R W 5 0 c m l l c y A v P j w v S X R l b T 4 8 S X R l b T 4 8 S X R l b U x v Y 2 F 0 a W 9 u P j x J d G V t V H l w Z T 5 G b 3 J t d W x h P C 9 J d G V t V H l w Z T 4 8 S X R l b V B h d G g + U 2 V j d G l v b j E v Q n V k Z 2 V 0 J T I w M T k t M j A v T X V s d G l w b G l l Z C U y M E N v b H V t b j I 8 L 0 l 0 Z W 1 Q Y X R o P j w v S X R l b U x v Y 2 F 0 a W 9 u P j x T d G F i b G V F b n R y a W V z I C 8 + P C 9 J d G V t P j x J d G V t P j x J d G V t T G 9 j Y X R p b 2 4 + P E l 0 Z W 1 U e X B l P k Z v c m 1 1 b G E 8 L 0 l 0 Z W 1 U e X B l P j x J d G V t U G F 0 a D 5 T Z W N 0 a W 9 u M S 9 C d W R n Z X Q l M j A x O S 0 y M C 9 N d W x 0 a X B s a W V k J T I w Q 2 9 s d W 1 u M z w v S X R l b V B h d G g + P C 9 J d G V t T G 9 j Y X R p b 2 4 + P F N 0 Y W J s Z U V u d H J p Z X M g L z 4 8 L 0 l 0 Z W 0 + P E l 0 Z W 0 + P E l 0 Z W 1 M b 2 N h d G l v b j 4 8 S X R l b V R 5 c G U + R m 9 y b X V s Y T w v S X R l b V R 5 c G U + P E l 0 Z W 1 Q Y X R o P l N l Y 3 R p b 2 4 x L 0 J 1 Z G d l d C U y M D E 5 L T I w L 0 1 1 b H R p c G x p Z W Q l M j B D b 2 x 1 b W 4 0 P C 9 J d G V t U G F 0 a D 4 8 L 0 l 0 Z W 1 M b 2 N h d G l v b j 4 8 U 3 R h Y m x l R W 5 0 c m l l c y A v P j w v S X R l b T 4 8 S X R l b T 4 8 S X R l b U x v Y 2 F 0 a W 9 u P j x J d G V t V H l w Z T 5 G b 3 J t d W x h P C 9 J d G V t V H l w Z T 4 8 S X R l b V B h d G g + U 2 V j d G l v b j E v Q n V k Z 2 V 0 J T I w M T k t M j A v T X V s d G l w b G l l Z C U y M E N v b H V t b j U 8 L 0 l 0 Z W 1 Q Y X R o P j w v S X R l b U x v Y 2 F 0 a W 9 u P j x T d G F i b G V F b n R y a W V z I C 8 + P C 9 J d G V t P j x J d G V t P j x J d G V t T G 9 j Y X R p b 2 4 + P E l 0 Z W 1 U e X B l P k Z v c m 1 1 b G E 8 L 0 l 0 Z W 1 U e X B l P j x J d G V t U G F 0 a D 5 T Z W N 0 a W 9 u M S 9 C d W R n Z X Q l M j A x O S 0 y M C 9 N d W x 0 a X B s a W V k J T I w Q 2 9 s d W 1 u N j w v S X R l b V B h d G g + P C 9 J d G V t T G 9 j Y X R p b 2 4 + P F N 0 Y W J s Z U V u d H J p Z X M g L z 4 8 L 0 l 0 Z W 0 + P E l 0 Z W 0 + P E l 0 Z W 1 M b 2 N h d G l v b j 4 8 S X R l b V R 5 c G U + R m 9 y b X V s Y T w v S X R l b V R 5 c G U + P E l 0 Z W 1 Q Y X R o P l N l Y 3 R p b 2 4 x L 0 J 1 Z G d l d C U y M D E 5 L T I w L 0 1 1 b H R p c G x p Z W Q l M j B D b 2 x 1 b W 4 3 P C 9 J d G V t U G F 0 a D 4 8 L 0 l 0 Z W 1 M b 2 N h d G l v b j 4 8 U 3 R h Y m x l R W 5 0 c m l l c y A v P j w v S X R l b T 4 8 S X R l b T 4 8 S X R l b U x v Y 2 F 0 a W 9 u P j x J d G V t V H l w Z T 5 G b 3 J t d W x h P C 9 J d G V t V H l w Z T 4 8 S X R l b V B h d G g + U 2 V j d G l v b j E v Q n V k Z 2 V 0 J T I w M T k t M j A v T X V s d G l w b G l l Z C U y M E N v b H V t b j g 8 L 0 l 0 Z W 1 Q Y X R o P j w v S X R l b U x v Y 2 F 0 a W 9 u P j x T d G F i b G V F b n R y a W V z I C 8 + P C 9 J d G V t P j x J d G V t P j x J d G V t T G 9 j Y X R p b 2 4 + P E l 0 Z W 1 U e X B l P k Z v c m 1 1 b G E 8 L 0 l 0 Z W 1 U e X B l P j x J d G V t U G F 0 a D 5 T Z W N 0 a W 9 u M S 9 C d W R n Z X Q l M j A x O S 0 y M C 9 N d W x 0 a X B s a W V k J T I w Q 2 9 s d W 1 u O T w v S X R l b V B h d G g + P C 9 J d G V t T G 9 j Y X R p b 2 4 + P F N 0 Y W J s Z U V u d H J p Z X M g L z 4 8 L 0 l 0 Z W 0 + P E l 0 Z W 0 + P E l 0 Z W 1 M b 2 N h d G l v b j 4 8 S X R l b V R 5 c G U + R m 9 y b X V s Y T w v S X R l b V R 5 c G U + P E l 0 Z W 1 Q Y X R o P l N l Y 3 R p b 2 4 x L 0 J 1 Z G d l d C U y M D E 5 L T I w L 0 1 1 b H R p c G x p Z W Q l M j B D b 2 x 1 b W 4 x M D w v S X R l b V B h d G g + P C 9 J d G V t T G 9 j Y X R p b 2 4 + P F N 0 Y W J s Z U V u d H J p Z X M g L z 4 8 L 0 l 0 Z W 0 + P E l 0 Z W 0 + P E l 0 Z W 1 M b 2 N h d G l v b j 4 8 S X R l b V R 5 c G U + R m 9 y b X V s Y T w v S X R l b V R 5 c G U + P E l 0 Z W 1 Q Y X R o P l N l Y 3 R p b 2 4 x L 0 J 1 Z G d l d C U y M D E 5 L T I w L 0 1 1 b H R p c G x p Z W Q l M j B D b 2 x 1 b W 4 x M T w v S X R l b V B h d G g + P C 9 J d G V t T G 9 j Y X R p b 2 4 + P F N 0 Y W J s Z U V u d H J p Z X M g L z 4 8 L 0 l 0 Z W 0 + P E l 0 Z W 0 + P E l 0 Z W 1 M b 2 N h d G l v b j 4 8 S X R l b V R 5 c G U + R m 9 y b X V s Y T w v S X R l b V R 5 c G U + P E l 0 Z W 1 Q Y X R o P l N l Y 3 R p b 2 4 x L 0 J 1 Z G d l d C U y M D E 5 L T I w L 0 1 1 b H R p c G x p Z W Q l M j B D b 2 x 1 b W 4 x M j w v S X R l b V B h d G g + P C 9 J d G V t T G 9 j Y X R p b 2 4 + P F N 0 Y W J s Z U V u d H J p Z X M g L z 4 8 L 0 l 0 Z W 0 + P E l 0 Z W 0 + P E l 0 Z W 1 M b 2 N h d G l v b j 4 8 S X R l b V R 5 c G U + R m 9 y b X V s Y T w v S X R l b V R 5 c G U + P E l 0 Z W 1 Q Y X R o P l N l Y 3 R p b 2 4 x L 0 J 1 Z G d l d C U y M D E 5 L T I w L 0 Z p b H R l c m V k J T I w U m 9 3 c z I 8 L 0 l 0 Z W 1 Q Y X R o P j w v S X R l b U x v Y 2 F 0 a W 9 u P j x T d G F i b G V F b n R y a W V z I C 8 + P C 9 J d G V t P j x J d G V t P j x J d G V t T G 9 j Y X R p b 2 4 + P E l 0 Z W 1 U e X B l P k Z v c m 1 1 b G E 8 L 0 l 0 Z W 1 U e X B l P j x J d G V t U G F 0 a D 5 T Z W N 0 a W 9 u M S 9 C d W R n Z X Q l M j A x O S 0 y M C 9 S Z X B s Y W N l Z C U y M F Z h b H V l M z w v S X R l b V B h d G g + P C 9 J d G V t T G 9 j Y X R p b 2 4 + P F N 0 Y W J s Z U V u d H J p Z X M g L z 4 8 L 0 l 0 Z W 0 + P E l 0 Z W 0 + P E l 0 Z W 1 M b 2 N h d G l v b j 4 8 S X R l b V R 5 c G U + R m 9 y b X V s Y T w v S X R l b V R 5 c G U + P E l 0 Z W 1 Q Y X R o P l N l Y 3 R p b 2 4 x L 0 J 1 Z G d l d C U y M D E 5 L T I w L 0 l u c 2 V y d G V k J T I w T W V y Z 2 V k J T I w Q 2 9 s d W 1 u P C 9 J d G V t U G F 0 a D 4 8 L 0 l 0 Z W 1 M b 2 N h d G l v b j 4 8 U 3 R h Y m x l R W 5 0 c m l l c y A v P j w v S X R l b T 4 8 S X R l b T 4 8 S X R l b U x v Y 2 F 0 a W 9 u P j x J d G V t V H l w Z T 5 G b 3 J t d W x h P C 9 J d G V t V H l w Z T 4 8 S X R l b V B h d G g + U 2 V j d G l v b j E v Q n V k Z 2 V 0 J T I w M T k t M j A v U m V v c m R l c m V k J T I w Q 2 9 s d W 1 u c z w v S X R l b V B h d G g + P C 9 J d G V t T G 9 j Y X R p b 2 4 + P F N 0 Y W J s Z U V u d H J p Z X M g L z 4 8 L 0 l 0 Z W 0 + P E l 0 Z W 0 + P E l 0 Z W 1 M b 2 N h d G l v b j 4 8 S X R l b V R 5 c G U + R m 9 y b X V s Y T w v S X R l b V R 5 c G U + P E l 0 Z W 1 Q Y X R o P l N l Y 3 R p b 2 4 x L 0 J 1 Z G d l d C U y M D I x L T I y L 0 Z p b H R l c m V k J T I w U m 9 3 c z w v S X R l b V B h d G g + P C 9 J d G V t T G 9 j Y X R p b 2 4 + P F N 0 Y W J s Z U V u d H J p Z X M g L z 4 8 L 0 l 0 Z W 0 + P E l 0 Z W 0 + P E l 0 Z W 1 M b 2 N h d G l v b j 4 8 S X R l b V R 5 c G U + R m 9 y b X V s Y T w v S X R l b V R 5 c G U + P E l 0 Z W 1 Q Y X R o P l N l Y 3 R p b 2 4 x L 0 J 1 Z G d l d C U y M D I x L T I y L 1 R y Y W 5 z c G 9 z Z W Q l M j B U Y W J s Z T w v S X R l b V B h d G g + P C 9 J d G V t T G 9 j Y X R p b 2 4 + P F N 0 Y W J s Z U V u d H J p Z X M g L z 4 8 L 0 l 0 Z W 0 + P E l 0 Z W 0 + P E l 0 Z W 1 M b 2 N h d G l v b j 4 8 S X R l b V R 5 c G U + R m 9 y b X V s Y T w v S X R l b V R 5 c G U + P E l 0 Z W 1 Q Y X R o P l N l Y 3 R p b 2 4 x L 0 J 1 Z G d l d C U y M D I x L T I y L 0 Z p b G x l Z C U y M E R v d 2 4 8 L 0 l 0 Z W 1 Q Y X R o P j w v S X R l b U x v Y 2 F 0 a W 9 u P j x T d G F i b G V F b n R y a W V z I C 8 + P C 9 J d G V t P j x J d G V t P j x J d G V t T G 9 j Y X R p b 2 4 + P E l 0 Z W 1 U e X B l P k Z v c m 1 1 b G E 8 L 0 l 0 Z W 1 U e X B l P j x J d G V t U G F 0 a D 5 T Z W N 0 a W 9 u M S 9 C d W R n Z X Q l M j A y M S 0 y M i 9 G a W x 0 Z X J l Z C U y M F J v d 3 M x P C 9 J d G V t U G F 0 a D 4 8 L 0 l 0 Z W 1 M b 2 N h d G l v b j 4 8 U 3 R h Y m x l R W 5 0 c m l l c y A v P j w v S X R l b T 4 8 S X R l b T 4 8 S X R l b U x v Y 2 F 0 a W 9 u P j x J d G V t V H l w Z T 5 G b 3 J t d W x h P C 9 J d G V t V H l w Z T 4 8 S X R l b V B h d G g + U 2 V j d G l v b j E v Q n V k Z 2 V 0 J T I w M j E t M j I v U m V u Y W 1 l Z C U y M E N v b H V t b n M 8 L 0 l 0 Z W 1 Q Y X R o P j w v S X R l b U x v Y 2 F 0 a W 9 u P j x T d G F i b G V F b n R y a W V z I C 8 + P C 9 J d G V t P j x J d G V t P j x J d G V t T G 9 j Y X R p b 2 4 + P E l 0 Z W 1 U e X B l P k Z v c m 1 1 b G E 8 L 0 l 0 Z W 1 U e X B l P j x J d G V t U G F 0 a D 5 T Z W N 0 a W 9 u M S 9 C d W R n Z X Q l M j A y M S 0 y M i 9 T c G x p d C U y M E N v b H V t b i U y M G J 5 J T I w R G V s a W 1 p d G V y P C 9 J d G V t U G F 0 a D 4 8 L 0 l 0 Z W 1 M b 2 N h d G l v b j 4 8 U 3 R h Y m x l R W 5 0 c m l l c y A v P j w v S X R l b T 4 8 S X R l b T 4 8 S X R l b U x v Y 2 F 0 a W 9 u P j x J d G V t V H l w Z T 5 G b 3 J t d W x h P C 9 J d G V t V H l w Z T 4 8 S X R l b V B h d G g + U 2 V j d G l v b j E v Q n V k Z 2 V 0 J T I w M j E t M j I v Q 2 h h b m d l Z C U y M F R 5 c G U x P C 9 J d G V t U G F 0 a D 4 8 L 0 l 0 Z W 1 M b 2 N h d G l v b j 4 8 U 3 R h Y m x l R W 5 0 c m l l c y A v P j w v S X R l b T 4 8 S X R l b T 4 8 S X R l b U x v Y 2 F 0 a W 9 u P j x J d G V t V H l w Z T 5 G b 3 J t d W x h P C 9 J d G V t V H l w Z T 4 8 S X R l b V B h d G g + U 2 V j d G l v b j E v Q n V k Z 2 V 0 J T I w M j E t M j I v U m V w b G F j Z W Q l M j B W Y W x 1 Z T w v S X R l b V B h d G g + P C 9 J d G V t T G 9 j Y X R p b 2 4 + P F N 0 Y W J s Z U V u d H J p Z X M g L z 4 8 L 0 l 0 Z W 0 + P E l 0 Z W 0 + P E l 0 Z W 1 M b 2 N h d G l v b j 4 8 S X R l b V R 5 c G U + R m 9 y b X V s Y T w v S X R l b V R 5 c G U + P E l 0 Z W 1 Q Y X R o P l N l Y 3 R p b 2 4 x L 0 J 1 Z G d l d C U y M D I x L T I y L 1 J l b m F t Z W Q l M j B D b 2 x 1 b W 5 z M T w v S X R l b V B h d G g + P C 9 J d G V t T G 9 j Y X R p b 2 4 + P F N 0 Y W J s Z U V u d H J p Z X M g L z 4 8 L 0 l 0 Z W 0 + P E l 0 Z W 0 + P E l 0 Z W 1 M b 2 N h d G l v b j 4 8 S X R l b V R 5 c G U + R m 9 y b X V s Y T w v S X R l b V R 5 c G U + P E l 0 Z W 1 Q Y X R o P l N l Y 3 R p b 2 4 x L 0 J 1 Z G d l d C U y M D I x L T I y L 1 J l c G x h Y 2 V k J T I w V m F s d W U x P C 9 J d G V t U G F 0 a D 4 8 L 0 l 0 Z W 1 M b 2 N h d G l v b j 4 8 U 3 R h Y m x l R W 5 0 c m l l c y A v P j w v S X R l b T 4 8 S X R l b T 4 8 S X R l b U x v Y 2 F 0 a W 9 u P j x J d G V t V H l w Z T 5 G b 3 J t d W x h P C 9 J d G V t V H l w Z T 4 8 S X R l b V B h d G g + U 2 V j d G l v b j E v Q n V k Z 2 V 0 J T I w M j E t M j I v U m V w b G F j Z W Q l M j B W Y W x 1 Z T I 8 L 0 l 0 Z W 1 Q Y X R o P j w v S X R l b U x v Y 2 F 0 a W 9 u P j x T d G F i b G V F b n R y a W V z I C 8 + P C 9 J d G V t P j x J d G V t P j x J d G V t T G 9 j Y X R p b 2 4 + P E l 0 Z W 1 U e X B l P k Z v c m 1 1 b G E 8 L 0 l 0 Z W 1 U e X B l P j x J d G V t U G F 0 a D 5 T Z W N 0 a W 9 u M S 9 C d W R n Z X Q l M j A y M S 0 y M i 9 N d W x 0 a X B s a W V k J T I w Q 2 9 s d W 1 u P C 9 J d G V t U G F 0 a D 4 8 L 0 l 0 Z W 1 M b 2 N h d G l v b j 4 8 U 3 R h Y m x l R W 5 0 c m l l c y A v P j w v S X R l b T 4 8 S X R l b T 4 8 S X R l b U x v Y 2 F 0 a W 9 u P j x J d G V t V H l w Z T 5 G b 3 J t d W x h P C 9 J d G V t V H l w Z T 4 8 S X R l b V B h d G g + U 2 V j d G l v b j E v Q n V k Z 2 V 0 J T I w M j E t M j I v T X V s d G l w b G l l Z C U y M E N v b H V t b j E 8 L 0 l 0 Z W 1 Q Y X R o P j w v S X R l b U x v Y 2 F 0 a W 9 u P j x T d G F i b G V F b n R y a W V z I C 8 + P C 9 J d G V t P j x J d G V t P j x J d G V t T G 9 j Y X R p b 2 4 + P E l 0 Z W 1 U e X B l P k Z v c m 1 1 b G E 8 L 0 l 0 Z W 1 U e X B l P j x J d G V t U G F 0 a D 5 T Z W N 0 a W 9 u M S 9 C d W R n Z X Q l M j A y M S 0 y M i 9 N d W x 0 a X B s a W V k J T I w Q 2 9 s d W 1 u M j w v S X R l b V B h d G g + P C 9 J d G V t T G 9 j Y X R p b 2 4 + P F N 0 Y W J s Z U V u d H J p Z X M g L z 4 8 L 0 l 0 Z W 0 + P E l 0 Z W 0 + P E l 0 Z W 1 M b 2 N h d G l v b j 4 8 S X R l b V R 5 c G U + R m 9 y b X V s Y T w v S X R l b V R 5 c G U + P E l 0 Z W 1 Q Y X R o P l N l Y 3 R p b 2 4 x L 0 J 1 Z G d l d C U y M D I x L T I y L 0 1 1 b H R p c G x p Z W Q l M j B D b 2 x 1 b W 4 z P C 9 J d G V t U G F 0 a D 4 8 L 0 l 0 Z W 1 M b 2 N h d G l v b j 4 8 U 3 R h Y m x l R W 5 0 c m l l c y A v P j w v S X R l b T 4 8 S X R l b T 4 8 S X R l b U x v Y 2 F 0 a W 9 u P j x J d G V t V H l w Z T 5 G b 3 J t d W x h P C 9 J d G V t V H l w Z T 4 8 S X R l b V B h d G g + U 2 V j d G l v b j E v Q n V k Z 2 V 0 J T I w M j E t M j I v T X V s d G l w b G l l Z C U y M E N v b H V t b j Q 8 L 0 l 0 Z W 1 Q Y X R o P j w v S X R l b U x v Y 2 F 0 a W 9 u P j x T d G F i b G V F b n R y a W V z I C 8 + P C 9 J d G V t P j x J d G V t P j x J d G V t T G 9 j Y X R p b 2 4 + P E l 0 Z W 1 U e X B l P k Z v c m 1 1 b G E 8 L 0 l 0 Z W 1 U e X B l P j x J d G V t U G F 0 a D 5 T Z W N 0 a W 9 u M S 9 C d W R n Z X Q l M j A y M S 0 y M i 9 N d W x 0 a X B s a W V k J T I w Q 2 9 s d W 1 u N T w v S X R l b V B h d G g + P C 9 J d G V t T G 9 j Y X R p b 2 4 + P F N 0 Y W J s Z U V u d H J p Z X M g L z 4 8 L 0 l 0 Z W 0 + P E l 0 Z W 0 + P E l 0 Z W 1 M b 2 N h d G l v b j 4 8 S X R l b V R 5 c G U + R m 9 y b X V s Y T w v S X R l b V R 5 c G U + P E l 0 Z W 1 Q Y X R o P l N l Y 3 R p b 2 4 x L 0 J 1 Z G d l d C U y M D I x L T I y L 0 1 1 b H R p c G x p Z W Q l M j B D b 2 x 1 b W 4 2 P C 9 J d G V t U G F 0 a D 4 8 L 0 l 0 Z W 1 M b 2 N h d G l v b j 4 8 U 3 R h Y m x l R W 5 0 c m l l c y A v P j w v S X R l b T 4 8 S X R l b T 4 8 S X R l b U x v Y 2 F 0 a W 9 u P j x J d G V t V H l w Z T 5 G b 3 J t d W x h P C 9 J d G V t V H l w Z T 4 8 S X R l b V B h d G g + U 2 V j d G l v b j E v Q n V k Z 2 V 0 J T I w M j E t M j I v T X V s d G l w b G l l Z C U y M E N v b H V t b j c 8 L 0 l 0 Z W 1 Q Y X R o P j w v S X R l b U x v Y 2 F 0 a W 9 u P j x T d G F i b G V F b n R y a W V z I C 8 + P C 9 J d G V t P j x J d G V t P j x J d G V t T G 9 j Y X R p b 2 4 + P E l 0 Z W 1 U e X B l P k Z v c m 1 1 b G E 8 L 0 l 0 Z W 1 U e X B l P j x J d G V t U G F 0 a D 5 T Z W N 0 a W 9 u M S 9 C d W R n Z X Q l M j A y M S 0 y M i 9 N d W x 0 a X B s a W V k J T I w Q 2 9 s d W 1 u O D w v S X R l b V B h d G g + P C 9 J d G V t T G 9 j Y X R p b 2 4 + P F N 0 Y W J s Z U V u d H J p Z X M g L z 4 8 L 0 l 0 Z W 0 + P E l 0 Z W 0 + P E l 0 Z W 1 M b 2 N h d G l v b j 4 8 S X R l b V R 5 c G U + R m 9 y b X V s Y T w v S X R l b V R 5 c G U + P E l 0 Z W 1 Q Y X R o P l N l Y 3 R p b 2 4 x L 0 J 1 Z G d l d C U y M D I x L T I y L 0 1 1 b H R p c G x p Z W Q l M j B D b 2 x 1 b W 4 5 P C 9 J d G V t U G F 0 a D 4 8 L 0 l 0 Z W 1 M b 2 N h d G l v b j 4 8 U 3 R h Y m x l R W 5 0 c m l l c y A v P j w v S X R l b T 4 8 S X R l b T 4 8 S X R l b U x v Y 2 F 0 a W 9 u P j x J d G V t V H l w Z T 5 G b 3 J t d W x h P C 9 J d G V t V H l w Z T 4 8 S X R l b V B h d G g + U 2 V j d G l v b j E v Q n V k Z 2 V 0 J T I w M j E t M j I v T X V s d G l w b G l l Z C U y M E N v b H V t b j E w P C 9 J d G V t U G F 0 a D 4 8 L 0 l 0 Z W 1 M b 2 N h d G l v b j 4 8 U 3 R h Y m x l R W 5 0 c m l l c y A v P j w v S X R l b T 4 8 S X R l b T 4 8 S X R l b U x v Y 2 F 0 a W 9 u P j x J d G V t V H l w Z T 5 G b 3 J t d W x h P C 9 J d G V t V H l w Z T 4 8 S X R l b V B h d G g + U 2 V j d G l v b j E v Q n V k Z 2 V 0 J T I w M j E t M j I v T X V s d G l w b G l l Z C U y M E N v b H V t b j E x P C 9 J d G V t U G F 0 a D 4 8 L 0 l 0 Z W 1 M b 2 N h d G l v b j 4 8 U 3 R h Y m x l R W 5 0 c m l l c y A v P j w v S X R l b T 4 8 S X R l b T 4 8 S X R l b U x v Y 2 F 0 a W 9 u P j x J d G V t V H l w Z T 5 G b 3 J t d W x h P C 9 J d G V t V H l w Z T 4 8 S X R l b V B h d G g + U 2 V j d G l v b j E v Q n V k Z 2 V 0 J T I w M j E t M j I v T X V s d G l w b G l l Z C U y M E N v b H V t b j E y P C 9 J d G V t U G F 0 a D 4 8 L 0 l 0 Z W 1 M b 2 N h d G l v b j 4 8 U 3 R h Y m x l R W 5 0 c m l l c y A v P j w v S X R l b T 4 8 S X R l b T 4 8 S X R l b U x v Y 2 F 0 a W 9 u P j x J d G V t V H l w Z T 5 G b 3 J t d W x h P C 9 J d G V t V H l w Z T 4 8 S X R l b V B h d G g + U 2 V j d G l v b j E v Q n V k Z 2 V 0 J T I w M j E t M j I v R m l s d G V y Z W Q l M j B S b 3 d z M j w v S X R l b V B h d G g + P C 9 J d G V t T G 9 j Y X R p b 2 4 + P F N 0 Y W J s Z U V u d H J p Z X M g L z 4 8 L 0 l 0 Z W 0 + P E l 0 Z W 0 + P E l 0 Z W 1 M b 2 N h d G l v b j 4 8 S X R l b V R 5 c G U + R m 9 y b X V s Y T w v S X R l b V R 5 c G U + P E l 0 Z W 1 Q Y X R o P l N l Y 3 R p b 2 4 x L 0 J 1 Z G d l d C U y M D I x L T I y L 1 J l c G x h Y 2 V k J T I w V m F s d W U z P C 9 J d G V t U G F 0 a D 4 8 L 0 l 0 Z W 1 M b 2 N h d G l v b j 4 8 U 3 R h Y m x l R W 5 0 c m l l c y A v P j w v S X R l b T 4 8 S X R l b T 4 8 S X R l b U x v Y 2 F 0 a W 9 u P j x J d G V t V H l w Z T 5 G b 3 J t d W x h P C 9 J d G V t V H l w Z T 4 8 S X R l b V B h d G g + U 2 V j d G l v b j E v Q n V k Z 2 V 0 J T I w M j E t M j I v S W 5 z Z X J 0 Z W Q l M j B N Z X J n Z W Q l M j B D b 2 x 1 b W 4 8 L 0 l 0 Z W 1 Q Y X R o P j w v S X R l b U x v Y 2 F 0 a W 9 u P j x T d G F i b G V F b n R y a W V z I C 8 + P C 9 J d G V t P j x J d G V t P j x J d G V t T G 9 j Y X R p b 2 4 + P E l 0 Z W 1 U e X B l P k Z v c m 1 1 b G E 8 L 0 l 0 Z W 1 U e X B l P j x J d G V t U G F 0 a D 5 T Z W N 0 a W 9 u M S 9 C d W R n Z X Q l M j A y M S 0 y M i 9 S Z W 9 y Z G V y Z W Q l M j B D b 2 x 1 b W 5 z P C 9 J d G V t U G F 0 a D 4 8 L 0 l 0 Z W 1 M b 2 N h d G l v b j 4 8 U 3 R h Y m x l R W 5 0 c m l l c y A v P j w v S X R l b T 4 8 S X R l b T 4 8 S X R l b U x v Y 2 F 0 a W 9 u P j x J d G V t V H l w Z T 5 G b 3 J t d W x h P C 9 J d G V t V H l w Z T 4 8 S X R l b V B h d G g + U 2 V j d G l v b j E v Q n V k Z 2 V 0 L 0 F w c G V u Z G V k J T I w U X V l c n k 8 L 0 l 0 Z W 1 Q Y X R o P j w v S X R l b U x v Y 2 F 0 a W 9 u P j x T d G F i b G V F b n R y a W V z I C 8 + P C 9 J d G V t P j x J d G V t P j x J d G V t T G 9 j Y X R p b 2 4 + P E l 0 Z W 1 U e X B l P k Z v c m 1 1 b G E 8 L 0 l 0 Z W 1 U e X B l P j x J d G V t U G F 0 a D 5 T Z W N 0 a W 9 u M S 9 B Y 3 Q v U 2 9 1 c m N l P C 9 J d G V t U G F 0 a D 4 8 L 0 l 0 Z W 1 M b 2 N h d G l v b j 4 8 U 3 R h Y m x l R W 5 0 c m l l c y A v P j w v S X R l b T 4 8 S X R l b T 4 8 S X R l b U x v Y 2 F 0 a W 9 u P j x J d G V t V H l w Z T 5 G b 3 J t d W x h P C 9 J d G V t V H l w Z T 4 8 S X R l b V B h d G g + U 2 V j d G l v b j E v Q W N 0 L 0 F i Z X J k Z W V u X 1 N o Z W V 0 P C 9 J d G V t U G F 0 a D 4 8 L 0 l 0 Z W 1 M b 2 N h d G l v b j 4 8 U 3 R h Y m x l R W 5 0 c m l l c y A v P j w v S X R l b T 4 8 S X R l b T 4 8 S X R l b U x v Y 2 F 0 a W 9 u P j x J d G V t V H l w Z T 5 G b 3 J t d W x h P C 9 J d G V t V H l w Z T 4 8 S X R l b V B h d G g + U 2 V j d G l v b j E v Q W N 0 L 1 B y b 2 1 v d G V k J T I w S G V h Z G V y c z w v S X R l b V B h d G g + P C 9 J d G V t T G 9 j Y X R p b 2 4 + P F N 0 Y W J s Z U V u d H J p Z X M g L z 4 8 L 0 l 0 Z W 0 + P E l 0 Z W 0 + P E l 0 Z W 1 M b 2 N h d G l v b j 4 8 S X R l b V R 5 c G U + R m 9 y b X V s Y T w v S X R l b V R 5 c G U + P E l 0 Z W 1 Q Y X R o P l N l Y 3 R p b 2 4 x L 0 F j d C 9 Q c m 9 t b 3 R l Z C U y M E h l Y W R l c n M x P C 9 J d G V t U G F 0 a D 4 8 L 0 l 0 Z W 1 M b 2 N h d G l v b j 4 8 U 3 R h Y m x l R W 5 0 c m l l c y A v P j w v S X R l b T 4 8 S X R l b T 4 8 S X R l b U x v Y 2 F 0 a W 9 u P j x J d G V t V H l w Z T 5 G b 3 J t d W x h P C 9 J d G V t V H l w Z T 4 8 S X R l b V B h d G g + U 2 V j d G l v b j E v Q W N 0 L 0 Z p b H R l c m V k J T I w U m 9 3 c z w v S X R l b V B h d G g + P C 9 J d G V t T G 9 j Y X R p b 2 4 + P F N 0 Y W J s Z U V u d H J p Z X M g L z 4 8 L 0 l 0 Z W 0 + P E l 0 Z W 0 + P E l 0 Z W 1 M b 2 N h d G l v b j 4 8 S X R l b V R 5 c G U + R m 9 y b X V s Y T w v S X R l b V R 5 c G U + P E l 0 Z W 1 Q Y X R o P l N l Y 3 R p b 2 4 x L 0 F j d C 9 S Z W 5 h b W V k J T I w Q 2 9 s d W 1 u c z w v S X R l b V B h d G g + P C 9 J d G V t T G 9 j Y X R p b 2 4 + P F N 0 Y W J s Z U V u d H J p Z X M g L z 4 8 L 0 l 0 Z W 0 + P E l 0 Z W 0 + P E l 0 Z W 1 M b 2 N h d G l v b j 4 8 S X R l b V R 5 c G U + R m 9 y b X V s Y T w v S X R l b V R 5 c G U + P E l 0 Z W 1 Q Y X R o P l N l Y 3 R p b 2 4 x L 0 F j d C 9 V b n B p d m 9 0 Z W Q l M j B P d G h l c i U y M E N v b H V t b n M 8 L 0 l 0 Z W 1 Q Y X R o P j w v S X R l b U x v Y 2 F 0 a W 9 u P j x T d G F i b G V F b n R y a W V z I C 8 + P C 9 J d G V t P j x J d G V t P j x J d G V t T G 9 j Y X R p b 2 4 + P E l 0 Z W 1 U e X B l P k Z v c m 1 1 b G E 8 L 0 l 0 Z W 1 U e X B l P j x J d G V t U G F 0 a D 5 T Z W N 0 a W 9 u M S 9 B Y 3 Q v R m l s d G V y Z W Q l M j B S b 3 d z M T w v S X R l b V B h d G g + P C 9 J d G V t T G 9 j Y X R p b 2 4 + P F N 0 Y W J s Z U V u d H J p Z X M g L z 4 8 L 0 l 0 Z W 0 + P E l 0 Z W 0 + P E l 0 Z W 1 M b 2 N h d G l v b j 4 8 S X R l b V R 5 c G U + R m 9 y b X V s Y T w v S X R l b V R 5 c G U + P E l 0 Z W 1 Q Y X R o P l N l Y 3 R p b 2 4 x L 0 F j d C 9 D a G F u Z 2 V k J T I w V H l w Z T Q 8 L 0 l 0 Z W 1 Q Y X R o P j w v S X R l b U x v Y 2 F 0 a W 9 u P j x T d G F i b G V F b n R y a W V z I C 8 + P C 9 J d G V t P j x J d G V t P j x J d G V t T G 9 j Y X R p b 2 4 + P E l 0 Z W 1 U e X B l P k Z v c m 1 1 b G E 8 L 0 l 0 Z W 1 U e X B l P j x J d G V t U G F 0 a D 5 T Z W N 0 a W 9 u M S 9 B Y 3 Q v U m V w b G F j Z W Q l M j B W Y W x 1 Z T c 8 L 0 l 0 Z W 1 Q Y X R o P j w v S X R l b U x v Y 2 F 0 a W 9 u P j x T d G F i b G V F b n R y a W V z I C 8 + P C 9 J d G V t P j x J d G V t P j x J d G V t T G 9 j Y X R p b 2 4 + P E l 0 Z W 1 U e X B l P k Z v c m 1 1 b G E 8 L 0 l 0 Z W 1 U e X B l P j x J d G V t U G F 0 a D 5 T Z W N 0 a W 9 u M S 9 B Y 3 Q v Q 2 h h b m d l Z C U y M F R 5 c G U y P C 9 J d G V t U G F 0 a D 4 8 L 0 l 0 Z W 1 M b 2 N h d G l v b j 4 8 U 3 R h Y m x l R W 5 0 c m l l c y A v P j w v S X R l b T 4 8 S X R l b T 4 8 S X R l b U x v Y 2 F 0 a W 9 u P j x J d G V t V H l w Z T 5 G b 3 J t d W x h P C 9 J d G V t V H l w Z T 4 8 S X R l b V B h d G g + U 2 V j d G l v b j E v Q W N 0 L 1 N w b G l 0 J T I w Q 2 9 s d W 1 u J T I w Y n k l M j B E Z W x p b W l 0 Z X I 8 L 0 l 0 Z W 1 Q Y X R o P j w v S X R l b U x v Y 2 F 0 a W 9 u P j x T d G F i b G V F b n R y a W V z I C 8 + P C 9 J d G V t P j x J d G V t P j x J d G V t T G 9 j Y X R p b 2 4 + P E l 0 Z W 1 U e X B l P k Z v c m 1 1 b G E 8 L 0 l 0 Z W 1 U e X B l P j x J d G V t U G F 0 a D 5 T Z W N 0 a W 9 u M S 9 B Y 3 Q v Q 2 h h b m d l Z C U y M F R 5 c G U z P C 9 J d G V t U G F 0 a D 4 8 L 0 l 0 Z W 1 M b 2 N h d G l v b j 4 8 U 3 R h Y m x l R W 5 0 c m l l c y A v P j w v S X R l b T 4 8 S X R l b T 4 8 S X R l b U x v Y 2 F 0 a W 9 u P j x J d G V t V H l w Z T 5 G b 3 J t d W x h P C 9 J d G V t V H l w Z T 4 8 S X R l b V B h d G g + U 2 V j d G l v b j E v Q W N 0 L 1 J l c G x h Y 2 V k J T I w V m F s d W U 8 L 0 l 0 Z W 1 Q Y X R o P j w v S X R l b U x v Y 2 F 0 a W 9 u P j x T d G F i b G V F b n R y a W V z I C 8 + P C 9 J d G V t P j x J d G V t P j x J d G V t T G 9 j Y X R p b 2 4 + P E l 0 Z W 1 U e X B l P k Z v c m 1 1 b G E 8 L 0 l 0 Z W 1 U e X B l P j x J d G V t U G F 0 a D 5 T Z W N 0 a W 9 u M S 9 B Y 3 Q v U m V u Y W 1 l Z C U y M E N v b H V t b n M x P C 9 J d G V t U G F 0 a D 4 8 L 0 l 0 Z W 1 M b 2 N h d G l v b j 4 8 U 3 R h Y m x l R W 5 0 c m l l c y A v P j w v S X R l b T 4 8 S X R l b T 4 8 S X R l b U x v Y 2 F 0 a W 9 u P j x J d G V t V H l w Z T 5 G b 3 J t d W x h P C 9 J d G V t V H l w Z T 4 8 S X R l b V B h d G g + U 2 V j d G l v b j E v Q W N 0 L 0 Z p b H R l c m V k J T I w U m 9 3 c z I 8 L 0 l 0 Z W 1 Q Y X R o P j w v S X R l b U x v Y 2 F 0 a W 9 u P j x T d G F i b G V F b n R y a W V z I C 8 + P C 9 J d G V t P j x J d G V t P j x J d G V t T G 9 j Y X R p b 2 4 + P E l 0 Z W 1 U e X B l P k Z v c m 1 1 b G E 8 L 0 l 0 Z W 1 U e X B l P j x J d G V t U G F 0 a D 5 T Z W N 0 a W 9 u M S 9 B Y 3 Q v U m V v c m R l c m V k J T I w Q 2 9 s d W 1 u c z w v S X R l b V B h d G g + P C 9 J d G V t T G 9 j Y X R p b 2 4 + P F N 0 Y W J s Z U V u d H J p Z X M g L z 4 8 L 0 l 0 Z W 0 + P E l 0 Z W 0 + P E l 0 Z W 1 M b 2 N h d G l v b j 4 8 S X R l b V R 5 c G U + R m 9 y b X V s Y T w v S X R l b V R 5 c G U + P E l 0 Z W 1 Q Y X R o P l N l Y 3 R p b 2 4 x L 0 F j d C 9 S Z X B s Y W N l Z C U y M F Z h b H V l M T w v S X R l b V B h d G g + P C 9 J d G V t T G 9 j Y X R p b 2 4 + P F N 0 Y W J s Z U V u d H J p Z X M g L z 4 8 L 0 l 0 Z W 0 + P E l 0 Z W 0 + P E l 0 Z W 1 M b 2 N h d G l v b j 4 8 S X R l b V R 5 c G U + R m 9 y b X V s Y T w v S X R l b V R 5 c G U + P E l 0 Z W 1 Q Y X R o P l N l Y 3 R p b 2 4 x L 0 F j d C 9 S Z X B s Y W N l Z C U y M F Z h b H V l M j w v S X R l b V B h d G g + P C 9 J d G V t T G 9 j Y X R p b 2 4 + P F N 0 Y W J s Z U V u d H J p Z X M g L z 4 8 L 0 l 0 Z W 0 + P E l 0 Z W 0 + P E l 0 Z W 1 M b 2 N h d G l v b j 4 8 S X R l b V R 5 c G U + R m 9 y b X V s Y T w v S X R l b V R 5 c G U + P E l 0 Z W 1 Q Y X R o P l N l Y 3 R p b 2 4 x L 0 F j d C 9 S Z X B s Y W N l Z C U y M F Z h b H V l M z w v S X R l b V B h d G g + P C 9 J d G V t T G 9 j Y X R p b 2 4 + P F N 0 Y W J s Z U V u d H J p Z X M g L z 4 8 L 0 l 0 Z W 0 + P E l 0 Z W 0 + P E l 0 Z W 1 M b 2 N h d G l v b j 4 8 S X R l b V R 5 c G U + R m 9 y b X V s Y T w v S X R l b V R 5 c G U + P E l 0 Z W 1 Q Y X R o P l N l Y 3 R p b 2 4 x L 0 F j d C 9 S Z X B s Y W N l Z C U y M F Z h b H V l N D w v S X R l b V B h d G g + P C 9 J d G V t T G 9 j Y X R p b 2 4 + P F N 0 Y W J s Z U V u d H J p Z X M g L z 4 8 L 0 l 0 Z W 0 + P E l 0 Z W 0 + P E l 0 Z W 1 M b 2 N h d G l v b j 4 8 S X R l b V R 5 c G U + R m 9 y b X V s Y T w v S X R l b V R 5 c G U + P E l 0 Z W 1 Q Y X R o P l N l Y 3 R p b 2 4 x L 0 F j d C 9 S Z X B s Y W N l Z C U y M F Z h b H V l N T w v S X R l b V B h d G g + P C 9 J d G V t T G 9 j Y X R p b 2 4 + P F N 0 Y W J s Z U V u d H J p Z X M g L z 4 8 L 0 l 0 Z W 0 + P E l 0 Z W 0 + P E l 0 Z W 1 M b 2 N h d G l v b j 4 8 S X R l b V R 5 c G U + R m 9 y b X V s Y T w v S X R l b V R 5 c G U + P E l 0 Z W 1 Q Y X R o P l N l Y 3 R p b 2 4 x L 0 F j d C 9 S Z X B s Y W N l Z C U y M F Z h b H V l N j w v S X R l b V B h d G g + P C 9 J d G V t T G 9 j Y X R p b 2 4 + P F N 0 Y W J s Z U V u d H J p Z X M g L z 4 8 L 0 l 0 Z W 0 + P E l 0 Z W 0 + P E l 0 Z W 1 M b 2 N h d G l v b j 4 8 S X R l b V R 5 c G U + R m 9 y b X V s Y T w v S X R l b V R 5 c G U + P E l 0 Z W 1 Q Y X R o P l N l Y 3 R p b 2 4 x L 0 F j d C 9 D a G F u Z 2 V k J T I w V H l w Z T U 8 L 0 l 0 Z W 1 Q Y X R o P j w v S X R l b U x v Y 2 F 0 a W 9 u P j x T d G F i b G V F b n R y a W V z I C 8 + P C 9 J d G V t P j x J d G V t P j x J d G V t T G 9 j Y X R p b 2 4 + P E l 0 Z W 1 U e X B l P k Z v c m 1 1 b G E 8 L 0 l 0 Z W 1 U e X B l P j x J d G V t U G F 0 a D 5 T Z W N 0 a W 9 u M S 9 B Y 3 Q v U G l 2 b 3 R l Z C U y M E N v b H V t b j w v S X R l b V B h d G g + P C 9 J d G V t T G 9 j Y X R p b 2 4 + P F N 0 Y W J s Z U V u d H J p Z X M g L z 4 8 L 0 l 0 Z W 0 + P E l 0 Z W 0 + P E l 0 Z W 1 M b 2 N h d G l v b j 4 8 S X R l b V R 5 c G U + R m 9 y b X V s Y T w v S X R l b V R 5 c G U + P E l 0 Z W 1 Q Y X R o P l N l Y 3 R p b 2 4 x L 0 F j d C 9 D a G F u Z 2 V k J T I w V H l w Z T Y 8 L 0 l 0 Z W 1 Q Y X R o P j w v S X R l b U x v Y 2 F 0 a W 9 u P j x T d G F i b G V F b n R y a W V z I C 8 + P C 9 J d G V t P j x J d G V t P j x J d G V t T G 9 j Y X R p b 2 4 + P E l 0 Z W 1 U e X B l P k Z v c m 1 1 b G E 8 L 0 l 0 Z W 1 U e X B l P j x J d G V t U G F 0 a D 5 T Z W N 0 a W 9 u M S 9 B Y 3 Q v S W 5 z Z X J 0 Z W Q l M j B M a X R l c m F s P C 9 J d G V t U G F 0 a D 4 8 L 0 l 0 Z W 1 M b 2 N h d G l v b j 4 8 U 3 R h Y m x l R W 5 0 c m l l c y A v P j w v S X R l b T 4 8 S X R l b T 4 8 S X R l b U x v Y 2 F 0 a W 9 u P j x J d G V t V H l w Z T 5 G b 3 J t d W x h P C 9 J d G V t V H l w Z T 4 8 S X R l b V B h d G g + U 2 V j d G l v b j E v Q W N 0 L 1 J l b m F t Z W Q l M j B D b 2 x 1 b W 5 z M j w v S X R l b V B h d G g + P C 9 J d G V t T G 9 j Y X R p b 2 4 + P F N 0 Y W J s Z U V u d H J p Z X M g L z 4 8 L 0 l 0 Z W 0 + P E l 0 Z W 0 + P E l 0 Z W 1 M b 2 N h d G l v b j 4 8 S X R l b V R 5 c G U + R m 9 y b X V s Y T w v S X R l b V R 5 c G U + P E l 0 Z W 1 Q Y X R o P l N l Y 3 R p b 2 4 x L 0 F j d C 9 B c H B l b m R l Z C U y M F F 1 Z X J 5 P C 9 J d G V t U G F 0 a D 4 8 L 0 l 0 Z W 1 M b 2 N h d G l v b j 4 8 U 3 R h Y m x l R W 5 0 c m l l c y A v P j w v S X R l b T 4 8 S X R l b T 4 8 S X R l b U x v Y 2 F 0 a W 9 u P j x J d G V t V H l w Z T 5 G b 3 J t d W x h P C 9 J d G V t V H l w Z T 4 8 S X R l b V B h d G g + U 2 V j d G l v b j E v Q W N 0 L 0 1 1 b H R p c G x p Z W Q l M j B D b 2 x 1 b W 4 8 L 0 l 0 Z W 1 Q Y X R o P j w v S X R l b U x v Y 2 F 0 a W 9 u P j x T d G F i b G V F b n R y a W V z I C 8 + P C 9 J d G V t P j x J d G V t P j x J d G V t T G 9 j Y X R p b 2 4 + P E l 0 Z W 1 U e X B l P k Z v c m 1 1 b G E 8 L 0 l 0 Z W 1 U e X B l P j x J d G V t U G F 0 a D 5 T Z W N 0 a W 9 u M S 9 B Y 3 Q v T X V s d G l w b G l l Z C U y M E N v b H V t b j E 8 L 0 l 0 Z W 1 Q Y X R o P j w v S X R l b U x v Y 2 F 0 a W 9 u P j x T d G F i b G V F b n R y a W V z I C 8 + P C 9 J d G V t P j x J d G V t P j x J d G V t T G 9 j Y X R p b 2 4 + P E l 0 Z W 1 U e X B l P k Z v c m 1 1 b G E 8 L 0 l 0 Z W 1 U e X B l P j x J d G V t U G F 0 a D 5 T Z W N 0 a W 9 u M S 9 B Y 3 Q v T X V s d G l w b G l l Z C U y M E N v b H V t b j I 8 L 0 l 0 Z W 1 Q Y X R o P j w v S X R l b U x v Y 2 F 0 a W 9 u P j x T d G F i b G V F b n R y a W V z I C 8 + P C 9 J d G V t P j x J d G V t P j x J d G V t T G 9 j Y X R p b 2 4 + P E l 0 Z W 1 U e X B l P k Z v c m 1 1 b G E 8 L 0 l 0 Z W 1 U e X B l P j x J d G V t U G F 0 a D 5 T Z W N 0 a W 9 u M S 9 B Y 3 Q v T X V s d G l w b G l l Z C U y M E N v b H V t b j M 8 L 0 l 0 Z W 1 Q Y X R o P j w v S X R l b U x v Y 2 F 0 a W 9 u P j x T d G F i b G V F b n R y a W V z I C 8 + P C 9 J d G V t P j x J d G V t P j x J d G V t T G 9 j Y X R p b 2 4 + P E l 0 Z W 1 U e X B l P k Z v c m 1 1 b G E 8 L 0 l 0 Z W 1 U e X B l P j x J d G V t U G F 0 a D 5 T Z W N 0 a W 9 u M S 9 B Y 3 Q v T X V s d G l w b G l l Z C U y M E N v b H V t b j Q 8 L 0 l 0 Z W 1 Q Y X R o P j w v S X R l b U x v Y 2 F 0 a W 9 u P j x T d G F i b G V F b n R y a W V z I C 8 + P C 9 J d G V t P j x J d G V t P j x J d G V t T G 9 j Y X R p b 2 4 + P E l 0 Z W 1 U e X B l P k Z v c m 1 1 b G E 8 L 0 l 0 Z W 1 U e X B l P j x J d G V t U G F 0 a D 5 T Z W N 0 a W 9 u M S 9 B Y 3 Q v T X V s d G l w b G l l Z C U y M E N v b H V t b j U 8 L 0 l 0 Z W 1 Q Y X R o P j w v S X R l b U x v Y 2 F 0 a W 9 u P j x T d G F i b G V F b n R y a W V z I C 8 + P C 9 J d G V t P j x J d G V t P j x J d G V t T G 9 j Y X R p b 2 4 + P E l 0 Z W 1 U e X B l P k Z v c m 1 1 b G E 8 L 0 l 0 Z W 1 U e X B l P j x J d G V t U G F 0 a D 5 T Z W N 0 a W 9 u M S 9 B Y 3 Q v T X V s d G l w b G l l Z C U y M E N v b H V t b j Y 8 L 0 l 0 Z W 1 Q Y X R o P j w v S X R l b U x v Y 2 F 0 a W 9 u P j x T d G F i b G V F b n R y a W V z I C 8 + P C 9 J d G V t P j x J d G V t P j x J d G V t T G 9 j Y X R p b 2 4 + P E l 0 Z W 1 U e X B l P k Z v c m 1 1 b G E 8 L 0 l 0 Z W 1 U e X B l P j x J d G V t U G F 0 a D 5 T Z W N 0 a W 9 u M S 9 B Y 3 Q v T X V s d G l w b G l l Z C U y M E N v b H V t b j c 8 L 0 l 0 Z W 1 Q Y X R o P j w v S X R l b U x v Y 2 F 0 a W 9 u P j x T d G F i b G V F b n R y a W V z I C 8 + P C 9 J d G V t P j x J d G V t P j x J d G V t T G 9 j Y X R p b 2 4 + P E l 0 Z W 1 U e X B l P k Z v c m 1 1 b G E 8 L 0 l 0 Z W 1 U e X B l P j x J d G V t U G F 0 a D 5 T Z W N 0 a W 9 u M S 9 B Y 3 Q v T X V s d G l w b G l l Z C U y M E N v b H V t b j g 8 L 0 l 0 Z W 1 Q Y X R o P j w v S X R l b U x v Y 2 F 0 a W 9 u P j x T d G F i b G V F b n R y a W V z I C 8 + P C 9 J d G V t P j x J d G V t P j x J d G V t T G 9 j Y X R p b 2 4 + P E l 0 Z W 1 U e X B l P k Z v c m 1 1 b G E 8 L 0 l 0 Z W 1 U e X B l P j x J d G V t U G F 0 a D 5 T Z W N 0 a W 9 u M S 9 B Y 3 Q v T X V s d G l w b G l l Z C U y M E N v b H V t b j k 8 L 0 l 0 Z W 1 Q Y X R o P j w v S X R l b U x v Y 2 F 0 a W 9 u P j x T d G F i b G V F b n R y a W V z I C 8 + P C 9 J d G V t P j x J d G V t P j x J d G V t T G 9 j Y X R p b 2 4 + P E l 0 Z W 1 U e X B l P k Z v c m 1 1 b G E 8 L 0 l 0 Z W 1 U e X B l P j x J d G V t U G F 0 a D 5 T Z W N 0 a W 9 u M S 9 B Y 3 Q v T X V s d G l w b G l l Z C U y M E N v b H V t b j E w P C 9 J d G V t U G F 0 a D 4 8 L 0 l 0 Z W 1 M b 2 N h d G l v b j 4 8 U 3 R h Y m x l R W 5 0 c m l l c y A v P j w v S X R l b T 4 8 S X R l b T 4 8 S X R l b U x v Y 2 F 0 a W 9 u P j x J d G V t V H l w Z T 5 G b 3 J t d W x h P C 9 J d G V t V H l w Z T 4 8 S X R l b V B h d G g + U 2 V j d G l v b j E v Q W N 0 L 0 1 1 b H R p c G x p Z W Q l M j B D b 2 x 1 b W 4 x M T w v S X R l b V B h d G g + P C 9 J d G V t T G 9 j Y X R p b 2 4 + P F N 0 Y W J s Z U V u d H J p Z X M g L z 4 8 L 0 l 0 Z W 0 + P E l 0 Z W 0 + P E l 0 Z W 1 M b 2 N h d G l v b j 4 8 S X R l b V R 5 c G U + R m 9 y b X V s Y T w v S X R l b V R 5 c G U + P E l 0 Z W 1 Q Y X R o P l N l Y 3 R p b 2 4 x L 0 F j d C 9 N d W x 0 a X B s a W V k J T I w Q 2 9 s d W 1 u M T I 8 L 0 l 0 Z W 1 Q Y X R o P j w v S X R l b U x v Y 2 F 0 a W 9 u P j x T d G F i b G V F b n R y a W V z I C 8 + P C 9 J d G V t P j x J d G V t P j x J d G V t T G 9 j Y X R p b 2 4 + P E l 0 Z W 1 U e X B l P k Z v c m 1 1 b G E 8 L 0 l 0 Z W 1 U e X B l P j x J d G V t U G F 0 a D 5 T Z W N 0 a W 9 u M S 9 B Y 3 Q v T X V s d G l w b G l l Z C U y M E N v b H V t b j E z P C 9 J d G V t U G F 0 a D 4 8 L 0 l 0 Z W 1 M b 2 N h d G l v b j 4 8 U 3 R h Y m x l R W 5 0 c m l l c y A v P j w v S X R l b T 4 8 S X R l b T 4 8 S X R l b U x v Y 2 F 0 a W 9 u P j x J d G V t V H l w Z T 5 G b 3 J t d W x h P C 9 J d G V t V H l w Z T 4 8 S X R l b V B h d G g + U 2 V j d G l v b j E v Q W N 0 L 0 l u c 2 V y d G V k J T I w T W V y Z 2 V k J T I w Q 2 9 s d W 1 u P C 9 J d G V t U G F 0 a D 4 8 L 0 l 0 Z W 1 M b 2 N h d G l v b j 4 8 U 3 R h Y m x l R W 5 0 c m l l c y A v P j w v S X R l b T 4 8 S X R l b T 4 8 S X R l b U x v Y 2 F 0 a W 9 u P j x J d G V t V H l w Z T 5 G b 3 J t d W x h P C 9 J d G V t V H l w Z T 4 8 S X R l b V B h d G g + U 2 V j d G l v b j E v Q W N 0 L 0 Z p b H R l c m V k J T I w U m 9 3 c z M 8 L 0 l 0 Z W 1 Q Y X R o P j w v S X R l b U x v Y 2 F 0 a W 9 u P j x T d G F i b G V F b n R y a W V z I C 8 + P C 9 J d G V t P j x J d G V t P j x J d G V t T G 9 j Y X R p b 2 4 + P E l 0 Z W 1 U e X B l P k Z v c m 1 1 b G E 8 L 0 l 0 Z W 1 U e X B l P j x J d G V t U G F 0 a D 5 T Z W N 0 a W 9 u M S 9 B Y 3 Q v V W 5 w a X Z v d G V k J T I w Q 2 9 s d W 1 u c z w v S X R l b V B h d G g + P C 9 J d G V t T G 9 j Y X R p b 2 4 + P F N 0 Y W J s Z U V u d H J p Z X M g L z 4 8 L 0 l 0 Z W 0 + P E l 0 Z W 0 + P E l 0 Z W 1 M b 2 N h d G l v b j 4 8 S X R l b V R 5 c G U + R m 9 y b X V s Y T w v S X R l b V R 5 c G U + P E l 0 Z W 1 Q Y X R o P l N l Y 3 R p b 2 4 x L 0 F j d C 9 S Z W 5 h b W V k J T I w Q 2 9 s d W 1 u c z M 8 L 0 l 0 Z W 1 Q Y X R o P j w v S X R l b U x v Y 2 F 0 a W 9 u P j x T d G F i b G V F b n R y a W V z I C 8 + P C 9 J d G V t P j x J d G V t P j x J d G V t T G 9 j Y X R p b 2 4 + P E l 0 Z W 1 U e X B l P k Z v c m 1 1 b G E 8 L 0 l 0 Z W 1 U e X B l P j x J d G V t U G F 0 a D 5 T Z W N 0 a W 9 u M S 9 B Y 3 Q v Q 2 h h b m d l Z C U y M F R 5 c G U 8 L 0 l 0 Z W 1 Q Y X R o P j w v S X R l b U x v Y 2 F 0 a W 9 u P j x T d G F i b G V F b n R y a W V z I C 8 + P C 9 J d G V t P j x J d G V t P j x J d G V t T G 9 j Y X R p b 2 4 + P E l 0 Z W 1 U e X B l P k Z v c m 1 1 b G E 8 L 0 l 0 Z W 1 U e X B l P j x J d G V t U G F 0 a D 5 T Z W N 0 a W 9 u M S 9 C Z 3 Q v U 2 9 1 c m N l P C 9 J d G V t U G F 0 a D 4 8 L 0 l 0 Z W 1 M b 2 N h d G l v b j 4 8 U 3 R h Y m x l R W 5 0 c m l l c y A v P j w v S X R l b T 4 8 S X R l b T 4 8 S X R l b U x v Y 2 F 0 a W 9 u P j x J d G V t V H l w Z T 5 G b 3 J t d W x h P C 9 J d G V t V H l w Z T 4 8 S X R l b V B h d G g + U 2 V j d G l v b j E v Q m d 0 L 0 J 1 Z G d l d F 9 T a G V l d D w v S X R l b V B h d G g + P C 9 J d G V t T G 9 j Y X R p b 2 4 + P F N 0 Y W J s Z U V u d H J p Z X M g L z 4 8 L 0 l 0 Z W 0 + P E l 0 Z W 0 + P E l 0 Z W 1 M b 2 N h d G l v b j 4 8 S X R l b V R 5 c G U + R m 9 y b X V s Y T w v S X R l b V R 5 c G U + P E l 0 Z W 1 Q Y X R o P l N l Y 3 R p b 2 4 x L 0 J n d C 9 G a W x 0 Z X J l Z C U y M F J v d 3 M 8 L 0 l 0 Z W 1 Q Y X R o P j w v S X R l b U x v Y 2 F 0 a W 9 u P j x T d G F i b G V F b n R y a W V z I C 8 + P C 9 J d G V t P j x J d G V t P j x J d G V t T G 9 j Y X R p b 2 4 + P E l 0 Z W 1 U e X B l P k Z v c m 1 1 b G E 8 L 0 l 0 Z W 1 U e X B l P j x J d G V t U G F 0 a D 5 T Z W N 0 a W 9 u M S 9 C Z 3 Q v V H J h b n N w b 3 N l Z C U y M F R h Y m x l P C 9 J d G V t U G F 0 a D 4 8 L 0 l 0 Z W 1 M b 2 N h d G l v b j 4 8 U 3 R h Y m x l R W 5 0 c m l l c y A v P j w v S X R l b T 4 8 S X R l b T 4 8 S X R l b U x v Y 2 F 0 a W 9 u P j x J d G V t V H l w Z T 5 G b 3 J t d W x h P C 9 J d G V t V H l w Z T 4 8 S X R l b V B h d G g + U 2 V j d G l v b j E v Q m d 0 L 0 Z p b G x l Z C U y M E R v d 2 4 8 L 0 l 0 Z W 1 Q Y X R o P j w v S X R l b U x v Y 2 F 0 a W 9 u P j x T d G F i b G V F b n R y a W V z I C 8 + P C 9 J d G V t P j x J d G V t P j x J d G V t T G 9 j Y X R p b 2 4 + P E l 0 Z W 1 U e X B l P k Z v c m 1 1 b G E 8 L 0 l 0 Z W 1 U e X B l P j x J d G V t U G F 0 a D 5 T Z W N 0 a W 9 u M S 9 C Z 3 Q v U H J v b W 9 0 Z W Q l M j B I Z W F k Z X J z P C 9 J d G V t U G F 0 a D 4 8 L 0 l 0 Z W 1 M b 2 N h d G l v b j 4 8 U 3 R h Y m x l R W 5 0 c m l l c y A v P j w v S X R l b T 4 8 S X R l b T 4 8 S X R l b U x v Y 2 F 0 a W 9 u P j x J d G V t V H l w Z T 5 G b 3 J t d W x h P C 9 J d G V t V H l w Z T 4 8 S X R l b V B h d G g + U 2 V j d G l v b j E v Q m d 0 L 0 N o Y W 5 n Z W Q l M j B U e X B l P C 9 J d G V t U G F 0 a D 4 8 L 0 l 0 Z W 1 M b 2 N h d G l v b j 4 8 U 3 R h Y m x l R W 5 0 c m l l c y A v P j w v S X R l b T 4 8 S X R l b T 4 8 S X R l b U x v Y 2 F 0 a W 9 u P j x J d G V t V H l w Z T 5 G b 3 J t d W x h P C 9 J d G V t V H l w Z T 4 8 S X R l b V B h d G g + U 2 V j d G l v b j E v Q m d 0 L 0 Z p b H R l c m V k J T I w U m 9 3 c z E 8 L 0 l 0 Z W 1 Q Y X R o P j w v S X R l b U x v Y 2 F 0 a W 9 u P j x T d G F i b G V F b n R y a W V z I C 8 + P C 9 J d G V t P j x J d G V t P j x J d G V t T G 9 j Y X R p b 2 4 + P E l 0 Z W 1 U e X B l P k Z v c m 1 1 b G E 8 L 0 l 0 Z W 1 U e X B l P j x J d G V t U G F 0 a D 5 T Z W N 0 a W 9 u M S 9 C Z 3 Q v U m V u Y W 1 l Z C U y M E N v b H V t b n M 8 L 0 l 0 Z W 1 Q Y X R o P j w v S X R l b U x v Y 2 F 0 a W 9 u P j x T d G F i b G V F b n R y a W V z I C 8 + P C 9 J d G V t P j x J d G V t P j x J d G V t T G 9 j Y X R p b 2 4 + P E l 0 Z W 1 U e X B l P k Z v c m 1 1 b G E 8 L 0 l 0 Z W 1 U e X B l P j x J d G V t U G F 0 a D 5 T Z W N 0 a W 9 u M S 9 C Z 3 Q v U 3 B s a X Q l M j B D b 2 x 1 b W 4 l M j B i e S U y M E R l b G l t a X R l c j w v S X R l b V B h d G g + P C 9 J d G V t T G 9 j Y X R p b 2 4 + P F N 0 Y W J s Z U V u d H J p Z X M g L z 4 8 L 0 l 0 Z W 0 + P E l 0 Z W 0 + P E l 0 Z W 1 M b 2 N h d G l v b j 4 8 S X R l b V R 5 c G U + R m 9 y b X V s Y T w v S X R l b V R 5 c G U + P E l 0 Z W 1 Q Y X R o P l N l Y 3 R p b 2 4 x L 0 J n d C 9 D a G F u Z 2 V k J T I w V H l w Z T E 8 L 0 l 0 Z W 1 Q Y X R o P j w v S X R l b U x v Y 2 F 0 a W 9 u P j x T d G F i b G V F b n R y a W V z I C 8 + P C 9 J d G V t P j x J d G V t P j x J d G V t T G 9 j Y X R p b 2 4 + P E l 0 Z W 1 U e X B l P k Z v c m 1 1 b G E 8 L 0 l 0 Z W 1 U e X B l P j x J d G V t U G F 0 a D 5 T Z W N 0 a W 9 u M S 9 C Z 3 Q v U m V w b G F j Z W Q l M j B W Y W x 1 Z T w v S X R l b V B h d G g + P C 9 J d G V t T G 9 j Y X R p b 2 4 + P F N 0 Y W J s Z U V u d H J p Z X M g L z 4 8 L 0 l 0 Z W 0 + P E l 0 Z W 0 + P E l 0 Z W 1 M b 2 N h d G l v b j 4 8 S X R l b V R 5 c G U + R m 9 y b X V s Y T w v S X R l b V R 5 c G U + P E l 0 Z W 1 Q Y X R o P l N l Y 3 R p b 2 4 x L 0 J n d C 9 S Z W 5 h b W V k J T I w Q 2 9 s d W 1 u c z E 8 L 0 l 0 Z W 1 Q Y X R o P j w v S X R l b U x v Y 2 F 0 a W 9 u P j x T d G F i b G V F b n R y a W V z I C 8 + P C 9 J d G V t P j x J d G V t P j x J d G V t T G 9 j Y X R p b 2 4 + P E l 0 Z W 1 U e X B l P k Z v c m 1 1 b G E 8 L 0 l 0 Z W 1 U e X B l P j x J d G V t U G F 0 a D 5 T Z W N 0 a W 9 u M S 9 C Z 3 Q v U m V w b G F j Z W Q l M j B W Y W x 1 Z T E 8 L 0 l 0 Z W 1 Q Y X R o P j w v S X R l b U x v Y 2 F 0 a W 9 u P j x T d G F i b G V F b n R y a W V z I C 8 + P C 9 J d G V t P j x J d G V t P j x J d G V t T G 9 j Y X R p b 2 4 + P E l 0 Z W 1 U e X B l P k Z v c m 1 1 b G E 8 L 0 l 0 Z W 1 U e X B l P j x J d G V t U G F 0 a D 5 T Z W N 0 a W 9 u M S 9 C Z 3 Q v U m V w b G F j Z W Q l M j B W Y W x 1 Z T I 8 L 0 l 0 Z W 1 Q Y X R o P j w v S X R l b U x v Y 2 F 0 a W 9 u P j x T d G F i b G V F b n R y a W V z I C 8 + P C 9 J d G V t P j x J d G V t P j x J d G V t T G 9 j Y X R p b 2 4 + P E l 0 Z W 1 U e X B l P k Z v c m 1 1 b G E 8 L 0 l 0 Z W 1 U e X B l P j x J d G V t U G F 0 a D 5 T Z W N 0 a W 9 u M S 9 C Z 3 Q v T X V s d G l w b G l l Z C U y M E N v b H V t b j w v S X R l b V B h d G g + P C 9 J d G V t T G 9 j Y X R p b 2 4 + P F N 0 Y W J s Z U V u d H J p Z X M g L z 4 8 L 0 l 0 Z W 0 + P E l 0 Z W 0 + P E l 0 Z W 1 M b 2 N h d G l v b j 4 8 S X R l b V R 5 c G U + R m 9 y b X V s Y T w v S X R l b V R 5 c G U + P E l 0 Z W 1 Q Y X R o P l N l Y 3 R p b 2 4 x L 0 J n d C 9 N d W x 0 a X B s a W V k J T I w Q 2 9 s d W 1 u M T w v S X R l b V B h d G g + P C 9 J d G V t T G 9 j Y X R p b 2 4 + P F N 0 Y W J s Z U V u d H J p Z X M g L z 4 8 L 0 l 0 Z W 0 + P E l 0 Z W 0 + P E l 0 Z W 1 M b 2 N h d G l v b j 4 8 S X R l b V R 5 c G U + R m 9 y b X V s Y T w v S X R l b V R 5 c G U + P E l 0 Z W 1 Q Y X R o P l N l Y 3 R p b 2 4 x L 0 J n d C 9 N d W x 0 a X B s a W V k J T I w Q 2 9 s d W 1 u M j w v S X R l b V B h d G g + P C 9 J d G V t T G 9 j Y X R p b 2 4 + P F N 0 Y W J s Z U V u d H J p Z X M g L z 4 8 L 0 l 0 Z W 0 + P E l 0 Z W 0 + P E l 0 Z W 1 M b 2 N h d G l v b j 4 8 S X R l b V R 5 c G U + R m 9 y b X V s Y T w v S X R l b V R 5 c G U + P E l 0 Z W 1 Q Y X R o P l N l Y 3 R p b 2 4 x L 0 J n d C 9 N d W x 0 a X B s a W V k J T I w Q 2 9 s d W 1 u M z w v S X R l b V B h d G g + P C 9 J d G V t T G 9 j Y X R p b 2 4 + P F N 0 Y W J s Z U V u d H J p Z X M g L z 4 8 L 0 l 0 Z W 0 + P E l 0 Z W 0 + P E l 0 Z W 1 M b 2 N h d G l v b j 4 8 S X R l b V R 5 c G U + R m 9 y b X V s Y T w v S X R l b V R 5 c G U + P E l 0 Z W 1 Q Y X R o P l N l Y 3 R p b 2 4 x L 0 J n d C 9 N d W x 0 a X B s a W V k J T I w Q 2 9 s d W 1 u N D w v S X R l b V B h d G g + P C 9 J d G V t T G 9 j Y X R p b 2 4 + P F N 0 Y W J s Z U V u d H J p Z X M g L z 4 8 L 0 l 0 Z W 0 + P E l 0 Z W 0 + P E l 0 Z W 1 M b 2 N h d G l v b j 4 8 S X R l b V R 5 c G U + R m 9 y b X V s Y T w v S X R l b V R 5 c G U + P E l 0 Z W 1 Q Y X R o P l N l Y 3 R p b 2 4 x L 0 J n d C 9 N d W x 0 a X B s a W V k J T I w Q 2 9 s d W 1 u N T w v S X R l b V B h d G g + P C 9 J d G V t T G 9 j Y X R p b 2 4 + P F N 0 Y W J s Z U V u d H J p Z X M g L z 4 8 L 0 l 0 Z W 0 + P E l 0 Z W 0 + P E l 0 Z W 1 M b 2 N h d G l v b j 4 8 S X R l b V R 5 c G U + R m 9 y b X V s Y T w v S X R l b V R 5 c G U + P E l 0 Z W 1 Q Y X R o P l N l Y 3 R p b 2 4 x L 0 J n d C 9 N d W x 0 a X B s a W V k J T I w Q 2 9 s d W 1 u N j w v S X R l b V B h d G g + P C 9 J d G V t T G 9 j Y X R p b 2 4 + P F N 0 Y W J s Z U V u d H J p Z X M g L z 4 8 L 0 l 0 Z W 0 + P E l 0 Z W 0 + P E l 0 Z W 1 M b 2 N h d G l v b j 4 8 S X R l b V R 5 c G U + R m 9 y b X V s Y T w v S X R l b V R 5 c G U + P E l 0 Z W 1 Q Y X R o P l N l Y 3 R p b 2 4 x L 0 J n d C 9 N d W x 0 a X B s a W V k J T I w Q 2 9 s d W 1 u N z w v S X R l b V B h d G g + P C 9 J d G V t T G 9 j Y X R p b 2 4 + P F N 0 Y W J s Z U V u d H J p Z X M g L z 4 8 L 0 l 0 Z W 0 + P E l 0 Z W 0 + P E l 0 Z W 1 M b 2 N h d G l v b j 4 8 S X R l b V R 5 c G U + R m 9 y b X V s Y T w v S X R l b V R 5 c G U + P E l 0 Z W 1 Q Y X R o P l N l Y 3 R p b 2 4 x L 0 J n d C 9 N d W x 0 a X B s a W V k J T I w Q 2 9 s d W 1 u O D w v S X R l b V B h d G g + P C 9 J d G V t T G 9 j Y X R p b 2 4 + P F N 0 Y W J s Z U V u d H J p Z X M g L z 4 8 L 0 l 0 Z W 0 + P E l 0 Z W 0 + P E l 0 Z W 1 M b 2 N h d G l v b j 4 8 S X R l b V R 5 c G U + R m 9 y b X V s Y T w v S X R l b V R 5 c G U + P E l 0 Z W 1 Q Y X R o P l N l Y 3 R p b 2 4 x L 0 J n d C 9 N d W x 0 a X B s a W V k J T I w Q 2 9 s d W 1 u O T w v S X R l b V B h d G g + P C 9 J d G V t T G 9 j Y X R p b 2 4 + P F N 0 Y W J s Z U V u d H J p Z X M g L z 4 8 L 0 l 0 Z W 0 + P E l 0 Z W 0 + P E l 0 Z W 1 M b 2 N h d G l v b j 4 8 S X R l b V R 5 c G U + R m 9 y b X V s Y T w v S X R l b V R 5 c G U + P E l 0 Z W 1 Q Y X R o P l N l Y 3 R p b 2 4 x L 0 J n d C 9 N d W x 0 a X B s a W V k J T I w Q 2 9 s d W 1 u M T A 8 L 0 l 0 Z W 1 Q Y X R o P j w v S X R l b U x v Y 2 F 0 a W 9 u P j x T d G F i b G V F b n R y a W V z I C 8 + P C 9 J d G V t P j x J d G V t P j x J d G V t T G 9 j Y X R p b 2 4 + P E l 0 Z W 1 U e X B l P k Z v c m 1 1 b G E 8 L 0 l 0 Z W 1 U e X B l P j x J d G V t U G F 0 a D 5 T Z W N 0 a W 9 u M S 9 C Z 3 Q v T X V s d G l w b G l l Z C U y M E N v b H V t b j E x P C 9 J d G V t U G F 0 a D 4 8 L 0 l 0 Z W 1 M b 2 N h d G l v b j 4 8 U 3 R h Y m x l R W 5 0 c m l l c y A v P j w v S X R l b T 4 8 S X R l b T 4 8 S X R l b U x v Y 2 F 0 a W 9 u P j x J d G V t V H l w Z T 5 G b 3 J t d W x h P C 9 J d G V t V H l w Z T 4 8 S X R l b V B h d G g + U 2 V j d G l v b j E v Q m d 0 L 0 1 1 b H R p c G x p Z W Q l M j B D b 2 x 1 b W 4 x M j w v S X R l b V B h d G g + P C 9 J d G V t T G 9 j Y X R p b 2 4 + P F N 0 Y W J s Z U V u d H J p Z X M g L z 4 8 L 0 l 0 Z W 0 + P E l 0 Z W 0 + P E l 0 Z W 1 M b 2 N h d G l v b j 4 8 S X R l b V R 5 c G U + R m 9 y b X V s Y T w v S X R l b V R 5 c G U + P E l 0 Z W 1 Q Y X R o P l N l Y 3 R p b 2 4 x L 0 J n d C 9 G a W x 0 Z X J l Z C U y M F J v d 3 M y P C 9 J d G V t U G F 0 a D 4 8 L 0 l 0 Z W 1 M b 2 N h d G l v b j 4 8 U 3 R h Y m x l R W 5 0 c m l l c y A v P j w v S X R l b T 4 8 S X R l b T 4 8 S X R l b U x v Y 2 F 0 a W 9 u P j x J d G V t V H l w Z T 5 G b 3 J t d W x h P C 9 J d G V t V H l w Z T 4 8 S X R l b V B h d G g + U 2 V j d G l v b j E v Q m d 0 L 1 J l c G x h Y 2 V k J T I w V m F s d W U z P C 9 J d G V t U G F 0 a D 4 8 L 0 l 0 Z W 1 M b 2 N h d G l v b j 4 8 U 3 R h Y m x l R W 5 0 c m l l c y A v P j w v S X R l b T 4 8 S X R l b T 4 8 S X R l b U x v Y 2 F 0 a W 9 u P j x J d G V t V H l w Z T 5 G b 3 J t d W x h P C 9 J d G V t V H l w Z T 4 8 S X R l b V B h d G g + U 2 V j d G l v b j E v Q m d 0 L 0 l u c 2 V y d G V k J T I w T W V y Z 2 V k J T I w Q 2 9 s d W 1 u P C 9 J d G V t U G F 0 a D 4 8 L 0 l 0 Z W 1 M b 2 N h d G l v b j 4 8 U 3 R h Y m x l R W 5 0 c m l l c y A v P j w v S X R l b T 4 8 S X R l b T 4 8 S X R l b U x v Y 2 F 0 a W 9 u P j x J d G V t V H l w Z T 5 G b 3 J t d W x h P C 9 J d G V t V H l w Z T 4 8 S X R l b V B h d G g + U 2 V j d G l v b j E v Q m d 0 L 1 J l b 3 J k Z X J l Z C U y M E N v b H V t b n M 8 L 0 l 0 Z W 1 Q Y X R o P j w v S X R l b U x v Y 2 F 0 a W 9 u P j x T d G F i b G V F b n R y a W V z I C 8 + P C 9 J d G V t P j x J d G V t P j x J d G V t T G 9 j Y X R p b 2 4 + P E l 0 Z W 1 U e X B l P k Z v c m 1 1 b G E 8 L 0 l 0 Z W 1 U e X B l P j x J d G V t U G F 0 a D 5 T Z W N 0 a W 9 u M S 9 C Z 3 Q v Q X B w Z W 5 k Z W Q l M j B R d W V y e T w v S X R l b V B h d G g + P C 9 J d G V t T G 9 j Y X R p b 2 4 + P F N 0 Y W J s Z U V u d H J p Z X M g L z 4 8 L 0 l 0 Z W 0 + P E l 0 Z W 0 + P E l 0 Z W 1 M b 2 N h d G l v b j 4 8 S X R l b V R 5 c G U + R m 9 y b X V s Y T w v S X R l b V R 5 c G U + P E l 0 Z W 1 Q Y X R o P l N l Y 3 R p b 2 4 x L 0 J n d C 9 V b n B p d m 9 0 Z W Q l M j B D b 2 x 1 b W 5 z P C 9 J d G V t U G F 0 a D 4 8 L 0 l 0 Z W 1 M b 2 N h d G l v b j 4 8 U 3 R h Y m x l R W 5 0 c m l l c y A v P j w v S X R l b T 4 8 S X R l b T 4 8 S X R l b U x v Y 2 F 0 a W 9 u P j x J d G V t V H l w Z T 5 G b 3 J t d W x h P C 9 J d G V t V H l w Z T 4 8 S X R l b V B h d G g + U 2 V j d G l v b j E v Q m d 0 L 0 N o Y W 5 n Z W Q l M j B U e X B l M j w v S X R l b V B h d G g + P C 9 J d G V t T G 9 j Y X R p b 2 4 + P F N 0 Y W J s Z U V u d H J p Z X M g L z 4 8 L 0 l 0 Z W 0 + P E l 0 Z W 0 + P E l 0 Z W 1 M b 2 N h d G l v b j 4 8 S X R l b V R 5 c G U + R m 9 y b X V s Y T w v S X R l b V R 5 c G U + P E l 0 Z W 1 Q Y X R o P l N l Y 3 R p b 2 4 x L 0 F j d C 9 G a W x 0 Z X J l Z C U y M F J v d 3 M 0 P C 9 J d G V t U G F 0 a D 4 8 L 0 l 0 Z W 1 M b 2 N h d G l v b j 4 8 U 3 R h Y m x l R W 5 0 c m l l c y A v P j w v S X R l b T 4 8 S X R l b T 4 8 S X R l b U x v Y 2 F 0 a W 9 u P j x J d G V t V H l w Z T 5 G b 3 J t d W x h P C 9 J d G V t V H l w Z T 4 8 S X R l b V B h d G g + U 2 V j d G l v b j E v Q m d 0 L 0 Z p b H R l c m V k J T I w U m 9 3 c z M 8 L 0 l 0 Z W 1 Q Y X R o P j w v S X R l b U x v Y 2 F 0 a W 9 u P j x T d G F i b G V F b n R y a W V z I C 8 + P C 9 J d G V t P j x J d G V t P j x J d G V t T G 9 j Y X R p b 2 4 + P E l 0 Z W 1 U e X B l P k F s b E Z v c m 1 1 b G F z P C 9 J d G V t V H l w Z T 4 8 S X R l b V B h d G g g L z 4 8 L 0 l 0 Z W 1 M b 2 N h d G l v b j 4 8 U 3 R h Y m x l R W 5 0 c m l l c z 4 8 R W 5 0 c n k g V H l w Z T 0 i U X V l c n l H c m 9 1 c H M i I F Z h b H V l P S J z Q W d B Q U F B Q U F B Q U J Z K 2 F U a G 0 2 d U t S Y T F H U W F L a E d z M D N C M E Z q Z E h W a G J I T U F B Q U F B Q U F B Q U F B Q U F G W H d r U m d P Z z g w R 1 E v Y 1 l Q R n N T S m 5 n e F V Z V 0 p z W l Y 5 U 1 p Y Q n Z j b l I x V j J s e m F D Q n B J R 2 h o W k N C a E l I Z G h l U 0 J 2 W m l C a 2 I y b G 5 J S F J v Y V h N Z 2 Q y b D B h R z k x Z E N C b 1 l Y W n B i b W N n Z E c 4 Z 1 p I V n d i R 2 x q W V h S b E l I U m 9 a W E 5 s S U h S a F l t e G x j e U J o Y m 1 R Z 2 F H V n V Z M l V n Y V c x d 1 l X T j B h V z V u S U h C b G N t W n Z j b T F o Y m 1 O b E l H R n V a Q 0 J 6 Z E c 5 e V l X Z G x M a T R 1 Q U F F Q U F B Q T 0 i I C 8 + P E V u d H J 5 I F R 5 c G U 9 I l J l b G F 0 a W 9 u c 2 h p c H M i I F Z h b H V l P S J z Q U F B Q U F B P T 0 i I C 8 + P C 9 T d G F i b G V F b n R y a W V z P j w v S X R l b T 4 8 S X R l b T 4 8 S X R l b U x v Y 2 F 0 a W 9 u P j x J d G V t V H l w Z T 5 G b 3 J t d W x h P C 9 J d G V t V H l w Z T 4 8 S X R l b V B h d G g + U 2 V j d G l v b j E v Q W J l c m R l Z W 4 v R m l s d G V y Z W Q l M j B S b 3 d z N D w v S X R l b V B h d G g + P C 9 J d G V t T G 9 j Y X R p b 2 4 + P F N 0 Y W J s Z U V u d H J p Z X M g L z 4 8 L 0 l 0 Z W 0 + P E l 0 Z W 0 + P E l 0 Z W 1 M b 2 N h d G l v b j 4 8 S X R l b V R 5 c G U + R m 9 y b X V s Y T w v S X R l b V R 5 c G U + P E l 0 Z W 1 Q Y X R o P l N l Y 3 R p b 2 4 x L 0 1 h b m N o Z X N 0 Z X I v R m l s d G V y Z W Q l M j B S b 3 d z N D w v S X R l b V B h d G g + P C 9 J d G V t T G 9 j Y X R p b 2 4 + P F N 0 Y W J s Z U V u d H J p Z X M g L z 4 8 L 0 l 0 Z W 0 + P E l 0 Z W 0 + P E l 0 Z W 1 M b 2 N h d G l v b j 4 8 S X R l b V R 5 c G U + R m 9 y b X V s Y T w v S X R l b V R 5 c G U + P E l 0 Z W 1 Q Y X R o P l N l Y 3 R p b 2 4 x L 0 x v b m R v b i 9 G a W x 0 Z X J l Z C U y M F J v d 3 M 0 P C 9 J d G V t U G F 0 a D 4 8 L 0 l 0 Z W 1 M b 2 N h d G l v b j 4 8 U 3 R h Y m x l R W 5 0 c m l l c y A v P j w v S X R l b T 4 8 S X R l b T 4 8 S X R l b U x v Y 2 F 0 a W 9 u P j x J d G V t V H l w Z T 5 G b 3 J t d W x h P C 9 J d G V t V H l w Z T 4 8 S X R l b V B h d G g + U 2 V j d G l v b j E v R 2 x h c 2 d v d y 9 G a W x 0 Z X J l Z C U y M F J v d 3 M 0 P C 9 J d G V t U G F 0 a D 4 8 L 0 l 0 Z W 1 M b 2 N h d G l v b j 4 8 U 3 R h Y m x l R W 5 0 c m l l c y A v P j w v S X R l b T 4 8 S X R l b T 4 8 S X R l b U x v Y 2 F 0 a W 9 u P j x J d G V t V H l w Z T 5 G b 3 J t d W x h P C 9 J d G V t V H l w Z T 4 8 S X R l b V B h d G g + U 2 V j d G l v b j E v R W R p b m J 1 c m d o L 0 Z p b H R l c m V k J T I w U m 9 3 c z Q 8 L 0 l 0 Z W 1 Q Y X R o P j w v S X R l b U x v Y 2 F 0 a W 9 u P j x T d G F i b G V F b n R y a W V z I C 8 + P C 9 J d G V t P j x J d G V t P j x J d G V t T G 9 j Y X R p b 2 4 + P E l 0 Z W 1 U e X B l P k Z v c m 1 1 b G E 8 L 0 l 0 Z W 1 U e X B l P j x J d G V t U G F 0 a D 5 T Z W N 0 a W 9 u M S 9 C Z W x m Y X N 0 L 0 Z p b H R l c m V k J T I w U m 9 3 c z Q 8 L 0 l 0 Z W 1 Q Y X R o P j w v S X R l b U x v Y 2 F 0 a W 9 u P j x T d G F i b G V F b n R y a W V z I C 8 + P C 9 J d G V t P j x J d G V t P j x J d G V t T G 9 j Y X R p b 2 4 + P E l 0 Z W 1 U e X B l P k Z v c m 1 1 b G E 8 L 0 l 0 Z W 1 U e X B l P j x J d G V t U G F 0 a D 5 T Z W N 0 a W 9 u M S 9 B Y 3 Q v R m l s d G V y Z W Q l M j B S b 3 d z N T w v S X R l b V B h d G g + P C 9 J d G V t T G 9 j Y X R p b 2 4 + P F N 0 Y W J s Z U V u d H J p Z X M g L z 4 8 L 0 l 0 Z W 0 + P E l 0 Z W 0 + P E l 0 Z W 1 M b 2 N h d G l v b j 4 8 S X R l b V R 5 c G U + R m 9 y b X V s Y T w v S X R l b V R 5 c G U + P E l 0 Z W 1 Q Y X R o P l N l Y 3 R p b 2 4 x L 0 1 h b m N o Z X N 0 Z X I v R m l s d G V y Z W Q l M j B S b 3 d z N T w v S X R l b V B h d G g + P C 9 J d G V t T G 9 j Y X R p b 2 4 + P F N 0 Y W J s Z U V u d H J p Z X M g L z 4 8 L 0 l 0 Z W 0 + P E l 0 Z W 0 + P E l 0 Z W 1 M b 2 N h d G l v b j 4 8 S X R l b V R 5 c G U + R m 9 y b X V s Y T w v S X R l b V R 5 c G U + P E l 0 Z W 1 Q Y X R o P l N l Y 3 R p b 2 4 x L 0 x v b m R v b i 9 G a W x 0 Z X J l Z C U y M F J v d 3 M 1 P C 9 J d G V t U G F 0 a D 4 8 L 0 l 0 Z W 1 M b 2 N h d G l v b j 4 8 U 3 R h Y m x l R W 5 0 c m l l c y A v P j w v S X R l b T 4 8 S X R l b T 4 8 S X R l b U x v Y 2 F 0 a W 9 u P j x J d G V t V H l w Z T 5 G b 3 J t d W x h P C 9 J d G V t V H l w Z T 4 8 S X R l b V B h d G g + U 2 V j d G l v b j E v R 2 x h c 2 d v d y 9 G a W x 0 Z X J l Z C U y M F J v d 3 M 1 P C 9 J d G V t U G F 0 a D 4 8 L 0 l 0 Z W 1 M b 2 N h d G l v b j 4 8 U 3 R h Y m x l R W 5 0 c m l l c y A v P j w v S X R l b T 4 8 S X R l b T 4 8 S X R l b U x v Y 2 F 0 a W 9 u P j x J d G V t V H l w Z T 5 G b 3 J t d W x h P C 9 J d G V t V H l w Z T 4 8 S X R l b V B h d G g + U 2 V j d G l v b j E v R W R p b m J 1 c m d o L 0 Z p b H R l c m V k J T I w U m 9 3 c z U 8 L 0 l 0 Z W 1 Q Y X R o P j w v S X R l b U x v Y 2 F 0 a W 9 u P j x T d G F i b G V F b n R y a W V z I C 8 + P C 9 J d G V t P j x J d G V t P j x J d G V t T G 9 j Y X R p b 2 4 + P E l 0 Z W 1 U e X B l P k Z v c m 1 1 b G E 8 L 0 l 0 Z W 1 U e X B l P j x J d G V t U G F 0 a D 5 T Z W N 0 a W 9 u M S 9 C Z W x m Y X N 0 L 0 Z p b H R l c m V k J T I w U m 9 3 c z U 8 L 0 l 0 Z W 1 Q Y X R o P j w v S X R l b U x v Y 2 F 0 a W 9 u P j x T d G F i b G V F b n R y a W V z I C 8 + P C 9 J d G V t P j x J d G V t P j x J d G V t T G 9 j Y X R p b 2 4 + P E l 0 Z W 1 U e X B l P k Z v c m 1 1 b G E 8 L 0 l 0 Z W 1 U e X B l P j x J d G V t U G F 0 a D 5 T Z W N 0 a W 9 u M S 9 B Y m V y Z G V l b i 9 G a W x 0 Z X J l Z C U y M F J v d 3 M 1 P C 9 J d G V t U G F 0 a D 4 8 L 0 l 0 Z W 1 M b 2 N h d G l v b j 4 8 U 3 R h Y m x l R W 5 0 c m l l c y A v P j w v S X R l b T 4 8 S X R l b T 4 8 S X R l b U x v Y 2 F 0 a W 9 u P j x J d G V t V H l w Z T 5 G b 3 J t d W x h P C 9 J d G V t V H l w Z T 4 8 S X R l b V B h d G g + U 2 V j d G l v b j E v Q W N 0 L 0 Z p b H R l c m V k J T I w U m 9 3 c z Y 8 L 0 l 0 Z W 1 Q Y X R o P j w v S X R l b U x v Y 2 F 0 a W 9 u P j x T d G F i b G V F b n R y a W V z I C 8 + P C 9 J d G V t P j w v S X R l b X M + P C 9 M b 2 N h b F B h Y 2 t h Z 2 V N Z X R h Z G F 0 Y U Z p b G U + F g A A A F B L B Q Y A A A A A A A A A A A A A A A A A A A A A A A A m A Q A A A Q A A A N C M n d 8 B F d E R j H o A w E / C l + s B A A A A T R q 6 f s c 5 D 0 u o g W 3 6 R Y c L w Q A A A A A C A A A A A A A Q Z g A A A A E A A C A A A A D 0 F G u C C 9 z q p / A b v n o H y K E I I g c + O p s F P Y F f 1 q w F f v j Y R Q A A A A A O g A A A A A I A A C A A A A B N F G N x w C i T Q C C u 6 x 0 d k I s f 1 U 6 H l v l v z n Z i Y U l 5 X f / J k V A A A A B A 8 q E h u 9 L F O 3 z B P w u f u B 1 2 x o 9 d o 1 x t J V B j D T v v 3 d J t p I Q 9 C b 7 b T B v P d g c k o 7 w r 5 X j u z A S V L k t + A j d L L j W q T o r f t n u S 6 + 1 E 4 W y C U K E d o F a 5 n k A A A A B J x z a t A J 4 / B 6 8 M 1 u V C G 1 t P I E G s J i q K d 6 F G 5 O l Q C k f J 6 3 m s G J 9 A y D P O g K 6 A 6 F a S R q E B 8 7 p a R E 6 3 b M h W 2 E m o 3 C n V < / D a t a M a s h u p > 
</file>

<file path=customXml/itemProps1.xml><?xml version="1.0" encoding="utf-8"?>
<ds:datastoreItem xmlns:ds="http://schemas.openxmlformats.org/officeDocument/2006/customXml" ds:itemID="{6606B394-65CA-441B-AA1A-5D727497E604}">
  <ds:schemaRefs>
    <ds:schemaRef ds:uri="http://schemas.microsoft.com/sharepoint/v3/contenttype/forms"/>
  </ds:schemaRefs>
</ds:datastoreItem>
</file>

<file path=customXml/itemProps2.xml><?xml version="1.0" encoding="utf-8"?>
<ds:datastoreItem xmlns:ds="http://schemas.openxmlformats.org/officeDocument/2006/customXml" ds:itemID="{5447AC19-A080-4364-B5BC-5036DDC3F9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3660ab-8e19-4127-bdbf-d1a59cb9a7b2"/>
    <ds:schemaRef ds:uri="fdce364b-b164-4453-88ea-2bb9273c1c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5AB6FE-FB04-412B-9D2E-60BCC9EE5965}">
  <ds:schemaRefs>
    <ds:schemaRef ds:uri="http://schemas.datacontract.org/2004/07/Microsoft.Dynamics.AX.Framework.OfficeAddin.XmlParts"/>
    <ds:schemaRef ds:uri="http://schemas.datacontract.org/2004/07/System"/>
  </ds:schemaRefs>
</ds:datastoreItem>
</file>

<file path=customXml/itemProps4.xml><?xml version="1.0" encoding="utf-8"?>
<ds:datastoreItem xmlns:ds="http://schemas.openxmlformats.org/officeDocument/2006/customXml" ds:itemID="{0E857C16-84FA-4ADE-BA8C-8CCA72BB964F}">
  <ds:schemaRef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purl.org/dc/terms/"/>
    <ds:schemaRef ds:uri="fdce364b-b164-4453-88ea-2bb9273c1ceb"/>
    <ds:schemaRef ds:uri="093660ab-8e19-4127-bdbf-d1a59cb9a7b2"/>
    <ds:schemaRef ds:uri="http://schemas.microsoft.com/office/2006/metadata/properties"/>
    <ds:schemaRef ds:uri="http://www.w3.org/XML/1998/namespace"/>
    <ds:schemaRef ds:uri="http://purl.org/dc/dcmitype/"/>
  </ds:schemaRefs>
</ds:datastoreItem>
</file>

<file path=customXml/itemProps5.xml><?xml version="1.0" encoding="utf-8"?>
<ds:datastoreItem xmlns:ds="http://schemas.openxmlformats.org/officeDocument/2006/customXml" ds:itemID="{418C0137-535E-482B-8305-A1C1E64B0ADB}">
  <ds:schemaRefs>
    <ds:schemaRef ds:uri="http://schemas.datacontract.org/2004/07/Microsoft.Dynamics.AX.Framework.OfficeAddin.Excel"/>
    <ds:schemaRef ds:uri="http://schemas.microsoft.com/2003/10/Serialization/"/>
    <ds:schemaRef ds:uri="http://schemas.microsoft.com/2003/10/Serialization/Arrays"/>
    <ds:schemaRef ds:uri=""/>
    <ds:schemaRef ds:uri="http://schemas.datacontract.org/2004/07/Microsoft.Dynamics.AX.Framework.OfficeAddin.DynamicsAX"/>
    <ds:schemaRef ds:uri="http://schemas.datacontract.org/2004/07/Microsoft.Dynamics.AX.Framework.OfficeAddin"/>
  </ds:schemaRefs>
</ds:datastoreItem>
</file>

<file path=customXml/itemProps6.xml><?xml version="1.0" encoding="utf-8"?>
<ds:datastoreItem xmlns:ds="http://schemas.openxmlformats.org/officeDocument/2006/customXml" ds:itemID="{14E5D92A-CD4C-465F-850B-05D9F8822B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vt:lpstr>
      <vt:lpstr>P &amp; L Dashboard</vt:lpstr>
      <vt:lpstr>Table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Enumah</dc:creator>
  <cp:keywords/>
  <dc:description/>
  <cp:lastModifiedBy>Emmanuel Enumah</cp:lastModifiedBy>
  <cp:revision/>
  <cp:lastPrinted>2024-06-20T00:10:08Z</cp:lastPrinted>
  <dcterms:created xsi:type="dcterms:W3CDTF">2018-03-15T11:45:50Z</dcterms:created>
  <dcterms:modified xsi:type="dcterms:W3CDTF">2024-09-01T21:44:07Z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icrosoft Dynamics AX Template">
    <vt:lpwstr>ddee0eee-c1ea-43bd-bc0b-cc96e3ddd3eb</vt:lpwstr>
  </property>
  <property fmtid="{D5CDD505-2E9C-101B-9397-08002B2CF9AE}" pid="5" name="Microsoft Dynamics AX Template ID">
    <vt:lpwstr/>
  </property>
  <property fmtid="{D5CDD505-2E9C-101B-9397-08002B2CF9AE}" pid="6" name="Microsoft Dynamics AX Language">
    <vt:lpwstr/>
  </property>
  <property fmtid="{D5CDD505-2E9C-101B-9397-08002B2CF9AE}" pid="7" name="Microsoft Dynamics AX Root Table">
    <vt:lpwstr/>
  </property>
  <property fmtid="{D5CDD505-2E9C-101B-9397-08002B2CF9AE}" pid="8" name="ContentTypeId">
    <vt:lpwstr>0x010100D7936EC007E84140B07246CE2872156D</vt:lpwstr>
  </property>
  <property fmtid="{D5CDD505-2E9C-101B-9397-08002B2CF9AE}" pid="9" name="MediaServiceImageTags">
    <vt:lpwstr/>
  </property>
  <property fmtid="{D5CDD505-2E9C-101B-9397-08002B2CF9AE}" pid="10" name="Microsoft Dynamics AX Template Instance ID">
    <vt:lpwstr>048b6ddc-c146-4761-aa46-f7b23848e333</vt:lpwstr>
  </property>
</Properties>
</file>