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sonsee\Desktop\desktop excel sheets\"/>
    </mc:Choice>
  </mc:AlternateContent>
  <xr:revisionPtr revIDLastSave="0" documentId="13_ncr:1_{B55B4175-3A39-4ACF-8D00-C3C649B3E129}" xr6:coauthVersionLast="45" xr6:coauthVersionMax="45" xr10:uidLastSave="{00000000-0000-0000-0000-000000000000}"/>
  <bookViews>
    <workbookView minimized="1" xWindow="1100" yWindow="1100" windowWidth="10420" windowHeight="8680" firstSheet="1" activeTab="1" xr2:uid="{4785254E-055A-4CF9-83EA-4DBE4E372935}"/>
  </bookViews>
  <sheets>
    <sheet name="Main" sheetId="7" r:id="rId1"/>
    <sheet name="Sheet1 (2)" sheetId="8" r:id="rId2"/>
    <sheet name="Self and Batch cross t-test" sheetId="6" r:id="rId3"/>
    <sheet name="Individual Directionality " sheetId="5" r:id="rId4"/>
    <sheet name="Reciprocal graph - night 1" sheetId="3" r:id="rId5"/>
    <sheet name="Sheet1" sheetId="9" r:id="rId6"/>
    <sheet name="Acer 1 ova counts" sheetId="4" r:id="rId7"/>
    <sheet name="A.cer 1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7" l="1"/>
  <c r="E20" i="7"/>
  <c r="D20" i="7"/>
  <c r="B20" i="7"/>
  <c r="L15" i="9" l="1"/>
  <c r="H15" i="9"/>
  <c r="M14" i="9"/>
  <c r="L14" i="9"/>
  <c r="I14" i="9"/>
  <c r="H14" i="9"/>
  <c r="P7" i="9"/>
  <c r="O6" i="9"/>
  <c r="N6" i="9"/>
  <c r="N7" i="9" s="1"/>
  <c r="J7" i="9"/>
  <c r="J6" i="9"/>
  <c r="H6" i="9"/>
  <c r="H7" i="9" s="1"/>
  <c r="X5" i="5" l="1"/>
  <c r="T5" i="5"/>
  <c r="P5" i="5"/>
  <c r="L5" i="5"/>
  <c r="H5" i="5"/>
  <c r="D5" i="5"/>
  <c r="L14" i="5"/>
  <c r="I26" i="8"/>
  <c r="J32" i="8"/>
  <c r="J31" i="8"/>
  <c r="J30" i="8"/>
  <c r="J29" i="8"/>
  <c r="O26" i="8"/>
  <c r="L26" i="8"/>
  <c r="F26" i="8"/>
  <c r="E2" i="7"/>
  <c r="F2" i="7"/>
  <c r="L2" i="7"/>
  <c r="M2" i="7"/>
  <c r="S2" i="7"/>
  <c r="T2" i="7"/>
  <c r="Z2" i="7"/>
  <c r="AA2" i="7"/>
  <c r="D4" i="7"/>
  <c r="K4" i="7"/>
  <c r="R4" i="7"/>
  <c r="Y4" i="7"/>
  <c r="E5" i="7"/>
  <c r="F5" i="7"/>
  <c r="L5" i="7"/>
  <c r="M5" i="7"/>
  <c r="S5" i="7"/>
  <c r="T5" i="7"/>
  <c r="Z5" i="7"/>
  <c r="AA5" i="7"/>
  <c r="D7" i="7"/>
  <c r="K7" i="7"/>
  <c r="R7" i="7"/>
  <c r="Y7" i="7"/>
  <c r="E8" i="7"/>
  <c r="F8" i="7"/>
  <c r="L8" i="7"/>
  <c r="M8" i="7"/>
  <c r="S8" i="7"/>
  <c r="T8" i="7"/>
  <c r="Z8" i="7"/>
  <c r="AA8" i="7"/>
  <c r="D10" i="7"/>
  <c r="K10" i="7"/>
  <c r="R10" i="7"/>
  <c r="Y10" i="7"/>
  <c r="E11" i="7"/>
  <c r="F11" i="7"/>
  <c r="L11" i="7"/>
  <c r="M11" i="7"/>
  <c r="S11" i="7"/>
  <c r="T11" i="7"/>
  <c r="Z11" i="7"/>
  <c r="AA11" i="7"/>
  <c r="D13" i="7"/>
  <c r="K13" i="7"/>
  <c r="R13" i="7"/>
  <c r="Y13" i="7"/>
  <c r="E14" i="7"/>
  <c r="F14" i="7"/>
  <c r="L14" i="7"/>
  <c r="M14" i="7"/>
  <c r="S14" i="7"/>
  <c r="T14" i="7"/>
  <c r="Z14" i="7"/>
  <c r="AA14" i="7"/>
  <c r="D16" i="7"/>
  <c r="K16" i="7"/>
  <c r="R16" i="7"/>
  <c r="Y16" i="7"/>
  <c r="E17" i="7"/>
  <c r="F17" i="7"/>
  <c r="L17" i="7"/>
  <c r="M17" i="7"/>
  <c r="S17" i="7"/>
  <c r="T17" i="7"/>
  <c r="Z17" i="7"/>
  <c r="AA17" i="7"/>
  <c r="D19" i="7"/>
  <c r="K19" i="7"/>
  <c r="R19" i="7"/>
  <c r="Y19" i="7"/>
  <c r="I20" i="7"/>
  <c r="P20" i="7"/>
  <c r="W20" i="7"/>
  <c r="B25" i="7"/>
  <c r="C25" i="7"/>
  <c r="F25" i="7"/>
  <c r="I25" i="7"/>
  <c r="J25" i="7"/>
  <c r="P25" i="7"/>
  <c r="Q25" i="7"/>
  <c r="W25" i="7"/>
  <c r="X25" i="7"/>
  <c r="E27" i="7"/>
  <c r="B31" i="7"/>
  <c r="I31" i="7"/>
  <c r="P31" i="7"/>
  <c r="W31" i="7"/>
  <c r="A34" i="7"/>
  <c r="B34" i="7"/>
  <c r="H34" i="7"/>
  <c r="I34" i="7"/>
  <c r="O34" i="7"/>
  <c r="P34" i="7"/>
  <c r="V34" i="7"/>
  <c r="W34" i="7"/>
  <c r="Z11" i="6"/>
  <c r="Z10" i="6"/>
  <c r="Z9" i="6"/>
  <c r="Z8" i="6"/>
  <c r="X14" i="5"/>
  <c r="T14" i="5"/>
  <c r="P14" i="5"/>
  <c r="H14" i="5"/>
  <c r="D14" i="5"/>
  <c r="X10" i="5"/>
  <c r="T10" i="5"/>
  <c r="P10" i="5"/>
  <c r="L10" i="5"/>
  <c r="H10" i="5"/>
  <c r="D10" i="5"/>
  <c r="J6" i="4" l="1"/>
  <c r="J7" i="4" s="1"/>
  <c r="J5" i="4"/>
  <c r="F21" i="3"/>
  <c r="F16" i="3"/>
  <c r="F11" i="3"/>
  <c r="F6" i="3"/>
  <c r="D43" i="2"/>
  <c r="C43" i="2"/>
  <c r="E42" i="2"/>
  <c r="F42" i="2" s="1"/>
  <c r="E41" i="2"/>
  <c r="F41" i="2" s="1"/>
  <c r="F40" i="2"/>
  <c r="G43" i="2" s="1"/>
  <c r="E40" i="2"/>
  <c r="E43" i="2" s="1"/>
  <c r="D39" i="2"/>
  <c r="C39" i="2"/>
  <c r="E38" i="2"/>
  <c r="F38" i="2" s="1"/>
  <c r="E37" i="2"/>
  <c r="F37" i="2" s="1"/>
  <c r="E36" i="2"/>
  <c r="F36" i="2" s="1"/>
  <c r="D35" i="2"/>
  <c r="C35" i="2"/>
  <c r="E35" i="2" s="1"/>
  <c r="F34" i="2"/>
  <c r="E34" i="2"/>
  <c r="F33" i="2"/>
  <c r="G35" i="2" s="1"/>
  <c r="E33" i="2"/>
  <c r="F32" i="2"/>
  <c r="F35" i="2" s="1"/>
  <c r="E32" i="2"/>
  <c r="L31" i="2"/>
  <c r="K31" i="2"/>
  <c r="J31" i="2"/>
  <c r="D31" i="2"/>
  <c r="C31" i="2"/>
  <c r="M30" i="2"/>
  <c r="L30" i="2"/>
  <c r="F30" i="2"/>
  <c r="E30" i="2"/>
  <c r="M29" i="2"/>
  <c r="L29" i="2"/>
  <c r="F29" i="2"/>
  <c r="E29" i="2"/>
  <c r="M28" i="2"/>
  <c r="N31" i="2" s="1"/>
  <c r="L28" i="2"/>
  <c r="L34" i="2" s="1"/>
  <c r="F28" i="2"/>
  <c r="G31" i="2" s="1"/>
  <c r="E28" i="2"/>
  <c r="E31" i="2" s="1"/>
  <c r="L25" i="2"/>
  <c r="K25" i="2"/>
  <c r="J25" i="2"/>
  <c r="F25" i="2"/>
  <c r="E25" i="2"/>
  <c r="D25" i="2"/>
  <c r="C25" i="2"/>
  <c r="M24" i="2"/>
  <c r="L24" i="2"/>
  <c r="F24" i="2"/>
  <c r="E24" i="2"/>
  <c r="M23" i="2"/>
  <c r="L23" i="2"/>
  <c r="F23" i="2"/>
  <c r="E23" i="2"/>
  <c r="M22" i="2"/>
  <c r="N25" i="2" s="1"/>
  <c r="L22" i="2"/>
  <c r="F22" i="2"/>
  <c r="G25" i="2" s="1"/>
  <c r="E22" i="2"/>
  <c r="N21" i="2"/>
  <c r="L21" i="2"/>
  <c r="K21" i="2"/>
  <c r="J21" i="2"/>
  <c r="D21" i="2"/>
  <c r="C21" i="2"/>
  <c r="M20" i="2"/>
  <c r="L20" i="2"/>
  <c r="F20" i="2"/>
  <c r="E20" i="2"/>
  <c r="M19" i="2"/>
  <c r="L19" i="2"/>
  <c r="F19" i="2"/>
  <c r="E19" i="2"/>
  <c r="E21" i="2" s="1"/>
  <c r="M18" i="2"/>
  <c r="M21" i="2" s="1"/>
  <c r="L18" i="2"/>
  <c r="F18" i="2"/>
  <c r="G21" i="2" s="1"/>
  <c r="E18" i="2"/>
  <c r="L17" i="2"/>
  <c r="K17" i="2"/>
  <c r="J17" i="2"/>
  <c r="F17" i="2"/>
  <c r="D17" i="2"/>
  <c r="C17" i="2"/>
  <c r="M16" i="2"/>
  <c r="L16" i="2"/>
  <c r="F16" i="2"/>
  <c r="E16" i="2"/>
  <c r="M15" i="2"/>
  <c r="L15" i="2"/>
  <c r="F15" i="2"/>
  <c r="E15" i="2"/>
  <c r="M14" i="2"/>
  <c r="N17" i="2" s="1"/>
  <c r="L14" i="2"/>
  <c r="F14" i="2"/>
  <c r="G17" i="2" s="1"/>
  <c r="E14" i="2"/>
  <c r="E17" i="2" s="1"/>
  <c r="N13" i="2"/>
  <c r="L13" i="2"/>
  <c r="K13" i="2"/>
  <c r="J13" i="2"/>
  <c r="D13" i="2"/>
  <c r="C13" i="2"/>
  <c r="M12" i="2"/>
  <c r="L12" i="2"/>
  <c r="F12" i="2"/>
  <c r="E12" i="2"/>
  <c r="M11" i="2"/>
  <c r="L11" i="2"/>
  <c r="F11" i="2"/>
  <c r="E11" i="2"/>
  <c r="M10" i="2"/>
  <c r="M13" i="2" s="1"/>
  <c r="L10" i="2"/>
  <c r="F10" i="2"/>
  <c r="G13" i="2" s="1"/>
  <c r="E10" i="2"/>
  <c r="E13" i="2" s="1"/>
  <c r="L9" i="2"/>
  <c r="K9" i="2"/>
  <c r="J9" i="2"/>
  <c r="E9" i="2"/>
  <c r="D9" i="2"/>
  <c r="C9" i="2"/>
  <c r="M8" i="2"/>
  <c r="L8" i="2"/>
  <c r="F8" i="2"/>
  <c r="E8" i="2"/>
  <c r="M7" i="2"/>
  <c r="L7" i="2"/>
  <c r="F7" i="2"/>
  <c r="E7" i="2"/>
  <c r="M6" i="2"/>
  <c r="N9" i="2" s="1"/>
  <c r="L6" i="2"/>
  <c r="F6" i="2"/>
  <c r="G9" i="2" s="1"/>
  <c r="E6" i="2"/>
  <c r="K5" i="2"/>
  <c r="J5" i="2"/>
  <c r="D5" i="2"/>
  <c r="C5" i="2"/>
  <c r="L4" i="2"/>
  <c r="L5" i="2" s="1"/>
  <c r="E4" i="2"/>
  <c r="F4" i="2" s="1"/>
  <c r="M3" i="2"/>
  <c r="L3" i="2"/>
  <c r="F3" i="2"/>
  <c r="E3" i="2"/>
  <c r="M2" i="2"/>
  <c r="L2" i="2"/>
  <c r="F2" i="2"/>
  <c r="E2" i="2"/>
  <c r="E5" i="2" s="1"/>
  <c r="I35" i="2" l="1"/>
  <c r="G5" i="2"/>
  <c r="G39" i="2"/>
  <c r="F39" i="2"/>
  <c r="N5" i="2"/>
  <c r="F9" i="2"/>
  <c r="M17" i="2"/>
  <c r="F5" i="2"/>
  <c r="F21" i="2"/>
  <c r="E39" i="2"/>
  <c r="S4" i="2" s="1"/>
  <c r="M31" i="2"/>
  <c r="M4" i="2"/>
  <c r="M5" i="2" s="1"/>
  <c r="M9" i="2"/>
  <c r="M25" i="2"/>
  <c r="F13" i="2"/>
  <c r="F31" i="2"/>
  <c r="F43" i="2"/>
  <c r="S3" i="2" l="1"/>
</calcChain>
</file>

<file path=xl/sharedStrings.xml><?xml version="1.0" encoding="utf-8"?>
<sst xmlns="http://schemas.openxmlformats.org/spreadsheetml/2006/main" count="844" uniqueCount="196">
  <si>
    <t>Date</t>
  </si>
  <si>
    <t>Sample ID</t>
  </si>
  <si>
    <t>Fert</t>
  </si>
  <si>
    <t>Unfert</t>
  </si>
  <si>
    <t>Total</t>
  </si>
  <si>
    <t>% Fert</t>
  </si>
  <si>
    <t>SE</t>
  </si>
  <si>
    <t>AA1</t>
  </si>
  <si>
    <t>BC1</t>
  </si>
  <si>
    <t>ACER 1 cross</t>
  </si>
  <si>
    <t>Colony</t>
  </si>
  <si>
    <t>AA2</t>
  </si>
  <si>
    <t>BC2</t>
  </si>
  <si>
    <t>A</t>
  </si>
  <si>
    <t>B8</t>
  </si>
  <si>
    <t>AA3</t>
  </si>
  <si>
    <t>BC3</t>
  </si>
  <si>
    <t>B</t>
  </si>
  <si>
    <t>U38</t>
  </si>
  <si>
    <t>AA Avg</t>
  </si>
  <si>
    <t>BC Avg</t>
  </si>
  <si>
    <t>C</t>
  </si>
  <si>
    <t>U50</t>
  </si>
  <si>
    <t>AB1</t>
  </si>
  <si>
    <t>BD1</t>
  </si>
  <si>
    <t>D</t>
  </si>
  <si>
    <t>U94</t>
  </si>
  <si>
    <t>AB2</t>
  </si>
  <si>
    <t>BD2</t>
  </si>
  <si>
    <t>Cross (Sperm-Ova)</t>
  </si>
  <si>
    <t>% Fert.</t>
  </si>
  <si>
    <t>AB3</t>
  </si>
  <si>
    <t>BD3</t>
  </si>
  <si>
    <t>B8 Self</t>
  </si>
  <si>
    <t>AB Avg</t>
  </si>
  <si>
    <t>BD Avg</t>
  </si>
  <si>
    <t>U38 Self</t>
  </si>
  <si>
    <t>AC1</t>
  </si>
  <si>
    <t>CA1</t>
  </si>
  <si>
    <t>U38-U38</t>
  </si>
  <si>
    <t>B8- U38</t>
  </si>
  <si>
    <t>AC2</t>
  </si>
  <si>
    <t>CA2</t>
  </si>
  <si>
    <t>B8 - U38</t>
  </si>
  <si>
    <t>B8 - U50</t>
  </si>
  <si>
    <t>U38 - B8</t>
  </si>
  <si>
    <t>AC3</t>
  </si>
  <si>
    <t>CA3</t>
  </si>
  <si>
    <t>B8-U94</t>
  </si>
  <si>
    <t>AC Avg</t>
  </si>
  <si>
    <t>CA Avg</t>
  </si>
  <si>
    <t>AD1</t>
  </si>
  <si>
    <t>CB1</t>
  </si>
  <si>
    <t>B8-B8</t>
  </si>
  <si>
    <t>U50 Self</t>
  </si>
  <si>
    <t>AD2</t>
  </si>
  <si>
    <t>CB2</t>
  </si>
  <si>
    <t>U50-U50</t>
  </si>
  <si>
    <t>AD3</t>
  </si>
  <si>
    <t>CB3</t>
  </si>
  <si>
    <t>U50-B8</t>
  </si>
  <si>
    <t>U38 - U50</t>
  </si>
  <si>
    <t>U50 - B8</t>
  </si>
  <si>
    <t>AD Avg</t>
  </si>
  <si>
    <t>CB Avg</t>
  </si>
  <si>
    <t>B8-U50</t>
  </si>
  <si>
    <t>U38 - U94</t>
  </si>
  <si>
    <t>BA1</t>
  </si>
  <si>
    <t>CC1</t>
  </si>
  <si>
    <t>BA2</t>
  </si>
  <si>
    <t>CC2</t>
  </si>
  <si>
    <t>U94 Self</t>
  </si>
  <si>
    <t>BA3</t>
  </si>
  <si>
    <t>CC3</t>
  </si>
  <si>
    <t>U94-U94</t>
  </si>
  <si>
    <t>BA Avg</t>
  </si>
  <si>
    <t>CC Avg</t>
  </si>
  <si>
    <t>U94-B8</t>
  </si>
  <si>
    <t>U50 - U38</t>
  </si>
  <si>
    <t>U94 - B8</t>
  </si>
  <si>
    <t>BB1</t>
  </si>
  <si>
    <t>CD1</t>
  </si>
  <si>
    <t>U50 - U94</t>
  </si>
  <si>
    <t>BB2</t>
  </si>
  <si>
    <t>CD2</t>
  </si>
  <si>
    <t>BB3</t>
  </si>
  <si>
    <t>CD3</t>
  </si>
  <si>
    <t>BB Avg</t>
  </si>
  <si>
    <t>CD Avg</t>
  </si>
  <si>
    <t>SPECIES:</t>
  </si>
  <si>
    <t>A.CER</t>
  </si>
  <si>
    <t>U38-U50</t>
  </si>
  <si>
    <t>U94 - U38</t>
  </si>
  <si>
    <t>U50-U38</t>
  </si>
  <si>
    <t>U94 - U50</t>
  </si>
  <si>
    <t>DA1</t>
  </si>
  <si>
    <t>Batch 1</t>
  </si>
  <si>
    <t>DA2</t>
  </si>
  <si>
    <t>Batch 2</t>
  </si>
  <si>
    <t xml:space="preserve">Batch </t>
  </si>
  <si>
    <t>DA3</t>
  </si>
  <si>
    <t>Batch 3</t>
  </si>
  <si>
    <t>DA Avg</t>
  </si>
  <si>
    <t>Batch Avg</t>
  </si>
  <si>
    <t xml:space="preserve">U38-U94 </t>
  </si>
  <si>
    <t>DB1</t>
  </si>
  <si>
    <t>U94-U38</t>
  </si>
  <si>
    <t>DB2</t>
  </si>
  <si>
    <t>DB3</t>
  </si>
  <si>
    <t>DB Avg</t>
  </si>
  <si>
    <t>DC1</t>
  </si>
  <si>
    <t>U50-U94</t>
  </si>
  <si>
    <t>DC2</t>
  </si>
  <si>
    <t>U94-U50</t>
  </si>
  <si>
    <t>DC3</t>
  </si>
  <si>
    <t>DC Avg</t>
  </si>
  <si>
    <t>Batch</t>
  </si>
  <si>
    <t>DD1</t>
  </si>
  <si>
    <t>DD2</t>
  </si>
  <si>
    <t>DD3</t>
  </si>
  <si>
    <t>DD Avg</t>
  </si>
  <si>
    <t>Sperm Avg (n=3)</t>
  </si>
  <si>
    <t>Ova Avg (n=3)</t>
  </si>
  <si>
    <t>p-value</t>
  </si>
  <si>
    <t>U38-U94</t>
  </si>
  <si>
    <t>Average</t>
  </si>
  <si>
    <t>SD</t>
  </si>
  <si>
    <t>B8-U38</t>
  </si>
  <si>
    <t>U38-B8</t>
  </si>
  <si>
    <t>Cross</t>
  </si>
  <si>
    <t>B8 &amp; U38</t>
  </si>
  <si>
    <t>B8 &amp; U50</t>
  </si>
  <si>
    <t>B8 &amp; U94</t>
  </si>
  <si>
    <t>U38 &amp; U50</t>
  </si>
  <si>
    <t>U38 &amp; U94</t>
  </si>
  <si>
    <t>U50 &amp; U94</t>
  </si>
  <si>
    <t>Sperm Avg. (n=3)</t>
  </si>
  <si>
    <t>Ova Avg. (n=3)</t>
  </si>
  <si>
    <t>Sperm</t>
  </si>
  <si>
    <t>Ova</t>
  </si>
  <si>
    <t>Mean</t>
  </si>
  <si>
    <t xml:space="preserve">p-value </t>
  </si>
  <si>
    <t> =A2&amp;" "&amp;B2</t>
  </si>
  <si>
    <t>U38 &amp; B8</t>
  </si>
  <si>
    <t>Cross Mean</t>
  </si>
  <si>
    <t>Batch Mean</t>
  </si>
  <si>
    <t>S.E.</t>
  </si>
  <si>
    <t>Higher</t>
  </si>
  <si>
    <t>Cross Fert Avg</t>
  </si>
  <si>
    <t>B8 Self Avg</t>
  </si>
  <si>
    <t>U38 Self Avg</t>
  </si>
  <si>
    <t>Lower</t>
  </si>
  <si>
    <t>0.0464*</t>
  </si>
  <si>
    <t>0.0342*</t>
  </si>
  <si>
    <t>0.0005*</t>
  </si>
  <si>
    <t>Genet</t>
  </si>
  <si>
    <t>0.0104*</t>
  </si>
  <si>
    <t>U50 Self Avg</t>
  </si>
  <si>
    <t>U94 Self Avg</t>
  </si>
  <si>
    <t xml:space="preserve">Higher than batch average </t>
  </si>
  <si>
    <t xml:space="preserve">Lower than batch average </t>
  </si>
  <si>
    <t>0.00313*</t>
  </si>
  <si>
    <t>ova avg</t>
  </si>
  <si>
    <t>sperm avg</t>
  </si>
  <si>
    <t>dir</t>
  </si>
  <si>
    <t>batch ttest</t>
  </si>
  <si>
    <t>Self ttest</t>
  </si>
  <si>
    <t>homog_KING</t>
  </si>
  <si>
    <t>fert</t>
  </si>
  <si>
    <t>cross</t>
  </si>
  <si>
    <t>Batch ttest</t>
  </si>
  <si>
    <t>Self-ttest</t>
  </si>
  <si>
    <t>Batch t-test</t>
  </si>
  <si>
    <t>Selt t-test</t>
  </si>
  <si>
    <t>Batch T-test</t>
  </si>
  <si>
    <t>Self t-test</t>
  </si>
  <si>
    <t>sperm</t>
  </si>
  <si>
    <t>ova</t>
  </si>
  <si>
    <t>Self Fert</t>
  </si>
  <si>
    <t>Fert. Avg (n=43)</t>
  </si>
  <si>
    <t>Self Avg (n=3)</t>
  </si>
  <si>
    <t xml:space="preserve">Batch Avg (n=3) </t>
  </si>
  <si>
    <t>Batch p-value</t>
  </si>
  <si>
    <t>Self p-value</t>
  </si>
  <si>
    <t>Batch (n=3)</t>
  </si>
  <si>
    <t>BATCH T TEST</t>
  </si>
  <si>
    <t>Night 1</t>
  </si>
  <si>
    <t>Night 2</t>
  </si>
  <si>
    <t>Sig diff</t>
  </si>
  <si>
    <t>ACER</t>
  </si>
  <si>
    <t>022-049</t>
  </si>
  <si>
    <t>077-022</t>
  </si>
  <si>
    <t>108-022</t>
  </si>
  <si>
    <t>049-077</t>
  </si>
  <si>
    <t xml:space="preserve">049-108 </t>
  </si>
  <si>
    <t>077-108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</si>
</sst>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02124"/>
      <name val="Roboto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0" xfId="0" applyFont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0" xfId="0" applyNumberFormat="1"/>
    <xf numFmtId="164" fontId="0" fillId="0" borderId="7" xfId="0" applyNumberFormat="1" applyBorder="1"/>
    <xf numFmtId="164" fontId="0" fillId="0" borderId="8" xfId="0" applyNumberFormat="1" applyBorder="1"/>
    <xf numFmtId="164" fontId="2" fillId="0" borderId="8" xfId="0" applyNumberFormat="1" applyFont="1" applyBorder="1"/>
    <xf numFmtId="164" fontId="2" fillId="0" borderId="7" xfId="0" applyNumberFormat="1" applyFont="1" applyBorder="1"/>
    <xf numFmtId="164" fontId="2" fillId="0" borderId="0" xfId="0" applyNumberFormat="1" applyFont="1"/>
    <xf numFmtId="164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0" xfId="0" applyFont="1"/>
    <xf numFmtId="164" fontId="2" fillId="0" borderId="12" xfId="0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0" borderId="20" xfId="0" applyNumberFormat="1" applyBorder="1"/>
    <xf numFmtId="0" fontId="0" fillId="0" borderId="21" xfId="0" applyBorder="1"/>
    <xf numFmtId="164" fontId="2" fillId="0" borderId="0" xfId="0" applyNumberFormat="1" applyFont="1" applyAlignment="1">
      <alignment horizontal="right"/>
    </xf>
    <xf numFmtId="0" fontId="0" fillId="0" borderId="22" xfId="0" applyBorder="1"/>
    <xf numFmtId="2" fontId="0" fillId="0" borderId="10" xfId="0" applyNumberFormat="1" applyBorder="1"/>
    <xf numFmtId="11" fontId="0" fillId="0" borderId="23" xfId="0" applyNumberFormat="1" applyBorder="1"/>
    <xf numFmtId="0" fontId="0" fillId="0" borderId="24" xfId="0" applyBorder="1"/>
    <xf numFmtId="0" fontId="0" fillId="0" borderId="0" xfId="0" applyAlignment="1">
      <alignment horizontal="left" indent="1"/>
    </xf>
    <xf numFmtId="0" fontId="4" fillId="0" borderId="25" xfId="0" applyFont="1" applyBorder="1" applyAlignment="1">
      <alignment horizontal="center"/>
    </xf>
    <xf numFmtId="0" fontId="0" fillId="0" borderId="26" xfId="0" applyBorder="1"/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11" fontId="2" fillId="0" borderId="0" xfId="0" applyNumberFormat="1" applyFont="1"/>
    <xf numFmtId="0" fontId="5" fillId="0" borderId="0" xfId="0" applyFont="1" applyBorder="1"/>
    <xf numFmtId="0" fontId="5" fillId="0" borderId="11" xfId="0" applyFont="1" applyBorder="1"/>
    <xf numFmtId="2" fontId="1" fillId="0" borderId="0" xfId="0" applyNumberFormat="1" applyFont="1"/>
    <xf numFmtId="0" fontId="0" fillId="0" borderId="0" xfId="0" applyBorder="1"/>
    <xf numFmtId="164" fontId="0" fillId="0" borderId="12" xfId="0" applyNumberForma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solidFill>
                  <a:schemeClr val="tx1">
                    <a:lumMod val="95000"/>
                    <a:lumOff val="5000"/>
                  </a:schemeClr>
                </a:solidFill>
                <a:effectLst/>
              </a:rPr>
              <a:t>2019 ACER Night 1: Total Genet Fertiliztion Averages 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5146372242772"/>
          <c:y val="0.17129629629629628"/>
          <c:w val="0.62902743190008004"/>
          <c:h val="0.65136359105859754"/>
        </c:manualLayout>
      </c:layout>
      <c:barChart>
        <c:barDir val="col"/>
        <c:grouping val="clustered"/>
        <c:varyColors val="0"/>
        <c:ser>
          <c:idx val="0"/>
          <c:order val="0"/>
          <c:tx>
            <c:v>Outcrosses</c:v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CEE-44A7-8572-53D97499D5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'Sheet1 (2)'!$W$4:$W$8</c:f>
                <c:numCache>
                  <c:formatCode>General</c:formatCode>
                  <c:ptCount val="5"/>
                  <c:pt idx="0">
                    <c:v>2.5797321001359359</c:v>
                  </c:pt>
                  <c:pt idx="1">
                    <c:v>4.5091590858008432</c:v>
                  </c:pt>
                  <c:pt idx="2">
                    <c:v>4.832274212312921</c:v>
                  </c:pt>
                  <c:pt idx="3">
                    <c:v>5.2160055712594904</c:v>
                  </c:pt>
                  <c:pt idx="4">
                    <c:v>1.4817705184475749</c:v>
                  </c:pt>
                </c:numCache>
              </c:numRef>
            </c:plus>
            <c:minus>
              <c:numRef>
                <c:f>'Sheet1 (2)'!$W$4:$W$8</c:f>
                <c:numCache>
                  <c:formatCode>General</c:formatCode>
                  <c:ptCount val="5"/>
                  <c:pt idx="0">
                    <c:v>2.5797321001359359</c:v>
                  </c:pt>
                  <c:pt idx="1">
                    <c:v>4.5091590858008432</c:v>
                  </c:pt>
                  <c:pt idx="2">
                    <c:v>4.832274212312921</c:v>
                  </c:pt>
                  <c:pt idx="3">
                    <c:v>5.2160055712594904</c:v>
                  </c:pt>
                  <c:pt idx="4">
                    <c:v>1.4817705184475749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'Sheet1 (2)'!$U$4:$U$8</c:f>
              <c:strCache>
                <c:ptCount val="5"/>
                <c:pt idx="0">
                  <c:v>B8</c:v>
                </c:pt>
                <c:pt idx="1">
                  <c:v>U38</c:v>
                </c:pt>
                <c:pt idx="2">
                  <c:v>U50</c:v>
                </c:pt>
                <c:pt idx="3">
                  <c:v>U94</c:v>
                </c:pt>
                <c:pt idx="4">
                  <c:v>Batch (n=3)</c:v>
                </c:pt>
              </c:strCache>
            </c:strRef>
          </c:cat>
          <c:val>
            <c:numRef>
              <c:f>'Sheet1 (2)'!$V$4:$V$8</c:f>
              <c:numCache>
                <c:formatCode>0.00</c:formatCode>
                <c:ptCount val="5"/>
                <c:pt idx="0">
                  <c:v>84.801416752222224</c:v>
                </c:pt>
                <c:pt idx="1">
                  <c:v>79.833396777777779</c:v>
                </c:pt>
                <c:pt idx="2">
                  <c:v>70.384146888333333</c:v>
                </c:pt>
                <c:pt idx="3">
                  <c:v>69.37505290833333</c:v>
                </c:pt>
                <c:pt idx="4">
                  <c:v>75.88288045915165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BD-40BA-818E-98461B0C8E76}"/>
            </c:ext>
          </c:extLst>
        </c:ser>
        <c:ser>
          <c:idx val="1"/>
          <c:order val="1"/>
          <c:tx>
            <c:v>Self Cross (n=3)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'Sheet1 (2)'!$Y$4:$Y$7</c:f>
                <c:numCache>
                  <c:formatCode>General</c:formatCode>
                  <c:ptCount val="4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</c:numCache>
              </c:numRef>
            </c:plus>
            <c:minus>
              <c:numRef>
                <c:f>'Sheet1 (2)'!$Y$4:$Y$7</c:f>
                <c:numCache>
                  <c:formatCode>General</c:formatCode>
                  <c:ptCount val="4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</c:numCache>
              </c:numRef>
            </c:minus>
            <c:spPr>
              <a:noFill/>
              <a:ln w="22225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val>
            <c:numRef>
              <c:f>'Sheet1 (2)'!$X$4:$X$7</c:f>
              <c:numCache>
                <c:formatCode>0.00</c:formatCode>
                <c:ptCount val="4"/>
                <c:pt idx="0">
                  <c:v>2.6873325679295825</c:v>
                </c:pt>
                <c:pt idx="1">
                  <c:v>4.6991968044599624</c:v>
                </c:pt>
                <c:pt idx="2">
                  <c:v>2.1604938271604937</c:v>
                </c:pt>
                <c:pt idx="3">
                  <c:v>1.7450022461814914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D-40BA-818E-98461B0C8E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1626496"/>
        <c:axId val="991613184"/>
      </c:barChart>
      <c:catAx>
        <c:axId val="99162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13184"/>
        <c:crosses val="autoZero"/>
        <c:auto val="1"/>
        <c:lblAlgn val="ctr"/>
        <c:lblOffset val="100"/>
        <c:noMultiLvlLbl val="0"/>
      </c:catAx>
      <c:valAx>
        <c:axId val="9916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Fertilization Rate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62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5660366494408"/>
          <c:y val="0.30692002041411492"/>
          <c:w val="0.1808708920525702"/>
          <c:h val="0.423613298337707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2019 - Night 1 Fertilization Results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4219390707152023E-2"/>
          <c:y val="0.12641896523311272"/>
          <c:w val="0.88760031194183786"/>
          <c:h val="0.73994377606352502"/>
        </c:manualLayout>
      </c:layout>
      <c:barChart>
        <c:barDir val="col"/>
        <c:grouping val="clustered"/>
        <c:varyColors val="1"/>
        <c:ser>
          <c:idx val="0"/>
          <c:order val="0"/>
          <c:tx>
            <c:v>% Fert.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88F0-404C-94E5-265F4A015B79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8F0-404C-94E5-265F4A015B79}"/>
              </c:ext>
            </c:extLst>
          </c:dPt>
          <c:dPt>
            <c:idx val="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8F0-404C-94E5-265F4A015B79}"/>
              </c:ext>
            </c:extLst>
          </c:dPt>
          <c:dPt>
            <c:idx val="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8F0-404C-94E5-265F4A015B79}"/>
              </c:ext>
            </c:extLst>
          </c:dPt>
          <c:dPt>
            <c:idx val="1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8F0-404C-94E5-265F4A015B79}"/>
              </c:ext>
            </c:extLst>
          </c:dPt>
          <c:dPt>
            <c:idx val="1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88F0-404C-94E5-265F4A015B79}"/>
              </c:ext>
            </c:extLst>
          </c:dPt>
          <c:dPt>
            <c:idx val="17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88F0-404C-94E5-265F4A015B79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88F0-404C-94E5-265F4A015B79}"/>
              </c:ext>
            </c:extLst>
          </c:dPt>
          <c:dPt>
            <c:idx val="2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88F0-404C-94E5-265F4A015B79}"/>
              </c:ext>
            </c:extLst>
          </c:dPt>
          <c:dPt>
            <c:idx val="2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88F0-404C-94E5-265F4A015B79}"/>
              </c:ext>
            </c:extLst>
          </c:dPt>
          <c:dPt>
            <c:idx val="27"/>
            <c:invertIfNegative val="1"/>
            <c:bubble3D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88F0-404C-94E5-265F4A015B79}"/>
              </c:ext>
            </c:extLst>
          </c:dPt>
          <c:dPt>
            <c:idx val="28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88F0-404C-94E5-265F4A015B79}"/>
              </c:ext>
            </c:extLst>
          </c:dPt>
          <c:dPt>
            <c:idx val="30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88F0-404C-94E5-265F4A015B79}"/>
              </c:ext>
            </c:extLst>
          </c:dPt>
          <c:cat>
            <c:strRef>
              <c:f>'A.cer 1'!$W$8:$W$38</c:f>
              <c:strCache>
                <c:ptCount val="31"/>
                <c:pt idx="0">
                  <c:v>B8 Self</c:v>
                </c:pt>
                <c:pt idx="1">
                  <c:v>U38 Self</c:v>
                </c:pt>
                <c:pt idx="2">
                  <c:v>B8- U38</c:v>
                </c:pt>
                <c:pt idx="3">
                  <c:v>U38 - B8</c:v>
                </c:pt>
                <c:pt idx="5">
                  <c:v>B8 Self</c:v>
                </c:pt>
                <c:pt idx="6">
                  <c:v>U50 Self</c:v>
                </c:pt>
                <c:pt idx="7">
                  <c:v>B8 - U50</c:v>
                </c:pt>
                <c:pt idx="8">
                  <c:v>U50 - B8</c:v>
                </c:pt>
                <c:pt idx="10">
                  <c:v>B8 Self</c:v>
                </c:pt>
                <c:pt idx="11">
                  <c:v>U94 Self</c:v>
                </c:pt>
                <c:pt idx="12">
                  <c:v>B8-U94</c:v>
                </c:pt>
                <c:pt idx="13">
                  <c:v>U94 - B8</c:v>
                </c:pt>
                <c:pt idx="15">
                  <c:v>U38 Self</c:v>
                </c:pt>
                <c:pt idx="16">
                  <c:v>U50 Self</c:v>
                </c:pt>
                <c:pt idx="17">
                  <c:v>U38 - U50</c:v>
                </c:pt>
                <c:pt idx="18">
                  <c:v>U50 - U38</c:v>
                </c:pt>
                <c:pt idx="20">
                  <c:v>U38 Self</c:v>
                </c:pt>
                <c:pt idx="21">
                  <c:v>U94 Self</c:v>
                </c:pt>
                <c:pt idx="22">
                  <c:v>U38 - U94</c:v>
                </c:pt>
                <c:pt idx="23">
                  <c:v>U94 - U38</c:v>
                </c:pt>
                <c:pt idx="25">
                  <c:v>U50 Self</c:v>
                </c:pt>
                <c:pt idx="26">
                  <c:v>U94 Self</c:v>
                </c:pt>
                <c:pt idx="27">
                  <c:v>U50 - U94</c:v>
                </c:pt>
                <c:pt idx="28">
                  <c:v>U94 - U50</c:v>
                </c:pt>
                <c:pt idx="30">
                  <c:v>Batch </c:v>
                </c:pt>
              </c:strCache>
            </c:strRef>
          </c:cat>
          <c:val>
            <c:numRef>
              <c:f>'A.cer 1'!$X$8:$X$38</c:f>
              <c:numCache>
                <c:formatCode>General</c:formatCode>
                <c:ptCount val="31"/>
                <c:pt idx="0">
                  <c:v>2.6873325679295825</c:v>
                </c:pt>
                <c:pt idx="1">
                  <c:v>4.6991968044599624</c:v>
                </c:pt>
                <c:pt idx="2">
                  <c:v>98.373983739837399</c:v>
                </c:pt>
                <c:pt idx="3">
                  <c:v>79.128980591671379</c:v>
                </c:pt>
                <c:pt idx="5">
                  <c:v>2.6873325679295825</c:v>
                </c:pt>
                <c:pt idx="6">
                  <c:v>2.1604938271604937</c:v>
                </c:pt>
                <c:pt idx="7">
                  <c:v>71.640056478766155</c:v>
                </c:pt>
                <c:pt idx="8">
                  <c:v>87.176345666911701</c:v>
                </c:pt>
                <c:pt idx="10">
                  <c:v>2.6873325679295825</c:v>
                </c:pt>
                <c:pt idx="11">
                  <c:v>1.7450022461814914</c:v>
                </c:pt>
                <c:pt idx="12">
                  <c:v>83.684514494373659</c:v>
                </c:pt>
                <c:pt idx="13">
                  <c:v>88.804619543701278</c:v>
                </c:pt>
                <c:pt idx="15">
                  <c:v>4.6991968044599624</c:v>
                </c:pt>
                <c:pt idx="16">
                  <c:v>2.1604938271604937</c:v>
                </c:pt>
                <c:pt idx="17">
                  <c:v>64.123093681917211</c:v>
                </c:pt>
                <c:pt idx="18">
                  <c:v>96.489262371615311</c:v>
                </c:pt>
                <c:pt idx="20">
                  <c:v>4.6991968044599624</c:v>
                </c:pt>
                <c:pt idx="21">
                  <c:v>1.7450022461814914</c:v>
                </c:pt>
                <c:pt idx="22">
                  <c:v>64.123093681917211</c:v>
                </c:pt>
                <c:pt idx="23">
                  <c:v>90.4885549038775</c:v>
                </c:pt>
                <c:pt idx="25">
                  <c:v>2.1604938271604937</c:v>
                </c:pt>
                <c:pt idx="26">
                  <c:v>1.7450022461814914</c:v>
                </c:pt>
                <c:pt idx="27">
                  <c:v>37.473036223036225</c:v>
                </c:pt>
                <c:pt idx="28">
                  <c:v>65.403086910439853</c:v>
                </c:pt>
                <c:pt idx="30">
                  <c:v>75.88288045915165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A-88F0-404C-94E5-265F4A015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704674"/>
        <c:axId val="1309571297"/>
      </c:barChart>
      <c:catAx>
        <c:axId val="1796704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Genet Crosses (Sperm-Ova)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09571297"/>
        <c:crosses val="autoZero"/>
        <c:auto val="1"/>
        <c:lblAlgn val="ctr"/>
        <c:lblOffset val="100"/>
        <c:noMultiLvlLbl val="1"/>
      </c:catAx>
      <c:valAx>
        <c:axId val="1309571297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rgbClr val="000000"/>
                    </a:solidFill>
                    <a:latin typeface="+mn-lt"/>
                  </a:rPr>
                  <a:t>% Fert.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670467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Batch Cross vs. Two-Genet</a:t>
            </a:r>
            <a:r>
              <a:rPr lang="en-US" baseline="0"/>
              <a:t> Crosses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'Self and Batch cross t-test'!$F$2:$F$15</c:f>
                <c:numCache>
                  <c:formatCode>General</c:formatCode>
                  <c:ptCount val="14"/>
                  <c:pt idx="0">
                    <c:v>1.6260162600000001</c:v>
                  </c:pt>
                  <c:pt idx="1">
                    <c:v>5.4667449190712318</c:v>
                  </c:pt>
                  <c:pt idx="2">
                    <c:v>5.395862399426739</c:v>
                  </c:pt>
                  <c:pt idx="3">
                    <c:v>1.8809136981619805</c:v>
                  </c:pt>
                  <c:pt idx="4">
                    <c:v>4.0604115541205061</c:v>
                  </c:pt>
                  <c:pt idx="5">
                    <c:v>7.1745114208162279</c:v>
                  </c:pt>
                  <c:pt idx="6">
                    <c:v>5.9597332170357289</c:v>
                  </c:pt>
                  <c:pt idx="7">
                    <c:v>1.1317512652538453</c:v>
                  </c:pt>
                  <c:pt idx="8">
                    <c:v>5.3902751301124328</c:v>
                  </c:pt>
                  <c:pt idx="9">
                    <c:v>3.7818928157082672</c:v>
                  </c:pt>
                  <c:pt idx="10">
                    <c:v>3.4761403339165367</c:v>
                  </c:pt>
                  <c:pt idx="11">
                    <c:v>7.2983525663839055</c:v>
                  </c:pt>
                  <c:pt idx="13">
                    <c:v>1.4817705184475725</c:v>
                  </c:pt>
                </c:numCache>
              </c:numRef>
            </c:plus>
            <c:minus>
              <c:numRef>
                <c:f>'Self and Batch cross t-test'!$F$2:$F$15</c:f>
                <c:numCache>
                  <c:formatCode>General</c:formatCode>
                  <c:ptCount val="14"/>
                  <c:pt idx="0">
                    <c:v>1.6260162600000001</c:v>
                  </c:pt>
                  <c:pt idx="1">
                    <c:v>5.4667449190712318</c:v>
                  </c:pt>
                  <c:pt idx="2">
                    <c:v>5.395862399426739</c:v>
                  </c:pt>
                  <c:pt idx="3">
                    <c:v>1.8809136981619805</c:v>
                  </c:pt>
                  <c:pt idx="4">
                    <c:v>4.0604115541205061</c:v>
                  </c:pt>
                  <c:pt idx="5">
                    <c:v>7.1745114208162279</c:v>
                  </c:pt>
                  <c:pt idx="6">
                    <c:v>5.9597332170357289</c:v>
                  </c:pt>
                  <c:pt idx="7">
                    <c:v>1.1317512652538453</c:v>
                  </c:pt>
                  <c:pt idx="8">
                    <c:v>5.3902751301124328</c:v>
                  </c:pt>
                  <c:pt idx="9">
                    <c:v>3.7818928157082672</c:v>
                  </c:pt>
                  <c:pt idx="10">
                    <c:v>3.4761403339165367</c:v>
                  </c:pt>
                  <c:pt idx="11">
                    <c:v>7.2983525663839055</c:v>
                  </c:pt>
                  <c:pt idx="13">
                    <c:v>1.4817705184475725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'Self and Batch cross t-test'!$A$2:$A$15</c:f>
              <c:strCache>
                <c:ptCount val="14"/>
                <c:pt idx="0">
                  <c:v>B8-U38</c:v>
                </c:pt>
                <c:pt idx="1">
                  <c:v>U38-B8</c:v>
                </c:pt>
                <c:pt idx="2">
                  <c:v>B8-U50</c:v>
                </c:pt>
                <c:pt idx="3">
                  <c:v>U50-B8</c:v>
                </c:pt>
                <c:pt idx="4">
                  <c:v>B8-U94</c:v>
                </c:pt>
                <c:pt idx="5">
                  <c:v>U94-B8</c:v>
                </c:pt>
                <c:pt idx="6">
                  <c:v>U38-U50</c:v>
                </c:pt>
                <c:pt idx="7">
                  <c:v>U50-U38</c:v>
                </c:pt>
                <c:pt idx="8">
                  <c:v>U38-U94</c:v>
                </c:pt>
                <c:pt idx="9">
                  <c:v>U94-U38</c:v>
                </c:pt>
                <c:pt idx="10">
                  <c:v>U50-U94</c:v>
                </c:pt>
                <c:pt idx="11">
                  <c:v>U94-U50</c:v>
                </c:pt>
                <c:pt idx="13">
                  <c:v>Batch</c:v>
                </c:pt>
              </c:strCache>
            </c:strRef>
          </c:cat>
          <c:val>
            <c:numRef>
              <c:f>'Self and Batch cross t-test'!$B$2:$B$15</c:f>
              <c:numCache>
                <c:formatCode>0.00</c:formatCode>
                <c:ptCount val="14"/>
                <c:pt idx="0">
                  <c:v>98.373983740000014</c:v>
                </c:pt>
                <c:pt idx="1">
                  <c:v>79.128980593333338</c:v>
                </c:pt>
                <c:pt idx="2">
                  <c:v>71.640056476666658</c:v>
                </c:pt>
                <c:pt idx="3">
                  <c:v>87.176345666666677</c:v>
                </c:pt>
                <c:pt idx="4">
                  <c:v>83.684514493333324</c:v>
                </c:pt>
                <c:pt idx="5">
                  <c:v>88.804619543333331</c:v>
                </c:pt>
                <c:pt idx="6">
                  <c:v>64.123093679999997</c:v>
                </c:pt>
                <c:pt idx="7">
                  <c:v>96.489262373333347</c:v>
                </c:pt>
                <c:pt idx="8">
                  <c:v>50.396505376666674</c:v>
                </c:pt>
                <c:pt idx="9">
                  <c:v>90.488554903333338</c:v>
                </c:pt>
                <c:pt idx="10">
                  <c:v>37.473036223333331</c:v>
                </c:pt>
                <c:pt idx="11">
                  <c:v>65.403086909999999</c:v>
                </c:pt>
                <c:pt idx="13">
                  <c:v>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0-4856-849C-EE47EB4E3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95919"/>
        <c:axId val="174294671"/>
      </c:barChart>
      <c:catAx>
        <c:axId val="17429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4671"/>
        <c:crosses val="autoZero"/>
        <c:auto val="1"/>
        <c:lblAlgn val="ctr"/>
        <c:lblOffset val="100"/>
        <c:noMultiLvlLbl val="0"/>
      </c:catAx>
      <c:valAx>
        <c:axId val="1742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chemeClr val="tx1"/>
                </a:solidFill>
              </a:rPr>
              <a:t>Batch Cross vs.</a:t>
            </a:r>
            <a:r>
              <a:rPr lang="en-US" sz="1100" b="1" baseline="0">
                <a:solidFill>
                  <a:schemeClr val="tx1"/>
                </a:solidFill>
              </a:rPr>
              <a:t> Out-Crossed Pairs</a:t>
            </a:r>
            <a:endParaRPr lang="en-US" sz="11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12123300730906393"/>
          <c:y val="1.25984251968503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369266621941315"/>
          <c:y val="7.7209746419492825E-2"/>
          <c:w val="0.62319091839977403"/>
          <c:h val="0.8117076074152149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86B-4A67-BE5C-BE2851D4832F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6B-4A67-BE5C-BE2851D4832F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6B-4A67-BE5C-BE2851D4832F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6B-4A67-BE5C-BE2851D4832F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86B-4A67-BE5C-BE2851D4832F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86B-4A67-BE5C-BE2851D4832F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86B-4A67-BE5C-BE2851D4832F}"/>
              </c:ext>
            </c:extLst>
          </c:dPt>
          <c:errBars>
            <c:errBarType val="both"/>
            <c:errValType val="cust"/>
            <c:noEndCap val="0"/>
            <c:plus>
              <c:numRef>
                <c:f>'Self and Batch cross t-test'!$M$1:$M$14</c:f>
                <c:numCache>
                  <c:formatCode>General</c:formatCode>
                  <c:ptCount val="14"/>
                  <c:pt idx="0">
                    <c:v>1.4817705184475725</c:v>
                  </c:pt>
                  <c:pt idx="2">
                    <c:v>7.2983525663839055</c:v>
                  </c:pt>
                  <c:pt idx="3">
                    <c:v>3.4761403339165367</c:v>
                  </c:pt>
                  <c:pt idx="4">
                    <c:v>3.7818928157082672</c:v>
                  </c:pt>
                  <c:pt idx="5">
                    <c:v>5.3902751301124328</c:v>
                  </c:pt>
                  <c:pt idx="6">
                    <c:v>1.1317512652538453</c:v>
                  </c:pt>
                  <c:pt idx="7">
                    <c:v>5.9597332170357289</c:v>
                  </c:pt>
                  <c:pt idx="8">
                    <c:v>7.1745114208162279</c:v>
                  </c:pt>
                  <c:pt idx="9">
                    <c:v>4.0604115541205061</c:v>
                  </c:pt>
                  <c:pt idx="10">
                    <c:v>1.8809136981619805</c:v>
                  </c:pt>
                  <c:pt idx="11">
                    <c:v>5.395862399426739</c:v>
                  </c:pt>
                  <c:pt idx="12">
                    <c:v>5.4667449190712318</c:v>
                  </c:pt>
                  <c:pt idx="13">
                    <c:v>1.6260162600000003</c:v>
                  </c:pt>
                </c:numCache>
              </c:numRef>
            </c:plus>
            <c:minus>
              <c:numRef>
                <c:f>'Self and Batch cross t-test'!$M$1:$M$14</c:f>
                <c:numCache>
                  <c:formatCode>General</c:formatCode>
                  <c:ptCount val="14"/>
                  <c:pt idx="0">
                    <c:v>1.4817705184475725</c:v>
                  </c:pt>
                  <c:pt idx="2">
                    <c:v>7.2983525663839055</c:v>
                  </c:pt>
                  <c:pt idx="3">
                    <c:v>3.4761403339165367</c:v>
                  </c:pt>
                  <c:pt idx="4">
                    <c:v>3.7818928157082672</c:v>
                  </c:pt>
                  <c:pt idx="5">
                    <c:v>5.3902751301124328</c:v>
                  </c:pt>
                  <c:pt idx="6">
                    <c:v>1.1317512652538453</c:v>
                  </c:pt>
                  <c:pt idx="7">
                    <c:v>5.9597332170357289</c:v>
                  </c:pt>
                  <c:pt idx="8">
                    <c:v>7.1745114208162279</c:v>
                  </c:pt>
                  <c:pt idx="9">
                    <c:v>4.0604115541205061</c:v>
                  </c:pt>
                  <c:pt idx="10">
                    <c:v>1.8809136981619805</c:v>
                  </c:pt>
                  <c:pt idx="11">
                    <c:v>5.395862399426739</c:v>
                  </c:pt>
                  <c:pt idx="12">
                    <c:v>5.4667449190712318</c:v>
                  </c:pt>
                  <c:pt idx="13">
                    <c:v>1.6260162600000003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'Self and Batch cross t-test'!$A$2:$A$15</c:f>
              <c:strCache>
                <c:ptCount val="14"/>
                <c:pt idx="0">
                  <c:v>B8-U38</c:v>
                </c:pt>
                <c:pt idx="1">
                  <c:v>U38-B8</c:v>
                </c:pt>
                <c:pt idx="2">
                  <c:v>B8-U50</c:v>
                </c:pt>
                <c:pt idx="3">
                  <c:v>U50-B8</c:v>
                </c:pt>
                <c:pt idx="4">
                  <c:v>B8-U94</c:v>
                </c:pt>
                <c:pt idx="5">
                  <c:v>U94-B8</c:v>
                </c:pt>
                <c:pt idx="6">
                  <c:v>U38-U50</c:v>
                </c:pt>
                <c:pt idx="7">
                  <c:v>U50-U38</c:v>
                </c:pt>
                <c:pt idx="8">
                  <c:v>U38-U94</c:v>
                </c:pt>
                <c:pt idx="9">
                  <c:v>U94-U38</c:v>
                </c:pt>
                <c:pt idx="10">
                  <c:v>U50-U94</c:v>
                </c:pt>
                <c:pt idx="11">
                  <c:v>U94-U50</c:v>
                </c:pt>
                <c:pt idx="13">
                  <c:v>Batch</c:v>
                </c:pt>
              </c:strCache>
            </c:strRef>
          </c:cat>
          <c:val>
            <c:numRef>
              <c:f>'Self and Batch cross t-test'!$B$2:$B$15</c:f>
              <c:numCache>
                <c:formatCode>0.00</c:formatCode>
                <c:ptCount val="14"/>
                <c:pt idx="0">
                  <c:v>98.373983740000014</c:v>
                </c:pt>
                <c:pt idx="1">
                  <c:v>79.128980593333338</c:v>
                </c:pt>
                <c:pt idx="2">
                  <c:v>71.640056476666658</c:v>
                </c:pt>
                <c:pt idx="3">
                  <c:v>87.176345666666677</c:v>
                </c:pt>
                <c:pt idx="4">
                  <c:v>83.684514493333324</c:v>
                </c:pt>
                <c:pt idx="5">
                  <c:v>88.804619543333331</c:v>
                </c:pt>
                <c:pt idx="6">
                  <c:v>64.123093679999997</c:v>
                </c:pt>
                <c:pt idx="7">
                  <c:v>96.489262373333347</c:v>
                </c:pt>
                <c:pt idx="8">
                  <c:v>50.396505376666674</c:v>
                </c:pt>
                <c:pt idx="9">
                  <c:v>90.488554903333338</c:v>
                </c:pt>
                <c:pt idx="10">
                  <c:v>37.473036223333331</c:v>
                </c:pt>
                <c:pt idx="11">
                  <c:v>65.403086909999999</c:v>
                </c:pt>
                <c:pt idx="13">
                  <c:v>75.88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86B-4A67-BE5C-BE2851D48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4295919"/>
        <c:axId val="174294671"/>
      </c:barChart>
      <c:catAx>
        <c:axId val="174295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Cross</a:t>
                </a:r>
                <a:r>
                  <a:rPr lang="en-US" b="1" baseline="0">
                    <a:solidFill>
                      <a:schemeClr val="tx1"/>
                    </a:solidFill>
                  </a:rPr>
                  <a:t> (Sperm-Ova)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0915575015006531E-2"/>
              <c:y val="0.419488622977245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4671"/>
        <c:crosses val="autoZero"/>
        <c:auto val="1"/>
        <c:lblAlgn val="ctr"/>
        <c:lblOffset val="100"/>
        <c:noMultiLvlLbl val="0"/>
      </c:catAx>
      <c:valAx>
        <c:axId val="17429467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Fertilization</a:t>
                </a:r>
              </a:p>
            </c:rich>
          </c:tx>
          <c:layout>
            <c:manualLayout>
              <c:xMode val="edge"/>
              <c:yMode val="edge"/>
              <c:x val="0.36716041100243635"/>
              <c:y val="0.93993551987103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>
                    <a:lumMod val="95000"/>
                    <a:lumOff val="5000"/>
                  </a:schemeClr>
                </a:solidFill>
              </a:rPr>
              <a:t>2019</a:t>
            </a:r>
            <a:r>
              <a:rPr lang="en-US" baseline="0">
                <a:solidFill>
                  <a:schemeClr val="tx1">
                    <a:lumMod val="95000"/>
                    <a:lumOff val="5000"/>
                  </a:schemeClr>
                </a:solidFill>
              </a:rPr>
              <a:t> Night 1 Self Crosses</a:t>
            </a:r>
            <a:endParaRPr lang="en-US">
              <a:solidFill>
                <a:schemeClr val="tx1">
                  <a:lumMod val="95000"/>
                  <a:lumOff val="5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'Self and Batch cross t-test'!$AA$8:$AA$11</c:f>
                <c:numCache>
                  <c:formatCode>General</c:formatCode>
                  <c:ptCount val="4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</c:numCache>
              </c:numRef>
            </c:plus>
            <c:minus>
              <c:numRef>
                <c:f>'Self and Batch cross t-test'!$AA$8:$AA$11</c:f>
                <c:numCache>
                  <c:formatCode>General</c:formatCode>
                  <c:ptCount val="4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1.112824467735799</c:v>
                  </c:pt>
                  <c:pt idx="3">
                    <c:v>9.5802751113672591E-2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'Self and Batch cross t-test'!$Y$8:$Y$11</c:f>
              <c:strCache>
                <c:ptCount val="4"/>
                <c:pt idx="0">
                  <c:v>B8</c:v>
                </c:pt>
                <c:pt idx="1">
                  <c:v>U38</c:v>
                </c:pt>
                <c:pt idx="2">
                  <c:v>U50</c:v>
                </c:pt>
                <c:pt idx="3">
                  <c:v>U94</c:v>
                </c:pt>
              </c:strCache>
            </c:strRef>
          </c:cat>
          <c:val>
            <c:numRef>
              <c:f>'Self and Batch cross t-test'!$Z$8:$Z$11</c:f>
              <c:numCache>
                <c:formatCode>0.00</c:formatCode>
                <c:ptCount val="4"/>
                <c:pt idx="0">
                  <c:v>2.6873325679295825</c:v>
                </c:pt>
                <c:pt idx="1">
                  <c:v>4.6991968044599624</c:v>
                </c:pt>
                <c:pt idx="2">
                  <c:v>2.1604938271604937</c:v>
                </c:pt>
                <c:pt idx="3">
                  <c:v>1.7450022461814914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B-4BB0-B245-E6EACF7FD7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49"/>
        <c:overlap val="-27"/>
        <c:axId val="1955524880"/>
        <c:axId val="1951785536"/>
      </c:barChart>
      <c:catAx>
        <c:axId val="195552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Genet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85536"/>
        <c:crosses val="autoZero"/>
        <c:auto val="1"/>
        <c:lblAlgn val="ctr"/>
        <c:lblOffset val="100"/>
        <c:noMultiLvlLbl val="0"/>
      </c:catAx>
      <c:valAx>
        <c:axId val="195178553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Fert % Avg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52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Individual</a:t>
            </a:r>
            <a:r>
              <a:rPr lang="en-US" baseline="0"/>
              <a:t> crosses directionality - Night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'Individual Directionality '!$D$16:$D$32</c:f>
                <c:numCache>
                  <c:formatCode>General</c:formatCode>
                  <c:ptCount val="17"/>
                  <c:pt idx="0">
                    <c:v>1.6260162600000003</c:v>
                  </c:pt>
                  <c:pt idx="1">
                    <c:v>5.4667449190712318</c:v>
                  </c:pt>
                  <c:pt idx="3">
                    <c:v>5.395862399426739</c:v>
                  </c:pt>
                  <c:pt idx="4">
                    <c:v>1.8809136981619805</c:v>
                  </c:pt>
                  <c:pt idx="6">
                    <c:v>4.0604115541205061</c:v>
                  </c:pt>
                  <c:pt idx="7">
                    <c:v>7.1745114208162279</c:v>
                  </c:pt>
                  <c:pt idx="9">
                    <c:v>5.9597332170357289</c:v>
                  </c:pt>
                  <c:pt idx="10">
                    <c:v>1.1317512652538453</c:v>
                  </c:pt>
                  <c:pt idx="12">
                    <c:v>5.3902751301124328</c:v>
                  </c:pt>
                  <c:pt idx="13">
                    <c:v>3.7818928157082672</c:v>
                  </c:pt>
                  <c:pt idx="15">
                    <c:v>3.4761403339165367</c:v>
                  </c:pt>
                  <c:pt idx="16">
                    <c:v>7.2983525663839055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'Individual Directionality '!$B$16:$B$32</c:f>
              <c:strCache>
                <c:ptCount val="17"/>
                <c:pt idx="0">
                  <c:v>B8-U38</c:v>
                </c:pt>
                <c:pt idx="1">
                  <c:v>U38-B8</c:v>
                </c:pt>
                <c:pt idx="3">
                  <c:v>B8-U50</c:v>
                </c:pt>
                <c:pt idx="4">
                  <c:v>U50-B8</c:v>
                </c:pt>
                <c:pt idx="6">
                  <c:v>B8-U94</c:v>
                </c:pt>
                <c:pt idx="7">
                  <c:v>U94-B8</c:v>
                </c:pt>
                <c:pt idx="9">
                  <c:v>U38-U50</c:v>
                </c:pt>
                <c:pt idx="10">
                  <c:v>U50-U38</c:v>
                </c:pt>
                <c:pt idx="12">
                  <c:v>U38-U94</c:v>
                </c:pt>
                <c:pt idx="13">
                  <c:v>U94-U38</c:v>
                </c:pt>
                <c:pt idx="15">
                  <c:v>U50-U94</c:v>
                </c:pt>
                <c:pt idx="16">
                  <c:v>U94-U50</c:v>
                </c:pt>
              </c:strCache>
            </c:strRef>
          </c:cat>
          <c:val>
            <c:numRef>
              <c:f>'Individual Directionality '!$C$16:$C$32</c:f>
              <c:numCache>
                <c:formatCode>General</c:formatCode>
                <c:ptCount val="17"/>
                <c:pt idx="0">
                  <c:v>98.373983740000014</c:v>
                </c:pt>
                <c:pt idx="1">
                  <c:v>79.128980593333338</c:v>
                </c:pt>
                <c:pt idx="3">
                  <c:v>71.640056476666658</c:v>
                </c:pt>
                <c:pt idx="4">
                  <c:v>87.176345666666677</c:v>
                </c:pt>
                <c:pt idx="6">
                  <c:v>83.684514493333324</c:v>
                </c:pt>
                <c:pt idx="7">
                  <c:v>88.804619543333331</c:v>
                </c:pt>
                <c:pt idx="9">
                  <c:v>64.123093679999997</c:v>
                </c:pt>
                <c:pt idx="10">
                  <c:v>96.489262373333347</c:v>
                </c:pt>
                <c:pt idx="12">
                  <c:v>50.396505376666674</c:v>
                </c:pt>
                <c:pt idx="13">
                  <c:v>90.488554903333338</c:v>
                </c:pt>
                <c:pt idx="15">
                  <c:v>37.473036223333331</c:v>
                </c:pt>
                <c:pt idx="16">
                  <c:v>65.403086909999999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0-4529-B2B4-B9E33F75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235167"/>
        <c:axId val="570235583"/>
      </c:barChart>
      <c:catAx>
        <c:axId val="57023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35583"/>
        <c:crosses val="autoZero"/>
        <c:auto val="1"/>
        <c:lblAlgn val="ctr"/>
        <c:lblOffset val="100"/>
        <c:noMultiLvlLbl val="0"/>
      </c:catAx>
      <c:valAx>
        <c:axId val="57023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23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Night</a:t>
            </a:r>
            <a:r>
              <a:rPr lang="en-US" baseline="0"/>
              <a:t> 1 Sperm Crosses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D9-42BF-B5BF-78155285A4B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D9-42BF-B5BF-78155285A4B3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D9-42BF-B5BF-78155285A4B3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D9-42BF-B5BF-78155285A4B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D9-42BF-B5BF-78155285A4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D9-42BF-B5BF-78155285A4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BD9-42BF-B5BF-78155285A4B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BD9-42BF-B5BF-78155285A4B3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BD9-42BF-B5BF-78155285A4B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BD9-42BF-B5BF-78155285A4B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BD9-42BF-B5BF-78155285A4B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BD9-42BF-B5BF-78155285A4B3}"/>
              </c:ext>
            </c:extLst>
          </c:dPt>
          <c:dPt>
            <c:idx val="1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BD9-42BF-B5BF-78155285A4B3}"/>
              </c:ext>
            </c:extLst>
          </c:dPt>
          <c:dPt>
            <c:idx val="16"/>
            <c:invertIfNegative val="0"/>
            <c:bubble3D val="0"/>
            <c:spPr>
              <a:solidFill>
                <a:srgbClr val="8828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BD9-42BF-B5BF-78155285A4B3}"/>
              </c:ext>
            </c:extLst>
          </c:dPt>
          <c:dPt>
            <c:idx val="17"/>
            <c:invertIfNegative val="0"/>
            <c:bubble3D val="0"/>
            <c:spPr>
              <a:solidFill>
                <a:srgbClr val="8828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BD9-42BF-B5BF-78155285A4B3}"/>
              </c:ext>
            </c:extLst>
          </c:dPt>
          <c:dPt>
            <c:idx val="18"/>
            <c:invertIfNegative val="0"/>
            <c:bubble3D val="0"/>
            <c:spPr>
              <a:solidFill>
                <a:srgbClr val="88280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BD9-42BF-B5BF-78155285A4B3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BD9-42BF-B5BF-78155285A4B3}"/>
              </c:ext>
            </c:extLst>
          </c:dPt>
          <c:errBars>
            <c:errBarType val="both"/>
            <c:errValType val="cust"/>
            <c:noEndCap val="0"/>
            <c:plus>
              <c:numRef>
                <c:f>'Individual Directionality '!$W$18:$W$38</c:f>
                <c:numCache>
                  <c:formatCode>General</c:formatCode>
                  <c:ptCount val="21"/>
                  <c:pt idx="0">
                    <c:v>0.34468757769270458</c:v>
                  </c:pt>
                  <c:pt idx="1">
                    <c:v>1.6260162600000003</c:v>
                  </c:pt>
                  <c:pt idx="2">
                    <c:v>5.395862399426739</c:v>
                  </c:pt>
                  <c:pt idx="3">
                    <c:v>4.0604115541205061</c:v>
                  </c:pt>
                  <c:pt idx="5">
                    <c:v>1.050968549619304</c:v>
                  </c:pt>
                  <c:pt idx="6">
                    <c:v>5.4667449190712318</c:v>
                  </c:pt>
                  <c:pt idx="7">
                    <c:v>5.9597332170357289</c:v>
                  </c:pt>
                  <c:pt idx="8">
                    <c:v>5.3902751301124328</c:v>
                  </c:pt>
                  <c:pt idx="10">
                    <c:v>1.112824467735799</c:v>
                  </c:pt>
                  <c:pt idx="11">
                    <c:v>1.8809136981619805</c:v>
                  </c:pt>
                  <c:pt idx="12">
                    <c:v>1.1317512652538453</c:v>
                  </c:pt>
                  <c:pt idx="13">
                    <c:v>3.4761403339165367</c:v>
                  </c:pt>
                  <c:pt idx="15">
                    <c:v>9.5802751113672591E-2</c:v>
                  </c:pt>
                  <c:pt idx="16">
                    <c:v>7.1745114208162279</c:v>
                  </c:pt>
                  <c:pt idx="17">
                    <c:v>3.7818928157082672</c:v>
                  </c:pt>
                  <c:pt idx="18">
                    <c:v>7.2983525663839055</c:v>
                  </c:pt>
                  <c:pt idx="20">
                    <c:v>1.4817705184475749</c:v>
                  </c:pt>
                </c:numCache>
              </c:numRef>
            </c:plus>
            <c:minus>
              <c:numRef>
                <c:f>'Individual Directionality '!$W$18:$W$38</c:f>
                <c:numCache>
                  <c:formatCode>General</c:formatCode>
                  <c:ptCount val="21"/>
                  <c:pt idx="0">
                    <c:v>0.34468757769270458</c:v>
                  </c:pt>
                  <c:pt idx="1">
                    <c:v>1.6260162600000003</c:v>
                  </c:pt>
                  <c:pt idx="2">
                    <c:v>5.395862399426739</c:v>
                  </c:pt>
                  <c:pt idx="3">
                    <c:v>4.0604115541205061</c:v>
                  </c:pt>
                  <c:pt idx="5">
                    <c:v>1.050968549619304</c:v>
                  </c:pt>
                  <c:pt idx="6">
                    <c:v>5.4667449190712318</c:v>
                  </c:pt>
                  <c:pt idx="7">
                    <c:v>5.9597332170357289</c:v>
                  </c:pt>
                  <c:pt idx="8">
                    <c:v>5.3902751301124328</c:v>
                  </c:pt>
                  <c:pt idx="10">
                    <c:v>1.112824467735799</c:v>
                  </c:pt>
                  <c:pt idx="11">
                    <c:v>1.8809136981619805</c:v>
                  </c:pt>
                  <c:pt idx="12">
                    <c:v>1.1317512652538453</c:v>
                  </c:pt>
                  <c:pt idx="13">
                    <c:v>3.4761403339165367</c:v>
                  </c:pt>
                  <c:pt idx="15">
                    <c:v>9.5802751113672591E-2</c:v>
                  </c:pt>
                  <c:pt idx="16">
                    <c:v>7.1745114208162279</c:v>
                  </c:pt>
                  <c:pt idx="17">
                    <c:v>3.7818928157082672</c:v>
                  </c:pt>
                  <c:pt idx="18">
                    <c:v>7.2983525663839055</c:v>
                  </c:pt>
                  <c:pt idx="20">
                    <c:v>1.4817705184475749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'Individual Directionality '!$U$18:$U$38</c:f>
              <c:strCache>
                <c:ptCount val="21"/>
                <c:pt idx="0">
                  <c:v>B8 Self</c:v>
                </c:pt>
                <c:pt idx="1">
                  <c:v>B8 &amp; U38</c:v>
                </c:pt>
                <c:pt idx="2">
                  <c:v>B8 &amp; U50</c:v>
                </c:pt>
                <c:pt idx="3">
                  <c:v>B8 &amp; U94</c:v>
                </c:pt>
                <c:pt idx="5">
                  <c:v>U38 Self</c:v>
                </c:pt>
                <c:pt idx="6">
                  <c:v>U38 &amp; B8</c:v>
                </c:pt>
                <c:pt idx="7">
                  <c:v>U38 &amp; U50</c:v>
                </c:pt>
                <c:pt idx="8">
                  <c:v>U38 &amp; U94</c:v>
                </c:pt>
                <c:pt idx="10">
                  <c:v>U50 Self</c:v>
                </c:pt>
                <c:pt idx="11">
                  <c:v>U50-B8</c:v>
                </c:pt>
                <c:pt idx="12">
                  <c:v>U50-U38</c:v>
                </c:pt>
                <c:pt idx="13">
                  <c:v>U50-U94</c:v>
                </c:pt>
                <c:pt idx="15">
                  <c:v>U94 Self</c:v>
                </c:pt>
                <c:pt idx="16">
                  <c:v>U94-B8</c:v>
                </c:pt>
                <c:pt idx="17">
                  <c:v>U94-U38</c:v>
                </c:pt>
                <c:pt idx="18">
                  <c:v>U94-U50</c:v>
                </c:pt>
                <c:pt idx="20">
                  <c:v>Batch</c:v>
                </c:pt>
              </c:strCache>
            </c:strRef>
          </c:cat>
          <c:val>
            <c:numRef>
              <c:f>'Individual Directionality '!$V$18:$V$38</c:f>
              <c:numCache>
                <c:formatCode>0.00</c:formatCode>
                <c:ptCount val="21"/>
                <c:pt idx="0" formatCode="General">
                  <c:v>2.6873325679295825</c:v>
                </c:pt>
                <c:pt idx="1">
                  <c:v>98.373983740000014</c:v>
                </c:pt>
                <c:pt idx="2">
                  <c:v>71.640056476666658</c:v>
                </c:pt>
                <c:pt idx="3">
                  <c:v>83.684514493333324</c:v>
                </c:pt>
                <c:pt idx="5">
                  <c:v>4.6991968044599624</c:v>
                </c:pt>
                <c:pt idx="6" formatCode="General">
                  <c:v>79.128980593333338</c:v>
                </c:pt>
                <c:pt idx="7">
                  <c:v>64.123093679999997</c:v>
                </c:pt>
                <c:pt idx="8">
                  <c:v>50.396505376666674</c:v>
                </c:pt>
                <c:pt idx="10" formatCode="General">
                  <c:v>2.1604938271604937</c:v>
                </c:pt>
                <c:pt idx="11" formatCode="General">
                  <c:v>87.176345666666677</c:v>
                </c:pt>
                <c:pt idx="12" formatCode="General">
                  <c:v>96.489262373333347</c:v>
                </c:pt>
                <c:pt idx="13" formatCode="General">
                  <c:v>37.473036223333331</c:v>
                </c:pt>
                <c:pt idx="15" formatCode="General">
                  <c:v>1.7450022461814914</c:v>
                </c:pt>
                <c:pt idx="16" formatCode="General">
                  <c:v>88.804619543333331</c:v>
                </c:pt>
                <c:pt idx="17" formatCode="General">
                  <c:v>90.488554903333338</c:v>
                </c:pt>
                <c:pt idx="18" formatCode="General">
                  <c:v>65.403086909999999</c:v>
                </c:pt>
                <c:pt idx="20" formatCode="General">
                  <c:v>75.88288045915165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BD9-42BF-B5BF-78155285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6110112"/>
        <c:axId val="854450688"/>
      </c:barChart>
      <c:catAx>
        <c:axId val="76611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450688"/>
        <c:crosses val="autoZero"/>
        <c:auto val="1"/>
        <c:lblAlgn val="ctr"/>
        <c:lblOffset val="100"/>
        <c:noMultiLvlLbl val="0"/>
      </c:catAx>
      <c:valAx>
        <c:axId val="854450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1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 ACER Night 1 - Ova Doner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E-4B4E-B879-C71BF2788A5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E-4B4E-B879-C71BF2788A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3E-4B4E-B879-C71BF2788A5E}"/>
              </c:ext>
            </c:extLst>
          </c:dPt>
          <c:dPt>
            <c:idx val="6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3E-4B4E-B879-C71BF2788A5E}"/>
              </c:ext>
            </c:extLst>
          </c:dPt>
          <c:dPt>
            <c:idx val="7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3E-4B4E-B879-C71BF2788A5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3E-4B4E-B879-C71BF2788A5E}"/>
              </c:ext>
            </c:extLst>
          </c:dPt>
          <c:dPt>
            <c:idx val="11"/>
            <c:invertIfNegative val="0"/>
            <c:bubble3D val="0"/>
            <c:spPr>
              <a:solidFill>
                <a:srgbClr val="BD3797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3E-4B4E-B879-C71BF2788A5E}"/>
              </c:ext>
            </c:extLst>
          </c:dPt>
          <c:dPt>
            <c:idx val="12"/>
            <c:invertIfNegative val="0"/>
            <c:bubble3D val="0"/>
            <c:spPr>
              <a:solidFill>
                <a:srgbClr val="BD3797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3E-4B4E-B879-C71BF2788A5E}"/>
              </c:ext>
            </c:extLst>
          </c:dPt>
          <c:dPt>
            <c:idx val="13"/>
            <c:invertIfNegative val="0"/>
            <c:bubble3D val="0"/>
            <c:spPr>
              <a:solidFill>
                <a:srgbClr val="BD3797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3E-4B4E-B879-C71BF2788A5E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3E-4B4E-B879-C71BF2788A5E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B3E-4B4E-B879-C71BF2788A5E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B3E-4B4E-B879-C71BF2788A5E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solidFill>
                  <a:sysClr val="windowText" lastClr="0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B3E-4B4E-B879-C71BF2788A5E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graph - night 1'!$I$3:$I$23</c:f>
                <c:numCache>
                  <c:formatCode>General</c:formatCode>
                  <c:ptCount val="21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9.5802751113672591E-2</c:v>
                  </c:pt>
                  <c:pt idx="3">
                    <c:v>1.1317512660692264</c:v>
                  </c:pt>
                  <c:pt idx="5">
                    <c:v>5.4667449201210516</c:v>
                  </c:pt>
                  <c:pt idx="6">
                    <c:v>1.6260162601626009</c:v>
                  </c:pt>
                  <c:pt idx="7">
                    <c:v>5.9597332178868934</c:v>
                  </c:pt>
                  <c:pt idx="8">
                    <c:v>1.112824467735799</c:v>
                  </c:pt>
                  <c:pt idx="10">
                    <c:v>7.2983525658565505</c:v>
                  </c:pt>
                  <c:pt idx="11">
                    <c:v>5.3958623994619392</c:v>
                  </c:pt>
                  <c:pt idx="12">
                    <c:v>7.1745114227543754</c:v>
                  </c:pt>
                  <c:pt idx="13">
                    <c:v>3.4761403349250029</c:v>
                  </c:pt>
                  <c:pt idx="15">
                    <c:v>1.8809136978375511</c:v>
                  </c:pt>
                  <c:pt idx="16">
                    <c:v>4.0604115541806589</c:v>
                  </c:pt>
                  <c:pt idx="17">
                    <c:v>3.7818928150572582</c:v>
                  </c:pt>
                  <c:pt idx="18">
                    <c:v>5.3902751298830314</c:v>
                  </c:pt>
                  <c:pt idx="20">
                    <c:v>1.4817705184475725</c:v>
                  </c:pt>
                </c:numCache>
              </c:numRef>
            </c:plus>
            <c:minus>
              <c:numRef>
                <c:f>'Reciprocal graph - night 1'!$I$3:$I$23</c:f>
                <c:numCache>
                  <c:formatCode>General</c:formatCode>
                  <c:ptCount val="21"/>
                  <c:pt idx="0">
                    <c:v>0.34468757769270458</c:v>
                  </c:pt>
                  <c:pt idx="1">
                    <c:v>1.050968549619304</c:v>
                  </c:pt>
                  <c:pt idx="2">
                    <c:v>9.5802751113672591E-2</c:v>
                  </c:pt>
                  <c:pt idx="3">
                    <c:v>1.1317512660692264</c:v>
                  </c:pt>
                  <c:pt idx="5">
                    <c:v>5.4667449201210516</c:v>
                  </c:pt>
                  <c:pt idx="6">
                    <c:v>1.6260162601626009</c:v>
                  </c:pt>
                  <c:pt idx="7">
                    <c:v>5.9597332178868934</c:v>
                  </c:pt>
                  <c:pt idx="8">
                    <c:v>1.112824467735799</c:v>
                  </c:pt>
                  <c:pt idx="10">
                    <c:v>7.2983525658565505</c:v>
                  </c:pt>
                  <c:pt idx="11">
                    <c:v>5.3958623994619392</c:v>
                  </c:pt>
                  <c:pt idx="12">
                    <c:v>7.1745114227543754</c:v>
                  </c:pt>
                  <c:pt idx="13">
                    <c:v>3.4761403349250029</c:v>
                  </c:pt>
                  <c:pt idx="15">
                    <c:v>1.8809136978375511</c:v>
                  </c:pt>
                  <c:pt idx="16">
                    <c:v>4.0604115541806589</c:v>
                  </c:pt>
                  <c:pt idx="17">
                    <c:v>3.7818928150572582</c:v>
                  </c:pt>
                  <c:pt idx="18">
                    <c:v>5.3902751298830314</c:v>
                  </c:pt>
                  <c:pt idx="20">
                    <c:v>1.4817705184475725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'Reciprocal graph - night 1'!$G$3:$G$23</c:f>
              <c:strCache>
                <c:ptCount val="21"/>
                <c:pt idx="0">
                  <c:v>B8 Self</c:v>
                </c:pt>
                <c:pt idx="1">
                  <c:v>U38 - B8</c:v>
                </c:pt>
                <c:pt idx="2">
                  <c:v>U50 - B8</c:v>
                </c:pt>
                <c:pt idx="3">
                  <c:v>U94 - B8</c:v>
                </c:pt>
                <c:pt idx="5">
                  <c:v>U38 Self</c:v>
                </c:pt>
                <c:pt idx="6">
                  <c:v>B8- U38</c:v>
                </c:pt>
                <c:pt idx="7">
                  <c:v>U50 - U38</c:v>
                </c:pt>
                <c:pt idx="8">
                  <c:v>U94 - U38</c:v>
                </c:pt>
                <c:pt idx="10">
                  <c:v>U50 Self</c:v>
                </c:pt>
                <c:pt idx="11">
                  <c:v>B8 - U50</c:v>
                </c:pt>
                <c:pt idx="12">
                  <c:v>U38 - U50</c:v>
                </c:pt>
                <c:pt idx="13">
                  <c:v>U94 - U50</c:v>
                </c:pt>
                <c:pt idx="15">
                  <c:v>U94 Self</c:v>
                </c:pt>
                <c:pt idx="16">
                  <c:v>B8-U94</c:v>
                </c:pt>
                <c:pt idx="17">
                  <c:v>U38 - U94</c:v>
                </c:pt>
                <c:pt idx="18">
                  <c:v>U50 - U94</c:v>
                </c:pt>
                <c:pt idx="20">
                  <c:v>Batch </c:v>
                </c:pt>
              </c:strCache>
            </c:strRef>
          </c:cat>
          <c:val>
            <c:numRef>
              <c:f>'Reciprocal graph - night 1'!$H$3:$H$23</c:f>
              <c:numCache>
                <c:formatCode>General</c:formatCode>
                <c:ptCount val="21"/>
                <c:pt idx="0">
                  <c:v>2.6873325679295825</c:v>
                </c:pt>
                <c:pt idx="1">
                  <c:v>79.128980591671379</c:v>
                </c:pt>
                <c:pt idx="2">
                  <c:v>87.176345666911701</c:v>
                </c:pt>
                <c:pt idx="3">
                  <c:v>88.804619543701278</c:v>
                </c:pt>
                <c:pt idx="5">
                  <c:v>4.6991968044599624</c:v>
                </c:pt>
                <c:pt idx="6">
                  <c:v>98.373983739837399</c:v>
                </c:pt>
                <c:pt idx="7">
                  <c:v>96.489262371615311</c:v>
                </c:pt>
                <c:pt idx="8">
                  <c:v>90.4885549038775</c:v>
                </c:pt>
                <c:pt idx="10">
                  <c:v>2.1604938271604937</c:v>
                </c:pt>
                <c:pt idx="11">
                  <c:v>71.640056478766155</c:v>
                </c:pt>
                <c:pt idx="12">
                  <c:v>64.123093681917211</c:v>
                </c:pt>
                <c:pt idx="13">
                  <c:v>65.403086910439853</c:v>
                </c:pt>
                <c:pt idx="15">
                  <c:v>1.7450022461814914</c:v>
                </c:pt>
                <c:pt idx="16">
                  <c:v>83.684514494373659</c:v>
                </c:pt>
                <c:pt idx="17">
                  <c:v>64.123093681917211</c:v>
                </c:pt>
                <c:pt idx="18">
                  <c:v>37.473036223036225</c:v>
                </c:pt>
                <c:pt idx="20">
                  <c:v>75.88288045915165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B3E-4B4E-B879-C71BF2788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-27"/>
        <c:axId val="499647688"/>
        <c:axId val="499649000"/>
      </c:barChart>
      <c:catAx>
        <c:axId val="499647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 (Sperm-Ova)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9000"/>
        <c:crosses val="autoZero"/>
        <c:auto val="1"/>
        <c:lblAlgn val="ctr"/>
        <c:lblOffset val="100"/>
        <c:noMultiLvlLbl val="0"/>
      </c:catAx>
      <c:valAx>
        <c:axId val="4996490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Fertilization % (n=3)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47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2019 ACER Night 1 - Reciprocal Crosses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Sperm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9D-4E32-8B1E-563A4B4BF26F}"/>
              </c:ext>
            </c:extLst>
          </c:dPt>
          <c:dPt>
            <c:idx val="4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B9D-4E32-8B1E-563A4B4BF26F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B9D-4E32-8B1E-563A4B4BF26F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B9D-4E32-8B1E-563A4B4BF26F}"/>
              </c:ext>
            </c:extLst>
          </c:dPt>
          <c:dPt>
            <c:idx val="1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B9D-4E32-8B1E-563A4B4BF26F}"/>
              </c:ext>
            </c:extLst>
          </c:dPt>
          <c:dPt>
            <c:idx val="1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B9D-4E32-8B1E-563A4B4BF26F}"/>
              </c:ext>
            </c:extLst>
          </c:dPt>
          <c:dPt>
            <c:idx val="1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B9D-4E32-8B1E-563A4B4BF26F}"/>
              </c:ext>
            </c:extLst>
          </c:dPt>
          <c:errBars>
            <c:errBarType val="both"/>
            <c:errValType val="cust"/>
            <c:noEndCap val="0"/>
            <c:plus>
              <c:numRef>
                <c:f>'Reciprocal graph - night 1'!$N$4:$N$11</c:f>
                <c:numCache>
                  <c:formatCode>General</c:formatCode>
                  <c:ptCount val="8"/>
                  <c:pt idx="0">
                    <c:v>1.6260162601626009</c:v>
                  </c:pt>
                  <c:pt idx="1">
                    <c:v>9.5802751113672591E-2</c:v>
                  </c:pt>
                  <c:pt idx="2">
                    <c:v>1.1317512660692264</c:v>
                  </c:pt>
                  <c:pt idx="3">
                    <c:v>7.1745114227543754</c:v>
                  </c:pt>
                  <c:pt idx="4">
                    <c:v>3.7818928150572582</c:v>
                  </c:pt>
                  <c:pt idx="5">
                    <c:v>5.3902751298830314</c:v>
                  </c:pt>
                  <c:pt idx="7">
                    <c:v>1.4817705184475725</c:v>
                  </c:pt>
                </c:numCache>
              </c:numRef>
            </c:plus>
            <c:minus>
              <c:numRef>
                <c:f>'Reciprocal graph - night 1'!$N$4:$N$11</c:f>
                <c:numCache>
                  <c:formatCode>General</c:formatCode>
                  <c:ptCount val="8"/>
                  <c:pt idx="0">
                    <c:v>1.6260162601626009</c:v>
                  </c:pt>
                  <c:pt idx="1">
                    <c:v>9.5802751113672591E-2</c:v>
                  </c:pt>
                  <c:pt idx="2">
                    <c:v>1.1317512660692264</c:v>
                  </c:pt>
                  <c:pt idx="3">
                    <c:v>7.1745114227543754</c:v>
                  </c:pt>
                  <c:pt idx="4">
                    <c:v>3.7818928150572582</c:v>
                  </c:pt>
                  <c:pt idx="5">
                    <c:v>5.3902751298830314</c:v>
                  </c:pt>
                  <c:pt idx="7">
                    <c:v>1.4817705184475725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graph - night 1'!$L$4:$L$11</c:f>
              <c:strCache>
                <c:ptCount val="8"/>
                <c:pt idx="0">
                  <c:v>B8 - U38</c:v>
                </c:pt>
                <c:pt idx="1">
                  <c:v>U50-B8</c:v>
                </c:pt>
                <c:pt idx="2">
                  <c:v>U94-B8</c:v>
                </c:pt>
                <c:pt idx="3">
                  <c:v>U38-U50</c:v>
                </c:pt>
                <c:pt idx="4">
                  <c:v>U38-U94 </c:v>
                </c:pt>
                <c:pt idx="5">
                  <c:v>U50-U94</c:v>
                </c:pt>
                <c:pt idx="7">
                  <c:v>Batch</c:v>
                </c:pt>
              </c:strCache>
            </c:strRef>
          </c:cat>
          <c:val>
            <c:numRef>
              <c:f>'Reciprocal graph - night 1'!$M$4:$M$11</c:f>
              <c:numCache>
                <c:formatCode>General</c:formatCode>
                <c:ptCount val="8"/>
                <c:pt idx="0">
                  <c:v>98.373983739837399</c:v>
                </c:pt>
                <c:pt idx="1">
                  <c:v>87.176345666911701</c:v>
                </c:pt>
                <c:pt idx="2">
                  <c:v>88.804619543701278</c:v>
                </c:pt>
                <c:pt idx="3">
                  <c:v>64.123093681917211</c:v>
                </c:pt>
                <c:pt idx="4">
                  <c:v>50.396505376344088</c:v>
                </c:pt>
                <c:pt idx="5">
                  <c:v>37.473036223036225</c:v>
                </c:pt>
                <c:pt idx="7">
                  <c:v>75.88288045915165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9D-4E32-8B1E-563A4B4BF26F}"/>
            </c:ext>
          </c:extLst>
        </c:ser>
        <c:ser>
          <c:idx val="1"/>
          <c:order val="1"/>
          <c:tx>
            <c:v>Ova</c:v>
          </c:tx>
          <c:spPr>
            <a:solidFill>
              <a:srgbClr val="BD379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'Reciprocal graph - night 1'!$R$4:$R$9</c:f>
                <c:numCache>
                  <c:formatCode>General</c:formatCode>
                  <c:ptCount val="6"/>
                  <c:pt idx="0">
                    <c:v>1.050968549619304</c:v>
                  </c:pt>
                  <c:pt idx="1">
                    <c:v>5.3958623994619392</c:v>
                  </c:pt>
                  <c:pt idx="2">
                    <c:v>4.0604115541806589</c:v>
                  </c:pt>
                  <c:pt idx="3">
                    <c:v>5.9597332178868934</c:v>
                  </c:pt>
                  <c:pt idx="4">
                    <c:v>1.112824467735799</c:v>
                  </c:pt>
                  <c:pt idx="5">
                    <c:v>3.4761403349250029</c:v>
                  </c:pt>
                </c:numCache>
              </c:numRef>
            </c:plus>
            <c:minus>
              <c:numRef>
                <c:f>'Reciprocal graph - night 1'!$R$4:$R$9</c:f>
                <c:numCache>
                  <c:formatCode>General</c:formatCode>
                  <c:ptCount val="6"/>
                  <c:pt idx="0">
                    <c:v>1.050968549619304</c:v>
                  </c:pt>
                  <c:pt idx="1">
                    <c:v>5.3958623994619392</c:v>
                  </c:pt>
                  <c:pt idx="2">
                    <c:v>4.0604115541806589</c:v>
                  </c:pt>
                  <c:pt idx="3">
                    <c:v>5.9597332178868934</c:v>
                  </c:pt>
                  <c:pt idx="4">
                    <c:v>1.112824467735799</c:v>
                  </c:pt>
                  <c:pt idx="5">
                    <c:v>3.4761403349250029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95000"/>
                    <a:lumOff val="5000"/>
                  </a:schemeClr>
                </a:solidFill>
                <a:round/>
              </a:ln>
              <a:effectLst/>
            </c:spPr>
          </c:errBars>
          <c:cat>
            <c:strRef>
              <c:f>'Reciprocal graph - night 1'!$L$4:$L$11</c:f>
              <c:strCache>
                <c:ptCount val="8"/>
                <c:pt idx="0">
                  <c:v>B8 - U38</c:v>
                </c:pt>
                <c:pt idx="1">
                  <c:v>U50-B8</c:v>
                </c:pt>
                <c:pt idx="2">
                  <c:v>U94-B8</c:v>
                </c:pt>
                <c:pt idx="3">
                  <c:v>U38-U50</c:v>
                </c:pt>
                <c:pt idx="4">
                  <c:v>U38-U94 </c:v>
                </c:pt>
                <c:pt idx="5">
                  <c:v>U50-U94</c:v>
                </c:pt>
                <c:pt idx="7">
                  <c:v>Batch</c:v>
                </c:pt>
              </c:strCache>
            </c:strRef>
          </c:cat>
          <c:val>
            <c:numRef>
              <c:f>'Reciprocal graph - night 1'!$Q$4:$Q$9</c:f>
              <c:numCache>
                <c:formatCode>General</c:formatCode>
                <c:ptCount val="6"/>
                <c:pt idx="0">
                  <c:v>79.128980591671379</c:v>
                </c:pt>
                <c:pt idx="1">
                  <c:v>71.640056478766155</c:v>
                </c:pt>
                <c:pt idx="2">
                  <c:v>83.684514494373659</c:v>
                </c:pt>
                <c:pt idx="3">
                  <c:v>96.489262371615311</c:v>
                </c:pt>
                <c:pt idx="4">
                  <c:v>90.4885549038775</c:v>
                </c:pt>
                <c:pt idx="5">
                  <c:v>65.403086910439853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9D-4E32-8B1E-563A4B4BF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9"/>
        <c:axId val="578953632"/>
        <c:axId val="578953960"/>
      </c:barChart>
      <c:catAx>
        <c:axId val="57895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3960"/>
        <c:crosses val="autoZero"/>
        <c:auto val="1"/>
        <c:lblAlgn val="ctr"/>
        <c:lblOffset val="100"/>
        <c:noMultiLvlLbl val="0"/>
      </c:catAx>
      <c:valAx>
        <c:axId val="578953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Fertilization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9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0" i="0">
                <a:solidFill>
                  <a:schemeClr val="tx1"/>
                </a:solidFill>
                <a:latin typeface="+mn-lt"/>
              </a:defRPr>
            </a:pPr>
            <a:r>
              <a:rPr lang="en-US" sz="1600" b="0" i="0">
                <a:solidFill>
                  <a:schemeClr val="tx1"/>
                </a:solidFill>
                <a:latin typeface="+mn-lt"/>
              </a:rPr>
              <a:t>2019 ACER Night 1 - Sperm Doner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% Fert.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D910-45D2-9D79-02B86A8E91FD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D910-45D2-9D79-02B86A8E91FD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D910-45D2-9D79-02B86A8E91FD}"/>
              </c:ext>
            </c:extLst>
          </c:dPt>
          <c:dPt>
            <c:idx val="6"/>
            <c:invertIfNegative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D910-45D2-9D79-02B86A8E91FD}"/>
              </c:ext>
            </c:extLst>
          </c:dPt>
          <c:dPt>
            <c:idx val="7"/>
            <c:invertIfNegative val="1"/>
            <c:bubble3D val="0"/>
            <c:spPr>
              <a:solidFill>
                <a:schemeClr val="tx2">
                  <a:lumMod val="75000"/>
                  <a:lumOff val="25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D910-45D2-9D79-02B86A8E91FD}"/>
              </c:ext>
            </c:extLst>
          </c:dPt>
          <c:dPt>
            <c:idx val="8"/>
            <c:invertIfNegative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D910-45D2-9D79-02B86A8E91FD}"/>
              </c:ext>
            </c:extLst>
          </c:dPt>
          <c:dPt>
            <c:idx val="11"/>
            <c:invertIfNegative val="1"/>
            <c:bubble3D val="0"/>
            <c:spPr>
              <a:solidFill>
                <a:srgbClr val="BD379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D910-45D2-9D79-02B86A8E91FD}"/>
              </c:ext>
            </c:extLst>
          </c:dPt>
          <c:dPt>
            <c:idx val="12"/>
            <c:invertIfNegative val="1"/>
            <c:bubble3D val="0"/>
            <c:spPr>
              <a:solidFill>
                <a:srgbClr val="BD379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D910-45D2-9D79-02B86A8E91FD}"/>
              </c:ext>
            </c:extLst>
          </c:dPt>
          <c:dPt>
            <c:idx val="13"/>
            <c:invertIfNegative val="1"/>
            <c:bubble3D val="0"/>
            <c:spPr>
              <a:solidFill>
                <a:srgbClr val="BD3797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D910-45D2-9D79-02B86A8E91FD}"/>
              </c:ext>
            </c:extLst>
          </c:dPt>
          <c:dPt>
            <c:idx val="16"/>
            <c:invertIfNegative val="1"/>
            <c:bubble3D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D910-45D2-9D79-02B86A8E91FD}"/>
              </c:ext>
            </c:extLst>
          </c:dPt>
          <c:dPt>
            <c:idx val="17"/>
            <c:invertIfNegative val="1"/>
            <c:bubble3D val="0"/>
            <c:spPr>
              <a:solidFill>
                <a:srgbClr val="FFC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D910-45D2-9D79-02B86A8E91FD}"/>
              </c:ext>
            </c:extLst>
          </c:dPt>
          <c:dPt>
            <c:idx val="18"/>
            <c:invertIfNegative val="1"/>
            <c:bubble3D val="0"/>
            <c:spPr>
              <a:solidFill>
                <a:schemeClr val="accent4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D910-45D2-9D79-02B86A8E91FD}"/>
              </c:ext>
            </c:extLst>
          </c:dPt>
          <c:dPt>
            <c:idx val="20"/>
            <c:invertIfNegative val="1"/>
            <c:bubble3D val="0"/>
            <c:spPr>
              <a:solidFill>
                <a:srgbClr val="7030A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D910-45D2-9D79-02B86A8E91FD}"/>
              </c:ext>
            </c:extLst>
          </c:dPt>
          <c:errBars>
            <c:errBarType val="both"/>
            <c:errValType val="cust"/>
            <c:noEndCap val="0"/>
            <c:plus>
              <c:numRef>
                <c:f>'A.cer 1'!$U$9:$U$29</c:f>
                <c:numCache>
                  <c:formatCode>General</c:formatCode>
                  <c:ptCount val="21"/>
                  <c:pt idx="0">
                    <c:v>0.34468757769270458</c:v>
                  </c:pt>
                  <c:pt idx="1">
                    <c:v>1.6260162601626009</c:v>
                  </c:pt>
                  <c:pt idx="2">
                    <c:v>5.3958623994619392</c:v>
                  </c:pt>
                  <c:pt idx="3">
                    <c:v>4.0604115541806589</c:v>
                  </c:pt>
                  <c:pt idx="5">
                    <c:v>5.4667449201210516</c:v>
                  </c:pt>
                  <c:pt idx="6">
                    <c:v>1.050968549619304</c:v>
                  </c:pt>
                  <c:pt idx="7">
                    <c:v>7.1745114227543754</c:v>
                  </c:pt>
                  <c:pt idx="8">
                    <c:v>3.7818928150572582</c:v>
                  </c:pt>
                  <c:pt idx="10">
                    <c:v>7.2983525658565505</c:v>
                  </c:pt>
                  <c:pt idx="11">
                    <c:v>9.5802751113672591E-2</c:v>
                  </c:pt>
                  <c:pt idx="12">
                    <c:v>5.9597332178868934</c:v>
                  </c:pt>
                  <c:pt idx="13">
                    <c:v>5.3902751298830314</c:v>
                  </c:pt>
                  <c:pt idx="15">
                    <c:v>1.8809136978375511</c:v>
                  </c:pt>
                  <c:pt idx="16">
                    <c:v>1.1317512660692264</c:v>
                  </c:pt>
                  <c:pt idx="17">
                    <c:v>1.112824467735799</c:v>
                  </c:pt>
                  <c:pt idx="18">
                    <c:v>3.4761403349250029</c:v>
                  </c:pt>
                  <c:pt idx="20">
                    <c:v>1.4817705184475725</c:v>
                  </c:pt>
                </c:numCache>
              </c:numRef>
            </c:plus>
            <c:minus>
              <c:numRef>
                <c:f>'A.cer 1'!$U$9:$U$29</c:f>
                <c:numCache>
                  <c:formatCode>General</c:formatCode>
                  <c:ptCount val="21"/>
                  <c:pt idx="0">
                    <c:v>0.34468757769270458</c:v>
                  </c:pt>
                  <c:pt idx="1">
                    <c:v>1.6260162601626009</c:v>
                  </c:pt>
                  <c:pt idx="2">
                    <c:v>5.3958623994619392</c:v>
                  </c:pt>
                  <c:pt idx="3">
                    <c:v>4.0604115541806589</c:v>
                  </c:pt>
                  <c:pt idx="5">
                    <c:v>5.4667449201210516</c:v>
                  </c:pt>
                  <c:pt idx="6">
                    <c:v>1.050968549619304</c:v>
                  </c:pt>
                  <c:pt idx="7">
                    <c:v>7.1745114227543754</c:v>
                  </c:pt>
                  <c:pt idx="8">
                    <c:v>3.7818928150572582</c:v>
                  </c:pt>
                  <c:pt idx="10">
                    <c:v>7.2983525658565505</c:v>
                  </c:pt>
                  <c:pt idx="11">
                    <c:v>9.5802751113672591E-2</c:v>
                  </c:pt>
                  <c:pt idx="12">
                    <c:v>5.9597332178868934</c:v>
                  </c:pt>
                  <c:pt idx="13">
                    <c:v>5.3902751298830314</c:v>
                  </c:pt>
                  <c:pt idx="15">
                    <c:v>1.8809136978375511</c:v>
                  </c:pt>
                  <c:pt idx="16">
                    <c:v>1.1317512660692264</c:v>
                  </c:pt>
                  <c:pt idx="17">
                    <c:v>1.112824467735799</c:v>
                  </c:pt>
                  <c:pt idx="18">
                    <c:v>3.4761403349250029</c:v>
                  </c:pt>
                  <c:pt idx="20">
                    <c:v>1.4817705184475725</c:v>
                  </c:pt>
                </c:numCache>
              </c:numRef>
            </c:minus>
          </c:errBars>
          <c:cat>
            <c:strRef>
              <c:f>'A.cer 1'!$S$9:$S$29</c:f>
              <c:strCache>
                <c:ptCount val="21"/>
                <c:pt idx="0">
                  <c:v>B8 Self</c:v>
                </c:pt>
                <c:pt idx="1">
                  <c:v>B8- U38</c:v>
                </c:pt>
                <c:pt idx="2">
                  <c:v>B8 - U50</c:v>
                </c:pt>
                <c:pt idx="3">
                  <c:v>B8-U94</c:v>
                </c:pt>
                <c:pt idx="5">
                  <c:v>U38 Self</c:v>
                </c:pt>
                <c:pt idx="6">
                  <c:v>U38 - B8</c:v>
                </c:pt>
                <c:pt idx="7">
                  <c:v>U38 - U50</c:v>
                </c:pt>
                <c:pt idx="8">
                  <c:v>U38 - U94</c:v>
                </c:pt>
                <c:pt idx="10">
                  <c:v>U50 Self</c:v>
                </c:pt>
                <c:pt idx="11">
                  <c:v>U50 - B8</c:v>
                </c:pt>
                <c:pt idx="12">
                  <c:v>U50 - U38</c:v>
                </c:pt>
                <c:pt idx="13">
                  <c:v>U50 - U94</c:v>
                </c:pt>
                <c:pt idx="15">
                  <c:v>U94 Self</c:v>
                </c:pt>
                <c:pt idx="16">
                  <c:v>U94 - B8</c:v>
                </c:pt>
                <c:pt idx="17">
                  <c:v>U94 - U38</c:v>
                </c:pt>
                <c:pt idx="18">
                  <c:v>U94 - U50</c:v>
                </c:pt>
                <c:pt idx="20">
                  <c:v>Batch </c:v>
                </c:pt>
              </c:strCache>
            </c:strRef>
          </c:cat>
          <c:val>
            <c:numRef>
              <c:f>'A.cer 1'!$T$9:$T$29</c:f>
              <c:numCache>
                <c:formatCode>General</c:formatCode>
                <c:ptCount val="21"/>
                <c:pt idx="0">
                  <c:v>2.6873325679295825</c:v>
                </c:pt>
                <c:pt idx="1">
                  <c:v>98.373983739837399</c:v>
                </c:pt>
                <c:pt idx="2">
                  <c:v>71.640056478766155</c:v>
                </c:pt>
                <c:pt idx="3">
                  <c:v>83.684514494373659</c:v>
                </c:pt>
                <c:pt idx="5">
                  <c:v>4.6991968044599624</c:v>
                </c:pt>
                <c:pt idx="6">
                  <c:v>79.128980591671379</c:v>
                </c:pt>
                <c:pt idx="7">
                  <c:v>64.123093681917211</c:v>
                </c:pt>
                <c:pt idx="8">
                  <c:v>64.123093681917211</c:v>
                </c:pt>
                <c:pt idx="10">
                  <c:v>2.1604938271604937</c:v>
                </c:pt>
                <c:pt idx="11">
                  <c:v>87.176345666911701</c:v>
                </c:pt>
                <c:pt idx="12">
                  <c:v>96.489262371615311</c:v>
                </c:pt>
                <c:pt idx="13">
                  <c:v>37.473036223036225</c:v>
                </c:pt>
                <c:pt idx="15">
                  <c:v>1.7450022461814914</c:v>
                </c:pt>
                <c:pt idx="16">
                  <c:v>88.804619543701278</c:v>
                </c:pt>
                <c:pt idx="17">
                  <c:v>90.4885549038775</c:v>
                </c:pt>
                <c:pt idx="18">
                  <c:v>65.403086910439853</c:v>
                </c:pt>
                <c:pt idx="20">
                  <c:v>75.88288045915165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1A-D910-45D2-9D79-02B86A8E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1007300914"/>
        <c:axId val="1126410148"/>
      </c:barChart>
      <c:catAx>
        <c:axId val="10073009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0" i="0">
                    <a:solidFill>
                      <a:schemeClr val="tx1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chemeClr val="tx1"/>
                    </a:solidFill>
                    <a:latin typeface="+mn-lt"/>
                  </a:rPr>
                  <a:t>Cross (Sperm-Ova)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6410148"/>
        <c:crosses val="autoZero"/>
        <c:auto val="1"/>
        <c:lblAlgn val="ctr"/>
        <c:lblOffset val="100"/>
        <c:noMultiLvlLbl val="1"/>
      </c:catAx>
      <c:valAx>
        <c:axId val="1126410148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chemeClr val="tx1"/>
                    </a:solidFill>
                    <a:latin typeface="+mn-lt"/>
                  </a:defRPr>
                </a:pPr>
                <a:r>
                  <a:rPr lang="en-US" sz="1000" b="0" i="0">
                    <a:solidFill>
                      <a:schemeClr val="tx1"/>
                    </a:solidFill>
                    <a:latin typeface="+mn-lt"/>
                  </a:rPr>
                  <a:t>Fertilization % (n=3)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73009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362478</xdr:colOff>
      <xdr:row>10</xdr:row>
      <xdr:rowOff>132557</xdr:rowOff>
    </xdr:from>
    <xdr:to>
      <xdr:col>30</xdr:col>
      <xdr:colOff>506123</xdr:colOff>
      <xdr:row>25</xdr:row>
      <xdr:rowOff>113507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AAB996-319F-4D30-842C-A8DF905D8C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539750</xdr:colOff>
      <xdr:row>16</xdr:row>
      <xdr:rowOff>152400</xdr:rowOff>
    </xdr:from>
    <xdr:to>
      <xdr:col>24</xdr:col>
      <xdr:colOff>596900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DB7DA-02C9-4590-A805-443DB488F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82550</xdr:colOff>
      <xdr:row>15</xdr:row>
      <xdr:rowOff>0</xdr:rowOff>
    </xdr:from>
    <xdr:to>
      <xdr:col>11</xdr:col>
      <xdr:colOff>457200</xdr:colOff>
      <xdr:row>36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2DBB82-58A9-4288-8F0A-361C70E44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391014</xdr:colOff>
      <xdr:row>4</xdr:row>
      <xdr:rowOff>12456</xdr:rowOff>
    </xdr:from>
    <xdr:to>
      <xdr:col>37</xdr:col>
      <xdr:colOff>85237</xdr:colOff>
      <xdr:row>18</xdr:row>
      <xdr:rowOff>159971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4F5AB-BDD8-400F-B672-74DBB0114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527050</xdr:colOff>
      <xdr:row>23</xdr:row>
      <xdr:rowOff>114306</xdr:rowOff>
    </xdr:from>
    <xdr:to>
      <xdr:col>11</xdr:col>
      <xdr:colOff>628650</xdr:colOff>
      <xdr:row>41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5CCD2C-857B-4B44-87A6-87F06F181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95989</xdr:rowOff>
    </xdr:from>
    <xdr:to>
      <xdr:col>13</xdr:col>
      <xdr:colOff>63870</xdr:colOff>
      <xdr:row>34</xdr:row>
      <xdr:rowOff>3914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F4F597-196B-4BC2-9FB0-27D20B475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174487</xdr:rowOff>
    </xdr:from>
    <xdr:to>
      <xdr:col>7</xdr:col>
      <xdr:colOff>320261</xdr:colOff>
      <xdr:row>39</xdr:row>
      <xdr:rowOff>122307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40B49-E059-46FA-ADC4-E6F5FB1CE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447261</xdr:colOff>
      <xdr:row>1</xdr:row>
      <xdr:rowOff>70954</xdr:rowOff>
    </xdr:from>
    <xdr:to>
      <xdr:col>24</xdr:col>
      <xdr:colOff>165653</xdr:colOff>
      <xdr:row>24</xdr:row>
      <xdr:rowOff>48315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C15167-9004-455B-9354-2D7C1F8A41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402246</xdr:colOff>
      <xdr:row>7</xdr:row>
      <xdr:rowOff>91369</xdr:rowOff>
    </xdr:from>
    <xdr:ext cx="7229475" cy="39052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B6D9D7-F9B7-42D0-88DB-3B2EEBE7A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488910</xdr:colOff>
      <xdr:row>7</xdr:row>
      <xdr:rowOff>85216</xdr:rowOff>
    </xdr:from>
    <xdr:ext cx="7486650" cy="36861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7B142BEB-C071-4C71-84D2-B2D18FC86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4D21-10DC-4309-A043-200BDA2BFE91}">
  <dimension ref="A1:AH39"/>
  <sheetViews>
    <sheetView topLeftCell="A16" workbookViewId="0">
      <selection activeCell="F27" sqref="F27"/>
    </sheetView>
  </sheetViews>
  <sheetFormatPr defaultRowHeight="14.5" x14ac:dyDescent="0.35"/>
  <cols>
    <col min="1" max="2" width="11.81640625" bestFit="1" customWidth="1"/>
    <col min="5" max="5" width="11.81640625" bestFit="1" customWidth="1"/>
    <col min="6" max="7" width="11.81640625" customWidth="1"/>
    <col min="12" max="12" width="11.81640625" bestFit="1" customWidth="1"/>
    <col min="19" max="19" width="11.81640625" bestFit="1" customWidth="1"/>
    <col min="26" max="26" width="11.81640625" bestFit="1" customWidth="1"/>
  </cols>
  <sheetData>
    <row r="1" spans="1:34" x14ac:dyDescent="0.35">
      <c r="A1" t="s">
        <v>169</v>
      </c>
      <c r="B1" t="s">
        <v>168</v>
      </c>
      <c r="C1" t="s">
        <v>167</v>
      </c>
      <c r="E1" t="s">
        <v>175</v>
      </c>
      <c r="F1" t="s">
        <v>174</v>
      </c>
      <c r="H1" t="s">
        <v>169</v>
      </c>
      <c r="I1" t="s">
        <v>168</v>
      </c>
      <c r="J1" t="s">
        <v>167</v>
      </c>
      <c r="L1" t="s">
        <v>173</v>
      </c>
      <c r="M1" t="s">
        <v>172</v>
      </c>
      <c r="O1" t="s">
        <v>169</v>
      </c>
      <c r="P1" t="s">
        <v>168</v>
      </c>
      <c r="Q1" t="s">
        <v>167</v>
      </c>
      <c r="S1" t="s">
        <v>171</v>
      </c>
      <c r="T1" t="s">
        <v>170</v>
      </c>
      <c r="V1" t="s">
        <v>169</v>
      </c>
      <c r="W1" t="s">
        <v>168</v>
      </c>
      <c r="X1" t="s">
        <v>167</v>
      </c>
      <c r="Z1" t="s">
        <v>166</v>
      </c>
      <c r="AA1" t="s">
        <v>165</v>
      </c>
    </row>
    <row r="2" spans="1:34" x14ac:dyDescent="0.35">
      <c r="A2" t="s">
        <v>127</v>
      </c>
      <c r="B2">
        <v>100</v>
      </c>
      <c r="C2">
        <v>-5.8799999999999998E-2</v>
      </c>
      <c r="E2">
        <f>TTEST(B2:B4,$B$22:$B$24, 2,3)</f>
        <v>1.6471704421831753E-4</v>
      </c>
      <c r="F2">
        <f>TTEST(B2:B4,$F$22:$F$24, 2,3)</f>
        <v>5.3875108338973811E-4</v>
      </c>
      <c r="H2" t="s">
        <v>128</v>
      </c>
      <c r="I2">
        <v>81.034482760000003</v>
      </c>
      <c r="J2">
        <v>-5.8799999999999998E-2</v>
      </c>
      <c r="L2">
        <f>TTEST(I2:I4,$I$22:$I$24, 2,3)</f>
        <v>4.1746691511536987E-3</v>
      </c>
      <c r="M2">
        <f>TTEST(I2:I4,$F$22:$F$24, 2,3)</f>
        <v>0.61783354899911536</v>
      </c>
      <c r="O2" t="s">
        <v>60</v>
      </c>
      <c r="P2">
        <v>85.714285709999999</v>
      </c>
      <c r="Q2">
        <v>-5.62E-2</v>
      </c>
      <c r="S2">
        <f>TTEST(P2:P4,$P$22:$P$24, 2,3)</f>
        <v>1.9029899588323911E-5</v>
      </c>
      <c r="T2">
        <f>TTEST(P2:P4,$F$22:$F$24, 2,3)</f>
        <v>1.0464065418855344E-2</v>
      </c>
      <c r="V2" t="s">
        <v>77</v>
      </c>
      <c r="W2">
        <v>96.491228070000005</v>
      </c>
      <c r="X2">
        <v>-4.0099999999999997E-2</v>
      </c>
      <c r="Z2">
        <f>TTEST(W2:W4,$W$22:$W$24, 2,3)</f>
        <v>6.7151684138248699E-3</v>
      </c>
      <c r="AA2">
        <f>TTEST(W2:W4,$F$22:$F$24, 2,3)</f>
        <v>0.20985201275500104</v>
      </c>
    </row>
    <row r="3" spans="1:34" x14ac:dyDescent="0.35">
      <c r="A3" t="s">
        <v>127</v>
      </c>
      <c r="B3">
        <v>100</v>
      </c>
      <c r="C3">
        <v>-5.8799999999999998E-2</v>
      </c>
      <c r="H3" t="s">
        <v>128</v>
      </c>
      <c r="I3">
        <v>87.5</v>
      </c>
      <c r="J3">
        <v>-5.8799999999999998E-2</v>
      </c>
      <c r="O3" t="s">
        <v>60</v>
      </c>
      <c r="P3">
        <v>84.90566038</v>
      </c>
      <c r="Q3">
        <v>-5.62E-2</v>
      </c>
      <c r="V3" t="s">
        <v>77</v>
      </c>
      <c r="W3">
        <v>95.454545449999998</v>
      </c>
      <c r="X3">
        <v>-4.0099999999999997E-2</v>
      </c>
      <c r="AD3" t="s">
        <v>129</v>
      </c>
      <c r="AE3" t="s">
        <v>144</v>
      </c>
      <c r="AF3" t="s">
        <v>145</v>
      </c>
      <c r="AG3" t="s">
        <v>123</v>
      </c>
    </row>
    <row r="4" spans="1:34" x14ac:dyDescent="0.35">
      <c r="A4" t="s">
        <v>127</v>
      </c>
      <c r="B4">
        <v>95.12195122</v>
      </c>
      <c r="C4">
        <v>-5.8799999999999998E-2</v>
      </c>
      <c r="D4">
        <f>AVERAGE(B2:B4)</f>
        <v>98.373983740000014</v>
      </c>
      <c r="H4" t="s">
        <v>128</v>
      </c>
      <c r="I4">
        <v>68.852459019999998</v>
      </c>
      <c r="J4">
        <v>-5.8799999999999998E-2</v>
      </c>
      <c r="K4">
        <f>AVERAGE(I2:I4)</f>
        <v>79.128980593333338</v>
      </c>
      <c r="O4" t="s">
        <v>60</v>
      </c>
      <c r="P4">
        <v>90.909090910000003</v>
      </c>
      <c r="Q4">
        <v>-5.62E-2</v>
      </c>
      <c r="R4">
        <f>AVERAGE(P2:P4)</f>
        <v>87.176345666666677</v>
      </c>
      <c r="V4" t="s">
        <v>77</v>
      </c>
      <c r="W4">
        <v>74.468085110000004</v>
      </c>
      <c r="X4">
        <v>-4.0099999999999997E-2</v>
      </c>
      <c r="Y4">
        <f>AVERAGE(W2:W4)</f>
        <v>88.804619543333331</v>
      </c>
      <c r="AD4" t="s">
        <v>127</v>
      </c>
      <c r="AE4">
        <v>98.373983740000014</v>
      </c>
      <c r="AF4">
        <v>75.88288045915165</v>
      </c>
      <c r="AG4">
        <v>5.1584343391826697E-4</v>
      </c>
      <c r="AH4" t="s">
        <v>147</v>
      </c>
    </row>
    <row r="5" spans="1:34" x14ac:dyDescent="0.35">
      <c r="A5" t="s">
        <v>65</v>
      </c>
      <c r="B5">
        <v>68.181818179999993</v>
      </c>
      <c r="C5">
        <v>-5.62E-2</v>
      </c>
      <c r="E5">
        <f>TTEST(B5:B7,$B$22:$B$24, 2,3)</f>
        <v>5.9066089878451475E-3</v>
      </c>
      <c r="F5">
        <f>TTEST(B5:B7,$F$22:$F$24, 2,3)</f>
        <v>0.51834647763747277</v>
      </c>
      <c r="H5" t="s">
        <v>91</v>
      </c>
      <c r="I5">
        <v>52.5</v>
      </c>
      <c r="J5">
        <v>-6.0100000000000001E-2</v>
      </c>
      <c r="L5">
        <f>TTEST(I5:I7,$I$22:$I$24, 2,3)</f>
        <v>8.3415357823015089E-3</v>
      </c>
      <c r="M5">
        <f>TTEST(I5:I7,$F$22:$F$24, 2,3)</f>
        <v>0.18145469470038514</v>
      </c>
      <c r="O5" t="s">
        <v>93</v>
      </c>
      <c r="P5">
        <v>98.039215690000006</v>
      </c>
      <c r="Q5">
        <v>-6.0100000000000001E-2</v>
      </c>
      <c r="S5">
        <f>TTEST(P5:P7,$P$22:$P$24, 2,3)</f>
        <v>4.8170035665900571E-7</v>
      </c>
      <c r="T5">
        <f>TTEST(P5:P7,$F$22:$F$24, 2,3)</f>
        <v>5.4300691496787063E-4</v>
      </c>
      <c r="V5" t="s">
        <v>106</v>
      </c>
      <c r="W5">
        <v>90.625</v>
      </c>
      <c r="X5">
        <v>-7.3300000000000004E-2</v>
      </c>
      <c r="Z5">
        <f>TTEST(W5:W7,$W$22:$W$24, 2,3)</f>
        <v>1.8007350295471067E-3</v>
      </c>
      <c r="AA5">
        <f>TTEST(W5:W7,$F$22:$F$24, 2,3)</f>
        <v>4.6403393367244201E-2</v>
      </c>
      <c r="AD5" t="s">
        <v>128</v>
      </c>
      <c r="AE5">
        <v>79.128980593333338</v>
      </c>
      <c r="AF5">
        <v>75.88288045915165</v>
      </c>
      <c r="AG5">
        <v>0.5972489978369524</v>
      </c>
    </row>
    <row r="6" spans="1:34" x14ac:dyDescent="0.35">
      <c r="A6" t="s">
        <v>65</v>
      </c>
      <c r="B6">
        <v>82.222222220000006</v>
      </c>
      <c r="C6">
        <v>-5.62E-2</v>
      </c>
      <c r="H6" t="s">
        <v>91</v>
      </c>
      <c r="I6">
        <v>72.222222220000006</v>
      </c>
      <c r="J6">
        <v>-6.0100000000000001E-2</v>
      </c>
      <c r="O6" t="s">
        <v>93</v>
      </c>
      <c r="P6">
        <v>97.142857140000004</v>
      </c>
      <c r="Q6">
        <v>-6.0100000000000001E-2</v>
      </c>
      <c r="V6" t="s">
        <v>106</v>
      </c>
      <c r="W6">
        <v>83.870967739999998</v>
      </c>
      <c r="X6">
        <v>-7.3300000000000004E-2</v>
      </c>
      <c r="AD6" t="s">
        <v>65</v>
      </c>
      <c r="AE6">
        <v>71.640056476666658</v>
      </c>
      <c r="AF6">
        <v>75.88288045915165</v>
      </c>
      <c r="AG6">
        <v>0.49052681823051314</v>
      </c>
    </row>
    <row r="7" spans="1:34" x14ac:dyDescent="0.35">
      <c r="A7" t="s">
        <v>65</v>
      </c>
      <c r="B7">
        <v>64.516129030000002</v>
      </c>
      <c r="C7">
        <v>-5.62E-2</v>
      </c>
      <c r="D7">
        <f>AVERAGE(B5:B7)</f>
        <v>71.640056476666658</v>
      </c>
      <c r="H7" t="s">
        <v>91</v>
      </c>
      <c r="I7">
        <v>67.647058819999998</v>
      </c>
      <c r="J7">
        <v>-6.0100000000000001E-2</v>
      </c>
      <c r="K7">
        <f>AVERAGE(I5:I7)</f>
        <v>64.123093679999997</v>
      </c>
      <c r="O7" t="s">
        <v>93</v>
      </c>
      <c r="P7">
        <v>94.285714290000001</v>
      </c>
      <c r="Q7">
        <v>-6.0100000000000001E-2</v>
      </c>
      <c r="R7">
        <f>AVERAGE(P5:P7)</f>
        <v>96.489262373333347</v>
      </c>
      <c r="V7" t="s">
        <v>106</v>
      </c>
      <c r="W7">
        <v>96.969696970000001</v>
      </c>
      <c r="X7">
        <v>-7.3300000000000004E-2</v>
      </c>
      <c r="Y7">
        <f>AVERAGE(W5:W7)</f>
        <v>90.488554903333338</v>
      </c>
      <c r="AD7" t="s">
        <v>60</v>
      </c>
      <c r="AE7">
        <v>87.176345666666677</v>
      </c>
      <c r="AF7">
        <v>75.88288045915165</v>
      </c>
      <c r="AG7">
        <v>9.1954814933326214E-3</v>
      </c>
      <c r="AH7" t="s">
        <v>147</v>
      </c>
    </row>
    <row r="8" spans="1:34" x14ac:dyDescent="0.35">
      <c r="A8" t="s">
        <v>48</v>
      </c>
      <c r="B8">
        <v>76.190476189999998</v>
      </c>
      <c r="C8">
        <v>-4.0099999999999997E-2</v>
      </c>
      <c r="E8">
        <f>TTEST(B8:B10,$B$22:$B$24, 2,3)</f>
        <v>2.3574171240750897E-3</v>
      </c>
      <c r="F8">
        <f>TTEST(B8:B10,$F$22:$F$24, 2,3)</f>
        <v>0.18592557003077104</v>
      </c>
      <c r="H8" t="s">
        <v>124</v>
      </c>
      <c r="I8">
        <v>40</v>
      </c>
      <c r="J8">
        <v>-7.3300000000000004E-2</v>
      </c>
      <c r="L8">
        <f>TTEST(I8:I10,$I$22:$I$24, 2,3)</f>
        <v>1.1316559381460476E-2</v>
      </c>
      <c r="M8">
        <f>TTEST(I8:I10,$F$22:$F$24, 2,3)</f>
        <v>3.4284870184834289E-2</v>
      </c>
      <c r="O8" t="s">
        <v>111</v>
      </c>
      <c r="P8">
        <v>43.75</v>
      </c>
      <c r="Q8">
        <v>-7.2400000000000006E-2</v>
      </c>
      <c r="S8">
        <f>TTEST(P8:P10,$P$22:$P$24, 2,3)</f>
        <v>5.5521935183303174E-3</v>
      </c>
      <c r="T8">
        <f>TTEST(P8:P10,$F$22:$F$24, 2,3)</f>
        <v>3.1318341730865698E-3</v>
      </c>
      <c r="V8" t="s">
        <v>113</v>
      </c>
      <c r="W8">
        <v>64.705882349999996</v>
      </c>
      <c r="X8">
        <v>-7.2400000000000006E-2</v>
      </c>
      <c r="Z8">
        <f>TTEST(W8:W10,$W$22:$W$24, 2,3)</f>
        <v>1.2879399590737427E-2</v>
      </c>
      <c r="AA8">
        <f>TTEST(W8:W10,$F$22:$F$24, 2,3)</f>
        <v>0.285777197592609</v>
      </c>
      <c r="AD8" t="s">
        <v>48</v>
      </c>
      <c r="AE8">
        <v>83.684514493333324</v>
      </c>
      <c r="AF8">
        <v>75.88288045915165</v>
      </c>
      <c r="AG8">
        <v>0.14539732237657285</v>
      </c>
    </row>
    <row r="9" spans="1:34" x14ac:dyDescent="0.35">
      <c r="A9" t="s">
        <v>48</v>
      </c>
      <c r="B9">
        <v>90.140845069999997</v>
      </c>
      <c r="C9">
        <v>-4.0099999999999997E-2</v>
      </c>
      <c r="H9" t="s">
        <v>124</v>
      </c>
      <c r="I9">
        <v>53.125</v>
      </c>
      <c r="J9">
        <v>-7.3300000000000004E-2</v>
      </c>
      <c r="O9" t="s">
        <v>111</v>
      </c>
      <c r="P9">
        <v>36.92307692</v>
      </c>
      <c r="Q9">
        <v>-7.2400000000000006E-2</v>
      </c>
      <c r="V9" t="s">
        <v>113</v>
      </c>
      <c r="W9">
        <v>78.378378380000001</v>
      </c>
      <c r="X9">
        <v>-7.2400000000000006E-2</v>
      </c>
      <c r="AD9" t="s">
        <v>77</v>
      </c>
      <c r="AE9">
        <v>88.804619543333331</v>
      </c>
      <c r="AF9">
        <v>75.88288045915165</v>
      </c>
      <c r="AG9">
        <v>0.15253248604102379</v>
      </c>
    </row>
    <row r="10" spans="1:34" x14ac:dyDescent="0.35">
      <c r="A10" t="s">
        <v>48</v>
      </c>
      <c r="B10">
        <v>84.722222220000006</v>
      </c>
      <c r="C10">
        <v>-4.0099999999999997E-2</v>
      </c>
      <c r="D10">
        <f>AVERAGE(B8:B10)</f>
        <v>83.684514493333324</v>
      </c>
      <c r="H10" t="s">
        <v>124</v>
      </c>
      <c r="I10">
        <v>58.064516130000001</v>
      </c>
      <c r="J10">
        <v>-7.3300000000000004E-2</v>
      </c>
      <c r="K10">
        <f>AVERAGE(I8:I10)</f>
        <v>50.396505376666674</v>
      </c>
      <c r="O10" t="s">
        <v>111</v>
      </c>
      <c r="P10">
        <v>31.74603175</v>
      </c>
      <c r="Q10">
        <v>-7.2400000000000006E-2</v>
      </c>
      <c r="R10">
        <f>AVERAGE(P8:P10)</f>
        <v>37.473036223333331</v>
      </c>
      <c r="V10" t="s">
        <v>113</v>
      </c>
      <c r="W10">
        <v>53.125</v>
      </c>
      <c r="X10">
        <v>-7.2400000000000006E-2</v>
      </c>
      <c r="Y10">
        <f>AVERAGE(W8:W10)</f>
        <v>65.403086909999999</v>
      </c>
      <c r="AD10" t="s">
        <v>91</v>
      </c>
      <c r="AE10">
        <v>64.123093679999997</v>
      </c>
      <c r="AF10">
        <v>75.88288045915165</v>
      </c>
      <c r="AG10">
        <v>0.12802006050870238</v>
      </c>
    </row>
    <row r="11" spans="1:34" x14ac:dyDescent="0.35">
      <c r="A11" t="s">
        <v>128</v>
      </c>
      <c r="B11">
        <v>81.034482760000003</v>
      </c>
      <c r="C11">
        <v>-5.8799999999999998E-2</v>
      </c>
      <c r="E11">
        <f>TTEST(B11:B13,$B$22:$B$24, 2,3)</f>
        <v>4.9369717368407846E-3</v>
      </c>
      <c r="F11">
        <f>TTEST(B11:B13,$F$22:$F$24, 2,3)</f>
        <v>0.61783354899911536</v>
      </c>
      <c r="H11" t="s">
        <v>127</v>
      </c>
      <c r="I11">
        <v>100</v>
      </c>
      <c r="J11">
        <v>-5.8799999999999998E-2</v>
      </c>
      <c r="L11">
        <f>TTEST(I11:I13,$I$22:$I$24, 2,3)</f>
        <v>5.6336259093121609E-6</v>
      </c>
      <c r="M11">
        <f>TTEST(I11:I13,$F$22:$F$24, 2,3)</f>
        <v>5.3875108338973811E-4</v>
      </c>
      <c r="O11" t="s">
        <v>65</v>
      </c>
      <c r="P11">
        <v>68.181818179999993</v>
      </c>
      <c r="Q11">
        <v>-5.62E-2</v>
      </c>
      <c r="S11">
        <f>TTEST(P11:P13,$P$22:$P$24, 2,3)</f>
        <v>4.5379170737318824E-3</v>
      </c>
      <c r="T11">
        <f>TTEST(P11:P13,$F$22:$F$24, 2,3)</f>
        <v>0.51834647763747277</v>
      </c>
      <c r="V11" t="s">
        <v>48</v>
      </c>
      <c r="W11">
        <v>76.190476189999998</v>
      </c>
      <c r="X11">
        <v>-4.0099999999999997E-2</v>
      </c>
      <c r="Z11">
        <f>TTEST(W11:W13,$W$22:$W$24, 2,3)</f>
        <v>2.4351236139353461E-3</v>
      </c>
      <c r="AA11">
        <f>TTEST(W11:W13,$F$22:$F$24, 2,3)</f>
        <v>0.18592557003077104</v>
      </c>
      <c r="AD11" t="s">
        <v>93</v>
      </c>
      <c r="AE11">
        <v>96.489262373333347</v>
      </c>
      <c r="AF11">
        <v>75.88288045915165</v>
      </c>
      <c r="AG11">
        <v>3.8114440548335049E-4</v>
      </c>
      <c r="AH11" t="s">
        <v>147</v>
      </c>
    </row>
    <row r="12" spans="1:34" x14ac:dyDescent="0.35">
      <c r="A12" t="s">
        <v>128</v>
      </c>
      <c r="B12">
        <v>87.5</v>
      </c>
      <c r="C12">
        <v>-5.8799999999999998E-2</v>
      </c>
      <c r="H12" t="s">
        <v>127</v>
      </c>
      <c r="I12">
        <v>100</v>
      </c>
      <c r="J12">
        <v>-5.8799999999999998E-2</v>
      </c>
      <c r="O12" t="s">
        <v>65</v>
      </c>
      <c r="P12">
        <v>82.222222220000006</v>
      </c>
      <c r="Q12">
        <v>-5.62E-2</v>
      </c>
      <c r="V12" t="s">
        <v>48</v>
      </c>
      <c r="W12">
        <v>90.140845069999997</v>
      </c>
      <c r="X12">
        <v>-4.0099999999999997E-2</v>
      </c>
      <c r="AD12" t="s">
        <v>124</v>
      </c>
      <c r="AE12">
        <v>50.396505376666674</v>
      </c>
      <c r="AF12">
        <v>75.88288045915165</v>
      </c>
      <c r="AG12">
        <v>1.0345980736904698E-2</v>
      </c>
      <c r="AH12" t="s">
        <v>151</v>
      </c>
    </row>
    <row r="13" spans="1:34" x14ac:dyDescent="0.35">
      <c r="A13" t="s">
        <v>128</v>
      </c>
      <c r="B13">
        <v>68.852459019999998</v>
      </c>
      <c r="C13">
        <v>-5.8799999999999998E-2</v>
      </c>
      <c r="D13">
        <f>AVERAGE(B11:B13)</f>
        <v>79.128980593333338</v>
      </c>
      <c r="H13" t="s">
        <v>127</v>
      </c>
      <c r="I13">
        <v>95.12195122</v>
      </c>
      <c r="J13">
        <v>-5.8799999999999998E-2</v>
      </c>
      <c r="K13">
        <f>AVERAGE(I11:I13)</f>
        <v>98.373983740000014</v>
      </c>
      <c r="O13" t="s">
        <v>65</v>
      </c>
      <c r="P13">
        <v>64.516129030000002</v>
      </c>
      <c r="Q13">
        <v>-5.62E-2</v>
      </c>
      <c r="R13">
        <f>AVERAGE(P11:P13)</f>
        <v>71.640056476666658</v>
      </c>
      <c r="V13" t="s">
        <v>48</v>
      </c>
      <c r="W13">
        <v>84.722222220000006</v>
      </c>
      <c r="X13">
        <v>-4.0099999999999997E-2</v>
      </c>
      <c r="Y13">
        <f>AVERAGE(W11:W13)</f>
        <v>83.684514493333324</v>
      </c>
      <c r="AD13" t="s">
        <v>106</v>
      </c>
      <c r="AE13">
        <v>90.488554903333338</v>
      </c>
      <c r="AF13">
        <v>75.88288045915165</v>
      </c>
      <c r="AG13">
        <v>2.284245602491038E-2</v>
      </c>
      <c r="AH13" t="s">
        <v>147</v>
      </c>
    </row>
    <row r="14" spans="1:34" x14ac:dyDescent="0.35">
      <c r="A14" t="s">
        <v>60</v>
      </c>
      <c r="B14">
        <v>85.714285709999999</v>
      </c>
      <c r="C14">
        <v>-5.62E-2</v>
      </c>
      <c r="E14">
        <f>TTEST(B14:B16,$B$22:$B$24, 2,3)</f>
        <v>3.3701358527373263E-4</v>
      </c>
      <c r="F14">
        <f>TTEST(B14:B16,$F$22:$F$24, 2,3)</f>
        <v>1.0464065418855344E-2</v>
      </c>
      <c r="H14" t="s">
        <v>93</v>
      </c>
      <c r="I14">
        <v>98.039215690000006</v>
      </c>
      <c r="J14">
        <v>-6.0100000000000001E-2</v>
      </c>
      <c r="L14">
        <f>TTEST(I14:I16,$I$22:$I$24, 2,3)</f>
        <v>5.1242480665898565E-7</v>
      </c>
      <c r="M14">
        <f>TTEST(I14:I16,$F$22:$F$24, 2,3)</f>
        <v>5.4300691496787063E-4</v>
      </c>
      <c r="O14" t="s">
        <v>91</v>
      </c>
      <c r="P14">
        <v>52.5</v>
      </c>
      <c r="Q14">
        <v>-6.0100000000000001E-2</v>
      </c>
      <c r="S14">
        <f>TTEST(P14:P16,$P$22:$P$24, 2,3)</f>
        <v>7.4846572393884193E-3</v>
      </c>
      <c r="T14">
        <f>TTEST(P14:P16,$F$22:$F$24, 2,3)</f>
        <v>0.18145469470038514</v>
      </c>
      <c r="V14" t="s">
        <v>124</v>
      </c>
      <c r="W14">
        <v>40</v>
      </c>
      <c r="X14">
        <v>-7.3300000000000004E-2</v>
      </c>
      <c r="Z14">
        <f>TTEST(W14:W16,$W$22:$W$24, 2,3)</f>
        <v>1.2033632189099223E-2</v>
      </c>
      <c r="AA14">
        <f>TTEST(W14:W16,$F$22:$F$24, 2,3)</f>
        <v>3.4284870184834289E-2</v>
      </c>
      <c r="AD14" t="s">
        <v>111</v>
      </c>
      <c r="AE14">
        <v>37.473036223333331</v>
      </c>
      <c r="AF14">
        <v>75.88288045915165</v>
      </c>
      <c r="AG14">
        <v>5.2756112444117922E-4</v>
      </c>
      <c r="AH14" t="s">
        <v>151</v>
      </c>
    </row>
    <row r="15" spans="1:34" x14ac:dyDescent="0.35">
      <c r="A15" t="s">
        <v>60</v>
      </c>
      <c r="B15">
        <v>84.90566038</v>
      </c>
      <c r="C15">
        <v>-5.62E-2</v>
      </c>
      <c r="H15" t="s">
        <v>93</v>
      </c>
      <c r="I15">
        <v>97.142857140000004</v>
      </c>
      <c r="J15">
        <v>-6.0100000000000001E-2</v>
      </c>
      <c r="O15" t="s">
        <v>91</v>
      </c>
      <c r="P15">
        <v>72.222222220000006</v>
      </c>
      <c r="Q15">
        <v>-6.0100000000000001E-2</v>
      </c>
      <c r="V15" t="s">
        <v>124</v>
      </c>
      <c r="W15">
        <v>53.125</v>
      </c>
      <c r="X15">
        <v>-7.3300000000000004E-2</v>
      </c>
      <c r="AD15" t="s">
        <v>113</v>
      </c>
      <c r="AE15">
        <v>65.403086909999999</v>
      </c>
      <c r="AF15">
        <v>75.88288045915165</v>
      </c>
      <c r="AG15">
        <v>0.23211575091033837</v>
      </c>
    </row>
    <row r="16" spans="1:34" x14ac:dyDescent="0.35">
      <c r="A16" t="s">
        <v>60</v>
      </c>
      <c r="B16">
        <v>90.909090910000003</v>
      </c>
      <c r="C16">
        <v>-5.62E-2</v>
      </c>
      <c r="D16">
        <f>AVERAGE(B14:B16)</f>
        <v>87.176345666666677</v>
      </c>
      <c r="H16" t="s">
        <v>93</v>
      </c>
      <c r="I16">
        <v>94.285714290000001</v>
      </c>
      <c r="J16">
        <v>-6.0100000000000001E-2</v>
      </c>
      <c r="K16">
        <f>AVERAGE(I14:I16)</f>
        <v>96.489262373333347</v>
      </c>
      <c r="O16" t="s">
        <v>91</v>
      </c>
      <c r="P16">
        <v>67.647058819999998</v>
      </c>
      <c r="Q16">
        <v>-6.0100000000000001E-2</v>
      </c>
      <c r="R16">
        <f>AVERAGE(P14:P16)</f>
        <v>64.123093679999997</v>
      </c>
      <c r="V16" t="s">
        <v>124</v>
      </c>
      <c r="W16">
        <v>58.064516130000001</v>
      </c>
      <c r="X16">
        <v>-7.3300000000000004E-2</v>
      </c>
      <c r="Y16">
        <f>AVERAGE(W14:W16)</f>
        <v>50.396505376666674</v>
      </c>
    </row>
    <row r="17" spans="1:27" x14ac:dyDescent="0.35">
      <c r="A17" t="s">
        <v>77</v>
      </c>
      <c r="B17">
        <v>96.491228070000005</v>
      </c>
      <c r="C17">
        <v>-4.0099999999999997E-2</v>
      </c>
      <c r="E17">
        <f>TTEST(B17:B19,$B$22:$B$24, 2,3)</f>
        <v>6.7689739980442568E-3</v>
      </c>
      <c r="F17">
        <f>TTEST(B17:B19,$F$22:$F$24, 2,3)</f>
        <v>0.20985201275500104</v>
      </c>
      <c r="H17" t="s">
        <v>106</v>
      </c>
      <c r="I17">
        <v>90.625</v>
      </c>
      <c r="J17">
        <v>-7.3300000000000004E-2</v>
      </c>
      <c r="L17">
        <f>TTEST(I17:I19,$I$22:$I$24, 2,3)</f>
        <v>1.0024393072458663E-3</v>
      </c>
      <c r="M17">
        <f>TTEST(I17:I19,$F$22:$F$24, 2,3)</f>
        <v>4.6403393367244201E-2</v>
      </c>
      <c r="O17" t="s">
        <v>113</v>
      </c>
      <c r="P17">
        <v>64.705882349999996</v>
      </c>
      <c r="Q17">
        <v>-7.2400000000000006E-2</v>
      </c>
      <c r="S17">
        <f>TTEST(P17:P19,$P$22:$P$24, 2,3)</f>
        <v>1.1614867841315438E-2</v>
      </c>
      <c r="T17">
        <f>TTEST(P17:P19,$F$22:$F$24, 2,3)</f>
        <v>0.285777197592609</v>
      </c>
      <c r="V17" t="s">
        <v>111</v>
      </c>
      <c r="W17">
        <v>43.75</v>
      </c>
      <c r="X17">
        <v>-7.2400000000000006E-2</v>
      </c>
      <c r="Z17">
        <f>TTEST(W17:W19,$W$22:$W$24, 2,3)</f>
        <v>9.2930128008638976E-3</v>
      </c>
      <c r="AA17">
        <f>TTEST(W17:W19,$F$22:$F$24, 2,3)</f>
        <v>3.1318341730865698E-3</v>
      </c>
    </row>
    <row r="18" spans="1:27" x14ac:dyDescent="0.35">
      <c r="A18" t="s">
        <v>77</v>
      </c>
      <c r="B18">
        <v>95.454545449999998</v>
      </c>
      <c r="C18">
        <v>-4.0099999999999997E-2</v>
      </c>
      <c r="H18" t="s">
        <v>106</v>
      </c>
      <c r="I18">
        <v>83.870967739999998</v>
      </c>
      <c r="J18">
        <v>-7.3300000000000004E-2</v>
      </c>
      <c r="O18" t="s">
        <v>113</v>
      </c>
      <c r="P18">
        <v>78.378378380000001</v>
      </c>
      <c r="Q18">
        <v>-7.2400000000000006E-2</v>
      </c>
      <c r="V18" t="s">
        <v>111</v>
      </c>
      <c r="W18">
        <v>36.92307692</v>
      </c>
      <c r="X18">
        <v>-7.2400000000000006E-2</v>
      </c>
    </row>
    <row r="19" spans="1:27" x14ac:dyDescent="0.35">
      <c r="A19" t="s">
        <v>77</v>
      </c>
      <c r="B19">
        <v>74.468085110000004</v>
      </c>
      <c r="C19">
        <v>-4.0099999999999997E-2</v>
      </c>
      <c r="D19">
        <f>AVERAGE(B17:B19)</f>
        <v>88.804619543333331</v>
      </c>
      <c r="H19" t="s">
        <v>106</v>
      </c>
      <c r="I19">
        <v>96.969696970000001</v>
      </c>
      <c r="J19">
        <v>-7.3300000000000004E-2</v>
      </c>
      <c r="K19">
        <f>AVERAGE(I17:I19)</f>
        <v>90.488554903333338</v>
      </c>
      <c r="O19" t="s">
        <v>113</v>
      </c>
      <c r="P19">
        <v>53.125</v>
      </c>
      <c r="Q19">
        <v>-7.2400000000000006E-2</v>
      </c>
      <c r="R19">
        <f>AVERAGE(P17:P19)</f>
        <v>65.403086909999999</v>
      </c>
      <c r="V19" t="s">
        <v>111</v>
      </c>
      <c r="W19">
        <v>31.74603175</v>
      </c>
      <c r="X19">
        <v>-7.2400000000000006E-2</v>
      </c>
      <c r="Y19">
        <f>AVERAGE(W17:W19)</f>
        <v>37.473036223333331</v>
      </c>
    </row>
    <row r="20" spans="1:27" x14ac:dyDescent="0.35">
      <c r="B20">
        <f>AVERAGE(B2:B19)</f>
        <v>84.801416752222224</v>
      </c>
      <c r="D20">
        <f>AVERAGE(D4:D19)</f>
        <v>84.801416752222224</v>
      </c>
      <c r="E20">
        <f>STDEV(D4,D7,D10,D13,D16,D19)</f>
        <v>9.0832362240414373</v>
      </c>
      <c r="I20">
        <f>AVERAGE(I2:I19)</f>
        <v>79.833396777777779</v>
      </c>
      <c r="P20">
        <f>AVERAGE(P2:P19)</f>
        <v>70.384146888333333</v>
      </c>
      <c r="W20">
        <f>AVERAGE(W2:W19)</f>
        <v>69.37505290833333</v>
      </c>
    </row>
    <row r="22" spans="1:27" x14ac:dyDescent="0.35">
      <c r="A22" t="s">
        <v>53</v>
      </c>
      <c r="B22">
        <v>2.9850746268656714</v>
      </c>
      <c r="E22" s="44" t="s">
        <v>96</v>
      </c>
      <c r="F22">
        <v>76.6666666666667</v>
      </c>
      <c r="H22" t="s">
        <v>39</v>
      </c>
      <c r="I22">
        <v>2.6315789473684208</v>
      </c>
      <c r="O22" t="s">
        <v>57</v>
      </c>
      <c r="P22">
        <v>3.7037037037037033</v>
      </c>
      <c r="V22" t="s">
        <v>117</v>
      </c>
      <c r="W22">
        <v>1.7857142857142856</v>
      </c>
    </row>
    <row r="23" spans="1:27" x14ac:dyDescent="0.35">
      <c r="A23" t="s">
        <v>53</v>
      </c>
      <c r="B23">
        <v>2</v>
      </c>
      <c r="E23" s="44" t="s">
        <v>98</v>
      </c>
      <c r="F23">
        <v>73.015873015873012</v>
      </c>
      <c r="H23" t="s">
        <v>39</v>
      </c>
      <c r="I23">
        <v>5.4054054054054053</v>
      </c>
      <c r="O23" t="s">
        <v>57</v>
      </c>
      <c r="P23">
        <v>0</v>
      </c>
      <c r="V23" t="s">
        <v>118</v>
      </c>
      <c r="W23">
        <v>1.8867924528301887</v>
      </c>
    </row>
    <row r="24" spans="1:27" x14ac:dyDescent="0.35">
      <c r="A24" t="s">
        <v>53</v>
      </c>
      <c r="B24">
        <v>3.0769230769230771</v>
      </c>
      <c r="E24" s="44" t="s">
        <v>101</v>
      </c>
      <c r="F24">
        <v>77.966101694915253</v>
      </c>
      <c r="H24" t="s">
        <v>39</v>
      </c>
      <c r="I24">
        <v>6.0606060606060606</v>
      </c>
      <c r="O24" t="s">
        <v>57</v>
      </c>
      <c r="P24">
        <v>2.7777777777777777</v>
      </c>
      <c r="V24" t="s">
        <v>119</v>
      </c>
      <c r="W24">
        <v>1.5625</v>
      </c>
    </row>
    <row r="25" spans="1:27" x14ac:dyDescent="0.35">
      <c r="B25">
        <f>AVERAGE(B22:B24)</f>
        <v>2.6873325679295825</v>
      </c>
      <c r="C25">
        <f>STDEV(B22:B24)/SQRT(3)</f>
        <v>0.34468757769270458</v>
      </c>
      <c r="F25">
        <f>AVERAGE(F22:F24)</f>
        <v>75.88288045915165</v>
      </c>
      <c r="G25">
        <v>1.48177051844757</v>
      </c>
      <c r="I25">
        <f>AVERAGE(I22:I24)</f>
        <v>4.6991968044599624</v>
      </c>
      <c r="J25">
        <f>STDEV(I22:I24)/SQRT(3)</f>
        <v>1.050968549619304</v>
      </c>
      <c r="P25">
        <f>AVERAGE(P22:P24)</f>
        <v>2.1604938271604937</v>
      </c>
      <c r="Q25">
        <f>STDEV(P22:P24)/SQRT(3)</f>
        <v>1.112824467735799</v>
      </c>
      <c r="W25">
        <f>AVERAGE(W22:W24)</f>
        <v>1.7450022461814914</v>
      </c>
      <c r="X25">
        <f>STDEV(W22:W24)/SQRT(3)</f>
        <v>9.5802751113672591E-2</v>
      </c>
    </row>
    <row r="26" spans="1:27" x14ac:dyDescent="0.35">
      <c r="F26">
        <f>STDEV(F22:F24)</f>
        <v>2.5665018231088759</v>
      </c>
    </row>
    <row r="27" spans="1:27" ht="15" thickBot="1" x14ac:dyDescent="0.4">
      <c r="E27">
        <f>STDEV(F22:F24)/SQRT(3)</f>
        <v>1.4817705184475749</v>
      </c>
    </row>
    <row r="28" spans="1:27" x14ac:dyDescent="0.35">
      <c r="A28" s="43"/>
      <c r="B28" s="43"/>
      <c r="C28" s="43"/>
    </row>
    <row r="30" spans="1:27" x14ac:dyDescent="0.35">
      <c r="B30" t="s">
        <v>164</v>
      </c>
      <c r="I30" t="s">
        <v>164</v>
      </c>
    </row>
    <row r="31" spans="1:27" x14ac:dyDescent="0.35">
      <c r="B31">
        <f>TTEST(B2:B10,B11:B19, 2,3)</f>
        <v>0.93071686950576804</v>
      </c>
      <c r="I31">
        <f>TTEST(I2:I10,I11:I19, 2,3)</f>
        <v>1.8994310736350809E-4</v>
      </c>
      <c r="P31">
        <f>TTEST(P2:P10,P11:P19, 2,3)</f>
        <v>0.51317606234105539</v>
      </c>
      <c r="W31">
        <f>TTEST(W2:W10,W11:W19, 2,3)</f>
        <v>1.5236733344389353E-2</v>
      </c>
    </row>
    <row r="33" spans="1:23" x14ac:dyDescent="0.35">
      <c r="A33" t="s">
        <v>163</v>
      </c>
      <c r="B33" t="s">
        <v>162</v>
      </c>
      <c r="H33" t="s">
        <v>163</v>
      </c>
      <c r="I33" t="s">
        <v>162</v>
      </c>
      <c r="O33" t="s">
        <v>163</v>
      </c>
      <c r="P33" t="s">
        <v>162</v>
      </c>
      <c r="V33" t="s">
        <v>163</v>
      </c>
      <c r="W33" t="s">
        <v>162</v>
      </c>
    </row>
    <row r="34" spans="1:23" x14ac:dyDescent="0.35">
      <c r="A34">
        <f>AVERAGE(B2:B10)</f>
        <v>84.566184903333337</v>
      </c>
      <c r="B34">
        <f>AVERAGE(B11:B19)</f>
        <v>85.036648601111111</v>
      </c>
      <c r="H34">
        <f>AVERAGE(I2:I10)</f>
        <v>64.549526549999996</v>
      </c>
      <c r="I34">
        <f>AVERAGE(I11:I19)</f>
        <v>95.117267005555561</v>
      </c>
      <c r="O34">
        <f>AVERAGE(P2:P10)</f>
        <v>73.712881421111121</v>
      </c>
      <c r="P34">
        <f>AVERAGE(P11:P19)</f>
        <v>67.055412355555546</v>
      </c>
      <c r="V34">
        <f>AVERAGE(W2:W10)</f>
        <v>81.565420452222213</v>
      </c>
      <c r="W34">
        <f>AVERAGE(W11:W19)</f>
        <v>57.184685364444448</v>
      </c>
    </row>
    <row r="39" spans="1:23" ht="15" thickBot="1" x14ac:dyDescent="0.4">
      <c r="A39" s="23"/>
      <c r="B39" s="23"/>
      <c r="C39" s="2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78A5E-3C6A-431A-AB77-96C6423EF15F}">
  <dimension ref="A1:AG41"/>
  <sheetViews>
    <sheetView tabSelected="1" topLeftCell="H2" zoomScale="50" workbookViewId="0">
      <selection activeCell="AC35" sqref="AC35:AC40"/>
    </sheetView>
  </sheetViews>
  <sheetFormatPr defaultRowHeight="14.5" x14ac:dyDescent="0.35"/>
  <cols>
    <col min="5" max="5" width="8.54296875" customWidth="1"/>
    <col min="6" max="6" width="15.6328125" customWidth="1"/>
    <col min="7" max="7" width="12.6328125" customWidth="1"/>
    <col min="8" max="8" width="14.7265625" customWidth="1"/>
    <col min="9" max="11" width="11.81640625" customWidth="1"/>
    <col min="29" max="29" width="12.7265625" customWidth="1"/>
  </cols>
  <sheetData>
    <row r="1" spans="1:33" x14ac:dyDescent="0.35">
      <c r="E1" t="s">
        <v>169</v>
      </c>
      <c r="F1" t="s">
        <v>168</v>
      </c>
    </row>
    <row r="2" spans="1:33" x14ac:dyDescent="0.35">
      <c r="A2" t="s">
        <v>169</v>
      </c>
      <c r="B2" t="s">
        <v>176</v>
      </c>
      <c r="C2" t="s">
        <v>177</v>
      </c>
      <c r="E2" t="s">
        <v>127</v>
      </c>
      <c r="F2">
        <v>100</v>
      </c>
      <c r="H2" t="s">
        <v>128</v>
      </c>
      <c r="I2">
        <v>81.034482760000003</v>
      </c>
      <c r="K2" t="s">
        <v>60</v>
      </c>
      <c r="L2">
        <v>85.714285709999999</v>
      </c>
      <c r="N2" t="s">
        <v>77</v>
      </c>
      <c r="O2">
        <v>96.491228070000005</v>
      </c>
    </row>
    <row r="3" spans="1:33" x14ac:dyDescent="0.35">
      <c r="A3" t="s">
        <v>127</v>
      </c>
      <c r="B3">
        <v>100</v>
      </c>
      <c r="C3">
        <v>81.034482760000003</v>
      </c>
      <c r="E3" t="s">
        <v>127</v>
      </c>
      <c r="F3">
        <v>100</v>
      </c>
      <c r="H3" t="s">
        <v>128</v>
      </c>
      <c r="I3">
        <v>87.5</v>
      </c>
      <c r="K3" t="s">
        <v>60</v>
      </c>
      <c r="L3">
        <v>84.90566038</v>
      </c>
      <c r="N3" t="s">
        <v>77</v>
      </c>
      <c r="O3">
        <v>95.454545449999998</v>
      </c>
      <c r="R3" t="s">
        <v>96</v>
      </c>
      <c r="S3">
        <v>76.6666666666667</v>
      </c>
      <c r="V3" t="s">
        <v>2</v>
      </c>
      <c r="W3" t="s">
        <v>6</v>
      </c>
      <c r="X3" t="s">
        <v>178</v>
      </c>
      <c r="Y3" t="s">
        <v>6</v>
      </c>
    </row>
    <row r="4" spans="1:33" x14ac:dyDescent="0.35">
      <c r="A4" t="s">
        <v>127</v>
      </c>
      <c r="B4">
        <v>100</v>
      </c>
      <c r="C4">
        <v>87.5</v>
      </c>
      <c r="E4" t="s">
        <v>127</v>
      </c>
      <c r="F4">
        <v>95.12195122</v>
      </c>
      <c r="H4" t="s">
        <v>128</v>
      </c>
      <c r="I4">
        <v>68.852459019999998</v>
      </c>
      <c r="K4" t="s">
        <v>60</v>
      </c>
      <c r="L4">
        <v>90.909090910000003</v>
      </c>
      <c r="N4" t="s">
        <v>77</v>
      </c>
      <c r="O4">
        <v>74.468085110000004</v>
      </c>
      <c r="R4" t="s">
        <v>98</v>
      </c>
      <c r="S4">
        <v>73.015873015873012</v>
      </c>
      <c r="U4" t="s">
        <v>14</v>
      </c>
      <c r="V4" s="14">
        <v>84.801416752222224</v>
      </c>
      <c r="W4">
        <v>2.5797321001359359</v>
      </c>
      <c r="X4" s="14">
        <v>2.6873325679295825</v>
      </c>
      <c r="Y4">
        <v>0.34468757769270458</v>
      </c>
      <c r="AB4">
        <v>2.5797321001359359</v>
      </c>
      <c r="AC4">
        <v>4.5091590858008432</v>
      </c>
      <c r="AD4">
        <v>4.832274212312921</v>
      </c>
      <c r="AE4">
        <v>5.2160055712594904</v>
      </c>
    </row>
    <row r="5" spans="1:33" x14ac:dyDescent="0.35">
      <c r="A5" t="s">
        <v>127</v>
      </c>
      <c r="B5">
        <v>95.12195122</v>
      </c>
      <c r="C5">
        <v>68.852459019999998</v>
      </c>
      <c r="E5" t="s">
        <v>65</v>
      </c>
      <c r="F5">
        <v>68.181818179999993</v>
      </c>
      <c r="H5" t="s">
        <v>91</v>
      </c>
      <c r="I5">
        <v>52.5</v>
      </c>
      <c r="K5" t="s">
        <v>93</v>
      </c>
      <c r="L5">
        <v>98.039215690000006</v>
      </c>
      <c r="N5" t="s">
        <v>106</v>
      </c>
      <c r="O5">
        <v>90.625</v>
      </c>
      <c r="R5" t="s">
        <v>101</v>
      </c>
      <c r="S5">
        <v>77.966101694915253</v>
      </c>
      <c r="U5" t="s">
        <v>18</v>
      </c>
      <c r="V5" s="14">
        <v>79.833396777777779</v>
      </c>
      <c r="W5">
        <v>4.5091590858008432</v>
      </c>
      <c r="X5" s="14">
        <v>4.6991968044599624</v>
      </c>
      <c r="Y5">
        <v>1.050968549619304</v>
      </c>
    </row>
    <row r="6" spans="1:33" x14ac:dyDescent="0.35">
      <c r="A6" t="s">
        <v>65</v>
      </c>
      <c r="B6">
        <v>68.181818179999993</v>
      </c>
      <c r="C6">
        <v>85.714285709999999</v>
      </c>
      <c r="E6" t="s">
        <v>65</v>
      </c>
      <c r="F6">
        <v>82.222222220000006</v>
      </c>
      <c r="H6" t="s">
        <v>91</v>
      </c>
      <c r="I6">
        <v>72.222222220000006</v>
      </c>
      <c r="K6" t="s">
        <v>93</v>
      </c>
      <c r="L6">
        <v>97.142857140000004</v>
      </c>
      <c r="N6" t="s">
        <v>106</v>
      </c>
      <c r="O6">
        <v>83.870967739999998</v>
      </c>
      <c r="S6">
        <v>75.88288045915165</v>
      </c>
      <c r="U6" t="s">
        <v>22</v>
      </c>
      <c r="V6" s="14">
        <v>70.384146888333333</v>
      </c>
      <c r="W6">
        <v>4.832274212312921</v>
      </c>
      <c r="X6" s="14">
        <v>2.1604938271604937</v>
      </c>
      <c r="Y6">
        <v>1.112824467735799</v>
      </c>
      <c r="AB6" t="s">
        <v>129</v>
      </c>
      <c r="AC6" t="s">
        <v>179</v>
      </c>
      <c r="AD6" t="s">
        <v>180</v>
      </c>
      <c r="AE6" t="s">
        <v>181</v>
      </c>
      <c r="AF6" t="s">
        <v>182</v>
      </c>
      <c r="AG6" t="s">
        <v>183</v>
      </c>
    </row>
    <row r="7" spans="1:33" x14ac:dyDescent="0.35">
      <c r="A7" t="s">
        <v>65</v>
      </c>
      <c r="B7">
        <v>82.222222220000006</v>
      </c>
      <c r="C7">
        <v>84.90566038</v>
      </c>
      <c r="E7" t="s">
        <v>65</v>
      </c>
      <c r="F7">
        <v>64.516129030000002</v>
      </c>
      <c r="H7" t="s">
        <v>91</v>
      </c>
      <c r="I7">
        <v>67.647058819999998</v>
      </c>
      <c r="K7" t="s">
        <v>93</v>
      </c>
      <c r="L7">
        <v>94.285714290000001</v>
      </c>
      <c r="N7" t="s">
        <v>106</v>
      </c>
      <c r="O7">
        <v>96.969696970000001</v>
      </c>
      <c r="U7" t="s">
        <v>26</v>
      </c>
      <c r="V7" s="14">
        <v>69.37505290833333</v>
      </c>
      <c r="W7">
        <v>5.2160055712594904</v>
      </c>
      <c r="X7" s="14">
        <v>1.7450022461814914</v>
      </c>
      <c r="Y7">
        <v>9.5802751113672591E-2</v>
      </c>
    </row>
    <row r="8" spans="1:33" x14ac:dyDescent="0.35">
      <c r="A8" t="s">
        <v>65</v>
      </c>
      <c r="B8">
        <v>64.516129030000002</v>
      </c>
      <c r="C8">
        <v>90.909090910000003</v>
      </c>
      <c r="E8" t="s">
        <v>48</v>
      </c>
      <c r="F8">
        <v>76.190476189999998</v>
      </c>
      <c r="H8" t="s">
        <v>124</v>
      </c>
      <c r="I8">
        <v>40</v>
      </c>
      <c r="K8" t="s">
        <v>111</v>
      </c>
      <c r="L8">
        <v>43.75</v>
      </c>
      <c r="N8" t="s">
        <v>113</v>
      </c>
      <c r="O8">
        <v>64.705882349999996</v>
      </c>
      <c r="U8" t="s">
        <v>184</v>
      </c>
      <c r="V8" s="14">
        <v>75.88288045915165</v>
      </c>
      <c r="W8">
        <v>1.4817705184475749</v>
      </c>
    </row>
    <row r="9" spans="1:33" x14ac:dyDescent="0.35">
      <c r="A9" t="s">
        <v>48</v>
      </c>
      <c r="B9">
        <v>76.190476189999998</v>
      </c>
      <c r="C9">
        <v>96.491228070000005</v>
      </c>
      <c r="E9" t="s">
        <v>48</v>
      </c>
      <c r="F9">
        <v>90.140845069999997</v>
      </c>
      <c r="H9" t="s">
        <v>124</v>
      </c>
      <c r="I9">
        <v>53.125</v>
      </c>
      <c r="K9" t="s">
        <v>111</v>
      </c>
      <c r="L9">
        <v>36.92307692</v>
      </c>
      <c r="N9" t="s">
        <v>113</v>
      </c>
      <c r="O9">
        <v>78.378378380000001</v>
      </c>
    </row>
    <row r="10" spans="1:33" x14ac:dyDescent="0.35">
      <c r="A10" t="s">
        <v>48</v>
      </c>
      <c r="B10">
        <v>90.140845069999997</v>
      </c>
      <c r="C10">
        <v>95.454545449999998</v>
      </c>
      <c r="E10" t="s">
        <v>48</v>
      </c>
      <c r="F10">
        <v>84.722222220000006</v>
      </c>
      <c r="H10" t="s">
        <v>124</v>
      </c>
      <c r="I10">
        <v>58.064516130000001</v>
      </c>
      <c r="K10" t="s">
        <v>111</v>
      </c>
      <c r="L10">
        <v>31.74603175</v>
      </c>
      <c r="N10" t="s">
        <v>113</v>
      </c>
      <c r="O10">
        <v>53.125</v>
      </c>
    </row>
    <row r="11" spans="1:33" x14ac:dyDescent="0.35">
      <c r="A11" t="s">
        <v>48</v>
      </c>
      <c r="B11">
        <v>84.722222220000006</v>
      </c>
      <c r="C11">
        <v>74.468085110000004</v>
      </c>
      <c r="E11" t="s">
        <v>128</v>
      </c>
      <c r="F11">
        <v>81.034482760000003</v>
      </c>
      <c r="I11">
        <v>100</v>
      </c>
      <c r="K11" t="s">
        <v>65</v>
      </c>
      <c r="L11">
        <v>68.181818179999993</v>
      </c>
      <c r="N11" t="s">
        <v>48</v>
      </c>
      <c r="O11">
        <v>76.190476189999998</v>
      </c>
    </row>
    <row r="12" spans="1:33" x14ac:dyDescent="0.35">
      <c r="E12" t="s">
        <v>128</v>
      </c>
      <c r="F12">
        <v>87.5</v>
      </c>
      <c r="I12">
        <v>100</v>
      </c>
      <c r="K12" t="s">
        <v>65</v>
      </c>
      <c r="L12">
        <v>82.222222220000006</v>
      </c>
      <c r="N12" t="s">
        <v>48</v>
      </c>
      <c r="O12">
        <v>90.140845069999997</v>
      </c>
    </row>
    <row r="13" spans="1:33" x14ac:dyDescent="0.35">
      <c r="A13" t="s">
        <v>128</v>
      </c>
      <c r="B13">
        <v>81.034482760000003</v>
      </c>
      <c r="C13">
        <v>100</v>
      </c>
      <c r="E13" t="s">
        <v>128</v>
      </c>
      <c r="F13">
        <v>68.852459019999998</v>
      </c>
      <c r="I13">
        <v>95.12195122</v>
      </c>
      <c r="K13" t="s">
        <v>65</v>
      </c>
      <c r="L13">
        <v>64.516129030000002</v>
      </c>
      <c r="N13" t="s">
        <v>48</v>
      </c>
      <c r="O13">
        <v>84.722222220000006</v>
      </c>
    </row>
    <row r="14" spans="1:33" x14ac:dyDescent="0.35">
      <c r="A14" t="s">
        <v>128</v>
      </c>
      <c r="B14">
        <v>87.5</v>
      </c>
      <c r="C14">
        <v>100</v>
      </c>
      <c r="E14" t="s">
        <v>60</v>
      </c>
      <c r="F14">
        <v>85.714285709999999</v>
      </c>
      <c r="I14">
        <v>98.039215690000006</v>
      </c>
      <c r="K14" t="s">
        <v>91</v>
      </c>
      <c r="L14">
        <v>52.5</v>
      </c>
      <c r="N14" t="s">
        <v>124</v>
      </c>
      <c r="O14">
        <v>40</v>
      </c>
    </row>
    <row r="15" spans="1:33" x14ac:dyDescent="0.35">
      <c r="A15" t="s">
        <v>128</v>
      </c>
      <c r="B15">
        <v>68.852459019999998</v>
      </c>
      <c r="C15">
        <v>95.12195122</v>
      </c>
      <c r="E15" t="s">
        <v>60</v>
      </c>
      <c r="F15">
        <v>84.90566038</v>
      </c>
      <c r="I15">
        <v>97.142857140000004</v>
      </c>
      <c r="K15" t="s">
        <v>91</v>
      </c>
      <c r="L15">
        <v>72.222222220000006</v>
      </c>
      <c r="N15" t="s">
        <v>124</v>
      </c>
      <c r="O15">
        <v>53.125</v>
      </c>
    </row>
    <row r="16" spans="1:33" x14ac:dyDescent="0.35">
      <c r="A16" t="s">
        <v>91</v>
      </c>
      <c r="B16">
        <v>52.5</v>
      </c>
      <c r="C16">
        <v>98.039215690000006</v>
      </c>
      <c r="E16" t="s">
        <v>60</v>
      </c>
      <c r="F16">
        <v>90.909090910000003</v>
      </c>
      <c r="I16">
        <v>94.285714290000001</v>
      </c>
      <c r="K16" t="s">
        <v>91</v>
      </c>
      <c r="L16">
        <v>67.647058819999998</v>
      </c>
      <c r="N16" t="s">
        <v>124</v>
      </c>
      <c r="O16">
        <v>58.064516130000001</v>
      </c>
    </row>
    <row r="17" spans="1:15" x14ac:dyDescent="0.35">
      <c r="A17" t="s">
        <v>91</v>
      </c>
      <c r="B17">
        <v>72.222222220000006</v>
      </c>
      <c r="C17">
        <v>97.142857140000004</v>
      </c>
      <c r="E17" t="s">
        <v>77</v>
      </c>
      <c r="F17">
        <v>96.491228070000005</v>
      </c>
      <c r="I17">
        <v>90.625</v>
      </c>
      <c r="K17" t="s">
        <v>113</v>
      </c>
      <c r="L17">
        <v>64.705882349999996</v>
      </c>
      <c r="N17" t="s">
        <v>111</v>
      </c>
      <c r="O17">
        <v>43.75</v>
      </c>
    </row>
    <row r="18" spans="1:15" x14ac:dyDescent="0.35">
      <c r="A18" t="s">
        <v>91</v>
      </c>
      <c r="B18">
        <v>67.647058819999998</v>
      </c>
      <c r="C18">
        <v>94.285714290000001</v>
      </c>
      <c r="E18" t="s">
        <v>77</v>
      </c>
      <c r="F18">
        <v>95.454545449999998</v>
      </c>
      <c r="I18">
        <v>83.870967739999998</v>
      </c>
      <c r="K18" t="s">
        <v>113</v>
      </c>
      <c r="L18">
        <v>78.378378380000001</v>
      </c>
      <c r="N18" t="s">
        <v>111</v>
      </c>
      <c r="O18">
        <v>36.92307692</v>
      </c>
    </row>
    <row r="19" spans="1:15" x14ac:dyDescent="0.35">
      <c r="A19" t="s">
        <v>124</v>
      </c>
      <c r="B19">
        <v>40</v>
      </c>
      <c r="C19">
        <v>90.625</v>
      </c>
      <c r="E19" t="s">
        <v>77</v>
      </c>
      <c r="F19">
        <v>74.468085110000004</v>
      </c>
      <c r="I19">
        <v>96.969696970000001</v>
      </c>
      <c r="K19" t="s">
        <v>113</v>
      </c>
      <c r="L19">
        <v>53.125</v>
      </c>
      <c r="N19" t="s">
        <v>111</v>
      </c>
      <c r="O19">
        <v>31.74603175</v>
      </c>
    </row>
    <row r="20" spans="1:15" x14ac:dyDescent="0.35">
      <c r="A20" t="s">
        <v>124</v>
      </c>
      <c r="B20">
        <v>53.125</v>
      </c>
      <c r="C20">
        <v>83.870967739999998</v>
      </c>
    </row>
    <row r="21" spans="1:15" x14ac:dyDescent="0.35">
      <c r="A21" t="s">
        <v>124</v>
      </c>
      <c r="B21">
        <v>58.064516130000001</v>
      </c>
      <c r="C21">
        <v>96.969696970000001</v>
      </c>
    </row>
    <row r="22" spans="1:15" x14ac:dyDescent="0.35">
      <c r="E22" t="s">
        <v>53</v>
      </c>
      <c r="F22">
        <v>2.9850746268656714</v>
      </c>
      <c r="H22" t="s">
        <v>39</v>
      </c>
      <c r="I22">
        <v>2.6315789473684208</v>
      </c>
      <c r="K22" t="s">
        <v>57</v>
      </c>
      <c r="L22">
        <v>3.7037037037037033</v>
      </c>
      <c r="N22" t="s">
        <v>117</v>
      </c>
      <c r="O22">
        <v>1.7857142857142856</v>
      </c>
    </row>
    <row r="23" spans="1:15" x14ac:dyDescent="0.35">
      <c r="A23" t="s">
        <v>60</v>
      </c>
      <c r="B23">
        <v>85.714285709999999</v>
      </c>
      <c r="C23">
        <v>68.181818179999993</v>
      </c>
      <c r="E23" t="s">
        <v>53</v>
      </c>
      <c r="F23">
        <v>2</v>
      </c>
      <c r="H23" t="s">
        <v>39</v>
      </c>
      <c r="I23">
        <v>5.4054054054054053</v>
      </c>
      <c r="K23" t="s">
        <v>57</v>
      </c>
      <c r="L23">
        <v>0</v>
      </c>
      <c r="N23" t="s">
        <v>118</v>
      </c>
      <c r="O23">
        <v>1.8867924528301887</v>
      </c>
    </row>
    <row r="24" spans="1:15" x14ac:dyDescent="0.35">
      <c r="A24" t="s">
        <v>60</v>
      </c>
      <c r="B24">
        <v>84.90566038</v>
      </c>
      <c r="C24">
        <v>82.222222220000006</v>
      </c>
      <c r="E24" t="s">
        <v>53</v>
      </c>
      <c r="F24">
        <v>3.0769230769230771</v>
      </c>
      <c r="H24" t="s">
        <v>39</v>
      </c>
      <c r="I24">
        <v>6.0606060606060606</v>
      </c>
      <c r="K24" t="s">
        <v>57</v>
      </c>
      <c r="L24">
        <v>2.7777777777777777</v>
      </c>
      <c r="N24" t="s">
        <v>119</v>
      </c>
      <c r="O24">
        <v>1.5625</v>
      </c>
    </row>
    <row r="25" spans="1:15" x14ac:dyDescent="0.35">
      <c r="A25" t="s">
        <v>60</v>
      </c>
      <c r="B25">
        <v>90.909090910000003</v>
      </c>
      <c r="C25">
        <v>64.516129030000002</v>
      </c>
    </row>
    <row r="26" spans="1:15" x14ac:dyDescent="0.35">
      <c r="A26" t="s">
        <v>93</v>
      </c>
      <c r="B26">
        <v>98.039215690000006</v>
      </c>
      <c r="C26">
        <v>52.5</v>
      </c>
      <c r="E26" t="s">
        <v>185</v>
      </c>
      <c r="F26">
        <f>_xlfn.T.TEST(F2:F19,$S3:$S5,2,3)</f>
        <v>8.6981692926694186E-3</v>
      </c>
      <c r="I26">
        <f>_xlfn.T.TEST(I2:I19,$S3:$S5,2,3)</f>
        <v>0.41557373891608906</v>
      </c>
      <c r="L26">
        <f>_xlfn.T.TEST(L2:L19,$S3:$S5,2,3)</f>
        <v>0.29029212707703911</v>
      </c>
      <c r="O26">
        <f>_xlfn.T.TEST(O2:O19,$S3:$S5,2,3)</f>
        <v>0.24496654849640204</v>
      </c>
    </row>
    <row r="27" spans="1:15" x14ac:dyDescent="0.35">
      <c r="A27" t="s">
        <v>93</v>
      </c>
      <c r="B27">
        <v>97.142857140000004</v>
      </c>
      <c r="C27">
        <v>72.222222220000006</v>
      </c>
    </row>
    <row r="28" spans="1:15" ht="15" thickBot="1" x14ac:dyDescent="0.4">
      <c r="A28" t="s">
        <v>93</v>
      </c>
      <c r="B28">
        <v>94.285714290000001</v>
      </c>
      <c r="C28">
        <v>67.647058819999998</v>
      </c>
      <c r="E28" s="45" t="s">
        <v>129</v>
      </c>
      <c r="F28" s="45" t="s">
        <v>179</v>
      </c>
      <c r="G28" s="45" t="s">
        <v>180</v>
      </c>
      <c r="H28" s="45" t="s">
        <v>181</v>
      </c>
      <c r="I28" s="45" t="s">
        <v>182</v>
      </c>
      <c r="J28" s="45" t="s">
        <v>183</v>
      </c>
      <c r="K28" s="46"/>
    </row>
    <row r="29" spans="1:15" x14ac:dyDescent="0.35">
      <c r="A29" t="s">
        <v>111</v>
      </c>
      <c r="B29">
        <v>43.75</v>
      </c>
      <c r="C29">
        <v>64.705882349999996</v>
      </c>
      <c r="E29" t="s">
        <v>14</v>
      </c>
      <c r="F29" s="14">
        <v>84.801416752222195</v>
      </c>
      <c r="G29" s="14">
        <v>2.6873325679295799</v>
      </c>
      <c r="H29" s="14">
        <v>75.88288045915165</v>
      </c>
      <c r="I29" s="19">
        <v>8.6981692926694186E-3</v>
      </c>
      <c r="J29" s="47">
        <f>_xlfn.T.TEST(F2:F19,F22:F24,2,3)</f>
        <v>6.477753632038529E-17</v>
      </c>
    </row>
    <row r="30" spans="1:15" x14ac:dyDescent="0.35">
      <c r="A30" t="s">
        <v>111</v>
      </c>
      <c r="B30">
        <v>36.92307692</v>
      </c>
      <c r="C30">
        <v>78.378378380000001</v>
      </c>
      <c r="E30" t="s">
        <v>18</v>
      </c>
      <c r="F30" s="14">
        <v>79.833396777777779</v>
      </c>
      <c r="G30" s="14">
        <v>4.6991968044599624</v>
      </c>
      <c r="H30" s="14">
        <v>75.88288045915165</v>
      </c>
      <c r="I30" s="20">
        <v>0.41557373891608906</v>
      </c>
      <c r="J30" s="47">
        <f>_xlfn.T.TEST(I2:I19,I22:I24,2,3)</f>
        <v>2.2945258664294552E-12</v>
      </c>
    </row>
    <row r="31" spans="1:15" x14ac:dyDescent="0.35">
      <c r="A31" t="s">
        <v>111</v>
      </c>
      <c r="B31">
        <v>31.74603175</v>
      </c>
      <c r="C31">
        <v>53.125</v>
      </c>
      <c r="E31" t="s">
        <v>22</v>
      </c>
      <c r="F31" s="14">
        <v>70.384146888333333</v>
      </c>
      <c r="G31" s="14">
        <v>2.1604938271604937</v>
      </c>
      <c r="H31" s="14">
        <v>75.88288045915165</v>
      </c>
      <c r="I31" s="20">
        <v>0.29029212707703911</v>
      </c>
      <c r="J31" s="47">
        <f>_xlfn.T.TEST(L2:L19,L22:L24,2,3)</f>
        <v>3.928198194596703E-11</v>
      </c>
    </row>
    <row r="32" spans="1:15" x14ac:dyDescent="0.35">
      <c r="E32" t="s">
        <v>26</v>
      </c>
      <c r="F32" s="14">
        <v>69.37505290833333</v>
      </c>
      <c r="G32" s="14">
        <v>1.7450022461814914</v>
      </c>
      <c r="H32" s="14">
        <v>75.88288045915165</v>
      </c>
      <c r="I32" s="20">
        <v>0.24496654849640204</v>
      </c>
      <c r="J32" s="47">
        <f>_xlfn.T.TEST(O2:O19,O22:O24,2,3)</f>
        <v>3.0330586492653214E-10</v>
      </c>
    </row>
    <row r="33" spans="1:29" x14ac:dyDescent="0.35">
      <c r="A33" t="s">
        <v>77</v>
      </c>
      <c r="B33">
        <v>96.491228070000005</v>
      </c>
      <c r="C33">
        <v>76.190476189999998</v>
      </c>
    </row>
    <row r="34" spans="1:29" x14ac:dyDescent="0.35">
      <c r="A34" t="s">
        <v>77</v>
      </c>
      <c r="B34">
        <v>95.454545449999998</v>
      </c>
      <c r="C34">
        <v>90.140845069999997</v>
      </c>
    </row>
    <row r="35" spans="1:29" x14ac:dyDescent="0.35">
      <c r="A35" t="s">
        <v>77</v>
      </c>
      <c r="B35">
        <v>74.468085110000004</v>
      </c>
      <c r="C35">
        <v>84.722222220000006</v>
      </c>
      <c r="AC35" t="s">
        <v>190</v>
      </c>
    </row>
    <row r="36" spans="1:29" x14ac:dyDescent="0.35">
      <c r="A36" t="s">
        <v>106</v>
      </c>
      <c r="B36">
        <v>90.625</v>
      </c>
      <c r="C36">
        <v>40</v>
      </c>
      <c r="AC36" t="s">
        <v>191</v>
      </c>
    </row>
    <row r="37" spans="1:29" x14ac:dyDescent="0.35">
      <c r="A37" t="s">
        <v>106</v>
      </c>
      <c r="B37">
        <v>83.870967739999998</v>
      </c>
      <c r="C37">
        <v>53.125</v>
      </c>
      <c r="AC37" t="s">
        <v>192</v>
      </c>
    </row>
    <row r="38" spans="1:29" x14ac:dyDescent="0.35">
      <c r="A38" t="s">
        <v>106</v>
      </c>
      <c r="B38">
        <v>96.969696970000001</v>
      </c>
      <c r="C38">
        <v>58.064516130000001</v>
      </c>
      <c r="AC38" t="s">
        <v>193</v>
      </c>
    </row>
    <row r="39" spans="1:29" ht="15" thickBot="1" x14ac:dyDescent="0.4">
      <c r="A39" t="s">
        <v>113</v>
      </c>
      <c r="B39">
        <v>64.705882349999996</v>
      </c>
      <c r="C39">
        <v>43.75</v>
      </c>
      <c r="E39" s="23"/>
      <c r="F39" s="23"/>
      <c r="AC39" t="s">
        <v>194</v>
      </c>
    </row>
    <row r="40" spans="1:29" x14ac:dyDescent="0.35">
      <c r="A40" t="s">
        <v>113</v>
      </c>
      <c r="B40">
        <v>78.378378380000001</v>
      </c>
      <c r="C40">
        <v>36.92307692</v>
      </c>
      <c r="AC40" t="s">
        <v>195</v>
      </c>
    </row>
    <row r="41" spans="1:29" x14ac:dyDescent="0.35">
      <c r="A41" t="s">
        <v>113</v>
      </c>
      <c r="B41">
        <v>53.125</v>
      </c>
      <c r="C41">
        <v>31.74603175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348BB-4958-4FB9-97C6-E5D1318B73F2}">
  <dimension ref="A1:AI41"/>
  <sheetViews>
    <sheetView zoomScale="39" workbookViewId="0">
      <selection activeCell="W16" sqref="W16"/>
    </sheetView>
  </sheetViews>
  <sheetFormatPr defaultRowHeight="14.5" x14ac:dyDescent="0.35"/>
  <cols>
    <col min="2" max="2" width="10.36328125" customWidth="1"/>
    <col min="3" max="3" width="10.453125" customWidth="1"/>
    <col min="4" max="4" width="7.36328125" customWidth="1"/>
    <col min="8" max="8" width="8.1796875" customWidth="1"/>
    <col min="9" max="9" width="10.36328125" customWidth="1"/>
    <col min="10" max="10" width="10.54296875" customWidth="1"/>
    <col min="11" max="11" width="9.90625" customWidth="1"/>
    <col min="16" max="16" width="12.36328125" customWidth="1"/>
    <col min="17" max="17" width="12" customWidth="1"/>
    <col min="18" max="18" width="9" bestFit="1" customWidth="1"/>
    <col min="21" max="21" width="12.26953125" customWidth="1"/>
    <col min="22" max="22" width="11.54296875" customWidth="1"/>
    <col min="23" max="23" width="9.36328125" bestFit="1" customWidth="1"/>
  </cols>
  <sheetData>
    <row r="1" spans="1:35" ht="15" thickBot="1" x14ac:dyDescent="0.4">
      <c r="A1" s="28" t="s">
        <v>129</v>
      </c>
      <c r="B1" s="29" t="s">
        <v>144</v>
      </c>
      <c r="C1" s="29" t="s">
        <v>145</v>
      </c>
      <c r="D1" s="9" t="s">
        <v>123</v>
      </c>
      <c r="F1" t="s">
        <v>146</v>
      </c>
      <c r="H1" s="28" t="s">
        <v>129</v>
      </c>
      <c r="I1" s="29" t="s">
        <v>144</v>
      </c>
      <c r="J1" s="29" t="s">
        <v>145</v>
      </c>
      <c r="K1" s="9" t="s">
        <v>123</v>
      </c>
      <c r="M1">
        <v>1.4817705184475725</v>
      </c>
    </row>
    <row r="2" spans="1:35" x14ac:dyDescent="0.35">
      <c r="A2" s="10" t="s">
        <v>127</v>
      </c>
      <c r="B2" s="30">
        <v>98.373983740000014</v>
      </c>
      <c r="C2" s="30">
        <v>75.88288045915165</v>
      </c>
      <c r="D2" s="19">
        <v>5.3875108338973811E-4</v>
      </c>
      <c r="E2" t="s">
        <v>147</v>
      </c>
      <c r="F2">
        <v>1.6260162600000001</v>
      </c>
      <c r="H2" s="11" t="s">
        <v>113</v>
      </c>
      <c r="I2" s="13">
        <v>65.403086909999999</v>
      </c>
      <c r="J2" s="13">
        <v>75.88288045915165</v>
      </c>
      <c r="K2" s="20">
        <v>0.285777197592609</v>
      </c>
      <c r="O2" s="31" t="s">
        <v>129</v>
      </c>
      <c r="P2" s="32" t="s">
        <v>148</v>
      </c>
      <c r="Q2" s="32" t="s">
        <v>149</v>
      </c>
      <c r="R2" s="33" t="s">
        <v>123</v>
      </c>
      <c r="T2" s="31" t="s">
        <v>129</v>
      </c>
      <c r="U2" s="32" t="s">
        <v>148</v>
      </c>
      <c r="V2" s="32" t="s">
        <v>150</v>
      </c>
      <c r="W2" s="33" t="s">
        <v>123</v>
      </c>
    </row>
    <row r="3" spans="1:35" x14ac:dyDescent="0.35">
      <c r="A3" s="11" t="s">
        <v>128</v>
      </c>
      <c r="B3" s="13">
        <v>79.128980593333338</v>
      </c>
      <c r="C3" s="13">
        <v>75.88288045915165</v>
      </c>
      <c r="D3" s="20">
        <v>0.61783354899911536</v>
      </c>
      <c r="F3">
        <v>5.4667449190712318</v>
      </c>
      <c r="H3" s="11" t="s">
        <v>111</v>
      </c>
      <c r="I3" s="13">
        <v>37.473036223333331</v>
      </c>
      <c r="J3" s="13">
        <v>75.88288045915165</v>
      </c>
      <c r="K3" s="20">
        <v>3.1318341730865698E-3</v>
      </c>
      <c r="L3" t="s">
        <v>151</v>
      </c>
      <c r="M3">
        <v>7.2983525663839055</v>
      </c>
      <c r="O3" s="34" t="s">
        <v>127</v>
      </c>
      <c r="P3" s="13">
        <v>98.373983740000014</v>
      </c>
      <c r="Q3" s="13">
        <v>2.6873325679295825</v>
      </c>
      <c r="R3" s="35">
        <v>5.4519545619891724E-7</v>
      </c>
      <c r="T3" s="36" t="s">
        <v>128</v>
      </c>
      <c r="U3" s="30">
        <v>79.128980593333338</v>
      </c>
      <c r="V3" s="30">
        <v>4.6991968044599624</v>
      </c>
      <c r="W3" s="35">
        <v>1.8095787627687995E-4</v>
      </c>
      <c r="Y3" t="s">
        <v>53</v>
      </c>
      <c r="Z3">
        <v>2.9850746268656714</v>
      </c>
      <c r="AB3" t="s">
        <v>39</v>
      </c>
      <c r="AC3">
        <v>2.6315789473684208</v>
      </c>
      <c r="AE3" t="s">
        <v>57</v>
      </c>
      <c r="AF3">
        <v>3.7037037037037033</v>
      </c>
      <c r="AH3" t="s">
        <v>117</v>
      </c>
      <c r="AI3">
        <v>1.7857142857142856</v>
      </c>
    </row>
    <row r="4" spans="1:35" x14ac:dyDescent="0.35">
      <c r="A4" s="11" t="s">
        <v>65</v>
      </c>
      <c r="B4" s="13">
        <v>71.640056476666658</v>
      </c>
      <c r="C4" s="13">
        <v>75.88288045915165</v>
      </c>
      <c r="D4" s="20">
        <v>0.51834647763747277</v>
      </c>
      <c r="F4">
        <v>5.395862399426739</v>
      </c>
      <c r="H4" s="11" t="s">
        <v>106</v>
      </c>
      <c r="I4" s="13">
        <v>90.488554903333338</v>
      </c>
      <c r="J4" s="13">
        <v>75.88288045915165</v>
      </c>
      <c r="K4" s="37" t="s">
        <v>152</v>
      </c>
      <c r="L4" t="s">
        <v>147</v>
      </c>
      <c r="M4">
        <v>3.4761403339165367</v>
      </c>
      <c r="O4" s="34" t="s">
        <v>65</v>
      </c>
      <c r="P4" s="13">
        <v>71.640056476666658</v>
      </c>
      <c r="Q4" s="13">
        <v>2.6873325679295825</v>
      </c>
      <c r="R4" s="35">
        <v>2.178362798489312E-4</v>
      </c>
      <c r="T4" s="34" t="s">
        <v>91</v>
      </c>
      <c r="U4" s="13">
        <v>64.123093679999997</v>
      </c>
      <c r="V4" s="13">
        <v>4.6991968044599624</v>
      </c>
      <c r="W4" s="35">
        <v>6.0306877331270132E-4</v>
      </c>
      <c r="Y4" t="s">
        <v>53</v>
      </c>
      <c r="Z4">
        <v>2</v>
      </c>
      <c r="AB4" t="s">
        <v>39</v>
      </c>
      <c r="AC4">
        <v>5.4054054054054053</v>
      </c>
      <c r="AE4" t="s">
        <v>57</v>
      </c>
      <c r="AF4">
        <v>0</v>
      </c>
      <c r="AH4" t="s">
        <v>118</v>
      </c>
      <c r="AI4">
        <v>1.8867924528301887</v>
      </c>
    </row>
    <row r="5" spans="1:35" x14ac:dyDescent="0.35">
      <c r="A5" s="11" t="s">
        <v>60</v>
      </c>
      <c r="B5" s="13">
        <v>87.176345666666677</v>
      </c>
      <c r="C5" s="13">
        <v>75.88288045915165</v>
      </c>
      <c r="D5" s="19">
        <v>1.0464065418855344E-2</v>
      </c>
      <c r="E5" t="s">
        <v>147</v>
      </c>
      <c r="F5">
        <v>1.8809136981619805</v>
      </c>
      <c r="H5" s="11" t="s">
        <v>124</v>
      </c>
      <c r="I5" s="13">
        <v>50.396505376666674</v>
      </c>
      <c r="J5" s="13">
        <v>75.88288045915165</v>
      </c>
      <c r="K5" s="37" t="s">
        <v>153</v>
      </c>
      <c r="L5" t="s">
        <v>151</v>
      </c>
      <c r="M5">
        <v>3.7818928157082672</v>
      </c>
      <c r="O5" s="34" t="s">
        <v>48</v>
      </c>
      <c r="P5" s="13">
        <v>83.684514493333324</v>
      </c>
      <c r="Q5" s="13">
        <v>2.6873325679295825</v>
      </c>
      <c r="R5" s="35">
        <v>3.7800327233012514E-5</v>
      </c>
      <c r="T5" s="34" t="s">
        <v>124</v>
      </c>
      <c r="U5" s="13">
        <v>50.396505376666674</v>
      </c>
      <c r="V5" s="13">
        <v>4.6991968044599624</v>
      </c>
      <c r="W5" s="35">
        <v>1.1395673646618595E-3</v>
      </c>
      <c r="Y5" t="s">
        <v>53</v>
      </c>
      <c r="Z5">
        <v>3.0769230769230771</v>
      </c>
      <c r="AB5" t="s">
        <v>39</v>
      </c>
      <c r="AC5">
        <v>6.0606060606060606</v>
      </c>
      <c r="AE5" t="s">
        <v>57</v>
      </c>
      <c r="AF5">
        <v>2.7777777777777777</v>
      </c>
      <c r="AH5" t="s">
        <v>119</v>
      </c>
      <c r="AI5">
        <v>1.5625</v>
      </c>
    </row>
    <row r="6" spans="1:35" x14ac:dyDescent="0.35">
      <c r="A6" s="11" t="s">
        <v>48</v>
      </c>
      <c r="B6" s="13">
        <v>83.684514493333324</v>
      </c>
      <c r="C6" s="13">
        <v>75.88288045915165</v>
      </c>
      <c r="D6" s="20">
        <v>0.18592557003077104</v>
      </c>
      <c r="F6">
        <v>4.0604115541205061</v>
      </c>
      <c r="H6" s="11" t="s">
        <v>93</v>
      </c>
      <c r="I6" s="13">
        <v>96.489262373333347</v>
      </c>
      <c r="J6" s="13">
        <v>75.88288045915165</v>
      </c>
      <c r="K6" s="37" t="s">
        <v>154</v>
      </c>
      <c r="L6" t="s">
        <v>147</v>
      </c>
      <c r="M6">
        <v>5.3902751301124328</v>
      </c>
      <c r="O6" s="34" t="s">
        <v>128</v>
      </c>
      <c r="P6" s="13">
        <v>79.128980593333338</v>
      </c>
      <c r="Q6" s="13">
        <v>2.6873325679295825</v>
      </c>
      <c r="R6" s="35">
        <v>1.5292210746865138E-4</v>
      </c>
      <c r="T6" s="34" t="s">
        <v>127</v>
      </c>
      <c r="U6" s="13">
        <v>98.373983740000014</v>
      </c>
      <c r="V6" s="13">
        <v>4.6991968044599624</v>
      </c>
      <c r="W6" s="35">
        <v>1.091770202839888E-6</v>
      </c>
    </row>
    <row r="7" spans="1:35" x14ac:dyDescent="0.35">
      <c r="A7" s="11" t="s">
        <v>77</v>
      </c>
      <c r="B7" s="13">
        <v>88.804619543333331</v>
      </c>
      <c r="C7" s="13">
        <v>75.88288045915165</v>
      </c>
      <c r="D7" s="20">
        <v>0.20985201275500104</v>
      </c>
      <c r="F7">
        <v>7.1745114208162279</v>
      </c>
      <c r="H7" s="11" t="s">
        <v>91</v>
      </c>
      <c r="I7" s="13">
        <v>64.123093679999997</v>
      </c>
      <c r="J7" s="13">
        <v>75.88288045915165</v>
      </c>
      <c r="K7" s="20">
        <v>0.181454694700385</v>
      </c>
      <c r="M7">
        <v>1.1317512652538453</v>
      </c>
      <c r="O7" s="34" t="s">
        <v>60</v>
      </c>
      <c r="P7" s="13">
        <v>87.176345666666677</v>
      </c>
      <c r="Q7" s="13">
        <v>2.6873325679295825</v>
      </c>
      <c r="R7" s="35">
        <v>1.5690415461498955E-6</v>
      </c>
      <c r="T7" s="34" t="s">
        <v>93</v>
      </c>
      <c r="U7" s="13">
        <v>96.489262373333347</v>
      </c>
      <c r="V7" s="13">
        <v>4.6991968044599624</v>
      </c>
      <c r="W7" s="35">
        <v>4.8003197660273203E-7</v>
      </c>
      <c r="Y7" t="s">
        <v>155</v>
      </c>
    </row>
    <row r="8" spans="1:35" ht="15" thickBot="1" x14ac:dyDescent="0.4">
      <c r="A8" s="11" t="s">
        <v>91</v>
      </c>
      <c r="B8" s="13">
        <v>64.123093679999997</v>
      </c>
      <c r="C8" s="13">
        <v>75.88288045915165</v>
      </c>
      <c r="D8" s="20">
        <v>0.18145469470038514</v>
      </c>
      <c r="F8">
        <v>5.9597332170357289</v>
      </c>
      <c r="H8" s="11" t="s">
        <v>77</v>
      </c>
      <c r="I8" s="13">
        <v>88.804619543333331</v>
      </c>
      <c r="J8" s="13">
        <v>75.88288045915165</v>
      </c>
      <c r="K8" s="20">
        <v>0.20985201275500104</v>
      </c>
      <c r="M8">
        <v>5.9597332170357289</v>
      </c>
      <c r="O8" s="38" t="s">
        <v>77</v>
      </c>
      <c r="P8" s="39">
        <v>88.804619543333331</v>
      </c>
      <c r="Q8" s="39">
        <v>2.6873325679295825</v>
      </c>
      <c r="R8" s="40">
        <v>2.7738548252557874E-4</v>
      </c>
      <c r="T8" s="38" t="s">
        <v>106</v>
      </c>
      <c r="U8" s="39">
        <v>90.488554903333338</v>
      </c>
      <c r="V8" s="39">
        <v>4.6991968044599624</v>
      </c>
      <c r="W8" s="40">
        <v>2.5931690044273748E-5</v>
      </c>
      <c r="Y8" t="s">
        <v>14</v>
      </c>
      <c r="Z8" s="14">
        <f>AVERAGE(Z3:Z5)</f>
        <v>2.6873325679295825</v>
      </c>
      <c r="AA8">
        <v>0.34468757769270458</v>
      </c>
    </row>
    <row r="9" spans="1:35" ht="15" thickBot="1" x14ac:dyDescent="0.4">
      <c r="A9" s="11" t="s">
        <v>93</v>
      </c>
      <c r="B9" s="13">
        <v>96.489262373333347</v>
      </c>
      <c r="C9" s="13">
        <v>75.88288045915165</v>
      </c>
      <c r="D9" s="19">
        <v>5.4300691496787096E-4</v>
      </c>
      <c r="E9" t="s">
        <v>147</v>
      </c>
      <c r="F9">
        <v>1.1317512652538453</v>
      </c>
      <c r="H9" s="11" t="s">
        <v>48</v>
      </c>
      <c r="I9" s="13">
        <v>83.684514493333324</v>
      </c>
      <c r="J9" s="13">
        <v>75.88288045915165</v>
      </c>
      <c r="K9" s="20">
        <v>0.18592557003077104</v>
      </c>
      <c r="M9">
        <v>7.1745114208162279</v>
      </c>
      <c r="Y9" t="s">
        <v>18</v>
      </c>
      <c r="Z9" s="14">
        <f>AVERAGE(AC3:AC5)</f>
        <v>4.6991968044599624</v>
      </c>
      <c r="AA9">
        <v>1.050968549619304</v>
      </c>
    </row>
    <row r="10" spans="1:35" x14ac:dyDescent="0.35">
      <c r="A10" s="11" t="s">
        <v>124</v>
      </c>
      <c r="B10" s="13">
        <v>50.396505376666674</v>
      </c>
      <c r="C10" s="13">
        <v>75.88288045915165</v>
      </c>
      <c r="D10" s="19">
        <v>3.4284870184834289E-2</v>
      </c>
      <c r="E10" t="s">
        <v>151</v>
      </c>
      <c r="F10">
        <v>5.3902751301124328</v>
      </c>
      <c r="H10" s="11" t="s">
        <v>60</v>
      </c>
      <c r="I10" s="13">
        <v>87.176345666666677</v>
      </c>
      <c r="J10" s="13">
        <v>75.88288045915165</v>
      </c>
      <c r="K10" s="37" t="s">
        <v>156</v>
      </c>
      <c r="L10" t="s">
        <v>147</v>
      </c>
      <c r="M10">
        <v>4.0604115541205061</v>
      </c>
      <c r="O10" s="31" t="s">
        <v>129</v>
      </c>
      <c r="P10" s="32" t="s">
        <v>148</v>
      </c>
      <c r="Q10" s="32" t="s">
        <v>157</v>
      </c>
      <c r="R10" s="33" t="s">
        <v>123</v>
      </c>
      <c r="T10" s="31" t="s">
        <v>129</v>
      </c>
      <c r="U10" s="32" t="s">
        <v>148</v>
      </c>
      <c r="V10" s="32" t="s">
        <v>158</v>
      </c>
      <c r="W10" s="33" t="s">
        <v>123</v>
      </c>
      <c r="Y10" t="s">
        <v>22</v>
      </c>
      <c r="Z10" s="14">
        <f>AVERAGE(AF3:AF5)</f>
        <v>2.1604938271604937</v>
      </c>
      <c r="AA10">
        <v>1.112824467735799</v>
      </c>
    </row>
    <row r="11" spans="1:35" x14ac:dyDescent="0.35">
      <c r="A11" s="11" t="s">
        <v>106</v>
      </c>
      <c r="B11" s="13">
        <v>90.488554903333338</v>
      </c>
      <c r="C11" s="13">
        <v>75.88288045915165</v>
      </c>
      <c r="D11" s="19">
        <v>4.6403393367244201E-2</v>
      </c>
      <c r="E11" t="s">
        <v>147</v>
      </c>
      <c r="F11">
        <v>3.7818928157082672</v>
      </c>
      <c r="H11" s="11" t="s">
        <v>65</v>
      </c>
      <c r="I11" s="13">
        <v>71.640056476666658</v>
      </c>
      <c r="J11" s="13">
        <v>75.88288045915165</v>
      </c>
      <c r="K11" s="20">
        <v>0.51834647763747277</v>
      </c>
      <c r="M11">
        <v>1.8809136981619805</v>
      </c>
      <c r="O11" s="34" t="s">
        <v>60</v>
      </c>
      <c r="P11" s="13">
        <v>87.176345666666677</v>
      </c>
      <c r="Q11" s="13">
        <v>2.1604938271604937</v>
      </c>
      <c r="R11" s="35">
        <v>2.6086056064228114E-6</v>
      </c>
      <c r="T11" s="34" t="s">
        <v>77</v>
      </c>
      <c r="U11" s="13">
        <v>88.804619543333331</v>
      </c>
      <c r="V11" s="13">
        <v>1.7450022461814914</v>
      </c>
      <c r="W11" s="35">
        <v>2.647242597681017E-4</v>
      </c>
      <c r="Y11" t="s">
        <v>26</v>
      </c>
      <c r="Z11" s="14">
        <f>AVERAGE(AI3:AI5)</f>
        <v>1.7450022461814914</v>
      </c>
      <c r="AA11">
        <v>9.5802751113672591E-2</v>
      </c>
    </row>
    <row r="12" spans="1:35" x14ac:dyDescent="0.35">
      <c r="A12" s="11" t="s">
        <v>111</v>
      </c>
      <c r="B12" s="13">
        <v>37.473036223333331</v>
      </c>
      <c r="C12" s="13">
        <v>75.88288045915165</v>
      </c>
      <c r="D12" s="20">
        <v>3.1318341730865698E-3</v>
      </c>
      <c r="E12" t="s">
        <v>151</v>
      </c>
      <c r="F12">
        <v>3.4761403339165367</v>
      </c>
      <c r="H12" s="11" t="s">
        <v>128</v>
      </c>
      <c r="I12" s="13">
        <v>79.128980593333338</v>
      </c>
      <c r="J12" s="13">
        <v>75.88288045915165</v>
      </c>
      <c r="K12" s="20">
        <v>0.61783354899911536</v>
      </c>
      <c r="M12">
        <v>5.395862399426739</v>
      </c>
      <c r="O12" s="34" t="s">
        <v>93</v>
      </c>
      <c r="P12" s="13">
        <v>96.489262373333347</v>
      </c>
      <c r="Q12" s="13">
        <v>2.1604938271604937</v>
      </c>
      <c r="R12" s="35">
        <v>4.8005844939515962E-7</v>
      </c>
      <c r="T12" s="34" t="s">
        <v>106</v>
      </c>
      <c r="U12" s="13">
        <v>90.488554903333338</v>
      </c>
      <c r="V12" s="13">
        <v>1.7450022461814914</v>
      </c>
      <c r="W12" s="35">
        <v>1.9577387201157499E-5</v>
      </c>
    </row>
    <row r="13" spans="1:35" x14ac:dyDescent="0.35">
      <c r="A13" s="11" t="s">
        <v>113</v>
      </c>
      <c r="B13" s="13">
        <v>65.403086909999999</v>
      </c>
      <c r="C13" s="13">
        <v>75.88288045915165</v>
      </c>
      <c r="D13" s="20">
        <v>0.285777197592609</v>
      </c>
      <c r="F13">
        <v>7.2983525663839055</v>
      </c>
      <c r="H13" s="11" t="s">
        <v>127</v>
      </c>
      <c r="I13" s="13">
        <v>98.373983740000014</v>
      </c>
      <c r="J13" s="13">
        <v>75.88288045915165</v>
      </c>
      <c r="K13" s="37" t="s">
        <v>154</v>
      </c>
      <c r="L13" t="s">
        <v>147</v>
      </c>
      <c r="M13">
        <v>5.4667449190712318</v>
      </c>
      <c r="O13" s="34" t="s">
        <v>111</v>
      </c>
      <c r="P13" s="13">
        <v>37.473036223333331</v>
      </c>
      <c r="Q13" s="13">
        <v>2.1604938271604937</v>
      </c>
      <c r="R13" s="35">
        <v>6.3863720322529928E-4</v>
      </c>
      <c r="T13" s="34" t="s">
        <v>113</v>
      </c>
      <c r="U13" s="13">
        <v>65.403086909999999</v>
      </c>
      <c r="V13" s="13">
        <v>1.7450022461814914</v>
      </c>
      <c r="W13" s="35">
        <v>9.5202797080352951E-4</v>
      </c>
    </row>
    <row r="14" spans="1:35" x14ac:dyDescent="0.35">
      <c r="A14" s="11"/>
      <c r="B14" s="14"/>
      <c r="M14">
        <v>1.6260162600000003</v>
      </c>
      <c r="O14" s="34" t="s">
        <v>65</v>
      </c>
      <c r="P14" s="13">
        <v>71.640056476666658</v>
      </c>
      <c r="Q14" s="13">
        <v>2.1604938271604937</v>
      </c>
      <c r="R14" s="35">
        <v>2.2759218450413385E-4</v>
      </c>
      <c r="T14" s="34" t="s">
        <v>48</v>
      </c>
      <c r="U14" s="13">
        <v>83.684514493333324</v>
      </c>
      <c r="V14" s="13">
        <v>1.7450022461814914</v>
      </c>
      <c r="W14" s="35">
        <v>3.5633713344592979E-5</v>
      </c>
    </row>
    <row r="15" spans="1:35" x14ac:dyDescent="0.35">
      <c r="A15" t="s">
        <v>116</v>
      </c>
      <c r="B15" s="14">
        <v>75.88</v>
      </c>
      <c r="F15">
        <v>1.4817705184475725</v>
      </c>
      <c r="O15" s="34" t="s">
        <v>91</v>
      </c>
      <c r="P15" s="13">
        <v>64.123093679999997</v>
      </c>
      <c r="Q15" s="13">
        <v>2.1604938271604937</v>
      </c>
      <c r="R15" s="35">
        <v>5.1651828144175336E-4</v>
      </c>
      <c r="T15" s="34" t="s">
        <v>124</v>
      </c>
      <c r="U15" s="13">
        <v>50.396505376666674</v>
      </c>
      <c r="V15" s="13">
        <v>1.7450022461814914</v>
      </c>
      <c r="W15" s="35">
        <v>8.3510945259092329E-4</v>
      </c>
    </row>
    <row r="16" spans="1:35" ht="15" thickBot="1" x14ac:dyDescent="0.4">
      <c r="O16" s="38" t="s">
        <v>113</v>
      </c>
      <c r="P16" s="39">
        <v>65.403086909999999</v>
      </c>
      <c r="Q16" s="39">
        <v>2.1604938271604937</v>
      </c>
      <c r="R16" s="40">
        <v>1.0197988950407036E-3</v>
      </c>
      <c r="T16" s="38" t="s">
        <v>111</v>
      </c>
      <c r="U16" s="39">
        <v>37.473036223333331</v>
      </c>
      <c r="V16" s="39">
        <v>1.7450022461814914</v>
      </c>
      <c r="W16" s="40">
        <v>5.0608233000430495E-4</v>
      </c>
    </row>
    <row r="19" spans="1:19" x14ac:dyDescent="0.35">
      <c r="A19" t="s">
        <v>129</v>
      </c>
      <c r="B19" t="s">
        <v>2</v>
      </c>
      <c r="C19" t="s">
        <v>6</v>
      </c>
    </row>
    <row r="20" spans="1:19" x14ac:dyDescent="0.35">
      <c r="A20" t="s">
        <v>127</v>
      </c>
      <c r="B20">
        <v>98.373983740000014</v>
      </c>
      <c r="C20">
        <v>1.6260162600000001</v>
      </c>
      <c r="F20" t="s">
        <v>128</v>
      </c>
      <c r="O20">
        <v>79.128980593333338</v>
      </c>
      <c r="P20">
        <v>5.4667449190712318</v>
      </c>
    </row>
    <row r="21" spans="1:19" x14ac:dyDescent="0.35">
      <c r="A21" t="s">
        <v>65</v>
      </c>
      <c r="B21">
        <v>71.640056476666658</v>
      </c>
      <c r="C21">
        <v>5.395862399426739</v>
      </c>
      <c r="F21" t="s">
        <v>60</v>
      </c>
      <c r="O21">
        <v>87.176345666666677</v>
      </c>
      <c r="P21">
        <v>1.8809136981619805</v>
      </c>
    </row>
    <row r="22" spans="1:19" x14ac:dyDescent="0.35">
      <c r="A22" t="s">
        <v>48</v>
      </c>
      <c r="B22">
        <v>83.684514493333324</v>
      </c>
      <c r="C22">
        <v>4.0604115541205061</v>
      </c>
      <c r="F22" t="s">
        <v>77</v>
      </c>
      <c r="O22">
        <v>88.804619543333331</v>
      </c>
      <c r="P22">
        <v>7.1745114208162279</v>
      </c>
    </row>
    <row r="23" spans="1:19" x14ac:dyDescent="0.35">
      <c r="A23" t="s">
        <v>91</v>
      </c>
      <c r="B23">
        <v>64.123093679999997</v>
      </c>
      <c r="C23">
        <v>5.9597332170357289</v>
      </c>
      <c r="F23" t="s">
        <v>93</v>
      </c>
      <c r="O23">
        <v>96.489262373333347</v>
      </c>
      <c r="P23">
        <v>1.1317512652538453</v>
      </c>
    </row>
    <row r="24" spans="1:19" x14ac:dyDescent="0.35">
      <c r="A24" t="s">
        <v>124</v>
      </c>
      <c r="B24">
        <v>50.396505376666674</v>
      </c>
      <c r="C24">
        <v>5.3902751301124328</v>
      </c>
      <c r="F24" t="s">
        <v>106</v>
      </c>
      <c r="O24">
        <v>90.488554903333338</v>
      </c>
      <c r="P24">
        <v>3.7818928157082672</v>
      </c>
    </row>
    <row r="25" spans="1:19" x14ac:dyDescent="0.35">
      <c r="A25" t="s">
        <v>111</v>
      </c>
      <c r="B25">
        <v>37.473036223333331</v>
      </c>
      <c r="C25">
        <v>3.4761403339165367</v>
      </c>
      <c r="F25" t="s">
        <v>113</v>
      </c>
      <c r="O25">
        <v>65.403086909999999</v>
      </c>
      <c r="P25">
        <v>7.2983525663839055</v>
      </c>
    </row>
    <row r="28" spans="1:19" x14ac:dyDescent="0.35">
      <c r="O28" t="s">
        <v>159</v>
      </c>
    </row>
    <row r="29" spans="1:19" ht="15" thickBot="1" x14ac:dyDescent="0.4">
      <c r="O29" s="41" t="s">
        <v>129</v>
      </c>
      <c r="P29" s="41" t="s">
        <v>144</v>
      </c>
      <c r="Q29" s="41" t="s">
        <v>145</v>
      </c>
      <c r="R29" s="41" t="s">
        <v>123</v>
      </c>
    </row>
    <row r="30" spans="1:19" x14ac:dyDescent="0.35">
      <c r="O30" t="s">
        <v>106</v>
      </c>
      <c r="P30" s="14">
        <v>90.488554903333338</v>
      </c>
      <c r="Q30" s="14">
        <v>75.88288045915165</v>
      </c>
      <c r="R30" s="42" t="s">
        <v>152</v>
      </c>
      <c r="S30" t="s">
        <v>147</v>
      </c>
    </row>
    <row r="31" spans="1:19" x14ac:dyDescent="0.35">
      <c r="O31" t="s">
        <v>93</v>
      </c>
      <c r="P31" s="14">
        <v>96.489262373333347</v>
      </c>
      <c r="Q31" s="14">
        <v>75.88288045915165</v>
      </c>
      <c r="R31" s="42" t="s">
        <v>154</v>
      </c>
      <c r="S31" t="s">
        <v>147</v>
      </c>
    </row>
    <row r="32" spans="1:19" x14ac:dyDescent="0.35">
      <c r="O32" t="s">
        <v>60</v>
      </c>
      <c r="P32" s="14">
        <v>87.176345666666677</v>
      </c>
      <c r="Q32" s="14">
        <v>75.88288045915165</v>
      </c>
      <c r="R32" s="42" t="s">
        <v>156</v>
      </c>
      <c r="S32" t="s">
        <v>147</v>
      </c>
    </row>
    <row r="33" spans="8:19" x14ac:dyDescent="0.35">
      <c r="O33" t="s">
        <v>127</v>
      </c>
      <c r="P33" s="14">
        <v>98.373983740000014</v>
      </c>
      <c r="Q33" s="14">
        <v>75.88288045915165</v>
      </c>
      <c r="R33" s="42" t="s">
        <v>154</v>
      </c>
      <c r="S33" t="s">
        <v>147</v>
      </c>
    </row>
    <row r="38" spans="8:19" x14ac:dyDescent="0.35">
      <c r="H38" t="s">
        <v>160</v>
      </c>
    </row>
    <row r="39" spans="8:19" ht="15" thickBot="1" x14ac:dyDescent="0.4">
      <c r="H39" s="41" t="s">
        <v>129</v>
      </c>
      <c r="I39" s="41" t="s">
        <v>144</v>
      </c>
      <c r="J39" s="41" t="s">
        <v>145</v>
      </c>
      <c r="K39" s="41" t="s">
        <v>123</v>
      </c>
    </row>
    <row r="40" spans="8:19" x14ac:dyDescent="0.35">
      <c r="H40" t="s">
        <v>111</v>
      </c>
      <c r="I40" s="14">
        <v>37.473036223333331</v>
      </c>
      <c r="J40" s="14">
        <v>75.88288045915165</v>
      </c>
      <c r="K40" s="42" t="s">
        <v>161</v>
      </c>
    </row>
    <row r="41" spans="8:19" x14ac:dyDescent="0.35">
      <c r="H41" t="s">
        <v>124</v>
      </c>
      <c r="I41" s="14">
        <v>50.396505376666674</v>
      </c>
      <c r="J41" s="14">
        <v>75.88288045915165</v>
      </c>
      <c r="K41" s="42" t="s">
        <v>153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A7C86-A014-4156-8B1D-AE61F35F2E9B}">
  <dimension ref="B4:X40"/>
  <sheetViews>
    <sheetView zoomScale="20" workbookViewId="0">
      <selection activeCell="X5" sqref="X5"/>
    </sheetView>
  </sheetViews>
  <sheetFormatPr defaultRowHeight="14.5" x14ac:dyDescent="0.35"/>
  <cols>
    <col min="7" max="7" width="6.90625" customWidth="1"/>
    <col min="8" max="8" width="8.36328125" customWidth="1"/>
    <col min="9" max="9" width="10.36328125" customWidth="1"/>
    <col min="10" max="10" width="11.54296875" customWidth="1"/>
    <col min="11" max="13" width="9.36328125" bestFit="1" customWidth="1"/>
    <col min="15" max="15" width="9.81640625" customWidth="1"/>
  </cols>
  <sheetData>
    <row r="4" spans="2:24" x14ac:dyDescent="0.35">
      <c r="B4" t="s">
        <v>127</v>
      </c>
      <c r="C4" t="s">
        <v>128</v>
      </c>
      <c r="D4" t="s">
        <v>123</v>
      </c>
      <c r="F4" t="s">
        <v>65</v>
      </c>
      <c r="G4" t="s">
        <v>60</v>
      </c>
      <c r="H4" t="s">
        <v>123</v>
      </c>
      <c r="J4" t="s">
        <v>48</v>
      </c>
      <c r="K4" t="s">
        <v>77</v>
      </c>
      <c r="L4" t="s">
        <v>123</v>
      </c>
      <c r="N4" t="s">
        <v>91</v>
      </c>
      <c r="O4" t="s">
        <v>93</v>
      </c>
      <c r="P4" t="s">
        <v>123</v>
      </c>
      <c r="R4" t="s">
        <v>124</v>
      </c>
      <c r="S4" t="s">
        <v>106</v>
      </c>
      <c r="T4" t="s">
        <v>123</v>
      </c>
      <c r="V4" t="s">
        <v>111</v>
      </c>
      <c r="W4" t="s">
        <v>113</v>
      </c>
      <c r="X4" t="s">
        <v>123</v>
      </c>
    </row>
    <row r="5" spans="2:24" x14ac:dyDescent="0.35">
      <c r="B5">
        <v>98.373983740000014</v>
      </c>
      <c r="C5">
        <v>79.128980593333338</v>
      </c>
      <c r="D5">
        <f>TTEST(C7:C9,C11:C13, 2,3)</f>
        <v>6.1890928161310879E-2</v>
      </c>
      <c r="F5">
        <v>71.640056476666658</v>
      </c>
      <c r="G5">
        <v>87.176345666666677</v>
      </c>
      <c r="H5">
        <f>TTEST(G7:G9,G11:G13, 2,3)</f>
        <v>8.948900802217491E-2</v>
      </c>
      <c r="J5">
        <v>83.684514493333324</v>
      </c>
      <c r="K5">
        <v>88.804619543333331</v>
      </c>
      <c r="L5">
        <f>TTEST(K7:K9,K11:K13, 2,3)</f>
        <v>0.57645415495880059</v>
      </c>
      <c r="N5">
        <v>64.123093679999997</v>
      </c>
      <c r="O5">
        <v>96.489262373333347</v>
      </c>
      <c r="P5">
        <f>TTEST(O7:O9,O11:O13, 2,3)</f>
        <v>2.8673092791574317E-2</v>
      </c>
      <c r="R5">
        <v>50.396505376666674</v>
      </c>
      <c r="S5">
        <v>90.488554903333338</v>
      </c>
      <c r="T5">
        <f>TTEST(S7:S9,S11:S13, 2,3)</f>
        <v>5.2126731753825862E-3</v>
      </c>
      <c r="V5">
        <v>37.473036223333331</v>
      </c>
      <c r="W5">
        <v>65.403086909999999</v>
      </c>
      <c r="X5">
        <f>TTEST(W7:W9,W11:W13, 2,3)</f>
        <v>4.3832022615911549E-2</v>
      </c>
    </row>
    <row r="7" spans="2:24" x14ac:dyDescent="0.35">
      <c r="B7" t="s">
        <v>127</v>
      </c>
      <c r="C7">
        <v>100</v>
      </c>
      <c r="F7" t="s">
        <v>65</v>
      </c>
      <c r="G7">
        <v>68.181818179999993</v>
      </c>
      <c r="J7" t="s">
        <v>48</v>
      </c>
      <c r="K7">
        <v>76.190476189999998</v>
      </c>
      <c r="N7" t="s">
        <v>91</v>
      </c>
      <c r="O7">
        <v>52.5</v>
      </c>
      <c r="R7" t="s">
        <v>124</v>
      </c>
      <c r="S7">
        <v>40</v>
      </c>
      <c r="V7" t="s">
        <v>111</v>
      </c>
      <c r="W7">
        <v>43.75</v>
      </c>
    </row>
    <row r="8" spans="2:24" x14ac:dyDescent="0.35">
      <c r="B8" t="s">
        <v>127</v>
      </c>
      <c r="C8">
        <v>100</v>
      </c>
      <c r="F8" t="s">
        <v>65</v>
      </c>
      <c r="G8">
        <v>82.222222220000006</v>
      </c>
      <c r="J8" t="s">
        <v>48</v>
      </c>
      <c r="K8">
        <v>90.140845069999997</v>
      </c>
      <c r="N8" t="s">
        <v>91</v>
      </c>
      <c r="O8">
        <v>72.222222220000006</v>
      </c>
      <c r="R8" t="s">
        <v>124</v>
      </c>
      <c r="S8">
        <v>53.125</v>
      </c>
      <c r="V8" t="s">
        <v>111</v>
      </c>
      <c r="W8">
        <v>36.92307692</v>
      </c>
    </row>
    <row r="9" spans="2:24" x14ac:dyDescent="0.35">
      <c r="B9" t="s">
        <v>127</v>
      </c>
      <c r="C9">
        <v>95.12195122</v>
      </c>
      <c r="F9" t="s">
        <v>65</v>
      </c>
      <c r="G9">
        <v>64.516129030000002</v>
      </c>
      <c r="J9" t="s">
        <v>48</v>
      </c>
      <c r="K9">
        <v>84.722222220000006</v>
      </c>
      <c r="N9" t="s">
        <v>91</v>
      </c>
      <c r="O9">
        <v>67.647058819999998</v>
      </c>
      <c r="R9" t="s">
        <v>124</v>
      </c>
      <c r="S9">
        <v>58.064516130000001</v>
      </c>
      <c r="V9" t="s">
        <v>111</v>
      </c>
      <c r="W9">
        <v>31.74603175</v>
      </c>
    </row>
    <row r="10" spans="2:24" x14ac:dyDescent="0.35">
      <c r="D10">
        <f>STDEV(C7:C9)/SQRT(3)</f>
        <v>1.6260162600000003</v>
      </c>
      <c r="H10">
        <f>STDEV(G7:G9)/SQRT(3)</f>
        <v>5.395862399426739</v>
      </c>
      <c r="L10">
        <f>STDEV(K7:K9)/SQRT(3)</f>
        <v>4.0604115541205061</v>
      </c>
      <c r="P10">
        <f>STDEV(O7:O9)/SQRT(3)</f>
        <v>5.9597332170357289</v>
      </c>
      <c r="T10">
        <f>STDEV(S7:S9)/SQRT(3)</f>
        <v>5.3902751301124328</v>
      </c>
      <c r="X10">
        <f>STDEV(W7:W9)/SQRT(3)</f>
        <v>3.4761403339165367</v>
      </c>
    </row>
    <row r="11" spans="2:24" x14ac:dyDescent="0.35">
      <c r="B11" t="s">
        <v>128</v>
      </c>
      <c r="C11">
        <v>81.034482760000003</v>
      </c>
      <c r="F11" t="s">
        <v>60</v>
      </c>
      <c r="G11">
        <v>85.714285709999999</v>
      </c>
      <c r="J11" t="s">
        <v>77</v>
      </c>
      <c r="K11">
        <v>96.491228070000005</v>
      </c>
      <c r="N11" t="s">
        <v>93</v>
      </c>
      <c r="O11">
        <v>98.039215690000006</v>
      </c>
      <c r="R11" t="s">
        <v>106</v>
      </c>
      <c r="S11">
        <v>90.625</v>
      </c>
      <c r="V11" t="s">
        <v>113</v>
      </c>
      <c r="W11">
        <v>64.705882349999996</v>
      </c>
    </row>
    <row r="12" spans="2:24" x14ac:dyDescent="0.35">
      <c r="B12" t="s">
        <v>128</v>
      </c>
      <c r="C12">
        <v>87.5</v>
      </c>
      <c r="F12" t="s">
        <v>60</v>
      </c>
      <c r="G12">
        <v>84.90566038</v>
      </c>
      <c r="J12" t="s">
        <v>77</v>
      </c>
      <c r="K12">
        <v>95.454545449999998</v>
      </c>
      <c r="N12" t="s">
        <v>93</v>
      </c>
      <c r="O12">
        <v>97.142857140000004</v>
      </c>
      <c r="R12" t="s">
        <v>106</v>
      </c>
      <c r="S12">
        <v>83.870967739999998</v>
      </c>
      <c r="V12" t="s">
        <v>113</v>
      </c>
      <c r="W12">
        <v>78.378378380000001</v>
      </c>
    </row>
    <row r="13" spans="2:24" x14ac:dyDescent="0.35">
      <c r="B13" t="s">
        <v>128</v>
      </c>
      <c r="C13">
        <v>68.852459019999998</v>
      </c>
      <c r="F13" t="s">
        <v>60</v>
      </c>
      <c r="G13">
        <v>90.909090910000003</v>
      </c>
      <c r="J13" t="s">
        <v>77</v>
      </c>
      <c r="K13">
        <v>74.468085110000004</v>
      </c>
      <c r="N13" t="s">
        <v>93</v>
      </c>
      <c r="O13">
        <v>94.285714290000001</v>
      </c>
      <c r="R13" t="s">
        <v>106</v>
      </c>
      <c r="S13">
        <v>96.969696970000001</v>
      </c>
      <c r="V13" t="s">
        <v>113</v>
      </c>
      <c r="W13">
        <v>53.125</v>
      </c>
    </row>
    <row r="14" spans="2:24" x14ac:dyDescent="0.35">
      <c r="D14">
        <f>STDEV(C11:C13)/SQRT(3)</f>
        <v>5.4667449190712318</v>
      </c>
      <c r="H14">
        <f>STDEV(G11:G13)/SQRT(3)</f>
        <v>1.8809136981619805</v>
      </c>
      <c r="L14">
        <f>STDEV(K11:K13)/SQRT(3)</f>
        <v>7.1745114208162279</v>
      </c>
      <c r="P14">
        <f>STDEV(O11:O13)/SQRT(3)</f>
        <v>1.1317512652538453</v>
      </c>
      <c r="T14">
        <f>STDEV(S11:S13)/SQRT(3)</f>
        <v>3.7818928157082672</v>
      </c>
      <c r="X14">
        <f>STDEV(W11:W13)/SQRT(3)</f>
        <v>7.2983525663839055</v>
      </c>
    </row>
    <row r="15" spans="2:24" x14ac:dyDescent="0.35">
      <c r="B15" t="s">
        <v>129</v>
      </c>
      <c r="C15" t="s">
        <v>2</v>
      </c>
      <c r="D15" t="s">
        <v>6</v>
      </c>
    </row>
    <row r="16" spans="2:24" x14ac:dyDescent="0.35">
      <c r="B16" t="s">
        <v>127</v>
      </c>
      <c r="C16">
        <v>98.373983740000014</v>
      </c>
      <c r="D16">
        <v>1.6260162600000003</v>
      </c>
    </row>
    <row r="17" spans="2:23" x14ac:dyDescent="0.35">
      <c r="B17" t="s">
        <v>128</v>
      </c>
      <c r="C17">
        <v>79.128980593333338</v>
      </c>
      <c r="D17">
        <v>5.4667449190712318</v>
      </c>
      <c r="H17" s="9" t="s">
        <v>130</v>
      </c>
      <c r="I17" s="9" t="s">
        <v>131</v>
      </c>
      <c r="J17" s="9" t="s">
        <v>132</v>
      </c>
      <c r="K17" s="9" t="s">
        <v>133</v>
      </c>
      <c r="L17" s="9" t="s">
        <v>134</v>
      </c>
      <c r="M17" s="9" t="s">
        <v>135</v>
      </c>
      <c r="N17" t="s">
        <v>129</v>
      </c>
      <c r="O17" s="10" t="s">
        <v>136</v>
      </c>
      <c r="P17" s="11" t="s">
        <v>137</v>
      </c>
      <c r="Q17" s="11" t="s">
        <v>123</v>
      </c>
    </row>
    <row r="18" spans="2:23" x14ac:dyDescent="0.35">
      <c r="G18" s="10" t="s">
        <v>138</v>
      </c>
      <c r="H18" s="12">
        <v>98.373983740000014</v>
      </c>
      <c r="I18" s="13">
        <v>71.640056476666658</v>
      </c>
      <c r="J18" s="13">
        <v>83.684514493333324</v>
      </c>
      <c r="K18" s="13">
        <v>64.123093679999997</v>
      </c>
      <c r="L18" s="12">
        <v>50.396505376666674</v>
      </c>
      <c r="M18" s="14">
        <v>37.473036223333331</v>
      </c>
      <c r="N18" s="9" t="s">
        <v>130</v>
      </c>
      <c r="O18" s="12">
        <v>98.373983740000014</v>
      </c>
      <c r="P18" s="12">
        <v>79.128980593333338</v>
      </c>
      <c r="Q18" s="15">
        <v>6.1890928161310879E-2</v>
      </c>
      <c r="U18" t="s">
        <v>33</v>
      </c>
      <c r="V18">
        <v>2.6873325679295825</v>
      </c>
      <c r="W18">
        <v>0.34468757769270458</v>
      </c>
    </row>
    <row r="19" spans="2:23" x14ac:dyDescent="0.35">
      <c r="B19" t="s">
        <v>65</v>
      </c>
      <c r="C19">
        <v>71.640056476666658</v>
      </c>
      <c r="D19">
        <v>5.395862399426739</v>
      </c>
      <c r="G19" s="11" t="s">
        <v>139</v>
      </c>
      <c r="H19" s="12">
        <v>79.128980593333338</v>
      </c>
      <c r="I19" s="13">
        <v>87.176345666666677</v>
      </c>
      <c r="J19" s="13">
        <v>88.804619543333331</v>
      </c>
      <c r="K19" s="13">
        <v>96.489262373333347</v>
      </c>
      <c r="L19" s="12">
        <v>90.488554903333338</v>
      </c>
      <c r="M19" s="14">
        <v>65.403086909999999</v>
      </c>
      <c r="N19" s="9" t="s">
        <v>131</v>
      </c>
      <c r="O19" s="13">
        <v>71.640056476666658</v>
      </c>
      <c r="P19" s="13">
        <v>87.176345666666677</v>
      </c>
      <c r="Q19" s="16">
        <v>8.948900802217491E-2</v>
      </c>
      <c r="U19" s="11" t="s">
        <v>130</v>
      </c>
      <c r="V19" s="13">
        <v>98.373983740000014</v>
      </c>
      <c r="W19">
        <v>1.6260162600000003</v>
      </c>
    </row>
    <row r="20" spans="2:23" x14ac:dyDescent="0.35">
      <c r="B20" t="s">
        <v>60</v>
      </c>
      <c r="C20">
        <v>87.176345666666677</v>
      </c>
      <c r="D20">
        <v>1.8809136981619805</v>
      </c>
      <c r="G20" s="11" t="s">
        <v>123</v>
      </c>
      <c r="H20" s="15">
        <v>6.1890928161310879E-2</v>
      </c>
      <c r="I20" s="16">
        <v>8.948900802217491E-2</v>
      </c>
      <c r="J20" s="16">
        <v>0.57645415495880059</v>
      </c>
      <c r="K20" s="17">
        <v>2.8673092791574317E-2</v>
      </c>
      <c r="L20" s="18">
        <v>5.2126731753825862E-3</v>
      </c>
      <c r="M20" s="19">
        <v>4.3832022615911549E-2</v>
      </c>
      <c r="N20" s="9" t="s">
        <v>132</v>
      </c>
      <c r="O20" s="13">
        <v>83.684514493333324</v>
      </c>
      <c r="P20" s="13">
        <v>88.804619543333331</v>
      </c>
      <c r="Q20" s="16">
        <v>0.57645415495880059</v>
      </c>
      <c r="U20" s="11" t="s">
        <v>131</v>
      </c>
      <c r="V20" s="13">
        <v>71.640056476666658</v>
      </c>
      <c r="W20">
        <v>5.395862399426739</v>
      </c>
    </row>
    <row r="21" spans="2:23" x14ac:dyDescent="0.35">
      <c r="H21" s="20"/>
      <c r="N21" s="9" t="s">
        <v>133</v>
      </c>
      <c r="O21" s="13">
        <v>64.123093679999997</v>
      </c>
      <c r="P21" s="13">
        <v>96.489262373333347</v>
      </c>
      <c r="Q21" s="17">
        <v>2.8673092791574317E-2</v>
      </c>
      <c r="U21" s="11" t="s">
        <v>132</v>
      </c>
      <c r="V21" s="13">
        <v>83.684514493333324</v>
      </c>
      <c r="W21">
        <v>4.0604115541205061</v>
      </c>
    </row>
    <row r="22" spans="2:23" ht="15" thickBot="1" x14ac:dyDescent="0.4">
      <c r="B22" t="s">
        <v>48</v>
      </c>
      <c r="C22">
        <v>83.684514493333324</v>
      </c>
      <c r="D22">
        <v>4.0604115541205061</v>
      </c>
      <c r="F22" s="21" t="s">
        <v>129</v>
      </c>
      <c r="G22" s="22" t="s">
        <v>140</v>
      </c>
      <c r="H22" s="23" t="s">
        <v>141</v>
      </c>
      <c r="J22" s="24" t="s">
        <v>142</v>
      </c>
      <c r="N22" s="9" t="s">
        <v>134</v>
      </c>
      <c r="O22" s="12">
        <v>50.396505376666674</v>
      </c>
      <c r="P22" s="12">
        <v>90.488554903333338</v>
      </c>
      <c r="Q22" s="18">
        <v>5.2126731753825862E-3</v>
      </c>
      <c r="V22" s="14"/>
    </row>
    <row r="23" spans="2:23" x14ac:dyDescent="0.35">
      <c r="B23" t="s">
        <v>77</v>
      </c>
      <c r="C23">
        <v>88.804619543333331</v>
      </c>
      <c r="D23">
        <v>7.1745114208162279</v>
      </c>
      <c r="F23" s="11" t="s">
        <v>113</v>
      </c>
      <c r="G23" s="14">
        <v>65.403086909999999</v>
      </c>
      <c r="H23" s="53">
        <v>4.3832022615911549E-2</v>
      </c>
      <c r="N23" s="9" t="s">
        <v>135</v>
      </c>
      <c r="O23" s="14">
        <v>37.473036223333331</v>
      </c>
      <c r="P23" s="14">
        <v>65.403086909999999</v>
      </c>
      <c r="Q23" s="19">
        <v>4.3832022615911549E-2</v>
      </c>
      <c r="U23" t="s">
        <v>36</v>
      </c>
      <c r="V23" s="14">
        <v>4.6991968044599624</v>
      </c>
      <c r="W23">
        <v>1.050968549619304</v>
      </c>
    </row>
    <row r="24" spans="2:23" x14ac:dyDescent="0.35">
      <c r="F24" s="11" t="s">
        <v>111</v>
      </c>
      <c r="G24" s="14">
        <v>37.473036223333331</v>
      </c>
      <c r="H24" s="53"/>
      <c r="U24" t="s">
        <v>143</v>
      </c>
      <c r="V24">
        <v>79.128980593333338</v>
      </c>
      <c r="W24">
        <v>5.4667449190712318</v>
      </c>
    </row>
    <row r="25" spans="2:23" x14ac:dyDescent="0.35">
      <c r="B25" t="s">
        <v>91</v>
      </c>
      <c r="C25">
        <v>64.123093679999997</v>
      </c>
      <c r="D25">
        <v>5.9597332170357289</v>
      </c>
      <c r="F25" s="11"/>
      <c r="G25" s="14"/>
      <c r="H25" s="25"/>
      <c r="M25" s="9" t="s">
        <v>130</v>
      </c>
      <c r="U25" s="11" t="s">
        <v>133</v>
      </c>
      <c r="V25" s="13">
        <v>64.123093679999997</v>
      </c>
      <c r="W25">
        <v>5.9597332170357289</v>
      </c>
    </row>
    <row r="26" spans="2:23" ht="15" thickBot="1" x14ac:dyDescent="0.4">
      <c r="B26" t="s">
        <v>93</v>
      </c>
      <c r="C26">
        <v>96.489262373333347</v>
      </c>
      <c r="D26">
        <v>1.1317512652538453</v>
      </c>
      <c r="F26" s="11" t="s">
        <v>106</v>
      </c>
      <c r="G26" s="14">
        <v>90.488554903333338</v>
      </c>
      <c r="H26" s="53">
        <v>5.2126731753825862E-3</v>
      </c>
      <c r="M26" s="9" t="s">
        <v>131</v>
      </c>
      <c r="O26" s="21" t="s">
        <v>129</v>
      </c>
      <c r="P26" s="22" t="s">
        <v>136</v>
      </c>
      <c r="Q26" s="22" t="s">
        <v>137</v>
      </c>
      <c r="R26" s="23" t="s">
        <v>123</v>
      </c>
      <c r="U26" s="11" t="s">
        <v>134</v>
      </c>
      <c r="V26" s="13">
        <v>50.396505376666674</v>
      </c>
      <c r="W26">
        <v>5.3902751301124328</v>
      </c>
    </row>
    <row r="27" spans="2:23" x14ac:dyDescent="0.35">
      <c r="F27" s="11" t="s">
        <v>124</v>
      </c>
      <c r="G27" s="14">
        <v>50.396505376666674</v>
      </c>
      <c r="H27" s="53"/>
      <c r="M27" s="9" t="s">
        <v>132</v>
      </c>
      <c r="O27" s="11" t="s">
        <v>130</v>
      </c>
      <c r="P27" s="13">
        <v>98.373983740000014</v>
      </c>
      <c r="Q27" s="13">
        <v>79.128980593333338</v>
      </c>
      <c r="R27" s="20">
        <v>6.1890928161310879E-2</v>
      </c>
      <c r="V27" s="14"/>
    </row>
    <row r="28" spans="2:23" x14ac:dyDescent="0.35">
      <c r="B28" t="s">
        <v>124</v>
      </c>
      <c r="C28">
        <v>50.396505376666674</v>
      </c>
      <c r="D28">
        <v>5.3902751301124328</v>
      </c>
      <c r="F28" s="11"/>
      <c r="G28" s="14"/>
      <c r="H28" s="25"/>
      <c r="M28" s="9" t="s">
        <v>133</v>
      </c>
      <c r="O28" s="11" t="s">
        <v>131</v>
      </c>
      <c r="P28" s="13">
        <v>71.640056476666658</v>
      </c>
      <c r="Q28" s="13">
        <v>87.176345666666677</v>
      </c>
      <c r="R28" s="20">
        <v>8.948900802217491E-2</v>
      </c>
      <c r="U28" t="s">
        <v>54</v>
      </c>
      <c r="V28">
        <v>2.1604938271604937</v>
      </c>
      <c r="W28">
        <v>1.112824467735799</v>
      </c>
    </row>
    <row r="29" spans="2:23" x14ac:dyDescent="0.35">
      <c r="B29" t="s">
        <v>106</v>
      </c>
      <c r="C29">
        <v>90.488554903333338</v>
      </c>
      <c r="D29">
        <v>3.7818928157082672</v>
      </c>
      <c r="F29" s="11" t="s">
        <v>93</v>
      </c>
      <c r="G29" s="14">
        <v>96.489262373333347</v>
      </c>
      <c r="H29" s="53">
        <v>2.8673092791574317E-2</v>
      </c>
      <c r="M29" s="9" t="s">
        <v>134</v>
      </c>
      <c r="O29" s="11" t="s">
        <v>132</v>
      </c>
      <c r="P29" s="13">
        <v>83.684514493333324</v>
      </c>
      <c r="Q29" s="13">
        <v>88.804619543333331</v>
      </c>
      <c r="R29" s="20">
        <v>0.57645415495880059</v>
      </c>
      <c r="U29" t="s">
        <v>60</v>
      </c>
      <c r="V29">
        <v>87.176345666666677</v>
      </c>
      <c r="W29">
        <v>1.8809136981619805</v>
      </c>
    </row>
    <row r="30" spans="2:23" x14ac:dyDescent="0.35">
      <c r="F30" s="11" t="s">
        <v>91</v>
      </c>
      <c r="G30" s="14">
        <v>64.123093679999997</v>
      </c>
      <c r="H30" s="53"/>
      <c r="M30" s="9" t="s">
        <v>135</v>
      </c>
      <c r="O30" s="11" t="s">
        <v>133</v>
      </c>
      <c r="P30" s="13">
        <v>64.123093679999997</v>
      </c>
      <c r="Q30" s="13">
        <v>96.489262373333347</v>
      </c>
      <c r="R30" s="19">
        <v>2.8673092791574317E-2</v>
      </c>
      <c r="U30" t="s">
        <v>93</v>
      </c>
      <c r="V30">
        <v>96.489262373333347</v>
      </c>
      <c r="W30">
        <v>1.1317512652538453</v>
      </c>
    </row>
    <row r="31" spans="2:23" x14ac:dyDescent="0.35">
      <c r="B31" t="s">
        <v>111</v>
      </c>
      <c r="C31">
        <v>37.473036223333331</v>
      </c>
      <c r="D31">
        <v>3.4761403339165367</v>
      </c>
      <c r="F31" s="11"/>
      <c r="G31" s="14"/>
      <c r="H31" s="25"/>
      <c r="O31" s="11" t="s">
        <v>134</v>
      </c>
      <c r="P31" s="13">
        <v>50.396505376666674</v>
      </c>
      <c r="Q31" s="13">
        <v>90.488554903333338</v>
      </c>
      <c r="R31" s="19">
        <v>5.2126731753825862E-3</v>
      </c>
      <c r="U31" t="s">
        <v>111</v>
      </c>
      <c r="V31">
        <v>37.473036223333331</v>
      </c>
      <c r="W31">
        <v>3.4761403339165367</v>
      </c>
    </row>
    <row r="32" spans="2:23" x14ac:dyDescent="0.35">
      <c r="B32" t="s">
        <v>113</v>
      </c>
      <c r="C32">
        <v>65.403086909999999</v>
      </c>
      <c r="D32">
        <v>7.2983525663839055</v>
      </c>
      <c r="F32" s="11" t="s">
        <v>77</v>
      </c>
      <c r="G32" s="14">
        <v>88.804619543333331</v>
      </c>
      <c r="H32" s="52">
        <v>0.57645415495880059</v>
      </c>
      <c r="O32" s="11" t="s">
        <v>135</v>
      </c>
      <c r="P32" s="13">
        <v>37.473036223333331</v>
      </c>
      <c r="Q32" s="13">
        <v>65.403086909999999</v>
      </c>
      <c r="R32" s="19">
        <v>4.3832022615911549E-2</v>
      </c>
    </row>
    <row r="33" spans="6:23" x14ac:dyDescent="0.35">
      <c r="F33" s="11" t="s">
        <v>48</v>
      </c>
      <c r="G33" s="14">
        <v>83.684514493333324</v>
      </c>
      <c r="H33" s="52"/>
      <c r="U33" t="s">
        <v>71</v>
      </c>
      <c r="V33">
        <v>1.7450022461814914</v>
      </c>
      <c r="W33">
        <v>9.5802751113672591E-2</v>
      </c>
    </row>
    <row r="34" spans="6:23" x14ac:dyDescent="0.35">
      <c r="F34" s="11"/>
      <c r="G34" s="14"/>
      <c r="H34" s="26"/>
      <c r="U34" t="s">
        <v>77</v>
      </c>
      <c r="V34">
        <v>88.804619543333331</v>
      </c>
      <c r="W34">
        <v>7.1745114208162279</v>
      </c>
    </row>
    <row r="35" spans="6:23" x14ac:dyDescent="0.35">
      <c r="F35" s="11" t="s">
        <v>60</v>
      </c>
      <c r="G35" s="14">
        <v>87.176345666666677</v>
      </c>
      <c r="H35" s="54">
        <v>8.948900802217491E-2</v>
      </c>
      <c r="U35" t="s">
        <v>106</v>
      </c>
      <c r="V35">
        <v>90.488554903333338</v>
      </c>
      <c r="W35">
        <v>3.7818928157082672</v>
      </c>
    </row>
    <row r="36" spans="6:23" x14ac:dyDescent="0.35">
      <c r="F36" s="11" t="s">
        <v>65</v>
      </c>
      <c r="G36" s="14">
        <v>71.640056476666658</v>
      </c>
      <c r="H36" s="54"/>
      <c r="U36" t="s">
        <v>113</v>
      </c>
      <c r="V36">
        <v>65.403086909999999</v>
      </c>
      <c r="W36">
        <v>7.2983525663839055</v>
      </c>
    </row>
    <row r="37" spans="6:23" x14ac:dyDescent="0.35">
      <c r="F37" s="11"/>
      <c r="G37" s="14"/>
      <c r="H37" s="26"/>
    </row>
    <row r="38" spans="6:23" x14ac:dyDescent="0.35">
      <c r="F38" s="11" t="s">
        <v>128</v>
      </c>
      <c r="G38" s="14">
        <v>79.128980593333338</v>
      </c>
      <c r="H38" s="52">
        <v>6.1890928161310879E-2</v>
      </c>
      <c r="U38" t="s">
        <v>116</v>
      </c>
      <c r="V38">
        <v>75.88288045915165</v>
      </c>
      <c r="W38">
        <v>1.4817705184475749</v>
      </c>
    </row>
    <row r="39" spans="6:23" x14ac:dyDescent="0.35">
      <c r="F39" s="11" t="s">
        <v>127</v>
      </c>
      <c r="G39" s="14">
        <v>98.373983740000014</v>
      </c>
      <c r="H39" s="52"/>
    </row>
    <row r="40" spans="6:23" x14ac:dyDescent="0.35">
      <c r="F40" s="11"/>
      <c r="H40" s="27"/>
    </row>
  </sheetData>
  <mergeCells count="6">
    <mergeCell ref="H38:H39"/>
    <mergeCell ref="H23:H24"/>
    <mergeCell ref="H26:H27"/>
    <mergeCell ref="H29:H30"/>
    <mergeCell ref="H32:H33"/>
    <mergeCell ref="H35:H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CF33-485C-46D2-BB1C-8C0160051B89}">
  <dimension ref="C3:R23"/>
  <sheetViews>
    <sheetView zoomScale="27" workbookViewId="0">
      <selection activeCell="N47" sqref="N47"/>
    </sheetView>
  </sheetViews>
  <sheetFormatPr defaultRowHeight="14.5" x14ac:dyDescent="0.35"/>
  <sheetData>
    <row r="3" spans="3:18" x14ac:dyDescent="0.35">
      <c r="C3" t="s">
        <v>33</v>
      </c>
      <c r="D3">
        <v>2.6873325679295825</v>
      </c>
      <c r="E3">
        <v>0.34468757769270458</v>
      </c>
      <c r="G3" t="s">
        <v>33</v>
      </c>
      <c r="H3">
        <v>2.6873325679295825</v>
      </c>
      <c r="I3">
        <v>0.34468757769270458</v>
      </c>
      <c r="L3" s="7" t="s">
        <v>29</v>
      </c>
      <c r="M3" s="7" t="s">
        <v>30</v>
      </c>
    </row>
    <row r="4" spans="3:18" x14ac:dyDescent="0.35">
      <c r="C4" t="s">
        <v>40</v>
      </c>
      <c r="D4">
        <v>98.373983739837399</v>
      </c>
      <c r="E4">
        <v>1.6260162601626009</v>
      </c>
      <c r="G4" t="s">
        <v>45</v>
      </c>
      <c r="H4">
        <v>79.128980591671379</v>
      </c>
      <c r="I4">
        <v>1.050968549619304</v>
      </c>
      <c r="L4" s="8" t="s">
        <v>43</v>
      </c>
      <c r="M4" s="3">
        <v>98.373983739837399</v>
      </c>
      <c r="N4">
        <v>1.6260162601626009</v>
      </c>
      <c r="P4" s="8" t="s">
        <v>45</v>
      </c>
      <c r="Q4" s="3">
        <v>79.128980591671379</v>
      </c>
      <c r="R4">
        <v>1.050968549619304</v>
      </c>
    </row>
    <row r="5" spans="3:18" x14ac:dyDescent="0.35">
      <c r="C5" t="s">
        <v>44</v>
      </c>
      <c r="D5">
        <v>71.640056478766155</v>
      </c>
      <c r="E5">
        <v>5.3958623994619392</v>
      </c>
      <c r="G5" t="s">
        <v>62</v>
      </c>
      <c r="H5">
        <v>87.176345666911701</v>
      </c>
      <c r="I5">
        <v>9.5802751113672591E-2</v>
      </c>
      <c r="L5" s="8" t="s">
        <v>60</v>
      </c>
      <c r="M5" s="3">
        <v>87.176345666911701</v>
      </c>
      <c r="N5">
        <v>9.5802751113672591E-2</v>
      </c>
      <c r="P5" s="8" t="s">
        <v>65</v>
      </c>
      <c r="Q5" s="3">
        <v>71.640056478766155</v>
      </c>
      <c r="R5">
        <v>5.3958623994619392</v>
      </c>
    </row>
    <row r="6" spans="3:18" x14ac:dyDescent="0.35">
      <c r="C6" t="s">
        <v>48</v>
      </c>
      <c r="D6">
        <v>83.684514494373659</v>
      </c>
      <c r="E6">
        <v>4.0604115541806589</v>
      </c>
      <c r="F6">
        <f>_xlfn.T.TEST(D4:D6,H4:H6,2,2)</f>
        <v>0.95745770933120089</v>
      </c>
      <c r="G6" t="s">
        <v>79</v>
      </c>
      <c r="H6">
        <v>88.804619543701278</v>
      </c>
      <c r="I6">
        <v>1.1317512660692264</v>
      </c>
      <c r="L6" s="8" t="s">
        <v>77</v>
      </c>
      <c r="M6" s="3">
        <v>88.804619543701278</v>
      </c>
      <c r="N6">
        <v>1.1317512660692264</v>
      </c>
      <c r="P6" s="8" t="s">
        <v>48</v>
      </c>
      <c r="Q6" s="3">
        <v>83.684514494373659</v>
      </c>
      <c r="R6">
        <v>4.0604115541806589</v>
      </c>
    </row>
    <row r="7" spans="3:18" x14ac:dyDescent="0.35">
      <c r="L7" s="8" t="s">
        <v>91</v>
      </c>
      <c r="M7" s="3">
        <v>64.123093681917211</v>
      </c>
      <c r="N7">
        <v>7.1745114227543754</v>
      </c>
      <c r="P7" s="8" t="s">
        <v>93</v>
      </c>
      <c r="Q7" s="3">
        <v>96.489262371615311</v>
      </c>
      <c r="R7">
        <v>5.9597332178868934</v>
      </c>
    </row>
    <row r="8" spans="3:18" x14ac:dyDescent="0.35">
      <c r="C8" t="s">
        <v>36</v>
      </c>
      <c r="D8">
        <v>4.6991968044599624</v>
      </c>
      <c r="E8">
        <v>5.4667449201210516</v>
      </c>
      <c r="G8" t="s">
        <v>36</v>
      </c>
      <c r="H8">
        <v>4.6991968044599624</v>
      </c>
      <c r="I8">
        <v>5.4667449201210516</v>
      </c>
      <c r="L8" s="8" t="s">
        <v>104</v>
      </c>
      <c r="M8" s="3">
        <v>50.396505376344088</v>
      </c>
      <c r="N8">
        <v>3.7818928150572582</v>
      </c>
      <c r="P8" s="8" t="s">
        <v>106</v>
      </c>
      <c r="Q8" s="3">
        <v>90.4885549038775</v>
      </c>
      <c r="R8">
        <v>1.112824467735799</v>
      </c>
    </row>
    <row r="9" spans="3:18" x14ac:dyDescent="0.35">
      <c r="C9" t="s">
        <v>45</v>
      </c>
      <c r="D9">
        <v>79.128980591671379</v>
      </c>
      <c r="E9">
        <v>1.050968549619304</v>
      </c>
      <c r="G9" t="s">
        <v>40</v>
      </c>
      <c r="H9">
        <v>98.373983739837399</v>
      </c>
      <c r="I9">
        <v>1.6260162601626009</v>
      </c>
      <c r="L9" s="8" t="s">
        <v>111</v>
      </c>
      <c r="M9" s="3">
        <v>37.473036223036225</v>
      </c>
      <c r="N9">
        <v>5.3902751298830314</v>
      </c>
      <c r="P9" s="8" t="s">
        <v>113</v>
      </c>
      <c r="Q9" s="3">
        <v>65.403086910439853</v>
      </c>
      <c r="R9">
        <v>3.4761403349250029</v>
      </c>
    </row>
    <row r="10" spans="3:18" x14ac:dyDescent="0.35">
      <c r="C10" t="s">
        <v>61</v>
      </c>
      <c r="D10">
        <v>64.123093681917211</v>
      </c>
      <c r="E10">
        <v>7.1745114227543754</v>
      </c>
      <c r="G10" t="s">
        <v>78</v>
      </c>
      <c r="H10">
        <v>96.489262371615311</v>
      </c>
      <c r="I10">
        <v>5.9597332178868934</v>
      </c>
      <c r="L10" s="8"/>
      <c r="M10" s="3"/>
    </row>
    <row r="11" spans="3:18" x14ac:dyDescent="0.35">
      <c r="C11" t="s">
        <v>66</v>
      </c>
      <c r="D11">
        <v>64.123093681917211</v>
      </c>
      <c r="E11">
        <v>3.7818928150572582</v>
      </c>
      <c r="F11">
        <f>_xlfn.T.TEST(D9:D11,H9:H11,2,2)</f>
        <v>9.3551935075783139E-3</v>
      </c>
      <c r="G11" t="s">
        <v>92</v>
      </c>
      <c r="H11">
        <v>90.4885549038775</v>
      </c>
      <c r="I11">
        <v>1.112824467735799</v>
      </c>
      <c r="L11" s="8" t="s">
        <v>116</v>
      </c>
      <c r="M11" s="3">
        <v>75.88288045915165</v>
      </c>
      <c r="N11">
        <v>1.4817705184475725</v>
      </c>
    </row>
    <row r="13" spans="3:18" x14ac:dyDescent="0.35">
      <c r="C13" t="s">
        <v>54</v>
      </c>
      <c r="D13">
        <v>2.1604938271604937</v>
      </c>
      <c r="E13">
        <v>7.2983525658565505</v>
      </c>
      <c r="G13" t="s">
        <v>54</v>
      </c>
      <c r="H13">
        <v>2.1604938271604937</v>
      </c>
      <c r="I13">
        <v>7.2983525658565505</v>
      </c>
      <c r="L13" s="48"/>
      <c r="M13" s="48"/>
      <c r="N13" s="48"/>
      <c r="O13" s="48"/>
    </row>
    <row r="14" spans="3:18" ht="15" thickBot="1" x14ac:dyDescent="0.4">
      <c r="C14" t="s">
        <v>62</v>
      </c>
      <c r="D14">
        <v>87.176345666911701</v>
      </c>
      <c r="E14">
        <v>9.5802751113672591E-2</v>
      </c>
      <c r="G14" t="s">
        <v>44</v>
      </c>
      <c r="H14">
        <v>71.640056478766155</v>
      </c>
      <c r="I14">
        <v>5.3958623994619392</v>
      </c>
      <c r="L14" s="49" t="s">
        <v>29</v>
      </c>
      <c r="M14" s="49" t="s">
        <v>121</v>
      </c>
      <c r="N14" s="49" t="s">
        <v>122</v>
      </c>
      <c r="O14" s="49" t="s">
        <v>123</v>
      </c>
    </row>
    <row r="15" spans="3:18" x14ac:dyDescent="0.35">
      <c r="C15" t="s">
        <v>78</v>
      </c>
      <c r="D15">
        <v>96.489262371615311</v>
      </c>
      <c r="E15">
        <v>5.9597332178868934</v>
      </c>
      <c r="G15" t="s">
        <v>61</v>
      </c>
      <c r="H15">
        <v>64.123093681917211</v>
      </c>
      <c r="I15">
        <v>7.1745114227543754</v>
      </c>
      <c r="L15" s="51" t="s">
        <v>43</v>
      </c>
      <c r="M15" s="50">
        <v>98.373983739837399</v>
      </c>
      <c r="N15" s="50">
        <v>79.128980591671379</v>
      </c>
      <c r="O15" s="20">
        <v>6.1890928161310879E-2</v>
      </c>
    </row>
    <row r="16" spans="3:18" x14ac:dyDescent="0.35">
      <c r="C16" t="s">
        <v>82</v>
      </c>
      <c r="D16">
        <v>37.473036223036225</v>
      </c>
      <c r="E16">
        <v>5.3902751298830314</v>
      </c>
      <c r="F16">
        <f>_xlfn.T.TEST(D14:D16,H14:H16,2,2)</f>
        <v>0.73667058577471334</v>
      </c>
      <c r="G16" t="s">
        <v>94</v>
      </c>
      <c r="H16">
        <v>65.403086910439853</v>
      </c>
      <c r="I16">
        <v>3.4761403349250029</v>
      </c>
      <c r="L16" s="3" t="s">
        <v>65</v>
      </c>
      <c r="M16" s="50">
        <v>71.640056478766155</v>
      </c>
      <c r="N16" s="50">
        <v>87.176345666911701</v>
      </c>
      <c r="O16" s="20">
        <v>8.948900802217491E-2</v>
      </c>
    </row>
    <row r="17" spans="3:15" x14ac:dyDescent="0.35">
      <c r="L17" s="3" t="s">
        <v>48</v>
      </c>
      <c r="M17" s="50">
        <v>83.684514494373659</v>
      </c>
      <c r="N17" s="50">
        <v>88.804619543701278</v>
      </c>
      <c r="O17" s="20">
        <v>0.57645415495880059</v>
      </c>
    </row>
    <row r="18" spans="3:15" x14ac:dyDescent="0.35">
      <c r="C18" t="s">
        <v>71</v>
      </c>
      <c r="D18">
        <v>1.7450022461814914</v>
      </c>
      <c r="E18">
        <v>1.8809136978375511</v>
      </c>
      <c r="G18" t="s">
        <v>71</v>
      </c>
      <c r="H18">
        <v>1.7450022461814914</v>
      </c>
      <c r="I18">
        <v>1.8809136978375511</v>
      </c>
      <c r="L18" s="3" t="s">
        <v>91</v>
      </c>
      <c r="M18" s="50">
        <v>64.123093681917211</v>
      </c>
      <c r="N18" s="50">
        <v>96.489262371615311</v>
      </c>
      <c r="O18" s="19">
        <v>2.8673092791574317E-2</v>
      </c>
    </row>
    <row r="19" spans="3:15" x14ac:dyDescent="0.35">
      <c r="C19" t="s">
        <v>79</v>
      </c>
      <c r="D19">
        <v>88.804619543701278</v>
      </c>
      <c r="E19">
        <v>1.1317512660692264</v>
      </c>
      <c r="G19" t="s">
        <v>48</v>
      </c>
      <c r="H19">
        <v>83.684514494373659</v>
      </c>
      <c r="I19">
        <v>4.0604115541806589</v>
      </c>
      <c r="L19" s="3" t="s">
        <v>124</v>
      </c>
      <c r="M19" s="50">
        <v>50.396505376344088</v>
      </c>
      <c r="N19" s="50">
        <v>90.4885549038775</v>
      </c>
      <c r="O19" s="19">
        <v>5.2126731753825862E-3</v>
      </c>
    </row>
    <row r="20" spans="3:15" x14ac:dyDescent="0.35">
      <c r="C20" t="s">
        <v>92</v>
      </c>
      <c r="D20">
        <v>90.4885549038775</v>
      </c>
      <c r="E20">
        <v>1.112824467735799</v>
      </c>
      <c r="G20" t="s">
        <v>66</v>
      </c>
      <c r="H20">
        <v>64.123093681917211</v>
      </c>
      <c r="I20">
        <v>3.7818928150572582</v>
      </c>
      <c r="L20" s="3" t="s">
        <v>113</v>
      </c>
      <c r="M20" s="50">
        <v>65.403086910439853</v>
      </c>
      <c r="N20" s="50">
        <v>37.473036223036225</v>
      </c>
      <c r="O20" s="19">
        <v>4.3832022615911549E-2</v>
      </c>
    </row>
    <row r="21" spans="3:15" x14ac:dyDescent="0.35">
      <c r="C21" t="s">
        <v>94</v>
      </c>
      <c r="D21">
        <v>65.403086910439853</v>
      </c>
      <c r="E21">
        <v>3.4761403349250029</v>
      </c>
      <c r="F21">
        <f>_xlfn.T.TEST(D19:D21,H19:H21,2,2)</f>
        <v>0.27436119839312217</v>
      </c>
      <c r="G21" t="s">
        <v>82</v>
      </c>
      <c r="H21">
        <v>37.473036223036225</v>
      </c>
      <c r="I21">
        <v>5.3902751298830314</v>
      </c>
    </row>
    <row r="23" spans="3:15" x14ac:dyDescent="0.35">
      <c r="C23" t="s">
        <v>99</v>
      </c>
      <c r="D23">
        <v>75.88288045915165</v>
      </c>
      <c r="E23">
        <v>1.4817705184475725</v>
      </c>
      <c r="G23" t="s">
        <v>99</v>
      </c>
      <c r="H23">
        <v>75.88288045915165</v>
      </c>
      <c r="I23">
        <v>1.4817705184475725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CFB4-5C97-4F53-84C7-91E909467BE2}">
  <dimension ref="F2:Q15"/>
  <sheetViews>
    <sheetView topLeftCell="C1" workbookViewId="0">
      <selection activeCell="O8" sqref="O8"/>
    </sheetView>
  </sheetViews>
  <sheetFormatPr defaultRowHeight="14.5" x14ac:dyDescent="0.35"/>
  <sheetData>
    <row r="2" spans="6:17" x14ac:dyDescent="0.35">
      <c r="F2" t="s">
        <v>189</v>
      </c>
    </row>
    <row r="3" spans="6:17" x14ac:dyDescent="0.35">
      <c r="H3">
        <v>2019</v>
      </c>
      <c r="I3" t="s">
        <v>188</v>
      </c>
      <c r="J3">
        <v>2022</v>
      </c>
      <c r="K3" t="s">
        <v>188</v>
      </c>
      <c r="N3">
        <v>2019</v>
      </c>
      <c r="O3" t="s">
        <v>188</v>
      </c>
      <c r="P3">
        <v>2022</v>
      </c>
      <c r="Q3" t="s">
        <v>188</v>
      </c>
    </row>
    <row r="4" spans="6:17" x14ac:dyDescent="0.35">
      <c r="G4" t="s">
        <v>186</v>
      </c>
      <c r="H4">
        <v>6</v>
      </c>
      <c r="I4" s="6">
        <v>3</v>
      </c>
      <c r="J4">
        <v>15</v>
      </c>
      <c r="K4" s="6">
        <v>6</v>
      </c>
      <c r="M4" t="s">
        <v>186</v>
      </c>
      <c r="N4">
        <v>45</v>
      </c>
      <c r="O4">
        <v>30</v>
      </c>
      <c r="P4">
        <v>55</v>
      </c>
      <c r="Q4">
        <v>31</v>
      </c>
    </row>
    <row r="5" spans="6:17" x14ac:dyDescent="0.35">
      <c r="G5" t="s">
        <v>187</v>
      </c>
      <c r="H5">
        <v>28</v>
      </c>
      <c r="I5" s="6">
        <v>10</v>
      </c>
      <c r="J5">
        <v>45</v>
      </c>
      <c r="K5" s="6">
        <v>29</v>
      </c>
      <c r="M5" t="s">
        <v>187</v>
      </c>
      <c r="N5">
        <v>10</v>
      </c>
      <c r="O5">
        <v>5</v>
      </c>
    </row>
    <row r="6" spans="6:17" x14ac:dyDescent="0.35">
      <c r="H6">
        <f>H4+H5</f>
        <v>34</v>
      </c>
      <c r="I6">
        <v>13</v>
      </c>
      <c r="J6">
        <f>J4+J5</f>
        <v>60</v>
      </c>
      <c r="K6">
        <v>35</v>
      </c>
      <c r="N6">
        <f>N4+N5</f>
        <v>55</v>
      </c>
      <c r="O6">
        <f>O4+O5</f>
        <v>35</v>
      </c>
    </row>
    <row r="7" spans="6:17" x14ac:dyDescent="0.35">
      <c r="H7">
        <f>I6/H6</f>
        <v>0.38235294117647056</v>
      </c>
      <c r="J7">
        <f>K6/J6</f>
        <v>0.58333333333333337</v>
      </c>
      <c r="N7">
        <f>O6/N6</f>
        <v>0.63636363636363635</v>
      </c>
      <c r="P7">
        <f>Q4/P4</f>
        <v>0.5636363636363636</v>
      </c>
    </row>
    <row r="10" spans="6:17" x14ac:dyDescent="0.35">
      <c r="H10">
        <v>6</v>
      </c>
      <c r="I10" s="6">
        <v>3</v>
      </c>
    </row>
    <row r="11" spans="6:17" x14ac:dyDescent="0.35">
      <c r="H11">
        <v>28</v>
      </c>
      <c r="I11" s="6">
        <v>10</v>
      </c>
      <c r="L11">
        <v>45</v>
      </c>
      <c r="M11">
        <v>30</v>
      </c>
    </row>
    <row r="12" spans="6:17" x14ac:dyDescent="0.35">
      <c r="H12">
        <v>15</v>
      </c>
      <c r="I12" s="6">
        <v>6</v>
      </c>
      <c r="L12">
        <v>10</v>
      </c>
      <c r="M12">
        <v>5</v>
      </c>
    </row>
    <row r="13" spans="6:17" x14ac:dyDescent="0.35">
      <c r="H13">
        <v>45</v>
      </c>
      <c r="I13" s="6">
        <v>29</v>
      </c>
      <c r="L13">
        <v>55</v>
      </c>
      <c r="M13">
        <v>31</v>
      </c>
    </row>
    <row r="14" spans="6:17" x14ac:dyDescent="0.35">
      <c r="H14">
        <f>SUM(H10:H13)</f>
        <v>94</v>
      </c>
      <c r="I14">
        <f>SUM(I10:I13)</f>
        <v>48</v>
      </c>
      <c r="L14">
        <f>SUM(L11:L13)</f>
        <v>110</v>
      </c>
      <c r="M14">
        <f>SUM(M11:M13)</f>
        <v>66</v>
      </c>
    </row>
    <row r="15" spans="6:17" x14ac:dyDescent="0.35">
      <c r="H15">
        <f>I14/H14</f>
        <v>0.51063829787234039</v>
      </c>
      <c r="L15">
        <f>M14/L14</f>
        <v>0.6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B681-59C6-4398-9A7A-BE9CED15570F}">
  <dimension ref="F1:J1000"/>
  <sheetViews>
    <sheetView zoomScale="66" workbookViewId="0"/>
  </sheetViews>
  <sheetFormatPr defaultColWidth="14.453125" defaultRowHeight="15" customHeight="1" x14ac:dyDescent="0.35"/>
  <cols>
    <col min="1" max="26" width="8.7265625" customWidth="1"/>
  </cols>
  <sheetData>
    <row r="1" spans="6:10" ht="14.25" customHeight="1" x14ac:dyDescent="0.35"/>
    <row r="2" spans="6:10" ht="14.25" customHeight="1" x14ac:dyDescent="0.35"/>
    <row r="3" spans="6:10" ht="14.25" customHeight="1" x14ac:dyDescent="0.35"/>
    <row r="4" spans="6:10" ht="14.25" customHeight="1" x14ac:dyDescent="0.35">
      <c r="F4" s="3" t="s">
        <v>19</v>
      </c>
      <c r="G4" s="3">
        <v>60.666666666666664</v>
      </c>
    </row>
    <row r="5" spans="6:10" ht="14.25" customHeight="1" x14ac:dyDescent="0.35">
      <c r="F5" s="3" t="s">
        <v>34</v>
      </c>
      <c r="G5" s="3">
        <v>41.333333333333336</v>
      </c>
      <c r="I5" s="3" t="s">
        <v>125</v>
      </c>
      <c r="J5" s="3">
        <f>AVERAGE(G4:G19)</f>
        <v>48.5</v>
      </c>
    </row>
    <row r="6" spans="6:10" ht="14.25" customHeight="1" x14ac:dyDescent="0.35">
      <c r="F6" s="3" t="s">
        <v>49</v>
      </c>
      <c r="G6" s="3">
        <v>32.666666666666664</v>
      </c>
      <c r="I6" s="3" t="s">
        <v>126</v>
      </c>
      <c r="J6" s="3">
        <f>STDEV(G4:G19)</f>
        <v>12.795832654944101</v>
      </c>
    </row>
    <row r="7" spans="6:10" ht="14.25" customHeight="1" x14ac:dyDescent="0.35">
      <c r="F7" s="3" t="s">
        <v>63</v>
      </c>
      <c r="G7" s="3">
        <v>68.666666666666671</v>
      </c>
      <c r="I7" s="3" t="s">
        <v>6</v>
      </c>
      <c r="J7" s="3">
        <f>J6/SQRT(17)</f>
        <v>3.1034452708271876</v>
      </c>
    </row>
    <row r="8" spans="6:10" ht="14.25" customHeight="1" x14ac:dyDescent="0.35">
      <c r="F8" s="3" t="s">
        <v>75</v>
      </c>
      <c r="G8" s="3">
        <v>58.333333333333336</v>
      </c>
    </row>
    <row r="9" spans="6:10" ht="14.25" customHeight="1" x14ac:dyDescent="0.35">
      <c r="F9" s="3" t="s">
        <v>87</v>
      </c>
      <c r="G9" s="3">
        <v>36</v>
      </c>
    </row>
    <row r="10" spans="6:10" ht="14.25" customHeight="1" x14ac:dyDescent="0.35">
      <c r="F10" s="3" t="s">
        <v>102</v>
      </c>
      <c r="G10" s="3">
        <v>49.333333333333336</v>
      </c>
    </row>
    <row r="11" spans="6:10" ht="14.25" customHeight="1" x14ac:dyDescent="0.35">
      <c r="F11" s="3" t="s">
        <v>109</v>
      </c>
      <c r="G11" s="3">
        <v>32</v>
      </c>
    </row>
    <row r="12" spans="6:10" ht="14.25" customHeight="1" x14ac:dyDescent="0.35">
      <c r="F12" s="3" t="s">
        <v>115</v>
      </c>
      <c r="G12" s="3">
        <v>34.333333333333336</v>
      </c>
    </row>
    <row r="13" spans="6:10" ht="14.25" customHeight="1" x14ac:dyDescent="0.35">
      <c r="F13" s="3" t="s">
        <v>120</v>
      </c>
      <c r="G13" s="3">
        <v>57.666666666666664</v>
      </c>
    </row>
    <row r="14" spans="6:10" ht="14.25" customHeight="1" x14ac:dyDescent="0.35">
      <c r="F14" s="3" t="s">
        <v>20</v>
      </c>
      <c r="G14" s="3">
        <v>36.666666666666664</v>
      </c>
    </row>
    <row r="15" spans="6:10" ht="14.25" customHeight="1" x14ac:dyDescent="0.35">
      <c r="F15" s="3" t="s">
        <v>35</v>
      </c>
      <c r="G15" s="3">
        <v>65.333333333333329</v>
      </c>
    </row>
    <row r="16" spans="6:10" ht="14.25" customHeight="1" x14ac:dyDescent="0.35">
      <c r="F16" s="3" t="s">
        <v>50</v>
      </c>
      <c r="G16" s="3">
        <v>54.666666666666664</v>
      </c>
    </row>
    <row r="17" spans="6:7" ht="14.25" customHeight="1" x14ac:dyDescent="0.35">
      <c r="F17" s="3" t="s">
        <v>64</v>
      </c>
      <c r="G17" s="3">
        <v>40.333333333333336</v>
      </c>
    </row>
    <row r="18" spans="6:7" ht="14.25" customHeight="1" x14ac:dyDescent="0.35">
      <c r="F18" s="3" t="s">
        <v>76</v>
      </c>
      <c r="G18" s="3">
        <v>44</v>
      </c>
    </row>
    <row r="19" spans="6:7" ht="14.25" customHeight="1" x14ac:dyDescent="0.35">
      <c r="F19" s="3" t="s">
        <v>88</v>
      </c>
      <c r="G19" s="3">
        <v>64</v>
      </c>
    </row>
    <row r="20" spans="6:7" ht="14.25" customHeight="1" x14ac:dyDescent="0.35">
      <c r="F20" s="3" t="s">
        <v>103</v>
      </c>
      <c r="G20" s="3">
        <v>60.666666666666664</v>
      </c>
    </row>
    <row r="21" spans="6:7" ht="14.25" customHeight="1" x14ac:dyDescent="0.35"/>
    <row r="22" spans="6:7" ht="14.25" customHeight="1" x14ac:dyDescent="0.35"/>
    <row r="23" spans="6:7" ht="14.25" customHeight="1" x14ac:dyDescent="0.35"/>
    <row r="24" spans="6:7" ht="14.25" customHeight="1" x14ac:dyDescent="0.35"/>
    <row r="25" spans="6:7" ht="14.25" customHeight="1" x14ac:dyDescent="0.35"/>
    <row r="26" spans="6:7" ht="14.25" customHeight="1" x14ac:dyDescent="0.35"/>
    <row r="27" spans="6:7" ht="14.25" customHeight="1" x14ac:dyDescent="0.35"/>
    <row r="28" spans="6:7" ht="14.25" customHeight="1" x14ac:dyDescent="0.35"/>
    <row r="29" spans="6:7" ht="14.25" customHeight="1" x14ac:dyDescent="0.35"/>
    <row r="30" spans="6:7" ht="14.25" customHeight="1" x14ac:dyDescent="0.35"/>
    <row r="31" spans="6:7" ht="14.25" customHeight="1" x14ac:dyDescent="0.35"/>
    <row r="32" spans="6:7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01B8-7B49-4E46-8D85-18AE034FA7FF}">
  <dimension ref="A1:Y1000"/>
  <sheetViews>
    <sheetView zoomScale="35" workbookViewId="0">
      <selection activeCell="I27" sqref="I27"/>
    </sheetView>
  </sheetViews>
  <sheetFormatPr defaultColWidth="14.453125" defaultRowHeight="15" customHeight="1" x14ac:dyDescent="0.35"/>
  <cols>
    <col min="1" max="1" width="9.54296875" customWidth="1"/>
    <col min="2" max="13" width="8.7265625" customWidth="1"/>
    <col min="14" max="14" width="9.08984375" customWidth="1"/>
    <col min="15" max="15" width="8.7265625" customWidth="1"/>
    <col min="16" max="16" width="18.08984375" customWidth="1"/>
    <col min="17" max="17" width="11.453125" customWidth="1"/>
    <col min="18" max="18" width="8.7265625" customWidth="1"/>
    <col min="19" max="19" width="16.54296875" customWidth="1"/>
    <col min="20" max="20" width="8.7265625" customWidth="1"/>
    <col min="21" max="21" width="9.08984375" customWidth="1"/>
    <col min="22" max="38" width="8.7265625" customWidth="1"/>
  </cols>
  <sheetData>
    <row r="1" spans="1:25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2" t="s">
        <v>6</v>
      </c>
    </row>
    <row r="2" spans="1:25" ht="14.25" customHeight="1" x14ac:dyDescent="0.35">
      <c r="A2" s="1"/>
      <c r="B2" s="1" t="s">
        <v>7</v>
      </c>
      <c r="C2" s="1">
        <v>2</v>
      </c>
      <c r="D2" s="1">
        <v>65</v>
      </c>
      <c r="E2" s="1">
        <f t="shared" ref="E2:E4" si="0">(C2+D2)</f>
        <v>67</v>
      </c>
      <c r="F2" s="1">
        <f t="shared" ref="F2:F4" si="1">(C2/E2)*100</f>
        <v>2.9850746268656714</v>
      </c>
      <c r="H2" s="1"/>
      <c r="I2" s="1" t="s">
        <v>8</v>
      </c>
      <c r="J2" s="1">
        <v>21</v>
      </c>
      <c r="K2" s="1">
        <v>19</v>
      </c>
      <c r="L2" s="1">
        <f t="shared" ref="L2:L4" si="2">(J2+K2)</f>
        <v>40</v>
      </c>
      <c r="M2" s="1">
        <f t="shared" ref="M2:M4" si="3">(J2/L2)*100</f>
        <v>52.5</v>
      </c>
      <c r="P2" t="s">
        <v>9</v>
      </c>
      <c r="Q2" t="s">
        <v>10</v>
      </c>
    </row>
    <row r="3" spans="1:25" ht="14.25" customHeight="1" x14ac:dyDescent="0.35">
      <c r="A3" s="1"/>
      <c r="B3" s="1" t="s">
        <v>11</v>
      </c>
      <c r="C3" s="1">
        <v>1</v>
      </c>
      <c r="D3" s="1">
        <v>49</v>
      </c>
      <c r="E3" s="1">
        <f t="shared" si="0"/>
        <v>50</v>
      </c>
      <c r="F3" s="1">
        <f t="shared" si="1"/>
        <v>2</v>
      </c>
      <c r="H3" s="1"/>
      <c r="I3" s="1" t="s">
        <v>12</v>
      </c>
      <c r="J3" s="1">
        <v>26</v>
      </c>
      <c r="K3" s="1">
        <v>10</v>
      </c>
      <c r="L3" s="1">
        <f t="shared" si="2"/>
        <v>36</v>
      </c>
      <c r="M3" s="1">
        <f t="shared" si="3"/>
        <v>72.222222222222214</v>
      </c>
      <c r="P3" t="s">
        <v>13</v>
      </c>
      <c r="Q3" t="s">
        <v>14</v>
      </c>
      <c r="S3" s="3">
        <f>AVERAGE(E5,E9,E13,E17,E21,E25,E31,E35,E39,E43,L5,L9,L13,L17,L21,L25,L31)</f>
        <v>49.2156862745098</v>
      </c>
    </row>
    <row r="4" spans="1:25" ht="14.25" customHeight="1" x14ac:dyDescent="0.35">
      <c r="A4" s="1"/>
      <c r="B4" s="1" t="s">
        <v>15</v>
      </c>
      <c r="C4" s="1">
        <v>2</v>
      </c>
      <c r="D4" s="1">
        <v>63</v>
      </c>
      <c r="E4" s="1">
        <f t="shared" si="0"/>
        <v>65</v>
      </c>
      <c r="F4" s="1">
        <f t="shared" si="1"/>
        <v>3.0769230769230771</v>
      </c>
      <c r="H4" s="1"/>
      <c r="I4" s="1" t="s">
        <v>16</v>
      </c>
      <c r="J4" s="1">
        <v>23</v>
      </c>
      <c r="K4" s="1">
        <v>11</v>
      </c>
      <c r="L4" s="1">
        <f t="shared" si="2"/>
        <v>34</v>
      </c>
      <c r="M4" s="1">
        <f t="shared" si="3"/>
        <v>67.64705882352942</v>
      </c>
      <c r="P4" t="s">
        <v>17</v>
      </c>
      <c r="Q4" t="s">
        <v>18</v>
      </c>
      <c r="S4" s="3">
        <f>STDEV(E5,E9,E13,E17,E21,E25,E31,E35,E39,E43,L5,L9,L13,L17,L21,L25,L31)</f>
        <v>12.736071464147427</v>
      </c>
    </row>
    <row r="5" spans="1:25" ht="14.25" customHeight="1" x14ac:dyDescent="0.35">
      <c r="A5" s="1"/>
      <c r="B5" s="4" t="s">
        <v>19</v>
      </c>
      <c r="C5" s="4">
        <f t="shared" ref="C5:F5" si="4">AVERAGE(C2:C4)</f>
        <v>1.6666666666666667</v>
      </c>
      <c r="D5" s="4">
        <f t="shared" si="4"/>
        <v>59</v>
      </c>
      <c r="E5" s="4">
        <f t="shared" si="4"/>
        <v>60.666666666666664</v>
      </c>
      <c r="F5" s="4">
        <f t="shared" si="4"/>
        <v>2.6873325679295825</v>
      </c>
      <c r="G5" s="5">
        <f>STDEV(F2:F4)/SQRT(3)</f>
        <v>0.34468757769270458</v>
      </c>
      <c r="H5" s="4"/>
      <c r="I5" s="4" t="s">
        <v>20</v>
      </c>
      <c r="J5" s="4">
        <f t="shared" ref="J5:M5" si="5">AVERAGE(J2:J4)</f>
        <v>23.333333333333332</v>
      </c>
      <c r="K5" s="4">
        <f t="shared" si="5"/>
        <v>13.333333333333334</v>
      </c>
      <c r="L5" s="4">
        <f t="shared" si="5"/>
        <v>36.666666666666664</v>
      </c>
      <c r="M5" s="4">
        <f t="shared" si="5"/>
        <v>64.123093681917211</v>
      </c>
      <c r="N5" s="6">
        <f>STDEV(M2:M4)/SQRT(3)</f>
        <v>5.9597332178868934</v>
      </c>
      <c r="P5" t="s">
        <v>21</v>
      </c>
      <c r="Q5" t="s">
        <v>22</v>
      </c>
    </row>
    <row r="6" spans="1:25" ht="14.25" customHeight="1" x14ac:dyDescent="0.35">
      <c r="A6" s="1"/>
      <c r="B6" s="1" t="s">
        <v>23</v>
      </c>
      <c r="C6" s="1">
        <v>45</v>
      </c>
      <c r="D6" s="1">
        <v>0</v>
      </c>
      <c r="E6" s="1">
        <f t="shared" ref="E6:E8" si="6">(C6+D6)</f>
        <v>45</v>
      </c>
      <c r="F6" s="1">
        <f t="shared" ref="F6:F8" si="7">(C6/E6)*100</f>
        <v>100</v>
      </c>
      <c r="G6" s="5"/>
      <c r="H6" s="1"/>
      <c r="I6" s="1" t="s">
        <v>24</v>
      </c>
      <c r="J6" s="1">
        <v>28</v>
      </c>
      <c r="K6" s="1">
        <v>42</v>
      </c>
      <c r="L6" s="1">
        <f t="shared" ref="L6:L8" si="8">(J6+K6)</f>
        <v>70</v>
      </c>
      <c r="M6" s="1">
        <f t="shared" ref="M6:M8" si="9">(J6/L6)*100</f>
        <v>40</v>
      </c>
      <c r="N6" s="6"/>
      <c r="P6" t="s">
        <v>25</v>
      </c>
      <c r="Q6" t="s">
        <v>26</v>
      </c>
    </row>
    <row r="7" spans="1:25" ht="14.25" customHeight="1" x14ac:dyDescent="0.35">
      <c r="A7" s="1"/>
      <c r="B7" s="1" t="s">
        <v>27</v>
      </c>
      <c r="C7" s="1">
        <v>38</v>
      </c>
      <c r="D7" s="1">
        <v>0</v>
      </c>
      <c r="E7" s="1">
        <f t="shared" si="6"/>
        <v>38</v>
      </c>
      <c r="F7" s="1">
        <f t="shared" si="7"/>
        <v>100</v>
      </c>
      <c r="G7" s="5"/>
      <c r="H7" s="1"/>
      <c r="I7" s="1" t="s">
        <v>28</v>
      </c>
      <c r="J7" s="1">
        <v>34</v>
      </c>
      <c r="K7" s="1">
        <v>30</v>
      </c>
      <c r="L7" s="1">
        <f t="shared" si="8"/>
        <v>64</v>
      </c>
      <c r="M7" s="1">
        <f t="shared" si="9"/>
        <v>53.125</v>
      </c>
      <c r="N7" s="6"/>
      <c r="W7" t="s">
        <v>29</v>
      </c>
      <c r="X7" t="s">
        <v>30</v>
      </c>
    </row>
    <row r="8" spans="1:25" ht="14.25" customHeight="1" x14ac:dyDescent="0.35">
      <c r="A8" s="1"/>
      <c r="B8" s="1" t="s">
        <v>31</v>
      </c>
      <c r="C8" s="1">
        <v>39</v>
      </c>
      <c r="D8" s="1">
        <v>2</v>
      </c>
      <c r="E8" s="1">
        <f t="shared" si="6"/>
        <v>41</v>
      </c>
      <c r="F8" s="1">
        <f t="shared" si="7"/>
        <v>95.121951219512198</v>
      </c>
      <c r="G8" s="5"/>
      <c r="H8" s="1"/>
      <c r="I8" s="1" t="s">
        <v>32</v>
      </c>
      <c r="J8" s="1">
        <v>36</v>
      </c>
      <c r="K8" s="1">
        <v>26</v>
      </c>
      <c r="L8" s="1">
        <f t="shared" si="8"/>
        <v>62</v>
      </c>
      <c r="M8" s="1">
        <f t="shared" si="9"/>
        <v>58.064516129032263</v>
      </c>
      <c r="N8" s="6"/>
      <c r="P8" s="7" t="s">
        <v>29</v>
      </c>
      <c r="Q8" s="7" t="s">
        <v>30</v>
      </c>
      <c r="S8" s="3" t="s">
        <v>29</v>
      </c>
      <c r="T8" s="3" t="s">
        <v>30</v>
      </c>
      <c r="U8" t="s">
        <v>6</v>
      </c>
      <c r="W8" s="3" t="s">
        <v>33</v>
      </c>
      <c r="X8" s="3">
        <v>2.6873325679295825</v>
      </c>
      <c r="Y8">
        <v>0.34468757769270458</v>
      </c>
    </row>
    <row r="9" spans="1:25" ht="14.25" customHeight="1" x14ac:dyDescent="0.35">
      <c r="A9" s="1"/>
      <c r="B9" s="4" t="s">
        <v>34</v>
      </c>
      <c r="C9" s="4">
        <f t="shared" ref="C9:F9" si="10">AVERAGE(C6:C8)</f>
        <v>40.666666666666664</v>
      </c>
      <c r="D9" s="4">
        <f t="shared" si="10"/>
        <v>0.66666666666666663</v>
      </c>
      <c r="E9" s="4">
        <f t="shared" si="10"/>
        <v>41.333333333333336</v>
      </c>
      <c r="F9" s="4">
        <f t="shared" si="10"/>
        <v>98.373983739837399</v>
      </c>
      <c r="G9" s="5">
        <f>STDEV(F6:F8)/SQRT(3)</f>
        <v>1.6260162601626009</v>
      </c>
      <c r="H9" s="1"/>
      <c r="I9" s="4" t="s">
        <v>35</v>
      </c>
      <c r="J9" s="4">
        <f t="shared" ref="J9:M9" si="11">AVERAGE(J6:J8)</f>
        <v>32.666666666666664</v>
      </c>
      <c r="K9" s="4">
        <f t="shared" si="11"/>
        <v>32.666666666666664</v>
      </c>
      <c r="L9" s="4">
        <f t="shared" si="11"/>
        <v>65.333333333333329</v>
      </c>
      <c r="M9" s="4">
        <f t="shared" si="11"/>
        <v>50.396505376344088</v>
      </c>
      <c r="N9" s="6">
        <f>STDEV(M6:M8)/SQRT(3)</f>
        <v>5.3902751298830314</v>
      </c>
      <c r="P9" s="8" t="s">
        <v>33</v>
      </c>
      <c r="Q9" s="3">
        <v>2.6873325679295825</v>
      </c>
      <c r="S9" s="3" t="s">
        <v>33</v>
      </c>
      <c r="T9" s="3">
        <v>2.6873325679295825</v>
      </c>
      <c r="U9">
        <v>0.34468757769270458</v>
      </c>
      <c r="W9" s="3" t="s">
        <v>36</v>
      </c>
      <c r="X9" s="3">
        <v>4.6991968044599624</v>
      </c>
      <c r="Y9">
        <v>5.4667449201210516</v>
      </c>
    </row>
    <row r="10" spans="1:25" ht="14.25" customHeight="1" x14ac:dyDescent="0.35">
      <c r="A10" s="1"/>
      <c r="B10" s="1" t="s">
        <v>37</v>
      </c>
      <c r="C10" s="1">
        <v>15</v>
      </c>
      <c r="D10" s="1">
        <v>7</v>
      </c>
      <c r="E10" s="1">
        <f>C10+D10</f>
        <v>22</v>
      </c>
      <c r="F10" s="1">
        <f t="shared" ref="F10:F12" si="12">(C10/E10)*100</f>
        <v>68.181818181818173</v>
      </c>
      <c r="G10" s="5"/>
      <c r="H10" s="1"/>
      <c r="I10" s="1" t="s">
        <v>38</v>
      </c>
      <c r="J10" s="1">
        <v>48</v>
      </c>
      <c r="K10" s="1">
        <v>8</v>
      </c>
      <c r="L10" s="1">
        <f t="shared" ref="L10:L12" si="13">(J10+K10)</f>
        <v>56</v>
      </c>
      <c r="M10" s="1">
        <f t="shared" ref="M10:M12" si="14">(J10/L10)*100</f>
        <v>85.714285714285708</v>
      </c>
      <c r="N10" s="6"/>
      <c r="P10" s="8" t="s">
        <v>39</v>
      </c>
      <c r="Q10">
        <v>4.6991968044599624</v>
      </c>
      <c r="S10" s="3" t="s">
        <v>40</v>
      </c>
      <c r="T10" s="3">
        <v>98.373983739837399</v>
      </c>
      <c r="U10">
        <v>1.6260162601626009</v>
      </c>
      <c r="W10" s="3" t="s">
        <v>40</v>
      </c>
      <c r="X10" s="3">
        <v>98.373983739837399</v>
      </c>
      <c r="Y10">
        <v>1.6260162601626009</v>
      </c>
    </row>
    <row r="11" spans="1:25" ht="14.25" customHeight="1" x14ac:dyDescent="0.35">
      <c r="A11" s="1"/>
      <c r="B11" s="1" t="s">
        <v>41</v>
      </c>
      <c r="C11" s="1">
        <v>37</v>
      </c>
      <c r="D11" s="1">
        <v>8</v>
      </c>
      <c r="E11" s="1">
        <f t="shared" ref="E11:E12" si="15">(C11+D11)</f>
        <v>45</v>
      </c>
      <c r="F11" s="1">
        <f t="shared" si="12"/>
        <v>82.222222222222214</v>
      </c>
      <c r="G11" s="5"/>
      <c r="H11" s="1"/>
      <c r="I11" s="1" t="s">
        <v>42</v>
      </c>
      <c r="J11" s="1">
        <v>45</v>
      </c>
      <c r="K11" s="1">
        <v>8</v>
      </c>
      <c r="L11" s="1">
        <f t="shared" si="13"/>
        <v>53</v>
      </c>
      <c r="M11" s="1">
        <f t="shared" si="14"/>
        <v>84.905660377358487</v>
      </c>
      <c r="N11" s="6"/>
      <c r="P11" s="8" t="s">
        <v>43</v>
      </c>
      <c r="Q11" s="3">
        <v>98.373983739837399</v>
      </c>
      <c r="S11" s="3" t="s">
        <v>44</v>
      </c>
      <c r="T11" s="3">
        <v>71.640056478766155</v>
      </c>
      <c r="U11">
        <v>5.3958623994619392</v>
      </c>
      <c r="W11" s="3" t="s">
        <v>45</v>
      </c>
      <c r="X11" s="3">
        <v>79.128980591671379</v>
      </c>
      <c r="Y11">
        <v>1.050968549619304</v>
      </c>
    </row>
    <row r="12" spans="1:25" ht="14.25" customHeight="1" x14ac:dyDescent="0.35">
      <c r="A12" s="1"/>
      <c r="B12" s="1" t="s">
        <v>46</v>
      </c>
      <c r="C12" s="1">
        <v>20</v>
      </c>
      <c r="D12" s="1">
        <v>11</v>
      </c>
      <c r="E12" s="1">
        <f t="shared" si="15"/>
        <v>31</v>
      </c>
      <c r="F12" s="1">
        <f t="shared" si="12"/>
        <v>64.516129032258064</v>
      </c>
      <c r="G12" s="5"/>
      <c r="H12" s="1"/>
      <c r="I12" s="1" t="s">
        <v>47</v>
      </c>
      <c r="J12" s="1">
        <v>50</v>
      </c>
      <c r="K12" s="1">
        <v>5</v>
      </c>
      <c r="L12" s="1">
        <f t="shared" si="13"/>
        <v>55</v>
      </c>
      <c r="M12" s="1">
        <f t="shared" si="14"/>
        <v>90.909090909090907</v>
      </c>
      <c r="N12" s="6"/>
      <c r="P12" s="8" t="s">
        <v>45</v>
      </c>
      <c r="Q12" s="3">
        <v>79.128980591671379</v>
      </c>
      <c r="S12" s="3" t="s">
        <v>48</v>
      </c>
      <c r="T12" s="3">
        <v>83.684514494373659</v>
      </c>
      <c r="U12">
        <v>4.0604115541806589</v>
      </c>
    </row>
    <row r="13" spans="1:25" ht="14.25" customHeight="1" x14ac:dyDescent="0.35">
      <c r="A13" s="1"/>
      <c r="B13" s="4" t="s">
        <v>49</v>
      </c>
      <c r="C13" s="4">
        <f t="shared" ref="C13:F13" si="16">AVERAGE(C10:C12)</f>
        <v>24</v>
      </c>
      <c r="D13" s="4">
        <f t="shared" si="16"/>
        <v>8.6666666666666661</v>
      </c>
      <c r="E13" s="4">
        <f t="shared" si="16"/>
        <v>32.666666666666664</v>
      </c>
      <c r="F13" s="4">
        <f t="shared" si="16"/>
        <v>71.640056478766155</v>
      </c>
      <c r="G13" s="5">
        <f>STDEV(F10:F12)/SQRT(3)</f>
        <v>5.3958623994619392</v>
      </c>
      <c r="H13" s="4"/>
      <c r="I13" s="4" t="s">
        <v>50</v>
      </c>
      <c r="J13" s="4">
        <f t="shared" ref="J13:M13" si="17">AVERAGE(J10:J12)</f>
        <v>47.666666666666664</v>
      </c>
      <c r="K13" s="4">
        <f t="shared" si="17"/>
        <v>7</v>
      </c>
      <c r="L13" s="4">
        <f t="shared" si="17"/>
        <v>54.666666666666664</v>
      </c>
      <c r="M13" s="4">
        <f t="shared" si="17"/>
        <v>87.176345666911701</v>
      </c>
      <c r="N13" s="6">
        <f>STDEV(M10:M12)/SQRT(3)</f>
        <v>1.8809136978375511</v>
      </c>
      <c r="P13" s="8"/>
      <c r="W13" s="3" t="s">
        <v>33</v>
      </c>
      <c r="X13" s="3">
        <v>2.6873325679295825</v>
      </c>
      <c r="Y13">
        <v>0.34468757769270458</v>
      </c>
    </row>
    <row r="14" spans="1:25" ht="14.25" customHeight="1" x14ac:dyDescent="0.35">
      <c r="A14" s="1"/>
      <c r="B14" s="1" t="s">
        <v>51</v>
      </c>
      <c r="C14" s="1">
        <v>48</v>
      </c>
      <c r="D14" s="1">
        <v>15</v>
      </c>
      <c r="E14" s="1">
        <f t="shared" ref="E14:E16" si="18">(C14+D14)</f>
        <v>63</v>
      </c>
      <c r="F14" s="1">
        <f t="shared" ref="F14:F16" si="19">(C14/E14)*100</f>
        <v>76.19047619047619</v>
      </c>
      <c r="G14" s="5"/>
      <c r="H14" s="1"/>
      <c r="I14" s="1" t="s">
        <v>52</v>
      </c>
      <c r="J14" s="1">
        <v>50</v>
      </c>
      <c r="K14" s="1">
        <v>1</v>
      </c>
      <c r="L14" s="1">
        <f t="shared" ref="L14:L16" si="20">(J14+K14)</f>
        <v>51</v>
      </c>
      <c r="M14" s="1">
        <f t="shared" ref="M14:M16" si="21">(J14/L14)*100</f>
        <v>98.039215686274503</v>
      </c>
      <c r="N14" s="6"/>
      <c r="P14" s="8" t="s">
        <v>53</v>
      </c>
      <c r="Q14" s="3">
        <v>2.6873325679295825</v>
      </c>
      <c r="S14" s="3" t="s">
        <v>36</v>
      </c>
      <c r="T14" s="3">
        <v>4.6991968044599624</v>
      </c>
      <c r="U14">
        <v>5.4667449201210516</v>
      </c>
      <c r="W14" s="3" t="s">
        <v>54</v>
      </c>
      <c r="X14" s="3">
        <v>2.1604938271604937</v>
      </c>
      <c r="Y14">
        <v>7.2983525658565505</v>
      </c>
    </row>
    <row r="15" spans="1:25" ht="14.25" customHeight="1" x14ac:dyDescent="0.35">
      <c r="A15" s="1"/>
      <c r="B15" s="1" t="s">
        <v>55</v>
      </c>
      <c r="C15" s="1">
        <v>64</v>
      </c>
      <c r="D15" s="1">
        <v>7</v>
      </c>
      <c r="E15" s="1">
        <f t="shared" si="18"/>
        <v>71</v>
      </c>
      <c r="F15" s="1">
        <f t="shared" si="19"/>
        <v>90.140845070422543</v>
      </c>
      <c r="G15" s="5"/>
      <c r="H15" s="1"/>
      <c r="I15" s="1" t="s">
        <v>56</v>
      </c>
      <c r="J15" s="1">
        <v>34</v>
      </c>
      <c r="K15" s="1">
        <v>1</v>
      </c>
      <c r="L15" s="1">
        <f t="shared" si="20"/>
        <v>35</v>
      </c>
      <c r="M15" s="1">
        <f t="shared" si="21"/>
        <v>97.142857142857139</v>
      </c>
      <c r="N15" s="6"/>
      <c r="P15" s="8" t="s">
        <v>57</v>
      </c>
      <c r="Q15" s="3">
        <v>2.1604938271604937</v>
      </c>
      <c r="S15" s="3" t="s">
        <v>45</v>
      </c>
      <c r="T15" s="3">
        <v>79.128980591671379</v>
      </c>
      <c r="U15">
        <v>1.050968549619304</v>
      </c>
      <c r="W15" s="3" t="s">
        <v>44</v>
      </c>
      <c r="X15" s="3">
        <v>71.640056478766155</v>
      </c>
      <c r="Y15">
        <v>5.3958623994619392</v>
      </c>
    </row>
    <row r="16" spans="1:25" ht="14.25" customHeight="1" x14ac:dyDescent="0.35">
      <c r="A16" s="1"/>
      <c r="B16" s="1" t="s">
        <v>58</v>
      </c>
      <c r="C16" s="1">
        <v>61</v>
      </c>
      <c r="D16" s="1">
        <v>11</v>
      </c>
      <c r="E16" s="1">
        <f t="shared" si="18"/>
        <v>72</v>
      </c>
      <c r="F16" s="1">
        <f t="shared" si="19"/>
        <v>84.722222222222214</v>
      </c>
      <c r="G16" s="5"/>
      <c r="H16" s="1"/>
      <c r="I16" s="1" t="s">
        <v>59</v>
      </c>
      <c r="J16" s="1">
        <v>33</v>
      </c>
      <c r="K16" s="1">
        <v>2</v>
      </c>
      <c r="L16" s="1">
        <f t="shared" si="20"/>
        <v>35</v>
      </c>
      <c r="M16" s="1">
        <f t="shared" si="21"/>
        <v>94.285714285714278</v>
      </c>
      <c r="N16" s="6"/>
      <c r="P16" s="8" t="s">
        <v>60</v>
      </c>
      <c r="Q16" s="3">
        <v>87.176345666911701</v>
      </c>
      <c r="S16" s="3" t="s">
        <v>61</v>
      </c>
      <c r="T16" s="3">
        <v>64.123093681917211</v>
      </c>
      <c r="U16">
        <v>7.1745114227543754</v>
      </c>
      <c r="W16" s="3" t="s">
        <v>62</v>
      </c>
      <c r="X16" s="3">
        <v>87.176345666911701</v>
      </c>
      <c r="Y16">
        <v>9.5802751113672591E-2</v>
      </c>
    </row>
    <row r="17" spans="1:25" ht="14.25" customHeight="1" x14ac:dyDescent="0.35">
      <c r="A17" s="1"/>
      <c r="B17" s="4" t="s">
        <v>63</v>
      </c>
      <c r="C17" s="4">
        <f t="shared" ref="C17:F17" si="22">AVERAGE(C14:C16)</f>
        <v>57.666666666666664</v>
      </c>
      <c r="D17" s="4">
        <f t="shared" si="22"/>
        <v>11</v>
      </c>
      <c r="E17" s="4">
        <f t="shared" si="22"/>
        <v>68.666666666666671</v>
      </c>
      <c r="F17" s="4">
        <f t="shared" si="22"/>
        <v>83.684514494373659</v>
      </c>
      <c r="G17" s="5">
        <f>STDEV(F14:F16)/SQRT(3)</f>
        <v>4.0604115541806589</v>
      </c>
      <c r="H17" s="1"/>
      <c r="I17" s="4" t="s">
        <v>64</v>
      </c>
      <c r="J17" s="4">
        <f t="shared" ref="J17:M17" si="23">AVERAGE(J14:J16)</f>
        <v>39</v>
      </c>
      <c r="K17" s="4">
        <f t="shared" si="23"/>
        <v>1.3333333333333333</v>
      </c>
      <c r="L17" s="4">
        <f t="shared" si="23"/>
        <v>40.333333333333336</v>
      </c>
      <c r="M17" s="4">
        <f t="shared" si="23"/>
        <v>96.489262371615311</v>
      </c>
      <c r="N17" s="6">
        <f>STDEV(M14:M16)/SQRT(3)</f>
        <v>1.1317512660692264</v>
      </c>
      <c r="P17" s="8" t="s">
        <v>65</v>
      </c>
      <c r="Q17" s="3">
        <v>71.640056478766155</v>
      </c>
      <c r="S17" s="3" t="s">
        <v>66</v>
      </c>
      <c r="T17" s="3">
        <v>64.123093681917211</v>
      </c>
      <c r="U17">
        <v>3.7818928150572582</v>
      </c>
    </row>
    <row r="18" spans="1:25" ht="14.25" customHeight="1" x14ac:dyDescent="0.35">
      <c r="A18" s="1"/>
      <c r="B18" s="1" t="s">
        <v>67</v>
      </c>
      <c r="C18" s="1">
        <v>47</v>
      </c>
      <c r="D18" s="1">
        <v>11</v>
      </c>
      <c r="E18" s="1">
        <f t="shared" ref="E18:E20" si="24">(C18+D18)</f>
        <v>58</v>
      </c>
      <c r="F18" s="1">
        <f t="shared" ref="F18:F20" si="25">(C18/E18)*100</f>
        <v>81.034482758620683</v>
      </c>
      <c r="G18" s="5"/>
      <c r="H18" s="1"/>
      <c r="I18" s="1" t="s">
        <v>68</v>
      </c>
      <c r="J18" s="1">
        <v>2</v>
      </c>
      <c r="K18" s="1">
        <v>52</v>
      </c>
      <c r="L18" s="1">
        <f t="shared" ref="L18:L20" si="26">(J18+K18)</f>
        <v>54</v>
      </c>
      <c r="M18" s="1">
        <f t="shared" ref="M18:M20" si="27">(J18/L18)*100</f>
        <v>3.7037037037037033</v>
      </c>
      <c r="N18" s="6"/>
      <c r="P18" s="8"/>
      <c r="W18" s="3" t="s">
        <v>33</v>
      </c>
      <c r="X18" s="3">
        <v>2.6873325679295825</v>
      </c>
      <c r="Y18">
        <v>0.34468757769270458</v>
      </c>
    </row>
    <row r="19" spans="1:25" ht="14.25" customHeight="1" x14ac:dyDescent="0.35">
      <c r="A19" s="1"/>
      <c r="B19" s="1" t="s">
        <v>69</v>
      </c>
      <c r="C19" s="1">
        <v>49</v>
      </c>
      <c r="D19" s="1">
        <v>7</v>
      </c>
      <c r="E19" s="1">
        <f t="shared" si="24"/>
        <v>56</v>
      </c>
      <c r="F19" s="1">
        <f t="shared" si="25"/>
        <v>87.5</v>
      </c>
      <c r="G19" s="5"/>
      <c r="H19" s="1"/>
      <c r="I19" s="1" t="s">
        <v>70</v>
      </c>
      <c r="J19" s="1">
        <v>0</v>
      </c>
      <c r="K19" s="1">
        <v>42</v>
      </c>
      <c r="L19" s="1">
        <f t="shared" si="26"/>
        <v>42</v>
      </c>
      <c r="M19" s="1">
        <f t="shared" si="27"/>
        <v>0</v>
      </c>
      <c r="N19" s="6"/>
      <c r="P19" s="8" t="s">
        <v>53</v>
      </c>
      <c r="Q19" s="3">
        <v>2.6873325679295825</v>
      </c>
      <c r="S19" s="3" t="s">
        <v>54</v>
      </c>
      <c r="T19" s="3">
        <v>2.1604938271604937</v>
      </c>
      <c r="U19">
        <v>7.2983525658565505</v>
      </c>
      <c r="W19" s="3" t="s">
        <v>71</v>
      </c>
      <c r="X19" s="3">
        <v>1.7450022461814914</v>
      </c>
      <c r="Y19">
        <v>1.8809136978375511</v>
      </c>
    </row>
    <row r="20" spans="1:25" ht="14.25" customHeight="1" x14ac:dyDescent="0.35">
      <c r="A20" s="1"/>
      <c r="B20" s="1" t="s">
        <v>72</v>
      </c>
      <c r="C20" s="1">
        <v>42</v>
      </c>
      <c r="D20" s="1">
        <v>19</v>
      </c>
      <c r="E20" s="1">
        <f t="shared" si="24"/>
        <v>61</v>
      </c>
      <c r="F20" s="1">
        <f t="shared" si="25"/>
        <v>68.852459016393439</v>
      </c>
      <c r="G20" s="5"/>
      <c r="H20" s="1"/>
      <c r="I20" s="1" t="s">
        <v>73</v>
      </c>
      <c r="J20" s="1">
        <v>1</v>
      </c>
      <c r="K20" s="1">
        <v>35</v>
      </c>
      <c r="L20" s="1">
        <f t="shared" si="26"/>
        <v>36</v>
      </c>
      <c r="M20" s="1">
        <f t="shared" si="27"/>
        <v>2.7777777777777777</v>
      </c>
      <c r="N20" s="6"/>
      <c r="P20" s="8" t="s">
        <v>74</v>
      </c>
      <c r="Q20" s="3">
        <v>1.7450022461814914</v>
      </c>
      <c r="S20" s="3" t="s">
        <v>62</v>
      </c>
      <c r="T20" s="3">
        <v>87.176345666911701</v>
      </c>
      <c r="U20">
        <v>9.5802751113672591E-2</v>
      </c>
      <c r="W20" s="3" t="s">
        <v>48</v>
      </c>
      <c r="X20" s="3">
        <v>83.684514494373659</v>
      </c>
      <c r="Y20">
        <v>4.0604115541806589</v>
      </c>
    </row>
    <row r="21" spans="1:25" ht="14.25" customHeight="1" x14ac:dyDescent="0.35">
      <c r="A21" s="1"/>
      <c r="B21" s="4" t="s">
        <v>75</v>
      </c>
      <c r="C21" s="4">
        <f t="shared" ref="C21:F21" si="28">AVERAGE(C18:C20)</f>
        <v>46</v>
      </c>
      <c r="D21" s="4">
        <f t="shared" si="28"/>
        <v>12.333333333333334</v>
      </c>
      <c r="E21" s="4">
        <f t="shared" si="28"/>
        <v>58.333333333333336</v>
      </c>
      <c r="F21" s="4">
        <f t="shared" si="28"/>
        <v>79.128980591671379</v>
      </c>
      <c r="G21" s="5">
        <f>STDEV(F18:F20)/SQRT(3)</f>
        <v>5.4667449201210516</v>
      </c>
      <c r="H21" s="1"/>
      <c r="I21" s="4" t="s">
        <v>76</v>
      </c>
      <c r="J21" s="4">
        <f t="shared" ref="J21:M21" si="29">AVERAGE(J18:J20)</f>
        <v>1</v>
      </c>
      <c r="K21" s="4">
        <f t="shared" si="29"/>
        <v>43</v>
      </c>
      <c r="L21" s="4">
        <f t="shared" si="29"/>
        <v>44</v>
      </c>
      <c r="M21" s="4">
        <f t="shared" si="29"/>
        <v>2.1604938271604937</v>
      </c>
      <c r="N21" s="6">
        <f>STDEV(M18:M20)/SQRT(3)</f>
        <v>1.112824467735799</v>
      </c>
      <c r="P21" s="8" t="s">
        <v>77</v>
      </c>
      <c r="Q21" s="3">
        <v>88.804619543701278</v>
      </c>
      <c r="S21" s="3" t="s">
        <v>78</v>
      </c>
      <c r="T21" s="3">
        <v>96.489262371615311</v>
      </c>
      <c r="U21">
        <v>5.9597332178868934</v>
      </c>
      <c r="W21" s="3" t="s">
        <v>79</v>
      </c>
      <c r="X21" s="3">
        <v>88.804619543701278</v>
      </c>
      <c r="Y21">
        <v>1.1317512660692264</v>
      </c>
    </row>
    <row r="22" spans="1:25" ht="14.25" customHeight="1" x14ac:dyDescent="0.35">
      <c r="A22" s="1"/>
      <c r="B22" s="1" t="s">
        <v>80</v>
      </c>
      <c r="C22" s="1">
        <v>1</v>
      </c>
      <c r="D22" s="1">
        <v>37</v>
      </c>
      <c r="E22" s="1">
        <f t="shared" ref="E22:E24" si="30">(C22+D22)</f>
        <v>38</v>
      </c>
      <c r="F22" s="1">
        <f t="shared" ref="F22:F24" si="31">(C22/E22)*100</f>
        <v>2.6315789473684208</v>
      </c>
      <c r="G22" s="5"/>
      <c r="H22" s="1"/>
      <c r="I22" s="1" t="s">
        <v>81</v>
      </c>
      <c r="J22" s="1">
        <v>28</v>
      </c>
      <c r="K22" s="1">
        <v>36</v>
      </c>
      <c r="L22" s="1">
        <f t="shared" ref="L22:L24" si="32">(J22+K22)</f>
        <v>64</v>
      </c>
      <c r="M22" s="1">
        <f t="shared" ref="M22:M24" si="33">(J22/L22)*100</f>
        <v>43.75</v>
      </c>
      <c r="N22" s="6"/>
      <c r="P22" s="8" t="s">
        <v>48</v>
      </c>
      <c r="Q22" s="3">
        <v>83.684514494373659</v>
      </c>
      <c r="S22" s="3" t="s">
        <v>82</v>
      </c>
      <c r="T22" s="3">
        <v>37.473036223036225</v>
      </c>
      <c r="U22">
        <v>5.3902751298830314</v>
      </c>
    </row>
    <row r="23" spans="1:25" ht="14.25" customHeight="1" x14ac:dyDescent="0.35">
      <c r="A23" s="1"/>
      <c r="B23" s="1" t="s">
        <v>83</v>
      </c>
      <c r="C23" s="1">
        <v>2</v>
      </c>
      <c r="D23" s="1">
        <v>35</v>
      </c>
      <c r="E23" s="1">
        <f t="shared" si="30"/>
        <v>37</v>
      </c>
      <c r="F23" s="1">
        <f t="shared" si="31"/>
        <v>5.4054054054054053</v>
      </c>
      <c r="G23" s="5"/>
      <c r="H23" s="1"/>
      <c r="I23" s="1" t="s">
        <v>84</v>
      </c>
      <c r="J23" s="1">
        <v>24</v>
      </c>
      <c r="K23" s="1">
        <v>41</v>
      </c>
      <c r="L23" s="1">
        <f t="shared" si="32"/>
        <v>65</v>
      </c>
      <c r="M23" s="1">
        <f t="shared" si="33"/>
        <v>36.923076923076927</v>
      </c>
      <c r="N23" s="6"/>
      <c r="P23" s="8"/>
      <c r="W23" s="3" t="s">
        <v>36</v>
      </c>
      <c r="X23" s="3">
        <v>4.6991968044599624</v>
      </c>
      <c r="Y23">
        <v>5.4667449201210516</v>
      </c>
    </row>
    <row r="24" spans="1:25" ht="14.25" customHeight="1" x14ac:dyDescent="0.35">
      <c r="A24" s="1"/>
      <c r="B24" s="1" t="s">
        <v>85</v>
      </c>
      <c r="C24" s="1">
        <v>2</v>
      </c>
      <c r="D24" s="1">
        <v>31</v>
      </c>
      <c r="E24" s="1">
        <f t="shared" si="30"/>
        <v>33</v>
      </c>
      <c r="F24" s="1">
        <f t="shared" si="31"/>
        <v>6.0606060606060606</v>
      </c>
      <c r="G24" s="5"/>
      <c r="H24" s="1"/>
      <c r="I24" s="1" t="s">
        <v>86</v>
      </c>
      <c r="J24" s="1">
        <v>20</v>
      </c>
      <c r="K24" s="1">
        <v>43</v>
      </c>
      <c r="L24" s="1">
        <f t="shared" si="32"/>
        <v>63</v>
      </c>
      <c r="M24" s="1">
        <f t="shared" si="33"/>
        <v>31.746031746031743</v>
      </c>
      <c r="N24" s="6"/>
      <c r="P24" s="8" t="s">
        <v>39</v>
      </c>
      <c r="Q24" s="3">
        <v>4.6991968044599624</v>
      </c>
      <c r="S24" s="3" t="s">
        <v>71</v>
      </c>
      <c r="T24" s="3">
        <v>1.7450022461814914</v>
      </c>
      <c r="U24">
        <v>1.8809136978375511</v>
      </c>
      <c r="W24" s="3" t="s">
        <v>54</v>
      </c>
      <c r="X24" s="3">
        <v>2.1604938271604937</v>
      </c>
      <c r="Y24">
        <v>7.2983525658565505</v>
      </c>
    </row>
    <row r="25" spans="1:25" ht="14.25" customHeight="1" x14ac:dyDescent="0.35">
      <c r="A25" s="1"/>
      <c r="B25" s="4" t="s">
        <v>87</v>
      </c>
      <c r="C25" s="4">
        <f t="shared" ref="C25:F25" si="34">AVERAGE(C22:C24)</f>
        <v>1.6666666666666667</v>
      </c>
      <c r="D25" s="4">
        <f t="shared" si="34"/>
        <v>34.333333333333336</v>
      </c>
      <c r="E25" s="4">
        <f t="shared" si="34"/>
        <v>36</v>
      </c>
      <c r="F25" s="4">
        <f t="shared" si="34"/>
        <v>4.6991968044599624</v>
      </c>
      <c r="G25" s="5">
        <f>STDEV(F22:F24)/SQRT(3)</f>
        <v>1.050968549619304</v>
      </c>
      <c r="H25" s="1"/>
      <c r="I25" s="4" t="s">
        <v>88</v>
      </c>
      <c r="J25" s="4">
        <f t="shared" ref="J25:M25" si="35">AVERAGE(J22:J24)</f>
        <v>24</v>
      </c>
      <c r="K25" s="4">
        <f t="shared" si="35"/>
        <v>40</v>
      </c>
      <c r="L25" s="4">
        <f t="shared" si="35"/>
        <v>64</v>
      </c>
      <c r="M25" s="4">
        <f t="shared" si="35"/>
        <v>37.473036223036225</v>
      </c>
      <c r="N25" s="6">
        <f>STDEV(M22:M24)/SQRT(3)</f>
        <v>3.4761403349250029</v>
      </c>
      <c r="P25" s="8" t="s">
        <v>57</v>
      </c>
      <c r="Q25" s="3">
        <v>2.1604938271604937</v>
      </c>
      <c r="S25" s="3" t="s">
        <v>79</v>
      </c>
      <c r="T25" s="3">
        <v>88.804619543701278</v>
      </c>
      <c r="U25">
        <v>1.1317512660692264</v>
      </c>
      <c r="W25" s="3" t="s">
        <v>61</v>
      </c>
      <c r="X25" s="3">
        <v>64.123093681917211</v>
      </c>
      <c r="Y25">
        <v>7.1745114227543754</v>
      </c>
    </row>
    <row r="26" spans="1:25" ht="14.25" customHeight="1" x14ac:dyDescent="0.35">
      <c r="A26" s="3" t="s">
        <v>89</v>
      </c>
      <c r="B26" s="2" t="s">
        <v>90</v>
      </c>
      <c r="G26" s="5"/>
      <c r="N26" s="6"/>
      <c r="P26" s="8" t="s">
        <v>91</v>
      </c>
      <c r="Q26" s="3">
        <v>64.123093681917211</v>
      </c>
      <c r="S26" s="3" t="s">
        <v>92</v>
      </c>
      <c r="T26" s="3">
        <v>90.4885549038775</v>
      </c>
      <c r="U26">
        <v>1.112824467735799</v>
      </c>
      <c r="W26" s="3" t="s">
        <v>78</v>
      </c>
      <c r="X26" s="3">
        <v>96.489262371615311</v>
      </c>
      <c r="Y26">
        <v>5.9597332178868934</v>
      </c>
    </row>
    <row r="27" spans="1:25" ht="14.25" customHeight="1" x14ac:dyDescent="0.3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s="5"/>
      <c r="H27" s="1" t="s">
        <v>0</v>
      </c>
      <c r="I27" s="1" t="s">
        <v>1</v>
      </c>
      <c r="J27" s="1" t="s">
        <v>2</v>
      </c>
      <c r="K27" s="1" t="s">
        <v>3</v>
      </c>
      <c r="L27" s="1" t="s">
        <v>4</v>
      </c>
      <c r="M27" s="1" t="s">
        <v>5</v>
      </c>
      <c r="N27" s="6"/>
      <c r="P27" s="8" t="s">
        <v>93</v>
      </c>
      <c r="Q27" s="3">
        <v>96.489262371615311</v>
      </c>
      <c r="S27" s="3" t="s">
        <v>94</v>
      </c>
      <c r="T27" s="3">
        <v>65.403086910439853</v>
      </c>
      <c r="U27">
        <v>3.4761403349250029</v>
      </c>
    </row>
    <row r="28" spans="1:25" ht="14.25" customHeight="1" x14ac:dyDescent="0.35">
      <c r="A28" s="1"/>
      <c r="B28" s="1" t="s">
        <v>95</v>
      </c>
      <c r="C28" s="1">
        <v>55</v>
      </c>
      <c r="D28" s="1">
        <v>2</v>
      </c>
      <c r="E28" s="1">
        <f t="shared" ref="E28:E30" si="36">(C28+D28)</f>
        <v>57</v>
      </c>
      <c r="F28" s="1">
        <f t="shared" ref="F28:F30" si="37">(C28/E28)*100</f>
        <v>96.491228070175438</v>
      </c>
      <c r="G28" s="5"/>
      <c r="H28" s="1"/>
      <c r="I28" s="1" t="s">
        <v>96</v>
      </c>
      <c r="J28" s="1">
        <v>46</v>
      </c>
      <c r="K28" s="1">
        <v>14</v>
      </c>
      <c r="L28" s="1">
        <f t="shared" ref="L28:L30" si="38">(J28+K28)</f>
        <v>60</v>
      </c>
      <c r="M28" s="1">
        <f t="shared" ref="M28:M30" si="39">(J28/L28)*100</f>
        <v>76.666666666666671</v>
      </c>
      <c r="N28" s="6"/>
      <c r="P28" s="8"/>
      <c r="W28" s="3" t="s">
        <v>36</v>
      </c>
      <c r="X28" s="3">
        <v>4.6991968044599624</v>
      </c>
      <c r="Y28">
        <v>5.4667449201210516</v>
      </c>
    </row>
    <row r="29" spans="1:25" ht="14.25" customHeight="1" x14ac:dyDescent="0.35">
      <c r="A29" s="1"/>
      <c r="B29" s="1" t="s">
        <v>97</v>
      </c>
      <c r="C29" s="1">
        <v>42</v>
      </c>
      <c r="D29" s="1">
        <v>2</v>
      </c>
      <c r="E29" s="1">
        <f t="shared" si="36"/>
        <v>44</v>
      </c>
      <c r="F29" s="1">
        <f t="shared" si="37"/>
        <v>95.454545454545453</v>
      </c>
      <c r="G29" s="5"/>
      <c r="H29" s="1"/>
      <c r="I29" s="1" t="s">
        <v>98</v>
      </c>
      <c r="J29" s="1">
        <v>46</v>
      </c>
      <c r="K29" s="1">
        <v>17</v>
      </c>
      <c r="L29" s="1">
        <f t="shared" si="38"/>
        <v>63</v>
      </c>
      <c r="M29" s="1">
        <f t="shared" si="39"/>
        <v>73.015873015873012</v>
      </c>
      <c r="N29" s="6"/>
      <c r="P29" s="8" t="s">
        <v>39</v>
      </c>
      <c r="Q29" s="3">
        <v>4.6991968044599624</v>
      </c>
      <c r="S29" s="3" t="s">
        <v>99</v>
      </c>
      <c r="T29" s="3">
        <v>75.88288045915165</v>
      </c>
      <c r="U29">
        <v>1.4817705184475725</v>
      </c>
      <c r="W29" s="3" t="s">
        <v>71</v>
      </c>
      <c r="X29" s="3">
        <v>1.7450022461814914</v>
      </c>
      <c r="Y29">
        <v>1.8809136978375511</v>
      </c>
    </row>
    <row r="30" spans="1:25" ht="14.25" customHeight="1" x14ac:dyDescent="0.35">
      <c r="A30" s="1"/>
      <c r="B30" s="1" t="s">
        <v>100</v>
      </c>
      <c r="C30" s="1">
        <v>35</v>
      </c>
      <c r="D30" s="1">
        <v>12</v>
      </c>
      <c r="E30" s="1">
        <f t="shared" si="36"/>
        <v>47</v>
      </c>
      <c r="F30" s="1">
        <f t="shared" si="37"/>
        <v>74.468085106382972</v>
      </c>
      <c r="G30" s="5"/>
      <c r="H30" s="1"/>
      <c r="I30" s="1" t="s">
        <v>101</v>
      </c>
      <c r="J30" s="1">
        <v>46</v>
      </c>
      <c r="K30" s="1">
        <v>13</v>
      </c>
      <c r="L30" s="1">
        <f t="shared" si="38"/>
        <v>59</v>
      </c>
      <c r="M30" s="1">
        <f t="shared" si="39"/>
        <v>77.966101694915253</v>
      </c>
      <c r="N30" s="6"/>
      <c r="P30" s="8" t="s">
        <v>74</v>
      </c>
      <c r="Q30" s="3">
        <v>1.7450022461814914</v>
      </c>
      <c r="W30" s="3" t="s">
        <v>66</v>
      </c>
      <c r="X30" s="3">
        <v>64.123093681917211</v>
      </c>
      <c r="Y30">
        <v>3.7818928150572582</v>
      </c>
    </row>
    <row r="31" spans="1:25" ht="14.25" customHeight="1" x14ac:dyDescent="0.35">
      <c r="A31" s="1"/>
      <c r="B31" s="4" t="s">
        <v>102</v>
      </c>
      <c r="C31" s="4">
        <f t="shared" ref="C31:F31" si="40">AVERAGE(C28:C30)</f>
        <v>44</v>
      </c>
      <c r="D31" s="4">
        <f t="shared" si="40"/>
        <v>5.333333333333333</v>
      </c>
      <c r="E31" s="4">
        <f t="shared" si="40"/>
        <v>49.333333333333336</v>
      </c>
      <c r="F31" s="4">
        <f t="shared" si="40"/>
        <v>88.804619543701278</v>
      </c>
      <c r="G31" s="5">
        <f>STDEV(F28:F30)/SQRT(3)</f>
        <v>7.1745114227543754</v>
      </c>
      <c r="H31" s="1"/>
      <c r="I31" s="4" t="s">
        <v>103</v>
      </c>
      <c r="J31" s="4">
        <f t="shared" ref="J31:M31" si="41">AVERAGE(J28:J30)</f>
        <v>46</v>
      </c>
      <c r="K31" s="4">
        <f t="shared" si="41"/>
        <v>14.666666666666666</v>
      </c>
      <c r="L31" s="4">
        <f t="shared" si="41"/>
        <v>60.666666666666664</v>
      </c>
      <c r="M31" s="4">
        <f t="shared" si="41"/>
        <v>75.88288045915165</v>
      </c>
      <c r="N31" s="6">
        <f>STDEV(M28:M30)/SQRT(3)</f>
        <v>1.4817705184475725</v>
      </c>
      <c r="P31" s="8" t="s">
        <v>104</v>
      </c>
      <c r="Q31" s="3">
        <v>50.396505376344088</v>
      </c>
      <c r="W31" s="3" t="s">
        <v>92</v>
      </c>
      <c r="X31" s="3">
        <v>90.4885549038775</v>
      </c>
      <c r="Y31">
        <v>1.112824467735799</v>
      </c>
    </row>
    <row r="32" spans="1:25" ht="14.25" customHeight="1" x14ac:dyDescent="0.35">
      <c r="A32" s="1"/>
      <c r="B32" s="1" t="s">
        <v>105</v>
      </c>
      <c r="C32" s="1">
        <v>29</v>
      </c>
      <c r="D32" s="1">
        <v>3</v>
      </c>
      <c r="E32" s="1">
        <f t="shared" ref="E32:E33" si="42">C32+D32</f>
        <v>32</v>
      </c>
      <c r="F32" s="1">
        <f t="shared" ref="F32:F34" si="43">(C32/E32)*100</f>
        <v>90.625</v>
      </c>
      <c r="G32" s="5"/>
      <c r="P32" s="8" t="s">
        <v>106</v>
      </c>
      <c r="Q32" s="3">
        <v>90.4885549038775</v>
      </c>
    </row>
    <row r="33" spans="1:25" ht="14.25" customHeight="1" x14ac:dyDescent="0.35">
      <c r="A33" s="1"/>
      <c r="B33" s="1" t="s">
        <v>107</v>
      </c>
      <c r="C33" s="1">
        <v>26</v>
      </c>
      <c r="D33" s="1">
        <v>5</v>
      </c>
      <c r="E33" s="1">
        <f t="shared" si="42"/>
        <v>31</v>
      </c>
      <c r="F33" s="1">
        <f t="shared" si="43"/>
        <v>83.870967741935488</v>
      </c>
      <c r="G33" s="5"/>
      <c r="P33" s="8"/>
      <c r="W33" s="3" t="s">
        <v>54</v>
      </c>
      <c r="X33" s="3">
        <v>2.1604938271604937</v>
      </c>
      <c r="Y33">
        <v>7.2983525658565505</v>
      </c>
    </row>
    <row r="34" spans="1:25" ht="14.25" customHeight="1" x14ac:dyDescent="0.35">
      <c r="A34" s="1"/>
      <c r="B34" s="1" t="s">
        <v>108</v>
      </c>
      <c r="C34" s="1">
        <v>32</v>
      </c>
      <c r="D34" s="1">
        <v>1</v>
      </c>
      <c r="E34" s="1">
        <f t="shared" ref="E34:E38" si="44">(C34+D34)</f>
        <v>33</v>
      </c>
      <c r="F34" s="1">
        <f t="shared" si="43"/>
        <v>96.969696969696969</v>
      </c>
      <c r="G34" s="5"/>
      <c r="L34">
        <f>STDEV(L28:L30)</f>
        <v>2.0816659994661326</v>
      </c>
      <c r="P34" s="8" t="s">
        <v>57</v>
      </c>
      <c r="Q34" s="3">
        <v>2.1604938271604937</v>
      </c>
      <c r="W34" s="3" t="s">
        <v>71</v>
      </c>
      <c r="X34" s="3">
        <v>1.7450022461814914</v>
      </c>
      <c r="Y34">
        <v>1.8809136978375511</v>
      </c>
    </row>
    <row r="35" spans="1:25" ht="14.25" customHeight="1" x14ac:dyDescent="0.35">
      <c r="A35" s="1"/>
      <c r="B35" s="4" t="s">
        <v>109</v>
      </c>
      <c r="C35" s="4">
        <f t="shared" ref="C35:D35" si="45">AVERAGE(C32:C34)</f>
        <v>29</v>
      </c>
      <c r="D35" s="4">
        <f t="shared" si="45"/>
        <v>3</v>
      </c>
      <c r="E35" s="4">
        <f t="shared" si="44"/>
        <v>32</v>
      </c>
      <c r="F35" s="4">
        <f>AVERAGE(F32:F34)</f>
        <v>90.4885549038775</v>
      </c>
      <c r="G35" s="5">
        <f>STDEV(F32:F34)/SQRT(3)</f>
        <v>3.7818928150572582</v>
      </c>
      <c r="I35">
        <f>AVERAGE(E5,E9,E13,E17,E21,E25,E31,E35,E39,E43,L31,L25,L21,L17,L13,L9,L5)</f>
        <v>49.2156862745098</v>
      </c>
      <c r="P35" s="8" t="s">
        <v>74</v>
      </c>
      <c r="Q35" s="3">
        <v>1.7450022461814914</v>
      </c>
      <c r="W35" s="3" t="s">
        <v>82</v>
      </c>
      <c r="X35" s="3">
        <v>37.473036223036225</v>
      </c>
      <c r="Y35">
        <v>5.3902751298830314</v>
      </c>
    </row>
    <row r="36" spans="1:25" ht="14.25" customHeight="1" x14ac:dyDescent="0.35">
      <c r="A36" s="1"/>
      <c r="B36" s="1" t="s">
        <v>110</v>
      </c>
      <c r="C36" s="1">
        <v>22</v>
      </c>
      <c r="D36" s="1">
        <v>12</v>
      </c>
      <c r="E36" s="1">
        <f t="shared" si="44"/>
        <v>34</v>
      </c>
      <c r="F36" s="1">
        <f t="shared" ref="F36:F38" si="46">(C36/E36)*100</f>
        <v>64.705882352941174</v>
      </c>
      <c r="G36" s="5"/>
      <c r="P36" s="8" t="s">
        <v>111</v>
      </c>
      <c r="Q36" s="3">
        <v>37.473036223036225</v>
      </c>
      <c r="W36" s="3" t="s">
        <v>94</v>
      </c>
      <c r="X36" s="3">
        <v>65.403086910439853</v>
      </c>
      <c r="Y36">
        <v>3.4761403349250029</v>
      </c>
    </row>
    <row r="37" spans="1:25" ht="14.25" customHeight="1" x14ac:dyDescent="0.35">
      <c r="A37" s="1"/>
      <c r="B37" s="1" t="s">
        <v>112</v>
      </c>
      <c r="C37" s="1">
        <v>29</v>
      </c>
      <c r="D37" s="1">
        <v>8</v>
      </c>
      <c r="E37" s="1">
        <f t="shared" si="44"/>
        <v>37</v>
      </c>
      <c r="F37" s="1">
        <f t="shared" si="46"/>
        <v>78.378378378378372</v>
      </c>
      <c r="G37" s="5"/>
      <c r="P37" s="8" t="s">
        <v>113</v>
      </c>
      <c r="Q37" s="3">
        <v>65.403086910439853</v>
      </c>
    </row>
    <row r="38" spans="1:25" ht="14.25" customHeight="1" x14ac:dyDescent="0.35">
      <c r="A38" s="1"/>
      <c r="B38" s="1" t="s">
        <v>114</v>
      </c>
      <c r="C38" s="1">
        <v>17</v>
      </c>
      <c r="D38" s="1">
        <v>15</v>
      </c>
      <c r="E38" s="1">
        <f t="shared" si="44"/>
        <v>32</v>
      </c>
      <c r="F38" s="1">
        <f t="shared" si="46"/>
        <v>53.125</v>
      </c>
      <c r="G38" s="5"/>
      <c r="P38" s="8"/>
      <c r="W38" s="3" t="s">
        <v>99</v>
      </c>
      <c r="X38" s="3">
        <v>75.88288045915165</v>
      </c>
      <c r="Y38">
        <v>1.4817705184475725</v>
      </c>
    </row>
    <row r="39" spans="1:25" ht="14.25" customHeight="1" x14ac:dyDescent="0.35">
      <c r="A39" s="1"/>
      <c r="B39" s="4" t="s">
        <v>115</v>
      </c>
      <c r="C39" s="4">
        <f t="shared" ref="C39:F39" si="47">AVERAGE(C36:C38)</f>
        <v>22.666666666666668</v>
      </c>
      <c r="D39" s="4">
        <f t="shared" si="47"/>
        <v>11.666666666666666</v>
      </c>
      <c r="E39" s="4">
        <f t="shared" si="47"/>
        <v>34.333333333333336</v>
      </c>
      <c r="F39" s="4">
        <f t="shared" si="47"/>
        <v>65.403086910439853</v>
      </c>
      <c r="G39" s="5">
        <f>STDEV(F36:F38)/SQRT(3)</f>
        <v>7.2983525658565505</v>
      </c>
      <c r="P39" s="8" t="s">
        <v>116</v>
      </c>
      <c r="Q39" s="3">
        <v>75.88288045915165</v>
      </c>
    </row>
    <row r="40" spans="1:25" ht="14.25" customHeight="1" x14ac:dyDescent="0.35">
      <c r="A40" s="1"/>
      <c r="B40" s="1" t="s">
        <v>117</v>
      </c>
      <c r="C40" s="1">
        <v>1</v>
      </c>
      <c r="D40" s="1">
        <v>55</v>
      </c>
      <c r="E40" s="1">
        <f t="shared" ref="E40:E42" si="48">(C40+D40)</f>
        <v>56</v>
      </c>
      <c r="F40" s="1">
        <f t="shared" ref="F40:F42" si="49">(C40/E40)*100</f>
        <v>1.7857142857142856</v>
      </c>
      <c r="G40" s="5"/>
    </row>
    <row r="41" spans="1:25" ht="14.25" customHeight="1" x14ac:dyDescent="0.35">
      <c r="A41" s="1"/>
      <c r="B41" s="1" t="s">
        <v>118</v>
      </c>
      <c r="C41" s="1">
        <v>1</v>
      </c>
      <c r="D41" s="1">
        <v>52</v>
      </c>
      <c r="E41" s="1">
        <f t="shared" si="48"/>
        <v>53</v>
      </c>
      <c r="F41" s="1">
        <f t="shared" si="49"/>
        <v>1.8867924528301887</v>
      </c>
      <c r="G41" s="5"/>
    </row>
    <row r="42" spans="1:25" ht="14.25" customHeight="1" x14ac:dyDescent="0.35">
      <c r="A42" s="1"/>
      <c r="B42" s="1" t="s">
        <v>119</v>
      </c>
      <c r="C42" s="1">
        <v>1</v>
      </c>
      <c r="D42" s="1">
        <v>63</v>
      </c>
      <c r="E42" s="1">
        <f t="shared" si="48"/>
        <v>64</v>
      </c>
      <c r="F42" s="1">
        <f t="shared" si="49"/>
        <v>1.5625</v>
      </c>
      <c r="G42" s="5"/>
    </row>
    <row r="43" spans="1:25" ht="14.25" customHeight="1" x14ac:dyDescent="0.35">
      <c r="A43" s="1"/>
      <c r="B43" s="4" t="s">
        <v>120</v>
      </c>
      <c r="C43" s="4">
        <f t="shared" ref="C43:F43" si="50">AVERAGE(C40:C42)</f>
        <v>1</v>
      </c>
      <c r="D43" s="4">
        <f t="shared" si="50"/>
        <v>56.666666666666664</v>
      </c>
      <c r="E43" s="4">
        <f t="shared" si="50"/>
        <v>57.666666666666664</v>
      </c>
      <c r="F43" s="4">
        <f t="shared" si="50"/>
        <v>1.7450022461814914</v>
      </c>
      <c r="G43" s="5">
        <f>STDEV(F40:F42)/SQRT(3)</f>
        <v>9.5802751113672591E-2</v>
      </c>
    </row>
    <row r="44" spans="1:25" ht="14.25" customHeight="1" x14ac:dyDescent="0.35"/>
    <row r="45" spans="1:25" ht="14.25" customHeight="1" x14ac:dyDescent="0.35"/>
    <row r="46" spans="1:25" ht="14.25" customHeight="1" x14ac:dyDescent="0.35"/>
    <row r="47" spans="1:25" ht="14.25" customHeight="1" x14ac:dyDescent="0.35"/>
    <row r="48" spans="1:25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Sheet1 (2)</vt:lpstr>
      <vt:lpstr>Self and Batch cross t-test</vt:lpstr>
      <vt:lpstr>Individual Directionality </vt:lpstr>
      <vt:lpstr>Reciprocal graph - night 1</vt:lpstr>
      <vt:lpstr>Sheet1</vt:lpstr>
      <vt:lpstr>Acer 1 ova counts</vt:lpstr>
      <vt:lpstr>A.cer 1</vt:lpstr>
    </vt:vector>
  </TitlesOfParts>
  <Company>College of Charleston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Parsons, Emily Emily (Student)</dc:creator>
  <cp:lastModifiedBy>Parsons, Emily Emily (Student)</cp:lastModifiedBy>
  <dcterms:created xsi:type="dcterms:W3CDTF">2022-10-30T20:12:32Z</dcterms:created>
  <dcterms:modified xsi:type="dcterms:W3CDTF">2022-12-12T17:01:49Z</dcterms:modified>
</cp:coreProperties>
</file>