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9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sonsee\Desktop\desktop excel sheets\"/>
    </mc:Choice>
  </mc:AlternateContent>
  <xr:revisionPtr revIDLastSave="0" documentId="13_ncr:1_{051E53E0-E441-4EAD-9D2D-9D78ABBB2DB8}" xr6:coauthVersionLast="45" xr6:coauthVersionMax="45" xr10:uidLastSave="{00000000-0000-0000-0000-000000000000}"/>
  <bookViews>
    <workbookView xWindow="7840" yWindow="3260" windowWidth="10120" windowHeight="3300" firstSheet="10" activeTab="10" xr2:uid="{709C5049-2755-4A19-8AE5-4E1404163601}"/>
  </bookViews>
  <sheets>
    <sheet name="All 4 nights graph - avgs" sheetId="1" r:id="rId1"/>
    <sheet name="All 4 nights graph - all reps" sheetId="2" r:id="rId2"/>
    <sheet name="2019 VS. 2022 ALL REPLICATES" sheetId="3" r:id="rId3"/>
    <sheet name="Sheet1" sheetId="6" r:id="rId4"/>
    <sheet name="B8 and M13" sheetId="4" r:id="rId5"/>
    <sheet name="Sheet2" sheetId="11" r:id="rId6"/>
    <sheet name="2022 Night 1 vs Night 2" sheetId="5" r:id="rId7"/>
    <sheet name="selfs" sheetId="7" r:id="rId8"/>
    <sheet name="ACER and OFAV" sheetId="8" r:id="rId9"/>
    <sheet name="ACER and OFAV Selfs" sheetId="9" r:id="rId10"/>
    <sheet name="2019 u50 and u94" sheetId="10" r:id="rId11"/>
    <sheet name="Sheet3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0" i="10" l="1"/>
  <c r="N9" i="10"/>
  <c r="N8" i="10"/>
  <c r="H17" i="10"/>
  <c r="H18" i="10"/>
  <c r="B11" i="10" l="1"/>
  <c r="V4" i="10"/>
  <c r="S16" i="10"/>
  <c r="D10" i="10"/>
  <c r="C9" i="10"/>
  <c r="O42" i="12"/>
  <c r="O43" i="12"/>
  <c r="L43" i="12"/>
  <c r="S28" i="12"/>
  <c r="K30" i="12"/>
  <c r="M36" i="12"/>
  <c r="I14" i="12"/>
  <c r="E30" i="7" l="1"/>
  <c r="D30" i="7"/>
  <c r="C26" i="7"/>
  <c r="B26" i="7"/>
  <c r="G18" i="8" l="1" a="1"/>
  <c r="G18" i="8" s="1"/>
  <c r="H18" i="8"/>
  <c r="I18" i="8"/>
  <c r="K33" i="10" l="1"/>
  <c r="J33" i="10"/>
  <c r="K32" i="10"/>
  <c r="J32" i="10"/>
  <c r="H33" i="10"/>
  <c r="G33" i="10"/>
  <c r="G32" i="10"/>
  <c r="H32" i="10"/>
  <c r="K11" i="10" l="1"/>
  <c r="G17" i="10"/>
  <c r="D9" i="10"/>
  <c r="S17" i="10"/>
  <c r="R17" i="10"/>
  <c r="M9" i="10"/>
  <c r="Q16" i="9" l="1"/>
  <c r="T11" i="9" l="1"/>
  <c r="T10" i="9"/>
  <c r="N4" i="9"/>
  <c r="N3" i="9"/>
  <c r="Q15" i="9"/>
  <c r="M4" i="9"/>
  <c r="M3" i="9"/>
  <c r="E3" i="8" l="1"/>
  <c r="B3" i="8"/>
  <c r="E2" i="8"/>
  <c r="B2" i="8"/>
  <c r="V58" i="4" l="1"/>
  <c r="R5" i="6" l="1"/>
  <c r="I14" i="7"/>
  <c r="G14" i="7"/>
  <c r="E11" i="7"/>
  <c r="C11" i="7"/>
  <c r="O13" i="5"/>
  <c r="B11" i="7"/>
  <c r="D11" i="7"/>
  <c r="F14" i="7"/>
  <c r="H14" i="7"/>
  <c r="J123" i="6" l="1"/>
  <c r="C69" i="6"/>
  <c r="C68" i="6"/>
  <c r="C67" i="6"/>
  <c r="C66" i="6"/>
  <c r="C65" i="6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R4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2" i="6"/>
  <c r="C3" i="6"/>
  <c r="C4" i="6"/>
  <c r="C5" i="6"/>
  <c r="C6" i="6"/>
  <c r="C7" i="6"/>
  <c r="C8" i="6"/>
  <c r="R11" i="6" s="1"/>
  <c r="C9" i="6"/>
  <c r="C10" i="6"/>
  <c r="C11" i="6"/>
  <c r="C12" i="6"/>
  <c r="C13" i="6"/>
  <c r="C2" i="6"/>
  <c r="B71" i="6" s="1"/>
  <c r="R3" i="6" l="1"/>
  <c r="R2" i="6"/>
  <c r="R8" i="6"/>
  <c r="R10" i="6"/>
  <c r="O14" i="5"/>
  <c r="N14" i="5"/>
  <c r="N13" i="5"/>
  <c r="M6" i="5"/>
  <c r="M7" i="5"/>
  <c r="M5" i="5"/>
  <c r="M10" i="5"/>
  <c r="M11" i="5"/>
  <c r="M9" i="5"/>
  <c r="R7" i="6" l="1"/>
  <c r="H41" i="4"/>
  <c r="I36" i="4"/>
  <c r="I35" i="4"/>
  <c r="G30" i="4"/>
  <c r="E30" i="4"/>
  <c r="H28" i="4"/>
  <c r="G28" i="4"/>
  <c r="H27" i="4"/>
  <c r="G27" i="4"/>
  <c r="H23" i="4"/>
  <c r="G23" i="4"/>
  <c r="C58" i="4"/>
  <c r="B58" i="4"/>
  <c r="J7" i="4"/>
  <c r="E7" i="4"/>
  <c r="X11" i="4"/>
  <c r="W11" i="4"/>
  <c r="X12" i="4"/>
  <c r="P58" i="4"/>
  <c r="V12" i="4"/>
  <c r="V11" i="4"/>
  <c r="P59" i="4"/>
  <c r="O59" i="4"/>
  <c r="B8" i="1"/>
  <c r="H58" i="1"/>
  <c r="O58" i="4"/>
  <c r="A208" i="3" l="1"/>
  <c r="I211" i="3"/>
  <c r="I210" i="3"/>
  <c r="I209" i="3"/>
  <c r="I207" i="3"/>
  <c r="D364" i="3"/>
  <c r="E364" i="3"/>
  <c r="B208" i="3"/>
  <c r="N274" i="2"/>
  <c r="M274" i="2"/>
  <c r="J94" i="2"/>
  <c r="I94" i="2"/>
  <c r="F172" i="2"/>
  <c r="E172" i="2"/>
  <c r="B40" i="2"/>
  <c r="A40" i="2"/>
  <c r="T12" i="1" l="1"/>
  <c r="T11" i="1"/>
  <c r="Q19" i="1"/>
  <c r="O15" i="1"/>
  <c r="K15" i="1"/>
  <c r="K14" i="1"/>
  <c r="H12" i="1"/>
  <c r="H11" i="1"/>
  <c r="E12" i="1"/>
  <c r="E11" i="1"/>
  <c r="B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<sst xmlns="http://schemas.openxmlformats.org/spreadsheetml/2006/main" count="2230" uniqueCount="841">
  <si>
    <t>Genet</t>
  </si>
  <si>
    <t>Fert % Avg (n=20)</t>
  </si>
  <si>
    <t>G - 007</t>
  </si>
  <si>
    <t>H - 022 (B8)</t>
  </si>
  <si>
    <t>I - 025</t>
  </si>
  <si>
    <t>J - 028</t>
  </si>
  <si>
    <t>K - 031</t>
  </si>
  <si>
    <t>L - 048</t>
  </si>
  <si>
    <t>M - 056</t>
  </si>
  <si>
    <t>N - 067 (M13)</t>
  </si>
  <si>
    <t>O - 104</t>
  </si>
  <si>
    <t>P - 121</t>
  </si>
  <si>
    <t>B8</t>
  </si>
  <si>
    <t>U38</t>
  </si>
  <si>
    <t>U50</t>
  </si>
  <si>
    <t>U94</t>
  </si>
  <si>
    <t>A- 056</t>
  </si>
  <si>
    <t>B- 098</t>
  </si>
  <si>
    <t>C- 108</t>
  </si>
  <si>
    <t>D- 065</t>
  </si>
  <si>
    <t>E- 029</t>
  </si>
  <si>
    <t>F- 057</t>
  </si>
  <si>
    <t>U24</t>
  </si>
  <si>
    <t>M13</t>
  </si>
  <si>
    <t>U32</t>
  </si>
  <si>
    <t>U12</t>
  </si>
  <si>
    <t>U16</t>
  </si>
  <si>
    <t>U4</t>
  </si>
  <si>
    <t>avg</t>
  </si>
  <si>
    <t>se</t>
  </si>
  <si>
    <t>Night 1 (n=4)</t>
  </si>
  <si>
    <t>Night 2 (n=8)</t>
  </si>
  <si>
    <t>Night 1 (n=6)</t>
  </si>
  <si>
    <t>Night 2 (n=10)</t>
  </si>
  <si>
    <t>2019 (n=12)</t>
  </si>
  <si>
    <t>2022 (n=16)</t>
  </si>
  <si>
    <t>cross</t>
  </si>
  <si>
    <t>fert</t>
  </si>
  <si>
    <t>B8-U38</t>
  </si>
  <si>
    <t>B8-U50</t>
  </si>
  <si>
    <t>B8-U94</t>
  </si>
  <si>
    <t>U38-B8</t>
  </si>
  <si>
    <t>U50-B8</t>
  </si>
  <si>
    <t>U94-B8</t>
  </si>
  <si>
    <t>U38-U50</t>
  </si>
  <si>
    <t>U38-U94</t>
  </si>
  <si>
    <t>U50-U38</t>
  </si>
  <si>
    <t>U94-U38</t>
  </si>
  <si>
    <t>U50-U94</t>
  </si>
  <si>
    <t>U94-U50</t>
  </si>
  <si>
    <t>U24-U94</t>
  </si>
  <si>
    <t>U94-U24</t>
  </si>
  <si>
    <t>U24-M13</t>
  </si>
  <si>
    <t>M13-U24</t>
  </si>
  <si>
    <t>U24-U50</t>
  </si>
  <si>
    <t>U50-U24</t>
  </si>
  <si>
    <t>U24-U32</t>
  </si>
  <si>
    <t>U32-U24</t>
  </si>
  <si>
    <t>U24-U12</t>
  </si>
  <si>
    <t>U12-U24</t>
  </si>
  <si>
    <t>U24-U16</t>
  </si>
  <si>
    <t>U16-U24</t>
  </si>
  <si>
    <t>U24-U4</t>
  </si>
  <si>
    <t>U4-U24</t>
  </si>
  <si>
    <t>U94-M13</t>
  </si>
  <si>
    <t>M13-U94</t>
  </si>
  <si>
    <t>U94-U32</t>
  </si>
  <si>
    <t>U32-U94</t>
  </si>
  <si>
    <t>U94-U12</t>
  </si>
  <si>
    <t>U12-U94</t>
  </si>
  <si>
    <t>U94-U16</t>
  </si>
  <si>
    <t>U16-U94</t>
  </si>
  <si>
    <t>U94-U4</t>
  </si>
  <si>
    <t>U4-U94</t>
  </si>
  <si>
    <t>M13-U50</t>
  </si>
  <si>
    <t>U50-M13</t>
  </si>
  <si>
    <t>M13-U32</t>
  </si>
  <si>
    <t>U32-M13</t>
  </si>
  <si>
    <t>M13-U12</t>
  </si>
  <si>
    <t>U12-M13</t>
  </si>
  <si>
    <t>M13-U16</t>
  </si>
  <si>
    <t>U16-M13</t>
  </si>
  <si>
    <t>M13-U4</t>
  </si>
  <si>
    <t>U4-M13</t>
  </si>
  <si>
    <t>U50-U32</t>
  </si>
  <si>
    <t>U32-U50</t>
  </si>
  <si>
    <t>U50-U12</t>
  </si>
  <si>
    <t>U12-U50</t>
  </si>
  <si>
    <t>U50-U16</t>
  </si>
  <si>
    <t>U16-U50</t>
  </si>
  <si>
    <t>U50-U4</t>
  </si>
  <si>
    <t>U4-U50</t>
  </si>
  <si>
    <t>U12-U32</t>
  </si>
  <si>
    <t>U32-U12</t>
  </si>
  <si>
    <t>U16-U32</t>
  </si>
  <si>
    <t>U32-U16</t>
  </si>
  <si>
    <t>U4-U32</t>
  </si>
  <si>
    <t>U32-U4</t>
  </si>
  <si>
    <t>U12-U16</t>
  </si>
  <si>
    <t>U16-U12</t>
  </si>
  <si>
    <t>U12-U4</t>
  </si>
  <si>
    <t>U4-U12</t>
  </si>
  <si>
    <t>U4-U16</t>
  </si>
  <si>
    <t>U16-U4</t>
  </si>
  <si>
    <t>Sample ID</t>
  </si>
  <si>
    <t>Fert</t>
  </si>
  <si>
    <t>% Fert</t>
  </si>
  <si>
    <t>AB1</t>
  </si>
  <si>
    <t>AB2</t>
  </si>
  <si>
    <t>AB3</t>
  </si>
  <si>
    <t>AC1</t>
  </si>
  <si>
    <t>AC2</t>
  </si>
  <si>
    <t>AC3</t>
  </si>
  <si>
    <t>AD1</t>
  </si>
  <si>
    <t>AD2</t>
  </si>
  <si>
    <t>AD3</t>
  </si>
  <si>
    <t>AE1</t>
  </si>
  <si>
    <t>AE2</t>
  </si>
  <si>
    <t>AE3</t>
  </si>
  <si>
    <t>AF1</t>
  </si>
  <si>
    <t>AF2</t>
  </si>
  <si>
    <t>AF3</t>
  </si>
  <si>
    <t>BA1</t>
  </si>
  <si>
    <t>BA2</t>
  </si>
  <si>
    <t>BA3</t>
  </si>
  <si>
    <t>BC1</t>
  </si>
  <si>
    <t>BC2</t>
  </si>
  <si>
    <t>BC3</t>
  </si>
  <si>
    <t>BD1</t>
  </si>
  <si>
    <t>BD2</t>
  </si>
  <si>
    <t>BD3</t>
  </si>
  <si>
    <t>BE1</t>
  </si>
  <si>
    <t>BE2</t>
  </si>
  <si>
    <t>BE3</t>
  </si>
  <si>
    <t>BF1</t>
  </si>
  <si>
    <t>BF2</t>
  </si>
  <si>
    <t>BF3</t>
  </si>
  <si>
    <t>CA1</t>
  </si>
  <si>
    <t>CA2</t>
  </si>
  <si>
    <t>CA3</t>
  </si>
  <si>
    <t>CB1</t>
  </si>
  <si>
    <t>CB2</t>
  </si>
  <si>
    <t>CB3</t>
  </si>
  <si>
    <t>CD1</t>
  </si>
  <si>
    <t>CD2</t>
  </si>
  <si>
    <t>CD3</t>
  </si>
  <si>
    <t>CE1</t>
  </si>
  <si>
    <t>CE2</t>
  </si>
  <si>
    <t>CE3</t>
  </si>
  <si>
    <t>CF1</t>
  </si>
  <si>
    <t>CF2</t>
  </si>
  <si>
    <t>CF3</t>
  </si>
  <si>
    <t>DA1</t>
  </si>
  <si>
    <t>DA2</t>
  </si>
  <si>
    <t>DA3</t>
  </si>
  <si>
    <t>DB1</t>
  </si>
  <si>
    <t>DB2</t>
  </si>
  <si>
    <t>DB3</t>
  </si>
  <si>
    <t>DC1</t>
  </si>
  <si>
    <t>DC2</t>
  </si>
  <si>
    <t>DC3</t>
  </si>
  <si>
    <t>DE1</t>
  </si>
  <si>
    <t>DE2</t>
  </si>
  <si>
    <t>DE3</t>
  </si>
  <si>
    <t>DF1</t>
  </si>
  <si>
    <t>DF2</t>
  </si>
  <si>
    <t>DF3</t>
  </si>
  <si>
    <t>EA1</t>
  </si>
  <si>
    <t>EA2</t>
  </si>
  <si>
    <t>EA3</t>
  </si>
  <si>
    <t>EB1</t>
  </si>
  <si>
    <t>EB2</t>
  </si>
  <si>
    <t>EB3</t>
  </si>
  <si>
    <t>EC1</t>
  </si>
  <si>
    <t>EC2</t>
  </si>
  <si>
    <t>EC3</t>
  </si>
  <si>
    <t>ED1</t>
  </si>
  <si>
    <t>ED2</t>
  </si>
  <si>
    <t>ED3</t>
  </si>
  <si>
    <t>EF1</t>
  </si>
  <si>
    <t>EF2</t>
  </si>
  <si>
    <t>EF3</t>
  </si>
  <si>
    <t>FA1</t>
  </si>
  <si>
    <t>FA2</t>
  </si>
  <si>
    <t>FA3</t>
  </si>
  <si>
    <t>FB1</t>
  </si>
  <si>
    <t>FB2</t>
  </si>
  <si>
    <t>FB3</t>
  </si>
  <si>
    <t>FC1</t>
  </si>
  <si>
    <t>FC2</t>
  </si>
  <si>
    <t>FC3</t>
  </si>
  <si>
    <t>FD1</t>
  </si>
  <si>
    <t>FD2</t>
  </si>
  <si>
    <t>FD3</t>
  </si>
  <si>
    <t>FE1</t>
  </si>
  <si>
    <t>FE2</t>
  </si>
  <si>
    <t>FE3</t>
  </si>
  <si>
    <t>GH1</t>
  </si>
  <si>
    <t>GH2</t>
  </si>
  <si>
    <t>GH3</t>
  </si>
  <si>
    <t>GI1</t>
  </si>
  <si>
    <t>GI2</t>
  </si>
  <si>
    <t>GI3</t>
  </si>
  <si>
    <t>GJ1</t>
  </si>
  <si>
    <t>GJ2</t>
  </si>
  <si>
    <t>GJ3</t>
  </si>
  <si>
    <t>GK1</t>
  </si>
  <si>
    <t>GK2</t>
  </si>
  <si>
    <t>GK3</t>
  </si>
  <si>
    <t>GL1</t>
  </si>
  <si>
    <t>GL2</t>
  </si>
  <si>
    <t>GL3</t>
  </si>
  <si>
    <t>GM1</t>
  </si>
  <si>
    <t>GM2</t>
  </si>
  <si>
    <t>GM3</t>
  </si>
  <si>
    <t>GN1</t>
  </si>
  <si>
    <t>GN2</t>
  </si>
  <si>
    <t>GN3</t>
  </si>
  <si>
    <t>GO1</t>
  </si>
  <si>
    <t>GO2</t>
  </si>
  <si>
    <t>GO3</t>
  </si>
  <si>
    <t>GP1</t>
  </si>
  <si>
    <t>GP2</t>
  </si>
  <si>
    <t>GP3</t>
  </si>
  <si>
    <t>HG1</t>
  </si>
  <si>
    <t>HG2</t>
  </si>
  <si>
    <t>HG3</t>
  </si>
  <si>
    <t>HH1</t>
  </si>
  <si>
    <t>HH2</t>
  </si>
  <si>
    <t>HH3</t>
  </si>
  <si>
    <t>HH Avg</t>
  </si>
  <si>
    <t>HI1</t>
  </si>
  <si>
    <t>HI2</t>
  </si>
  <si>
    <t>HI3</t>
  </si>
  <si>
    <t>HJ1</t>
  </si>
  <si>
    <t>HJ2</t>
  </si>
  <si>
    <t>HJ3</t>
  </si>
  <si>
    <t>HK1</t>
  </si>
  <si>
    <t>HK2</t>
  </si>
  <si>
    <t>HK3</t>
  </si>
  <si>
    <t>HL1</t>
  </si>
  <si>
    <t>HL2</t>
  </si>
  <si>
    <t>HL3</t>
  </si>
  <si>
    <t>HM1</t>
  </si>
  <si>
    <t>HM2</t>
  </si>
  <si>
    <t>HM3</t>
  </si>
  <si>
    <t>HN1</t>
  </si>
  <si>
    <t>HN2</t>
  </si>
  <si>
    <t>HN3</t>
  </si>
  <si>
    <t>HO1</t>
  </si>
  <si>
    <t>HO2</t>
  </si>
  <si>
    <t>HO3</t>
  </si>
  <si>
    <t>HP1</t>
  </si>
  <si>
    <t>HP2</t>
  </si>
  <si>
    <t>HP3</t>
  </si>
  <si>
    <t>IG1</t>
  </si>
  <si>
    <t>IG2</t>
  </si>
  <si>
    <t>IG3</t>
  </si>
  <si>
    <t>IH1</t>
  </si>
  <si>
    <t>IH2</t>
  </si>
  <si>
    <t>IH3</t>
  </si>
  <si>
    <t>IJ1</t>
  </si>
  <si>
    <t>IJ2</t>
  </si>
  <si>
    <t>IJ3</t>
  </si>
  <si>
    <t>IK1</t>
  </si>
  <si>
    <t>IK2</t>
  </si>
  <si>
    <t>IK3</t>
  </si>
  <si>
    <t>IL1</t>
  </si>
  <si>
    <t>IL2</t>
  </si>
  <si>
    <t>IL3</t>
  </si>
  <si>
    <t>IM1</t>
  </si>
  <si>
    <t>IM2</t>
  </si>
  <si>
    <t>IM3</t>
  </si>
  <si>
    <t>IN1</t>
  </si>
  <si>
    <t>IN2</t>
  </si>
  <si>
    <t>IN3</t>
  </si>
  <si>
    <t>IO1</t>
  </si>
  <si>
    <t>IO2</t>
  </si>
  <si>
    <t>IO3</t>
  </si>
  <si>
    <t>IP1</t>
  </si>
  <si>
    <t>IP2</t>
  </si>
  <si>
    <t>IP3</t>
  </si>
  <si>
    <t>JG1</t>
  </si>
  <si>
    <t>JG2</t>
  </si>
  <si>
    <t>JG3</t>
  </si>
  <si>
    <t>JH1</t>
  </si>
  <si>
    <t>JH2</t>
  </si>
  <si>
    <t>JH3</t>
  </si>
  <si>
    <t>JI1</t>
  </si>
  <si>
    <t>JI2</t>
  </si>
  <si>
    <t>JI3</t>
  </si>
  <si>
    <t>JK1</t>
  </si>
  <si>
    <t>JK2</t>
  </si>
  <si>
    <t>JK3</t>
  </si>
  <si>
    <t>JL1</t>
  </si>
  <si>
    <t>JL2</t>
  </si>
  <si>
    <t>JL3</t>
  </si>
  <si>
    <t>JM1</t>
  </si>
  <si>
    <t>JM2</t>
  </si>
  <si>
    <t>JM3</t>
  </si>
  <si>
    <t>JN1</t>
  </si>
  <si>
    <t>JN2</t>
  </si>
  <si>
    <t>JN3</t>
  </si>
  <si>
    <t>JO1</t>
  </si>
  <si>
    <t>JO2</t>
  </si>
  <si>
    <t>JO3</t>
  </si>
  <si>
    <t>JP1</t>
  </si>
  <si>
    <t>JP2</t>
  </si>
  <si>
    <t>JP3</t>
  </si>
  <si>
    <t>KG1</t>
  </si>
  <si>
    <t>KG2</t>
  </si>
  <si>
    <t>KG3</t>
  </si>
  <si>
    <t>KH1</t>
  </si>
  <si>
    <t>KH2</t>
  </si>
  <si>
    <t>KH3</t>
  </si>
  <si>
    <t>KI1</t>
  </si>
  <si>
    <t>KI2</t>
  </si>
  <si>
    <t>KI3</t>
  </si>
  <si>
    <t>KJ1</t>
  </si>
  <si>
    <t>KJ2</t>
  </si>
  <si>
    <t>KJ3</t>
  </si>
  <si>
    <t>KL1</t>
  </si>
  <si>
    <t>KL2</t>
  </si>
  <si>
    <t>KL3</t>
  </si>
  <si>
    <t>KM1</t>
  </si>
  <si>
    <t>KM2</t>
  </si>
  <si>
    <t>KM3</t>
  </si>
  <si>
    <t>KN1</t>
  </si>
  <si>
    <t>KN2</t>
  </si>
  <si>
    <t>KN3</t>
  </si>
  <si>
    <t>KO1</t>
  </si>
  <si>
    <t>KO2</t>
  </si>
  <si>
    <t>KO3</t>
  </si>
  <si>
    <t>KP1</t>
  </si>
  <si>
    <t>KP2</t>
  </si>
  <si>
    <t>KP3</t>
  </si>
  <si>
    <t>LG1</t>
  </si>
  <si>
    <t>LG2</t>
  </si>
  <si>
    <t>LG3</t>
  </si>
  <si>
    <t>LH1</t>
  </si>
  <si>
    <t>LH2</t>
  </si>
  <si>
    <t>LH3</t>
  </si>
  <si>
    <t>LI1</t>
  </si>
  <si>
    <t>LI2</t>
  </si>
  <si>
    <t>LI3</t>
  </si>
  <si>
    <t>LJ1</t>
  </si>
  <si>
    <t>LJ2</t>
  </si>
  <si>
    <t>LJ3</t>
  </si>
  <si>
    <t>LK1</t>
  </si>
  <si>
    <t>LK2</t>
  </si>
  <si>
    <t>LK3</t>
  </si>
  <si>
    <t>LM1</t>
  </si>
  <si>
    <t>LM2</t>
  </si>
  <si>
    <t>LM3</t>
  </si>
  <si>
    <t>LN1</t>
  </si>
  <si>
    <t>LN2</t>
  </si>
  <si>
    <t>LN3</t>
  </si>
  <si>
    <t>LO1</t>
  </si>
  <si>
    <t>LO2</t>
  </si>
  <si>
    <t>LO3</t>
  </si>
  <si>
    <t>LP1</t>
  </si>
  <si>
    <t>LP2</t>
  </si>
  <si>
    <t>LP3</t>
  </si>
  <si>
    <t>MG1</t>
  </si>
  <si>
    <t>MG2</t>
  </si>
  <si>
    <t>MG3</t>
  </si>
  <si>
    <t>MH1</t>
  </si>
  <si>
    <t>MH2</t>
  </si>
  <si>
    <t>MH3</t>
  </si>
  <si>
    <t>MI1</t>
  </si>
  <si>
    <t>MI2</t>
  </si>
  <si>
    <t>MI3</t>
  </si>
  <si>
    <t>MJ1</t>
  </si>
  <si>
    <t>MJ2</t>
  </si>
  <si>
    <t>MJ3</t>
  </si>
  <si>
    <t>MK1</t>
  </si>
  <si>
    <t>MK2</t>
  </si>
  <si>
    <t>MK3</t>
  </si>
  <si>
    <t>ML1</t>
  </si>
  <si>
    <t>ML2</t>
  </si>
  <si>
    <t>ML3</t>
  </si>
  <si>
    <t>MN1</t>
  </si>
  <si>
    <t>MN2</t>
  </si>
  <si>
    <t>MN3</t>
  </si>
  <si>
    <t>MO1</t>
  </si>
  <si>
    <t>MO2</t>
  </si>
  <si>
    <t>MO3</t>
  </si>
  <si>
    <t>MP1</t>
  </si>
  <si>
    <t>MP2</t>
  </si>
  <si>
    <t>MP3</t>
  </si>
  <si>
    <t>NG1</t>
  </si>
  <si>
    <t>NG2</t>
  </si>
  <si>
    <t>NG3</t>
  </si>
  <si>
    <t>NH1</t>
  </si>
  <si>
    <t>NH2</t>
  </si>
  <si>
    <t>NH3</t>
  </si>
  <si>
    <t>NI1</t>
  </si>
  <si>
    <t>NI2</t>
  </si>
  <si>
    <t>NI3</t>
  </si>
  <si>
    <t>NJ1</t>
  </si>
  <si>
    <t>NJ2</t>
  </si>
  <si>
    <t>NJ3</t>
  </si>
  <si>
    <t>NK1</t>
  </si>
  <si>
    <t>NK2</t>
  </si>
  <si>
    <t>NK3</t>
  </si>
  <si>
    <t>NL1</t>
  </si>
  <si>
    <t>NL2</t>
  </si>
  <si>
    <t>NL3</t>
  </si>
  <si>
    <t>NM1</t>
  </si>
  <si>
    <t>NM2</t>
  </si>
  <si>
    <t>NM3</t>
  </si>
  <si>
    <t>NN1</t>
  </si>
  <si>
    <t>NN2</t>
  </si>
  <si>
    <t>NN3</t>
  </si>
  <si>
    <t>NO1</t>
  </si>
  <si>
    <t>NO2</t>
  </si>
  <si>
    <t>NO3</t>
  </si>
  <si>
    <t>NP1</t>
  </si>
  <si>
    <t>NP2</t>
  </si>
  <si>
    <t>NP3</t>
  </si>
  <si>
    <t>OG1</t>
  </si>
  <si>
    <t>OG2</t>
  </si>
  <si>
    <t>OG3</t>
  </si>
  <si>
    <t>OH1</t>
  </si>
  <si>
    <t>OH2</t>
  </si>
  <si>
    <t>OH3</t>
  </si>
  <si>
    <t>OI1</t>
  </si>
  <si>
    <t>OI2</t>
  </si>
  <si>
    <t>OI3</t>
  </si>
  <si>
    <t>OJ1</t>
  </si>
  <si>
    <t>OJ2</t>
  </si>
  <si>
    <t>OJ3</t>
  </si>
  <si>
    <t>OK1</t>
  </si>
  <si>
    <t>OK2</t>
  </si>
  <si>
    <t>OK3</t>
  </si>
  <si>
    <t>OL1</t>
  </si>
  <si>
    <t>OL2</t>
  </si>
  <si>
    <t>OL3</t>
  </si>
  <si>
    <t>OM1</t>
  </si>
  <si>
    <t>OM2</t>
  </si>
  <si>
    <t>OM3</t>
  </si>
  <si>
    <t>ON1</t>
  </si>
  <si>
    <t>ON2</t>
  </si>
  <si>
    <t>ON3</t>
  </si>
  <si>
    <t>OP1</t>
  </si>
  <si>
    <t>OP2</t>
  </si>
  <si>
    <t>OP3</t>
  </si>
  <si>
    <t>PG1</t>
  </si>
  <si>
    <t>PG2</t>
  </si>
  <si>
    <t xml:space="preserve">PG3 </t>
  </si>
  <si>
    <t>PH1</t>
  </si>
  <si>
    <t>PH2</t>
  </si>
  <si>
    <t>PH3</t>
  </si>
  <si>
    <t>PI1</t>
  </si>
  <si>
    <t>PI2</t>
  </si>
  <si>
    <t>PI3</t>
  </si>
  <si>
    <t>PJ1</t>
  </si>
  <si>
    <t>PJ2</t>
  </si>
  <si>
    <t>PJ3</t>
  </si>
  <si>
    <t>PK1</t>
  </si>
  <si>
    <t>PK2</t>
  </si>
  <si>
    <t>PK3</t>
  </si>
  <si>
    <t>PL1</t>
  </si>
  <si>
    <t>PL2</t>
  </si>
  <si>
    <t>PL3</t>
  </si>
  <si>
    <t>PM1</t>
  </si>
  <si>
    <t>PM2</t>
  </si>
  <si>
    <t xml:space="preserve">PM3 </t>
  </si>
  <si>
    <t>PN1</t>
  </si>
  <si>
    <t xml:space="preserve">PN2 </t>
  </si>
  <si>
    <t>PN3</t>
  </si>
  <si>
    <t>PO1</t>
  </si>
  <si>
    <t>PO2</t>
  </si>
  <si>
    <t>PO3</t>
  </si>
  <si>
    <t>sd</t>
  </si>
  <si>
    <t>Night 1 (n= 36)</t>
  </si>
  <si>
    <t>Night 2 (n=168)</t>
  </si>
  <si>
    <t>Night 1 (n= 90)</t>
  </si>
  <si>
    <t>Night 2 (n=270)</t>
  </si>
  <si>
    <t>2019 (n=204)</t>
  </si>
  <si>
    <t>2022 (n=360)</t>
  </si>
  <si>
    <t>Sperm Added</t>
  </si>
  <si>
    <t>Ova Added</t>
  </si>
  <si>
    <t>*incubated for 7 hours</t>
  </si>
  <si>
    <t>incubated for 6 hours</t>
  </si>
  <si>
    <t>*incubated for 6 hours</t>
  </si>
  <si>
    <t xml:space="preserve">sperm </t>
  </si>
  <si>
    <t>1*10^5</t>
  </si>
  <si>
    <t>sperm</t>
  </si>
  <si>
    <t>1*10^6</t>
  </si>
  <si>
    <t>s.e.</t>
  </si>
  <si>
    <t>M13 Self</t>
  </si>
  <si>
    <t>year</t>
  </si>
  <si>
    <t>fert avg</t>
  </si>
  <si>
    <t>self fert</t>
  </si>
  <si>
    <t>self p-vale</t>
  </si>
  <si>
    <t>p-value</t>
  </si>
  <si>
    <t>2019 (n=42)</t>
  </si>
  <si>
    <t>2022 (n=54)</t>
  </si>
  <si>
    <t>self fert (n=3)</t>
  </si>
  <si>
    <t>B8-B8</t>
  </si>
  <si>
    <t>AVG</t>
  </si>
  <si>
    <t>SE</t>
  </si>
  <si>
    <t>S.E.</t>
  </si>
  <si>
    <t>Self</t>
  </si>
  <si>
    <t>b8</t>
  </si>
  <si>
    <t>m13</t>
  </si>
  <si>
    <t>declined by %</t>
  </si>
  <si>
    <t>total decline</t>
  </si>
  <si>
    <t>056 - Night 1</t>
  </si>
  <si>
    <t xml:space="preserve">AB </t>
  </si>
  <si>
    <t xml:space="preserve">AC </t>
  </si>
  <si>
    <t xml:space="preserve">AD </t>
  </si>
  <si>
    <t xml:space="preserve">AE </t>
  </si>
  <si>
    <t xml:space="preserve">AF </t>
  </si>
  <si>
    <t>BA</t>
  </si>
  <si>
    <t>CA</t>
  </si>
  <si>
    <t>DA</t>
  </si>
  <si>
    <t>EA</t>
  </si>
  <si>
    <t>FA</t>
  </si>
  <si>
    <t>056 - Night 2</t>
  </si>
  <si>
    <t xml:space="preserve">MG </t>
  </si>
  <si>
    <t xml:space="preserve">MH </t>
  </si>
  <si>
    <t xml:space="preserve">MI </t>
  </si>
  <si>
    <t xml:space="preserve">MJ </t>
  </si>
  <si>
    <t xml:space="preserve">MK </t>
  </si>
  <si>
    <t xml:space="preserve">ML </t>
  </si>
  <si>
    <t xml:space="preserve">MN </t>
  </si>
  <si>
    <t xml:space="preserve">MO </t>
  </si>
  <si>
    <t xml:space="preserve">MP </t>
  </si>
  <si>
    <t xml:space="preserve">GM </t>
  </si>
  <si>
    <t xml:space="preserve">HM </t>
  </si>
  <si>
    <t xml:space="preserve">IM </t>
  </si>
  <si>
    <t xml:space="preserve">JM </t>
  </si>
  <si>
    <t xml:space="preserve">KM </t>
  </si>
  <si>
    <t xml:space="preserve">LM </t>
  </si>
  <si>
    <t xml:space="preserve">NM </t>
  </si>
  <si>
    <t xml:space="preserve">OM </t>
  </si>
  <si>
    <t xml:space="preserve">PM </t>
  </si>
  <si>
    <t>MM1</t>
  </si>
  <si>
    <t>MM2</t>
  </si>
  <si>
    <t>MM3</t>
  </si>
  <si>
    <t>MM Avg</t>
  </si>
  <si>
    <t>AA1</t>
  </si>
  <si>
    <t>AA2</t>
  </si>
  <si>
    <t>AA3</t>
  </si>
  <si>
    <t>AA Avg</t>
  </si>
  <si>
    <t>Self Crosses t-test</t>
  </si>
  <si>
    <t>out crosses t-test</t>
  </si>
  <si>
    <t>Night 1 (n=10)</t>
  </si>
  <si>
    <t>Night 2 (n=18)</t>
  </si>
  <si>
    <t>Cross</t>
  </si>
  <si>
    <t>Batch</t>
  </si>
  <si>
    <t>056-098</t>
  </si>
  <si>
    <t>098-056</t>
  </si>
  <si>
    <t>056-108</t>
  </si>
  <si>
    <t>108-056</t>
  </si>
  <si>
    <t>056-065</t>
  </si>
  <si>
    <t>065-056</t>
  </si>
  <si>
    <t>056-029</t>
  </si>
  <si>
    <t>029-056</t>
  </si>
  <si>
    <t>056-057</t>
  </si>
  <si>
    <t>057-056</t>
  </si>
  <si>
    <t>098-108</t>
  </si>
  <si>
    <t>108-098</t>
  </si>
  <si>
    <t>098-065</t>
  </si>
  <si>
    <t>065-098</t>
  </si>
  <si>
    <t>098-029</t>
  </si>
  <si>
    <t>029-098</t>
  </si>
  <si>
    <t>098-057</t>
  </si>
  <si>
    <t>057-098</t>
  </si>
  <si>
    <t>108-065</t>
  </si>
  <si>
    <t>065-108</t>
  </si>
  <si>
    <t>108-029</t>
  </si>
  <si>
    <t>029-108</t>
  </si>
  <si>
    <t>108-057</t>
  </si>
  <si>
    <t>057-108</t>
  </si>
  <si>
    <t>065-029</t>
  </si>
  <si>
    <t>029-065</t>
  </si>
  <si>
    <t>065-057</t>
  </si>
  <si>
    <t>057-065</t>
  </si>
  <si>
    <t>029-057</t>
  </si>
  <si>
    <t>057-029</t>
  </si>
  <si>
    <t>007-B8</t>
  </si>
  <si>
    <t xml:space="preserve">007-025 </t>
  </si>
  <si>
    <t xml:space="preserve">007-028 </t>
  </si>
  <si>
    <t xml:space="preserve">007-031 </t>
  </si>
  <si>
    <t>007-048</t>
  </si>
  <si>
    <t>007-056</t>
  </si>
  <si>
    <t xml:space="preserve">007-M13 </t>
  </si>
  <si>
    <t>007-104</t>
  </si>
  <si>
    <t>007-121</t>
  </si>
  <si>
    <t>B8-025</t>
  </si>
  <si>
    <t>B8-028</t>
  </si>
  <si>
    <t>B8-031</t>
  </si>
  <si>
    <t>B8-048</t>
  </si>
  <si>
    <t>B8-056</t>
  </si>
  <si>
    <t>B8-M13</t>
  </si>
  <si>
    <t>B8-104</t>
  </si>
  <si>
    <t>B8-121</t>
  </si>
  <si>
    <t xml:space="preserve">025-028 </t>
  </si>
  <si>
    <t xml:space="preserve">025-031 </t>
  </si>
  <si>
    <t>025-048</t>
  </si>
  <si>
    <t>025-056</t>
  </si>
  <si>
    <t xml:space="preserve">025-M13 </t>
  </si>
  <si>
    <t>025-104</t>
  </si>
  <si>
    <t xml:space="preserve">025-121 </t>
  </si>
  <si>
    <t xml:space="preserve">028-031 </t>
  </si>
  <si>
    <t xml:space="preserve">028-048 </t>
  </si>
  <si>
    <t xml:space="preserve">028-056 </t>
  </si>
  <si>
    <t xml:space="preserve">028-M13 </t>
  </si>
  <si>
    <t>028-104</t>
  </si>
  <si>
    <t>028-121</t>
  </si>
  <si>
    <t>031-048</t>
  </si>
  <si>
    <t>031-056</t>
  </si>
  <si>
    <t xml:space="preserve">031-M13 </t>
  </si>
  <si>
    <t xml:space="preserve">031-104 </t>
  </si>
  <si>
    <t>031-121</t>
  </si>
  <si>
    <t>048-056</t>
  </si>
  <si>
    <t xml:space="preserve">048-M13 </t>
  </si>
  <si>
    <t xml:space="preserve">048-104 </t>
  </si>
  <si>
    <t xml:space="preserve">048-121 </t>
  </si>
  <si>
    <t xml:space="preserve">056-M13 </t>
  </si>
  <si>
    <t>056-104</t>
  </si>
  <si>
    <t>056-121</t>
  </si>
  <si>
    <t xml:space="preserve">M13-104 </t>
  </si>
  <si>
    <t xml:space="preserve">M13-121 </t>
  </si>
  <si>
    <t>104-121</t>
  </si>
  <si>
    <t>B8-007</t>
  </si>
  <si>
    <t>025-007</t>
  </si>
  <si>
    <t xml:space="preserve">028-007 </t>
  </si>
  <si>
    <t xml:space="preserve">031-007 </t>
  </si>
  <si>
    <t>048-007</t>
  </si>
  <si>
    <t xml:space="preserve">056-007 </t>
  </si>
  <si>
    <t xml:space="preserve">M13-007 </t>
  </si>
  <si>
    <t>104-007</t>
  </si>
  <si>
    <t xml:space="preserve">121-007 </t>
  </si>
  <si>
    <t>025-B8</t>
  </si>
  <si>
    <t>028-B8</t>
  </si>
  <si>
    <t>031-B8</t>
  </si>
  <si>
    <t>048-B8</t>
  </si>
  <si>
    <t>056-B8</t>
  </si>
  <si>
    <t xml:space="preserve">M13-B8 </t>
  </si>
  <si>
    <t>104-B8</t>
  </si>
  <si>
    <t>121-B8</t>
  </si>
  <si>
    <t>028-025</t>
  </si>
  <si>
    <t>031-025</t>
  </si>
  <si>
    <t>048-025</t>
  </si>
  <si>
    <t>056-025</t>
  </si>
  <si>
    <t xml:space="preserve">M13-025 </t>
  </si>
  <si>
    <t>104-025</t>
  </si>
  <si>
    <t xml:space="preserve">121-025 </t>
  </si>
  <si>
    <t>031-028</t>
  </si>
  <si>
    <t>048-028</t>
  </si>
  <si>
    <t xml:space="preserve">056-028 </t>
  </si>
  <si>
    <t xml:space="preserve">M13-028 </t>
  </si>
  <si>
    <t xml:space="preserve">104-028 </t>
  </si>
  <si>
    <t>121-028</t>
  </si>
  <si>
    <t xml:space="preserve">048-031 </t>
  </si>
  <si>
    <t xml:space="preserve">056-031 </t>
  </si>
  <si>
    <t xml:space="preserve">M13-031 </t>
  </si>
  <si>
    <t xml:space="preserve">104-031 </t>
  </si>
  <si>
    <t>121-031</t>
  </si>
  <si>
    <t>056-048</t>
  </si>
  <si>
    <t xml:space="preserve">M13-048 </t>
  </si>
  <si>
    <t xml:space="preserve">104-048 </t>
  </si>
  <si>
    <t xml:space="preserve">121-048 </t>
  </si>
  <si>
    <t xml:space="preserve">M13-056 </t>
  </si>
  <si>
    <t xml:space="preserve">104-056 </t>
  </si>
  <si>
    <t xml:space="preserve">121-056 </t>
  </si>
  <si>
    <t xml:space="preserve">104-M13 </t>
  </si>
  <si>
    <t xml:space="preserve">121-M13 </t>
  </si>
  <si>
    <t>121-104</t>
  </si>
  <si>
    <t>2019 Night 1</t>
  </si>
  <si>
    <t>2019 Night 2</t>
  </si>
  <si>
    <t>2022 Night 1</t>
  </si>
  <si>
    <t>2022 Night 2</t>
  </si>
  <si>
    <t>YEAR1</t>
  </si>
  <si>
    <t>YEAR2</t>
  </si>
  <si>
    <t>t-test</t>
  </si>
  <si>
    <t>2019n1</t>
  </si>
  <si>
    <t>2019n1_sqrt</t>
  </si>
  <si>
    <t>2019n2</t>
  </si>
  <si>
    <t>2019n2_sqrt</t>
  </si>
  <si>
    <t>2022n1</t>
  </si>
  <si>
    <t>2022n1_sqrt</t>
  </si>
  <si>
    <t>2022n2</t>
  </si>
  <si>
    <t>2022n2_sqrt</t>
  </si>
  <si>
    <t>P-121</t>
  </si>
  <si>
    <t>O-104</t>
  </si>
  <si>
    <t>M13-067</t>
  </si>
  <si>
    <t>M-056</t>
  </si>
  <si>
    <t>L-048</t>
  </si>
  <si>
    <t>F-057</t>
  </si>
  <si>
    <t>K-031</t>
  </si>
  <si>
    <t>E-029</t>
  </si>
  <si>
    <t>J-028</t>
  </si>
  <si>
    <t>D-065</t>
  </si>
  <si>
    <t>I-025</t>
  </si>
  <si>
    <t>C-108</t>
  </si>
  <si>
    <t>B8-022</t>
  </si>
  <si>
    <t>B-098</t>
  </si>
  <si>
    <t>G-007</t>
  </si>
  <si>
    <t>A-056</t>
  </si>
  <si>
    <t>night4</t>
  </si>
  <si>
    <t>genet4</t>
  </si>
  <si>
    <t>night3</t>
  </si>
  <si>
    <t>genet3</t>
  </si>
  <si>
    <t>night2</t>
  </si>
  <si>
    <t>genet2</t>
  </si>
  <si>
    <t>night1</t>
  </si>
  <si>
    <t>genet1</t>
  </si>
  <si>
    <t>2019-Night 1</t>
  </si>
  <si>
    <t>2019-Night 2</t>
  </si>
  <si>
    <t>2022-Night 1</t>
  </si>
  <si>
    <t>2022-Night 2</t>
  </si>
  <si>
    <t>B8 Genet Avg (n=9)</t>
  </si>
  <si>
    <t>B8 Self (n=3)</t>
  </si>
  <si>
    <r>
      <t>p-value (</t>
    </r>
    <r>
      <rPr>
        <b/>
        <i/>
        <sz val="11"/>
        <color theme="1"/>
        <rFont val="Calibri"/>
        <family val="2"/>
      </rPr>
      <t>α=0.05)</t>
    </r>
  </si>
  <si>
    <t>M13 Outcrosses (n=7, n=9)</t>
  </si>
  <si>
    <t>M13 Self Crosses (n=3)</t>
  </si>
  <si>
    <t>Species</t>
  </si>
  <si>
    <t>Total Crosses</t>
  </si>
  <si>
    <t>Total Reciprocal Pairs</t>
  </si>
  <si>
    <r>
      <t>Pairs with significant difference (</t>
    </r>
    <r>
      <rPr>
        <i/>
        <sz val="11"/>
        <color theme="1"/>
        <rFont val="Calibri"/>
        <family val="2"/>
      </rPr>
      <t>α=0.05)</t>
    </r>
  </si>
  <si>
    <t>% Recip Crosses Statistically Different</t>
  </si>
  <si>
    <t>ACER</t>
  </si>
  <si>
    <t>OFAV</t>
  </si>
  <si>
    <t>Night</t>
  </si>
  <si>
    <t>Year</t>
  </si>
  <si>
    <t>Year 1 (2019)</t>
  </si>
  <si>
    <t>ANCER</t>
  </si>
  <si>
    <t>no out</t>
  </si>
  <si>
    <t>acer</t>
  </si>
  <si>
    <t>out</t>
  </si>
  <si>
    <t>Year 1 (n=12)</t>
  </si>
  <si>
    <t>Year 2 (n=16)</t>
  </si>
  <si>
    <t>ofav</t>
  </si>
  <si>
    <t>Year 2 (2022)</t>
  </si>
  <si>
    <t>Year 1 (n=15)</t>
  </si>
  <si>
    <t>52-52 Self</t>
  </si>
  <si>
    <t>53-53 Self</t>
  </si>
  <si>
    <t>54-54 Self</t>
  </si>
  <si>
    <t>55-55 Self</t>
  </si>
  <si>
    <t>56-56 Self</t>
  </si>
  <si>
    <t>57-57 Self</t>
  </si>
  <si>
    <t xml:space="preserve">77-77 Self </t>
  </si>
  <si>
    <t>79-79 Self</t>
  </si>
  <si>
    <t>90-90 Self</t>
  </si>
  <si>
    <t>107-107</t>
  </si>
  <si>
    <r>
      <t xml:space="preserve">Year 1 </t>
    </r>
    <r>
      <rPr>
        <b/>
        <sz val="11"/>
        <color rgb="FF0070C0"/>
        <rFont val="Calibri"/>
        <family val="2"/>
        <scheme val="minor"/>
      </rPr>
      <t>(n=12)</t>
    </r>
    <r>
      <rPr>
        <b/>
        <sz val="11"/>
        <color theme="5"/>
        <rFont val="Calibri"/>
        <family val="2"/>
        <scheme val="minor"/>
      </rPr>
      <t xml:space="preserve"> (n=15)</t>
    </r>
  </si>
  <si>
    <t>Year 2 (n=4)</t>
  </si>
  <si>
    <r>
      <t xml:space="preserve">Year 2 </t>
    </r>
    <r>
      <rPr>
        <b/>
        <sz val="11"/>
        <color rgb="FF0070C0"/>
        <rFont val="Calibri"/>
        <family val="2"/>
        <scheme val="minor"/>
      </rPr>
      <t>(n=16)</t>
    </r>
    <r>
      <rPr>
        <b/>
        <sz val="11"/>
        <color theme="5"/>
        <rFont val="Calibri"/>
        <family val="2"/>
        <scheme val="minor"/>
      </rPr>
      <t xml:space="preserve"> (n=4)</t>
    </r>
  </si>
  <si>
    <t>U50-U50</t>
  </si>
  <si>
    <t>U94 (n=6)</t>
  </si>
  <si>
    <t>U94 (n=14)</t>
  </si>
  <si>
    <t>U50 (n=6)</t>
  </si>
  <si>
    <t>U50 (n=14)</t>
  </si>
  <si>
    <t xml:space="preserve">U50 </t>
  </si>
  <si>
    <t>Night 2 (n=14)</t>
  </si>
  <si>
    <t>U50 Self</t>
  </si>
  <si>
    <t>U94 Self</t>
  </si>
  <si>
    <t>U50 Overall</t>
  </si>
  <si>
    <t>U94 Overall</t>
  </si>
  <si>
    <t>Higher than Batch Avg</t>
  </si>
  <si>
    <t>Lower than Batch Avg</t>
  </si>
  <si>
    <t>No Difference</t>
  </si>
  <si>
    <t>Total Genets</t>
  </si>
  <si>
    <t>sefes</t>
  </si>
  <si>
    <t>Total</t>
  </si>
  <si>
    <t>53-58</t>
  </si>
  <si>
    <t>53-79</t>
  </si>
  <si>
    <t>53-97</t>
  </si>
  <si>
    <t>53-102</t>
  </si>
  <si>
    <t>58-53</t>
  </si>
  <si>
    <t>79-53</t>
  </si>
  <si>
    <t>97-53</t>
  </si>
  <si>
    <t>102-53</t>
  </si>
  <si>
    <t>53 Night 1</t>
  </si>
  <si>
    <t>53-52</t>
  </si>
  <si>
    <t>53-54</t>
  </si>
  <si>
    <t>53-55</t>
  </si>
  <si>
    <t>53-56</t>
  </si>
  <si>
    <t>53-57</t>
  </si>
  <si>
    <t>53-77</t>
  </si>
  <si>
    <t>53-90</t>
  </si>
  <si>
    <t>53-107</t>
  </si>
  <si>
    <t>52-53</t>
  </si>
  <si>
    <t>54-53</t>
  </si>
  <si>
    <t>55-53</t>
  </si>
  <si>
    <t>56-53</t>
  </si>
  <si>
    <t>57-53</t>
  </si>
  <si>
    <t>77-53</t>
  </si>
  <si>
    <t>90-53</t>
  </si>
  <si>
    <t>batch p-val</t>
  </si>
  <si>
    <t>107-53</t>
  </si>
  <si>
    <t>53 Night 2</t>
  </si>
  <si>
    <t>79-58</t>
  </si>
  <si>
    <t>79-97</t>
  </si>
  <si>
    <t>79-102</t>
  </si>
  <si>
    <t>59-79</t>
  </si>
  <si>
    <t>Batch P-val</t>
  </si>
  <si>
    <t>97-79</t>
  </si>
  <si>
    <t>102-79</t>
  </si>
  <si>
    <t>79-52</t>
  </si>
  <si>
    <t>79-54</t>
  </si>
  <si>
    <t>79-55</t>
  </si>
  <si>
    <t>79-56</t>
  </si>
  <si>
    <t>79-57</t>
  </si>
  <si>
    <t>79-77</t>
  </si>
  <si>
    <t>79-90</t>
  </si>
  <si>
    <t>79-107</t>
  </si>
  <si>
    <t>52-79</t>
  </si>
  <si>
    <t xml:space="preserve">54-79 </t>
  </si>
  <si>
    <t>55-79</t>
  </si>
  <si>
    <t>56-79</t>
  </si>
  <si>
    <t>57-79</t>
  </si>
  <si>
    <t>77-79</t>
  </si>
  <si>
    <t>90-79</t>
  </si>
  <si>
    <t>107-79</t>
  </si>
  <si>
    <t>BATCH 1</t>
  </si>
  <si>
    <t>BATCH 2</t>
  </si>
  <si>
    <t>BATCH 3</t>
  </si>
  <si>
    <t>Batch 1</t>
  </si>
  <si>
    <t>Batch 2</t>
  </si>
  <si>
    <t>Batch 3</t>
  </si>
  <si>
    <t>u50 pval</t>
  </si>
  <si>
    <t>108 Self</t>
  </si>
  <si>
    <t>077 Self</t>
  </si>
  <si>
    <t>108-077</t>
  </si>
  <si>
    <t>B8 Outcrosses</t>
  </si>
  <si>
    <t xml:space="preserve">M13 Outcrosses </t>
  </si>
  <si>
    <t>B8 Self-cross</t>
  </si>
  <si>
    <t>M13 Self-cross</t>
  </si>
  <si>
    <t>022 Outcrosses</t>
  </si>
  <si>
    <t>022 Self-cross</t>
  </si>
  <si>
    <t xml:space="preserve">067 Outcrosses </t>
  </si>
  <si>
    <t>067 Self-cross</t>
  </si>
  <si>
    <t>077-108</t>
  </si>
  <si>
    <t>077 Combined Genet</t>
  </si>
  <si>
    <t>108 Combined Genet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</si>
</sst>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"/>
    <numFmt numFmtId="165" formatCode="0.0000"/>
    <numFmt numFmtId="166" formatCode="0.000"/>
    <numFmt numFmtId="167" formatCode="0.000E+00"/>
    <numFmt numFmtId="168" formatCode="0.0E+00"/>
    <numFmt numFmtId="169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b/>
      <sz val="11"/>
      <color theme="5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2" fontId="0" fillId="0" borderId="0" xfId="0" applyNumberFormat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0" fontId="0" fillId="0" borderId="0" xfId="0" applyNumberFormat="1"/>
    <xf numFmtId="0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Border="1"/>
    <xf numFmtId="2" fontId="0" fillId="0" borderId="0" xfId="0" applyNumberFormat="1" applyAlignment="1"/>
    <xf numFmtId="167" fontId="1" fillId="0" borderId="0" xfId="0" applyNumberFormat="1" applyFont="1"/>
    <xf numFmtId="0" fontId="0" fillId="0" borderId="0" xfId="0"/>
    <xf numFmtId="2" fontId="0" fillId="0" borderId="0" xfId="0" applyNumberFormat="1"/>
    <xf numFmtId="0" fontId="2" fillId="0" borderId="4" xfId="0" applyFont="1" applyBorder="1"/>
    <xf numFmtId="11" fontId="1" fillId="0" borderId="0" xfId="0" applyNumberFormat="1" applyFont="1"/>
    <xf numFmtId="168" fontId="0" fillId="0" borderId="0" xfId="0" applyNumberFormat="1"/>
    <xf numFmtId="168" fontId="1" fillId="0" borderId="0" xfId="0" applyNumberFormat="1" applyFont="1"/>
    <xf numFmtId="0" fontId="4" fillId="0" borderId="4" xfId="0" applyFont="1" applyBorder="1"/>
    <xf numFmtId="14" fontId="0" fillId="0" borderId="0" xfId="0" applyNumberFormat="1"/>
    <xf numFmtId="2" fontId="0" fillId="0" borderId="5" xfId="0" applyNumberFormat="1" applyBorder="1"/>
    <xf numFmtId="0" fontId="0" fillId="0" borderId="0" xfId="0" applyFont="1" applyFill="1" applyBorder="1"/>
    <xf numFmtId="0" fontId="8" fillId="0" borderId="0" xfId="0" applyFont="1" applyBorder="1"/>
    <xf numFmtId="2" fontId="0" fillId="0" borderId="6" xfId="0" applyNumberFormat="1" applyBorder="1"/>
    <xf numFmtId="2" fontId="0" fillId="0" borderId="7" xfId="0" applyNumberFormat="1" applyBorder="1"/>
    <xf numFmtId="0" fontId="9" fillId="0" borderId="4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14" fontId="10" fillId="0" borderId="10" xfId="0" applyNumberFormat="1" applyFont="1" applyBorder="1" applyAlignment="1">
      <alignment horizontal="right" vertical="center" wrapText="1"/>
    </xf>
    <xf numFmtId="0" fontId="10" fillId="0" borderId="10" xfId="0" applyFont="1" applyBorder="1" applyAlignment="1">
      <alignment horizontal="right" vertical="center"/>
    </xf>
    <xf numFmtId="0" fontId="10" fillId="0" borderId="0" xfId="0" applyFont="1" applyAlignment="1">
      <alignment horizontal="right" vertical="center"/>
    </xf>
    <xf numFmtId="14" fontId="10" fillId="0" borderId="9" xfId="0" applyNumberFormat="1" applyFont="1" applyBorder="1" applyAlignment="1">
      <alignment horizontal="right" vertical="center" wrapText="1"/>
    </xf>
    <xf numFmtId="0" fontId="10" fillId="0" borderId="9" xfId="0" applyFont="1" applyBorder="1" applyAlignment="1">
      <alignment horizontal="right" vertical="center"/>
    </xf>
    <xf numFmtId="0" fontId="10" fillId="0" borderId="4" xfId="0" applyFont="1" applyBorder="1" applyAlignment="1">
      <alignment horizontal="right" vertical="center"/>
    </xf>
    <xf numFmtId="0" fontId="9" fillId="2" borderId="0" xfId="0" applyFont="1" applyFill="1" applyAlignment="1">
      <alignment horizontal="right" vertical="center"/>
    </xf>
    <xf numFmtId="0" fontId="10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0" fillId="0" borderId="11" xfId="0" applyFont="1" applyBorder="1" applyAlignment="1">
      <alignment horizontal="right" vertical="center"/>
    </xf>
    <xf numFmtId="0" fontId="10" fillId="0" borderId="12" xfId="0" applyFont="1" applyBorder="1" applyAlignment="1">
      <alignment horizontal="right" vertical="center"/>
    </xf>
    <xf numFmtId="0" fontId="10" fillId="0" borderId="13" xfId="0" applyFont="1" applyBorder="1" applyAlignment="1">
      <alignment horizontal="right" vertical="center"/>
    </xf>
    <xf numFmtId="14" fontId="10" fillId="0" borderId="0" xfId="0" applyNumberFormat="1" applyFont="1" applyBorder="1" applyAlignment="1">
      <alignment horizontal="right" vertical="center" wrapText="1"/>
    </xf>
    <xf numFmtId="0" fontId="10" fillId="0" borderId="0" xfId="0" applyFont="1" applyBorder="1" applyAlignment="1">
      <alignment horizontal="right" vertical="center"/>
    </xf>
    <xf numFmtId="169" fontId="9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horizontal="right" vertical="center"/>
    </xf>
    <xf numFmtId="2" fontId="0" fillId="0" borderId="2" xfId="0" applyNumberFormat="1" applyBorder="1"/>
    <xf numFmtId="14" fontId="2" fillId="0" borderId="4" xfId="0" applyNumberFormat="1" applyFont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A4C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microsoft.com/office/2011/relationships/chartColorStyle" Target="colors9.xml"/><Relationship Id="rId1" Type="http://schemas.microsoft.com/office/2011/relationships/chartStyle" Target="style9.xml"/><Relationship Id="rId4" Type="http://schemas.openxmlformats.org/officeDocument/2006/relationships/image" Target="../media/image2.jpeg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microsoft.com/office/2011/relationships/chartColorStyle" Target="colors14.xml"/><Relationship Id="rId1" Type="http://schemas.microsoft.com/office/2011/relationships/chartStyle" Target="style14.xml"/><Relationship Id="rId4" Type="http://schemas.openxmlformats.org/officeDocument/2006/relationships/image" Target="../media/image4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2019</a:t>
            </a:r>
            <a:r>
              <a:rPr lang="en-US" b="1" baseline="0">
                <a:solidFill>
                  <a:schemeClr val="tx1"/>
                </a:solidFill>
              </a:rPr>
              <a:t> vs. 2022</a:t>
            </a:r>
            <a:endParaRPr lang="en-US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559251968503936"/>
          <c:y val="0.1736111111111111"/>
          <c:w val="0.85385192475940508"/>
          <c:h val="0.6208180227471565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9F0-48F4-B0F6-34158B23CF21}"/>
              </c:ext>
            </c:extLst>
          </c:dPt>
          <c:dPt>
            <c:idx val="1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9F0-48F4-B0F6-34158B23CF21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9F0-48F4-B0F6-34158B23CF21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9F0-48F4-B0F6-34158B23CF2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'All 4 nights graph - avgs'!$D$16:$D$20</c:f>
                <c:numCache>
                  <c:formatCode>General</c:formatCode>
                  <c:ptCount val="5"/>
                  <c:pt idx="0">
                    <c:v>3.7366293435837798</c:v>
                  </c:pt>
                  <c:pt idx="1">
                    <c:v>2.6656221352731242</c:v>
                  </c:pt>
                  <c:pt idx="3">
                    <c:v>3.0615264639933182</c:v>
                  </c:pt>
                  <c:pt idx="4">
                    <c:v>2.1637701635372473</c:v>
                  </c:pt>
                </c:numCache>
              </c:numRef>
            </c:plus>
            <c:minus>
              <c:numRef>
                <c:f>'All 4 nights graph - avgs'!$D$16:$D$20</c:f>
                <c:numCache>
                  <c:formatCode>General</c:formatCode>
                  <c:ptCount val="5"/>
                  <c:pt idx="0">
                    <c:v>3.7366293435837798</c:v>
                  </c:pt>
                  <c:pt idx="1">
                    <c:v>2.6656221352731242</c:v>
                  </c:pt>
                  <c:pt idx="3">
                    <c:v>3.0615264639933182</c:v>
                  </c:pt>
                  <c:pt idx="4">
                    <c:v>2.1637701635372473</c:v>
                  </c:pt>
                </c:numCache>
              </c:numRef>
            </c:minus>
            <c:spPr>
              <a:noFill/>
              <a:ln w="22225" cap="flat" cmpd="sng" algn="ctr">
                <a:solidFill>
                  <a:schemeClr val="tx1">
                    <a:lumMod val="95000"/>
                    <a:lumOff val="5000"/>
                  </a:schemeClr>
                </a:solidFill>
                <a:round/>
              </a:ln>
              <a:effectLst/>
            </c:spPr>
          </c:errBars>
          <c:cat>
            <c:strRef>
              <c:f>'All 4 nights graph - avgs'!$B$16:$B$20</c:f>
              <c:strCache>
                <c:ptCount val="5"/>
                <c:pt idx="0">
                  <c:v>Night 1 (n=4)</c:v>
                </c:pt>
                <c:pt idx="1">
                  <c:v>Night 2 (n=8)</c:v>
                </c:pt>
                <c:pt idx="3">
                  <c:v>Night 1 (n=6)</c:v>
                </c:pt>
                <c:pt idx="4">
                  <c:v>Night 2 (n=10)</c:v>
                </c:pt>
              </c:strCache>
            </c:strRef>
          </c:cat>
          <c:val>
            <c:numRef>
              <c:f>'All 4 nights graph - avgs'!$C$16:$C$20</c:f>
              <c:numCache>
                <c:formatCode>0.00</c:formatCode>
                <c:ptCount val="5"/>
                <c:pt idx="0">
                  <c:v>76.098503331666663</c:v>
                </c:pt>
                <c:pt idx="1">
                  <c:v>61.071670026232155</c:v>
                </c:pt>
                <c:pt idx="3">
                  <c:v>31.28010360924776</c:v>
                </c:pt>
                <c:pt idx="4">
                  <c:v>34.412205474008857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F0-48F4-B0F6-34158B23CF2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14810463"/>
        <c:axId val="407804191"/>
      </c:barChart>
      <c:catAx>
        <c:axId val="1414810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Night and Sample</a:t>
                </a:r>
                <a:r>
                  <a:rPr lang="en-US" baseline="0">
                    <a:solidFill>
                      <a:schemeClr val="tx1"/>
                    </a:solidFill>
                  </a:rPr>
                  <a:t> Size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804191"/>
        <c:crosses val="autoZero"/>
        <c:auto val="1"/>
        <c:lblAlgn val="ctr"/>
        <c:lblOffset val="100"/>
        <c:noMultiLvlLbl val="0"/>
      </c:catAx>
      <c:valAx>
        <c:axId val="407804191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All Crosses Fert %</a:t>
                </a:r>
              </a:p>
              <a:p>
                <a:pPr>
                  <a:defRPr>
                    <a:solidFill>
                      <a:schemeClr val="tx1"/>
                    </a:solidFill>
                  </a:defRPr>
                </a:pP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810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>
                <a:solidFill>
                  <a:schemeClr val="tx1">
                    <a:lumMod val="95000"/>
                    <a:lumOff val="5000"/>
                  </a:schemeClr>
                </a:solidFill>
              </a:rPr>
              <a:t>2019 vs.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36A-4504-92AB-52370EA02AB4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36A-4504-92AB-52370EA02AB4}"/>
              </c:ext>
            </c:extLst>
          </c:dPt>
          <c:dLbls>
            <c:dLbl>
              <c:idx val="0"/>
              <c:layout>
                <c:manualLayout>
                  <c:x val="-3.1425779143893801E-17"/>
                  <c:y val="-4.621929783060445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36A-4504-92AB-52370EA02AB4}"/>
                </c:ext>
              </c:extLst>
            </c:dLbl>
            <c:dLbl>
              <c:idx val="1"/>
              <c:layout>
                <c:manualLayout>
                  <c:x val="-1.257031165755752E-16"/>
                  <c:y val="-8.377247731797057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36A-4504-92AB-52370EA02AB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'All 4 nights graph - avgs'!$T$11:$T$12</c:f>
                <c:numCache>
                  <c:formatCode>General</c:formatCode>
                  <c:ptCount val="2"/>
                  <c:pt idx="0">
                    <c:v>2.9741406797289827</c:v>
                  </c:pt>
                  <c:pt idx="1">
                    <c:v>1.7551675850534283</c:v>
                  </c:pt>
                </c:numCache>
              </c:numRef>
            </c:plus>
            <c:minus>
              <c:numRef>
                <c:f>'All 4 nights graph - avgs'!$T$11:$T$12</c:f>
                <c:numCache>
                  <c:formatCode>General</c:formatCode>
                  <c:ptCount val="2"/>
                  <c:pt idx="0">
                    <c:v>2.9741406797289827</c:v>
                  </c:pt>
                  <c:pt idx="1">
                    <c:v>1.7551675850534283</c:v>
                  </c:pt>
                </c:numCache>
              </c:numRef>
            </c:minus>
            <c:spPr>
              <a:noFill/>
              <a:ln w="22225" cap="flat" cmpd="sng" algn="ctr">
                <a:solidFill>
                  <a:schemeClr val="tx1">
                    <a:lumMod val="95000"/>
                    <a:lumOff val="5000"/>
                  </a:schemeClr>
                </a:solidFill>
                <a:round/>
              </a:ln>
              <a:effectLst/>
            </c:spPr>
          </c:errBars>
          <c:cat>
            <c:strRef>
              <c:f>'All 4 nights graph - avgs'!$R$11:$R$12</c:f>
              <c:strCache>
                <c:ptCount val="2"/>
                <c:pt idx="0">
                  <c:v>2019 (n=12)</c:v>
                </c:pt>
                <c:pt idx="1">
                  <c:v>2022 (n=16)</c:v>
                </c:pt>
              </c:strCache>
            </c:strRef>
          </c:cat>
          <c:val>
            <c:numRef>
              <c:f>'All 4 nights graph - avgs'!$S$11:$S$12</c:f>
              <c:numCache>
                <c:formatCode>0.00</c:formatCode>
                <c:ptCount val="2"/>
                <c:pt idx="0">
                  <c:v>66.080614461376996</c:v>
                </c:pt>
                <c:pt idx="1">
                  <c:v>33.237667274723449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A-4504-92AB-52370EA02AB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05546943"/>
        <c:axId val="867708703"/>
      </c:barChart>
      <c:catAx>
        <c:axId val="7055469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Year (Genets</a:t>
                </a:r>
                <a:r>
                  <a:rPr lang="en-US" sz="1600" b="1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 crossed)</a:t>
                </a:r>
              </a:p>
              <a:p>
                <a:pPr>
                  <a:defRPr sz="1600" b="1">
                    <a:solidFill>
                      <a:schemeClr val="tx1">
                        <a:lumMod val="95000"/>
                        <a:lumOff val="5000"/>
                      </a:schemeClr>
                    </a:solidFill>
                  </a:defRPr>
                </a:pPr>
                <a:endParaRPr lang="en-US" sz="1600" b="1">
                  <a:solidFill>
                    <a:schemeClr val="tx1">
                      <a:lumMod val="95000"/>
                      <a:lumOff val="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708703"/>
        <c:crosses val="autoZero"/>
        <c:auto val="1"/>
        <c:lblAlgn val="ctr"/>
        <c:lblOffset val="100"/>
        <c:noMultiLvlLbl val="0"/>
      </c:catAx>
      <c:valAx>
        <c:axId val="86770870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Fertilization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546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2019</a:t>
            </a:r>
            <a:r>
              <a:rPr lang="en-US" baseline="0"/>
              <a:t> vs. 2022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486-470C-B26D-A4E06CAA2F4E}"/>
              </c:ext>
            </c:extLst>
          </c:dPt>
          <c:dPt>
            <c:idx val="1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486-470C-B26D-A4E06CAA2F4E}"/>
              </c:ext>
            </c:extLst>
          </c:dPt>
          <c:dPt>
            <c:idx val="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486-470C-B26D-A4E06CAA2F4E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486-470C-B26D-A4E06CAA2F4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'All 4 nights graph - all reps'!$R$3:$R$7</c:f>
                <c:numCache>
                  <c:formatCode>General</c:formatCode>
                  <c:ptCount val="5"/>
                  <c:pt idx="0">
                    <c:v>3.2577554198719696</c:v>
                  </c:pt>
                  <c:pt idx="1">
                    <c:v>2.0213298505638484</c:v>
                  </c:pt>
                  <c:pt idx="3">
                    <c:v>2.7693319998257904</c:v>
                  </c:pt>
                  <c:pt idx="4">
                    <c:v>1.4221673875643603</c:v>
                  </c:pt>
                </c:numCache>
              </c:numRef>
            </c:plus>
            <c:minus>
              <c:numRef>
                <c:f>'All 4 nights graph - all reps'!$R$3:$R$7</c:f>
                <c:numCache>
                  <c:formatCode>General</c:formatCode>
                  <c:ptCount val="5"/>
                  <c:pt idx="0">
                    <c:v>3.2577554198719696</c:v>
                  </c:pt>
                  <c:pt idx="1">
                    <c:v>2.0213298505638484</c:v>
                  </c:pt>
                  <c:pt idx="3">
                    <c:v>2.7693319998257904</c:v>
                  </c:pt>
                  <c:pt idx="4">
                    <c:v>1.4221673875643603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'All 4 nights graph - all reps'!$P$3:$P$7</c:f>
              <c:strCache>
                <c:ptCount val="5"/>
                <c:pt idx="0">
                  <c:v>Night 1 (n= 36)</c:v>
                </c:pt>
                <c:pt idx="1">
                  <c:v>Night 2 (n=168)</c:v>
                </c:pt>
                <c:pt idx="3">
                  <c:v>Night 1 (n= 90)</c:v>
                </c:pt>
                <c:pt idx="4">
                  <c:v>Night 2 (n=270)</c:v>
                </c:pt>
              </c:strCache>
            </c:strRef>
          </c:cat>
          <c:val>
            <c:numRef>
              <c:f>'All 4 nights graph - all reps'!$Q$3:$Q$7</c:f>
              <c:numCache>
                <c:formatCode>0.00</c:formatCode>
                <c:ptCount val="5"/>
                <c:pt idx="0">
                  <c:v>76.098503331666677</c:v>
                </c:pt>
                <c:pt idx="1">
                  <c:v>61.071670026232155</c:v>
                </c:pt>
                <c:pt idx="3">
                  <c:v>31.28010360924776</c:v>
                </c:pt>
                <c:pt idx="4">
                  <c:v>34.412205474008857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8E-4FD4-8138-9129702F383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99675855"/>
        <c:axId val="145296719"/>
      </c:barChart>
      <c:catAx>
        <c:axId val="3996758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Night of Cross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96719"/>
        <c:crosses val="autoZero"/>
        <c:auto val="1"/>
        <c:lblAlgn val="ctr"/>
        <c:lblOffset val="100"/>
        <c:noMultiLvlLbl val="0"/>
      </c:catAx>
      <c:valAx>
        <c:axId val="145296719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Fert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675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>
                    <a:lumMod val="95000"/>
                    <a:lumOff val="5000"/>
                  </a:schemeClr>
                </a:solidFill>
              </a:rPr>
              <a:t>Average Total</a:t>
            </a:r>
            <a:r>
              <a:rPr lang="en-US" b="1" baseline="0">
                <a:solidFill>
                  <a:schemeClr val="tx1">
                    <a:lumMod val="95000"/>
                    <a:lumOff val="5000"/>
                  </a:schemeClr>
                </a:solidFill>
              </a:rPr>
              <a:t> Fertilization Per Year</a:t>
            </a:r>
            <a:endParaRPr lang="en-US" b="1">
              <a:solidFill>
                <a:schemeClr val="tx1">
                  <a:lumMod val="95000"/>
                  <a:lumOff val="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'2019 VS. 2022 ALL REPLICATES'!$I$3:$I$4</c:f>
                <c:numCache>
                  <c:formatCode>General</c:formatCode>
                  <c:ptCount val="2"/>
                  <c:pt idx="0">
                    <c:v>1.8035008381304798</c:v>
                  </c:pt>
                  <c:pt idx="1">
                    <c:v>1.2716433518293486</c:v>
                  </c:pt>
                </c:numCache>
              </c:numRef>
            </c:plus>
            <c:minus>
              <c:numRef>
                <c:f>'2019 VS. 2022 ALL REPLICATES'!$I$3:$I$4</c:f>
                <c:numCache>
                  <c:formatCode>General</c:formatCode>
                  <c:ptCount val="2"/>
                  <c:pt idx="0">
                    <c:v>1.8035008381304798</c:v>
                  </c:pt>
                  <c:pt idx="1">
                    <c:v>1.2716433518293486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95000"/>
                    <a:lumOff val="5000"/>
                  </a:schemeClr>
                </a:solidFill>
                <a:round/>
              </a:ln>
              <a:effectLst/>
            </c:spPr>
          </c:errBars>
          <c:cat>
            <c:strRef>
              <c:f>'2019 VS. 2022 ALL REPLICATES'!$G$3:$G$4</c:f>
              <c:strCache>
                <c:ptCount val="2"/>
                <c:pt idx="0">
                  <c:v>2019 (n=204)</c:v>
                </c:pt>
                <c:pt idx="1">
                  <c:v>2022 (n=360)</c:v>
                </c:pt>
              </c:strCache>
            </c:strRef>
          </c:cat>
          <c:val>
            <c:numRef>
              <c:f>'2019 VS. 2022 ALL REPLICATES'!$H$3:$H$4</c:f>
              <c:numCache>
                <c:formatCode>0.00</c:formatCode>
                <c:ptCount val="2"/>
                <c:pt idx="0">
                  <c:v>63.723464138955912</c:v>
                </c:pt>
                <c:pt idx="1">
                  <c:v>33.629180007818597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AE-4AF6-8834-69A77D45BEE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05643743"/>
        <c:axId val="867707871"/>
      </c:barChart>
      <c:catAx>
        <c:axId val="705643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Year and number of crosses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707871"/>
        <c:crosses val="autoZero"/>
        <c:auto val="1"/>
        <c:lblAlgn val="ctr"/>
        <c:lblOffset val="100"/>
        <c:noMultiLvlLbl val="0"/>
      </c:catAx>
      <c:valAx>
        <c:axId val="867707871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Fert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643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Sheet1!$Q$2:$Q$5</c:f>
              <c:strCache>
                <c:ptCount val="4"/>
                <c:pt idx="0">
                  <c:v>2019 Night 1</c:v>
                </c:pt>
                <c:pt idx="1">
                  <c:v>2019 Night 2</c:v>
                </c:pt>
                <c:pt idx="2">
                  <c:v>2022 Night 1</c:v>
                </c:pt>
                <c:pt idx="3">
                  <c:v>2022 Night 2</c:v>
                </c:pt>
              </c:strCache>
            </c:strRef>
          </c:cat>
          <c:val>
            <c:numRef>
              <c:f>Sheet1!$R$2:$R$5</c:f>
              <c:numCache>
                <c:formatCode>General</c:formatCode>
                <c:ptCount val="4"/>
                <c:pt idx="0">
                  <c:v>8.6530959183371454</c:v>
                </c:pt>
                <c:pt idx="1">
                  <c:v>7.5609111399294262</c:v>
                </c:pt>
                <c:pt idx="2">
                  <c:v>5.0419401125999999</c:v>
                </c:pt>
                <c:pt idx="3">
                  <c:v>5.5085425636666683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B2-4977-B7F0-7F6CF1CA4B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0214511"/>
        <c:axId val="1777481183"/>
      </c:barChart>
      <c:catAx>
        <c:axId val="1790214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481183"/>
        <c:crosses val="autoZero"/>
        <c:auto val="1"/>
        <c:lblAlgn val="ctr"/>
        <c:lblOffset val="100"/>
        <c:noMultiLvlLbl val="0"/>
      </c:catAx>
      <c:valAx>
        <c:axId val="177748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214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Sheet1!$R$20:$R$23</c:f>
              <c:numCache>
                <c:formatCode>0.00</c:formatCode>
                <c:ptCount val="4"/>
                <c:pt idx="0">
                  <c:v>76.098503331666677</c:v>
                </c:pt>
                <c:pt idx="1">
                  <c:v>61.071670026232155</c:v>
                </c:pt>
                <c:pt idx="2">
                  <c:v>31.28010360924776</c:v>
                </c:pt>
                <c:pt idx="3">
                  <c:v>34.412205474008857</c:v>
                </c:pt>
              </c:numCache>
            </c:numRef>
          </c:xVal>
          <c:yVal>
            <c:numRef>
              <c:f>Sheet1!$S$20:$S$23</c:f>
              <c:numCache>
                <c:formatCode>General</c:formatCode>
                <c:ptCount val="4"/>
                <c:pt idx="0">
                  <c:v>3</c:v>
                </c:pt>
                <c:pt idx="1">
                  <c:v>3.5</c:v>
                </c:pt>
                <c:pt idx="2">
                  <c:v>5.5</c:v>
                </c:pt>
                <c:pt idx="3">
                  <c:v>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0C-49A5-84E6-B44EDBD53E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0842912"/>
        <c:axId val="974705936"/>
      </c:scatterChart>
      <c:valAx>
        <c:axId val="106084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705936"/>
        <c:crosses val="autoZero"/>
        <c:crossBetween val="midCat"/>
      </c:valAx>
      <c:valAx>
        <c:axId val="97470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84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>
                <a:solidFill>
                  <a:schemeClr val="tx1">
                    <a:lumMod val="95000"/>
                    <a:lumOff val="5000"/>
                  </a:schemeClr>
                </a:solidFill>
              </a:rPr>
              <a:t>067</a:t>
            </a:r>
          </a:p>
          <a:p>
            <a:pPr>
              <a:defRPr sz="1800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endParaRPr lang="en-US" sz="1800" b="0">
              <a:solidFill>
                <a:schemeClr val="tx1">
                  <a:lumMod val="95000"/>
                  <a:lumOff val="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869586713617978"/>
          <c:y val="0.26428779165324867"/>
          <c:w val="0.66891995971815976"/>
          <c:h val="0.46636550939519317"/>
        </c:manualLayout>
      </c:layout>
      <c:barChart>
        <c:barDir val="col"/>
        <c:grouping val="clustered"/>
        <c:varyColors val="0"/>
        <c:ser>
          <c:idx val="0"/>
          <c:order val="0"/>
          <c:tx>
            <c:v>067 Outcrosses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'B8 and M13'!$S$57:$S$58</c:f>
                <c:numCache>
                  <c:formatCode>General</c:formatCode>
                  <c:ptCount val="2"/>
                  <c:pt idx="0">
                    <c:v>2.5249936383904301</c:v>
                  </c:pt>
                  <c:pt idx="1">
                    <c:v>2.8742759986828417</c:v>
                  </c:pt>
                </c:numCache>
              </c:numRef>
            </c:plus>
            <c:minus>
              <c:numRef>
                <c:f>'B8 and M13'!$S$57:$S$58</c:f>
                <c:numCache>
                  <c:formatCode>General</c:formatCode>
                  <c:ptCount val="2"/>
                  <c:pt idx="0">
                    <c:v>2.5249936383904301</c:v>
                  </c:pt>
                  <c:pt idx="1">
                    <c:v>2.8742759986828417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95000"/>
                    <a:lumOff val="5000"/>
                  </a:schemeClr>
                </a:solidFill>
                <a:round/>
              </a:ln>
              <a:effectLst/>
            </c:spPr>
          </c:errBars>
          <c:cat>
            <c:numRef>
              <c:f>'B8 and M13'!$Q$57:$Q$58</c:f>
              <c:numCache>
                <c:formatCode>General</c:formatCode>
                <c:ptCount val="2"/>
                <c:pt idx="0">
                  <c:v>2019</c:v>
                </c:pt>
                <c:pt idx="1">
                  <c:v>2022</c:v>
                </c:pt>
              </c:numCache>
            </c:numRef>
          </c:cat>
          <c:val>
            <c:numRef>
              <c:f>'B8 and M13'!$R$57:$R$58</c:f>
              <c:numCache>
                <c:formatCode>0.00</c:formatCode>
                <c:ptCount val="2"/>
                <c:pt idx="0">
                  <c:v>74.416949151666671</c:v>
                </c:pt>
                <c:pt idx="1">
                  <c:v>39.629216227063928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1D-42F3-9C8B-C33F359DEF9C}"/>
            </c:ext>
          </c:extLst>
        </c:ser>
        <c:ser>
          <c:idx val="1"/>
          <c:order val="1"/>
          <c:tx>
            <c:v>067 Self-Cross</c:v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'B8 and M13'!$U$57:$U$58</c:f>
                <c:numCache>
                  <c:formatCode>General</c:formatCode>
                  <c:ptCount val="2"/>
                  <c:pt idx="0">
                    <c:v>9.406705751412483</c:v>
                  </c:pt>
                  <c:pt idx="1">
                    <c:v>6.428017914212572</c:v>
                  </c:pt>
                </c:numCache>
              </c:numRef>
            </c:plus>
            <c:minus>
              <c:numRef>
                <c:f>'B8 and M13'!$U$57:$U$58</c:f>
                <c:numCache>
                  <c:formatCode>General</c:formatCode>
                  <c:ptCount val="2"/>
                  <c:pt idx="0">
                    <c:v>9.406705751412483</c:v>
                  </c:pt>
                  <c:pt idx="1">
                    <c:v>6.428017914212572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'B8 and M13'!$Q$57:$Q$58</c:f>
              <c:numCache>
                <c:formatCode>General</c:formatCode>
                <c:ptCount val="2"/>
                <c:pt idx="0">
                  <c:v>2019</c:v>
                </c:pt>
                <c:pt idx="1">
                  <c:v>2022</c:v>
                </c:pt>
              </c:numCache>
            </c:numRef>
          </c:cat>
          <c:val>
            <c:numRef>
              <c:f>'B8 and M13'!$T$57:$T$58</c:f>
              <c:numCache>
                <c:formatCode>0.00</c:formatCode>
                <c:ptCount val="2"/>
                <c:pt idx="0">
                  <c:v>32.944361659705748</c:v>
                </c:pt>
                <c:pt idx="1">
                  <c:v>25.43712316968131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1D-42F3-9C8B-C33F359DEF9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47073647"/>
        <c:axId val="555935583"/>
      </c:barChart>
      <c:catAx>
        <c:axId val="247073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Genet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935583"/>
        <c:crosses val="autoZero"/>
        <c:auto val="1"/>
        <c:lblAlgn val="ctr"/>
        <c:lblOffset val="100"/>
        <c:noMultiLvlLbl val="0"/>
      </c:catAx>
      <c:valAx>
        <c:axId val="55593558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Fertilization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073647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643079143595279"/>
          <c:y val="4.8549468116036783E-2"/>
          <c:w val="0.25783093986158101"/>
          <c:h val="0.188096186608869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chemeClr val="tx1">
                    <a:lumMod val="85000"/>
                    <a:lumOff val="15000"/>
                  </a:schemeClr>
                </a:solidFill>
              </a:rPr>
              <a:t>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809510089765508"/>
          <c:y val="0.30878020164825148"/>
          <c:w val="0.70105946845189437"/>
          <c:h val="0.45429701775316067"/>
        </c:manualLayout>
      </c:layout>
      <c:barChart>
        <c:barDir val="col"/>
        <c:grouping val="clustered"/>
        <c:varyColors val="0"/>
        <c:ser>
          <c:idx val="0"/>
          <c:order val="0"/>
          <c:tx>
            <c:v>022 Outcrosses</c:v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'B8 and M13'!$F$27:$F$28</c:f>
                <c:numCache>
                  <c:formatCode>General</c:formatCode>
                  <c:ptCount val="2"/>
                  <c:pt idx="0">
                    <c:v>2.5797321001359359</c:v>
                  </c:pt>
                  <c:pt idx="1">
                    <c:v>4.5268233583557231</c:v>
                  </c:pt>
                </c:numCache>
              </c:numRef>
            </c:plus>
            <c:minus>
              <c:numRef>
                <c:f>'B8 and M13'!$F$27:$F$28</c:f>
                <c:numCache>
                  <c:formatCode>General</c:formatCode>
                  <c:ptCount val="2"/>
                  <c:pt idx="0">
                    <c:v>2.5797321001359359</c:v>
                  </c:pt>
                  <c:pt idx="1">
                    <c:v>4.5268233583557231</c:v>
                  </c:pt>
                </c:numCache>
              </c:numRef>
            </c:minus>
            <c:spPr>
              <a:noFill/>
              <a:ln w="222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'B8 and M13'!$I$24:$I$25</c:f>
              <c:numCache>
                <c:formatCode>General</c:formatCode>
                <c:ptCount val="2"/>
                <c:pt idx="0">
                  <c:v>2019</c:v>
                </c:pt>
                <c:pt idx="1">
                  <c:v>2022</c:v>
                </c:pt>
              </c:numCache>
            </c:numRef>
          </c:cat>
          <c:val>
            <c:numRef>
              <c:f>'B8 and M13'!$J$24:$J$25</c:f>
              <c:numCache>
                <c:formatCode>0.00</c:formatCode>
                <c:ptCount val="2"/>
                <c:pt idx="0">
                  <c:v>84.801416752222195</c:v>
                </c:pt>
                <c:pt idx="1">
                  <c:v>45.799031879415146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B9-4BBE-BB02-830495E0E3F3}"/>
            </c:ext>
          </c:extLst>
        </c:ser>
        <c:ser>
          <c:idx val="1"/>
          <c:order val="1"/>
          <c:tx>
            <c:v>022 Self-Cross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'B8 and M13'!$H$27:$H$28</c:f>
                <c:numCache>
                  <c:formatCode>General</c:formatCode>
                  <c:ptCount val="2"/>
                  <c:pt idx="0">
                    <c:v>0.34468757772653402</c:v>
                  </c:pt>
                  <c:pt idx="1">
                    <c:v>1.3973530813342478</c:v>
                  </c:pt>
                </c:numCache>
              </c:numRef>
            </c:plus>
            <c:minus>
              <c:numRef>
                <c:f>'B8 and M13'!$H$27:$H$28</c:f>
                <c:numCache>
                  <c:formatCode>General</c:formatCode>
                  <c:ptCount val="2"/>
                  <c:pt idx="0">
                    <c:v>0.34468757772653402</c:v>
                  </c:pt>
                  <c:pt idx="1">
                    <c:v>1.3973530813342478</c:v>
                  </c:pt>
                </c:numCache>
              </c:numRef>
            </c:minus>
            <c:spPr>
              <a:noFill/>
              <a:ln w="222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'B8 and M13'!$I$24:$I$25</c:f>
              <c:numCache>
                <c:formatCode>General</c:formatCode>
                <c:ptCount val="2"/>
                <c:pt idx="0">
                  <c:v>2019</c:v>
                </c:pt>
                <c:pt idx="1">
                  <c:v>2022</c:v>
                </c:pt>
              </c:numCache>
            </c:numRef>
          </c:cat>
          <c:val>
            <c:numRef>
              <c:f>'B8 and M13'!$L$24:$L$25</c:f>
              <c:numCache>
                <c:formatCode>0.00</c:formatCode>
                <c:ptCount val="2"/>
                <c:pt idx="0">
                  <c:v>2.687332568</c:v>
                </c:pt>
                <c:pt idx="1">
                  <c:v>2.7289377289377286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B9-4BBE-BB02-830495E0E3F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36321951"/>
        <c:axId val="547898047"/>
      </c:barChart>
      <c:catAx>
        <c:axId val="2363219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1">
                        <a:lumMod val="85000"/>
                        <a:lumOff val="15000"/>
                      </a:schemeClr>
                    </a:solidFill>
                  </a:rPr>
                  <a:t>Genet</a:t>
                </a:r>
              </a:p>
            </c:rich>
          </c:tx>
          <c:layout>
            <c:manualLayout>
              <c:xMode val="edge"/>
              <c:yMode val="edge"/>
              <c:x val="0.51036450604632866"/>
              <c:y val="0.853462259017995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898047"/>
        <c:crosses val="autoZero"/>
        <c:auto val="1"/>
        <c:lblAlgn val="ctr"/>
        <c:lblOffset val="100"/>
        <c:noMultiLvlLbl val="0"/>
      </c:catAx>
      <c:valAx>
        <c:axId val="54789804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1">
                        <a:lumMod val="85000"/>
                        <a:lumOff val="15000"/>
                      </a:schemeClr>
                    </a:solidFill>
                  </a:rPr>
                  <a:t>Fertilization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321951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057490257775942"/>
          <c:y val="7.1259085681887852E-2"/>
          <c:w val="0.31411304876477686"/>
          <c:h val="0.184223409839869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ACER Repeated Genets - 2019 and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2019</c:v>
          </c:tx>
          <c:spPr>
            <a:blipFill>
              <a:blip xmlns:r="http://schemas.openxmlformats.org/officeDocument/2006/relationships" r:embed="rId3"/>
              <a:tile tx="0" ty="0" sx="100000" sy="100000" flip="none" algn="tl"/>
            </a:blip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'B8 and M13'!$I$53:$I$57</c:f>
                <c:numCache>
                  <c:formatCode>General</c:formatCode>
                  <c:ptCount val="5"/>
                  <c:pt idx="0">
                    <c:v>2.5797321001359359</c:v>
                  </c:pt>
                  <c:pt idx="1">
                    <c:v>0.34468757772653402</c:v>
                  </c:pt>
                  <c:pt idx="3">
                    <c:v>2.5249936383904301</c:v>
                  </c:pt>
                  <c:pt idx="4">
                    <c:v>9.406705751412483</c:v>
                  </c:pt>
                </c:numCache>
              </c:numRef>
            </c:plus>
            <c:minus>
              <c:numRef>
                <c:f>'B8 and M13'!$I$53:$I$57</c:f>
                <c:numCache>
                  <c:formatCode>General</c:formatCode>
                  <c:ptCount val="5"/>
                  <c:pt idx="0">
                    <c:v>2.5797321001359359</c:v>
                  </c:pt>
                  <c:pt idx="1">
                    <c:v>0.34468757772653402</c:v>
                  </c:pt>
                  <c:pt idx="3">
                    <c:v>2.5249936383904301</c:v>
                  </c:pt>
                  <c:pt idx="4">
                    <c:v>9.406705751412483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'B8 and M13'!$I$28:$I$32</c:f>
              <c:strCache>
                <c:ptCount val="5"/>
                <c:pt idx="0">
                  <c:v>022 Outcrosses</c:v>
                </c:pt>
                <c:pt idx="1">
                  <c:v>022 Self-cross</c:v>
                </c:pt>
                <c:pt idx="3">
                  <c:v>067 Outcrosses </c:v>
                </c:pt>
                <c:pt idx="4">
                  <c:v>067 Self-cross</c:v>
                </c:pt>
              </c:strCache>
            </c:strRef>
          </c:cat>
          <c:val>
            <c:numRef>
              <c:f>'B8 and M13'!$J$28:$J$32</c:f>
              <c:numCache>
                <c:formatCode>0.00</c:formatCode>
                <c:ptCount val="5"/>
                <c:pt idx="0">
                  <c:v>84.801416752222195</c:v>
                </c:pt>
                <c:pt idx="1">
                  <c:v>2.687332568</c:v>
                </c:pt>
                <c:pt idx="3">
                  <c:v>74.416949151666671</c:v>
                </c:pt>
                <c:pt idx="4">
                  <c:v>32.944361659705748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FD-4093-8E4E-599706BE0907}"/>
            </c:ext>
          </c:extLst>
        </c:ser>
        <c:ser>
          <c:idx val="1"/>
          <c:order val="1"/>
          <c:tx>
            <c:v>2022</c:v>
          </c:tx>
          <c:spPr>
            <a:blipFill>
              <a:blip xmlns:r="http://schemas.openxmlformats.org/officeDocument/2006/relationships" r:embed="rId4"/>
              <a:tile tx="0" ty="0" sx="100000" sy="100000" flip="none" algn="tl"/>
            </a:blip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'B8 and M13'!$J$53:$J$57</c:f>
                <c:numCache>
                  <c:formatCode>General</c:formatCode>
                  <c:ptCount val="5"/>
                  <c:pt idx="0">
                    <c:v>4.5268233583557231</c:v>
                  </c:pt>
                  <c:pt idx="1">
                    <c:v>1.3973530813342478</c:v>
                  </c:pt>
                  <c:pt idx="3">
                    <c:v>2.8742759986828417</c:v>
                  </c:pt>
                  <c:pt idx="4">
                    <c:v>6.428017914212572</c:v>
                  </c:pt>
                </c:numCache>
              </c:numRef>
            </c:plus>
            <c:minus>
              <c:numRef>
                <c:f>'B8 and M13'!$J$53:$J$57</c:f>
                <c:numCache>
                  <c:formatCode>General</c:formatCode>
                  <c:ptCount val="5"/>
                  <c:pt idx="0">
                    <c:v>4.5268233583557231</c:v>
                  </c:pt>
                  <c:pt idx="1">
                    <c:v>1.3973530813342478</c:v>
                  </c:pt>
                  <c:pt idx="3">
                    <c:v>2.8742759986828417</c:v>
                  </c:pt>
                  <c:pt idx="4">
                    <c:v>6.428017914212572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val>
            <c:numRef>
              <c:f>'B8 and M13'!$K$28:$K$32</c:f>
              <c:numCache>
                <c:formatCode>0.00</c:formatCode>
                <c:ptCount val="5"/>
                <c:pt idx="0">
                  <c:v>45.799031879415146</c:v>
                </c:pt>
                <c:pt idx="1">
                  <c:v>2.7289377289377286</c:v>
                </c:pt>
                <c:pt idx="3">
                  <c:v>39.629216227063928</c:v>
                </c:pt>
                <c:pt idx="4">
                  <c:v>25.43712316968131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FD-4093-8E4E-599706BE09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4"/>
        <c:overlap val="-9"/>
        <c:axId val="1546759695"/>
        <c:axId val="1552937135"/>
      </c:barChart>
      <c:catAx>
        <c:axId val="1546759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Cross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937135"/>
        <c:crosses val="autoZero"/>
        <c:auto val="1"/>
        <c:lblAlgn val="ctr"/>
        <c:lblOffset val="100"/>
        <c:noMultiLvlLbl val="0"/>
      </c:catAx>
      <c:valAx>
        <c:axId val="155293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Fertilization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759695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>
                    <a:lumMod val="95000"/>
                    <a:lumOff val="5000"/>
                  </a:schemeClr>
                </a:solidFill>
              </a:rPr>
              <a:t>2022 Night 1 vs. Night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3.703703703703703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E3E-454A-B9C1-35AAD6D5576C}"/>
                </c:ext>
              </c:extLst>
            </c:dLbl>
            <c:dLbl>
              <c:idx val="1"/>
              <c:layout>
                <c:manualLayout>
                  <c:x val="-2.751031636863824E-3"/>
                  <c:y val="-4.629629629629629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E3E-454A-B9C1-35AAD6D5576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'2022 Night 1 vs Night 2'!$O$13:$O$14</c:f>
                <c:numCache>
                  <c:formatCode>General</c:formatCode>
                  <c:ptCount val="2"/>
                  <c:pt idx="0">
                    <c:v>7.0841905327468186</c:v>
                  </c:pt>
                  <c:pt idx="1">
                    <c:v>3.9829043406927584</c:v>
                  </c:pt>
                </c:numCache>
              </c:numRef>
            </c:plus>
            <c:minus>
              <c:numRef>
                <c:f>'2022 Night 1 vs Night 2'!$O$13:$O$14</c:f>
                <c:numCache>
                  <c:formatCode>General</c:formatCode>
                  <c:ptCount val="2"/>
                  <c:pt idx="0">
                    <c:v>7.0841905327468186</c:v>
                  </c:pt>
                  <c:pt idx="1">
                    <c:v>3.9829043406927584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'2022 Night 1 vs Night 2'!$M$13:$M$14</c:f>
              <c:strCache>
                <c:ptCount val="2"/>
                <c:pt idx="0">
                  <c:v>Night 1 (n=10)</c:v>
                </c:pt>
                <c:pt idx="1">
                  <c:v>Night 2 (n=18)</c:v>
                </c:pt>
              </c:strCache>
            </c:strRef>
          </c:cat>
          <c:val>
            <c:numRef>
              <c:f>'2022 Night 1 vs Night 2'!$N$13:$N$14</c:f>
              <c:numCache>
                <c:formatCode>0.00</c:formatCode>
                <c:ptCount val="2"/>
                <c:pt idx="0">
                  <c:v>38.266374503037959</c:v>
                </c:pt>
                <c:pt idx="1">
                  <c:v>41.059279129562611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3E-454A-B9C1-35AAD6D5576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2783600"/>
        <c:axId val="147586192"/>
      </c:barChart>
      <c:catAx>
        <c:axId val="152783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Night of Cross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86192"/>
        <c:crosses val="autoZero"/>
        <c:auto val="1"/>
        <c:lblAlgn val="ctr"/>
        <c:lblOffset val="100"/>
        <c:noMultiLvlLbl val="0"/>
      </c:catAx>
      <c:valAx>
        <c:axId val="14758619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Fert % Avg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8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Self Crosses - 2019 and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selfs!$M$5:$M$8</c:f>
                <c:numCache>
                  <c:formatCode>General</c:formatCode>
                  <c:ptCount val="4"/>
                  <c:pt idx="0">
                    <c:v>0.65444083550867915</c:v>
                  </c:pt>
                  <c:pt idx="1">
                    <c:v>4.1524617268383262</c:v>
                  </c:pt>
                  <c:pt idx="2">
                    <c:v>1.0624076859272842</c:v>
                  </c:pt>
                  <c:pt idx="3">
                    <c:v>2.4885689935756243</c:v>
                  </c:pt>
                </c:numCache>
              </c:numRef>
            </c:plus>
            <c:minus>
              <c:numRef>
                <c:f>selfs!$M$5:$M$8</c:f>
                <c:numCache>
                  <c:formatCode>General</c:formatCode>
                  <c:ptCount val="4"/>
                  <c:pt idx="0">
                    <c:v>0.65444083550867915</c:v>
                  </c:pt>
                  <c:pt idx="1">
                    <c:v>4.1524617268383262</c:v>
                  </c:pt>
                  <c:pt idx="2">
                    <c:v>1.0624076859272842</c:v>
                  </c:pt>
                  <c:pt idx="3">
                    <c:v>2.4885689935756243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95000"/>
                    <a:lumOff val="5000"/>
                  </a:schemeClr>
                </a:solidFill>
                <a:round/>
              </a:ln>
              <a:effectLst/>
            </c:spPr>
          </c:errBars>
          <c:cat>
            <c:strRef>
              <c:f>selfs!$K$5:$K$8</c:f>
              <c:strCache>
                <c:ptCount val="4"/>
                <c:pt idx="0">
                  <c:v>2019-Night 1</c:v>
                </c:pt>
                <c:pt idx="1">
                  <c:v>2019-Night 2</c:v>
                </c:pt>
                <c:pt idx="2">
                  <c:v>2022-Night 1</c:v>
                </c:pt>
                <c:pt idx="3">
                  <c:v>2022-Night 2</c:v>
                </c:pt>
              </c:strCache>
            </c:strRef>
          </c:cat>
          <c:val>
            <c:numRef>
              <c:f>selfs!$L$5:$L$8</c:f>
              <c:numCache>
                <c:formatCode>0.00</c:formatCode>
                <c:ptCount val="4"/>
                <c:pt idx="0">
                  <c:v>2.82300636125</c:v>
                </c:pt>
                <c:pt idx="1">
                  <c:v>6.902499999999999</c:v>
                </c:pt>
                <c:pt idx="2">
                  <c:v>4.3939268359999994</c:v>
                </c:pt>
                <c:pt idx="3">
                  <c:v>5.7597026416000006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96-499F-BA8D-EF9C1EAED9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9"/>
        <c:overlap val="-27"/>
        <c:axId val="1107892447"/>
        <c:axId val="1039335551"/>
      </c:barChart>
      <c:catAx>
        <c:axId val="1107892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 - Night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335551"/>
        <c:crosses val="autoZero"/>
        <c:auto val="1"/>
        <c:lblAlgn val="ctr"/>
        <c:lblOffset val="100"/>
        <c:noMultiLvlLbl val="0"/>
      </c:catAx>
      <c:valAx>
        <c:axId val="1039335551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Fertilization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892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i="1">
                <a:solidFill>
                  <a:schemeClr val="tx1">
                    <a:lumMod val="95000"/>
                    <a:lumOff val="5000"/>
                  </a:schemeClr>
                </a:solidFill>
              </a:rPr>
              <a:t>A.cervicornis </a:t>
            </a:r>
            <a:r>
              <a:rPr lang="en-US">
                <a:solidFill>
                  <a:schemeClr val="tx1">
                    <a:lumMod val="95000"/>
                    <a:lumOff val="5000"/>
                  </a:schemeClr>
                </a:solidFill>
              </a:rPr>
              <a:t>and </a:t>
            </a:r>
            <a:r>
              <a:rPr lang="en-US" i="1">
                <a:solidFill>
                  <a:schemeClr val="tx1">
                    <a:lumMod val="95000"/>
                    <a:lumOff val="5000"/>
                  </a:schemeClr>
                </a:solidFill>
              </a:rPr>
              <a:t>O.faveolata </a:t>
            </a:r>
            <a:r>
              <a:rPr lang="en-US">
                <a:solidFill>
                  <a:schemeClr val="tx1">
                    <a:lumMod val="95000"/>
                    <a:lumOff val="5000"/>
                  </a:schemeClr>
                </a:solidFill>
              </a:rPr>
              <a:t>- 2019 and 2022 Self-Cross Averages (no outliers)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8079615048119"/>
          <c:y val="0.2287153689122193"/>
          <c:w val="0.6958040244969379"/>
          <c:h val="0.65530475357247009"/>
        </c:manualLayout>
      </c:layout>
      <c:barChart>
        <c:barDir val="col"/>
        <c:grouping val="clustered"/>
        <c:varyColors val="0"/>
        <c:ser>
          <c:idx val="0"/>
          <c:order val="0"/>
          <c:tx>
            <c:v>A.cervicornis</c:v>
          </c:tx>
          <c:spPr>
            <a:solidFill>
              <a:srgbClr val="6A4C8A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7.87037037037037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785-4F0E-98A4-3695B3197525}"/>
                </c:ext>
              </c:extLst>
            </c:dLbl>
            <c:dLbl>
              <c:idx val="1"/>
              <c:layout>
                <c:manualLayout>
                  <c:x val="-1.0185067526415994E-16"/>
                  <c:y val="-0.1111111111111111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785-4F0E-98A4-3695B319752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accent1">
                          <a:alpha val="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'ACER and OFAV Selfs'!$R$10:$R$11</c:f>
                <c:numCache>
                  <c:formatCode>General</c:formatCode>
                  <c:ptCount val="2"/>
                  <c:pt idx="0">
                    <c:v>0.4001549570246325</c:v>
                  </c:pt>
                  <c:pt idx="1">
                    <c:v>0.85406792692942379</c:v>
                  </c:pt>
                </c:numCache>
              </c:numRef>
            </c:plus>
            <c:minus>
              <c:numRef>
                <c:f>'ACER and OFAV Selfs'!$R$10:$R$11</c:f>
                <c:numCache>
                  <c:formatCode>General</c:formatCode>
                  <c:ptCount val="2"/>
                  <c:pt idx="0">
                    <c:v>0.4001549570246325</c:v>
                  </c:pt>
                  <c:pt idx="1">
                    <c:v>0.85406792692942379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95000"/>
                    <a:lumOff val="5000"/>
                  </a:schemeClr>
                </a:solidFill>
                <a:round/>
              </a:ln>
              <a:effectLst/>
            </c:spPr>
          </c:errBars>
          <c:cat>
            <c:strRef>
              <c:f>'ACER and OFAV Selfs'!$P$10:$P$11</c:f>
              <c:strCache>
                <c:ptCount val="2"/>
                <c:pt idx="0">
                  <c:v>Year 1 (n=12) (n=15)</c:v>
                </c:pt>
                <c:pt idx="1">
                  <c:v>Year 2 (n=16) (n=4)</c:v>
                </c:pt>
              </c:strCache>
            </c:strRef>
          </c:cat>
          <c:val>
            <c:numRef>
              <c:f>'ACER and OFAV Selfs'!$Q$10:$Q$11</c:f>
              <c:numCache>
                <c:formatCode>0.00</c:formatCode>
                <c:ptCount val="2"/>
                <c:pt idx="0">
                  <c:v>1.7662025445</c:v>
                </c:pt>
                <c:pt idx="1">
                  <c:v>3.9013333333333331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12-48A4-BF06-99345A9228A8}"/>
            </c:ext>
          </c:extLst>
        </c:ser>
        <c:ser>
          <c:idx val="1"/>
          <c:order val="1"/>
          <c:tx>
            <c:v>O.faveolata</c:v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5.0925337632079971E-17"/>
                  <c:y val="-0.1111111111111111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785-4F0E-98A4-3695B319752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accent1">
                          <a:alpha val="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'ACER and OFAV Selfs'!$T$10:$T$11</c:f>
                <c:numCache>
                  <c:formatCode>General</c:formatCode>
                  <c:ptCount val="2"/>
                  <c:pt idx="0">
                    <c:v>0.64958554211200381</c:v>
                  </c:pt>
                  <c:pt idx="1">
                    <c:v>5.7619441163551763E-2</c:v>
                  </c:pt>
                </c:numCache>
              </c:numRef>
            </c:plus>
            <c:minus>
              <c:numRef>
                <c:f>'ACER and OFAV Selfs'!$T$10:$T$11</c:f>
                <c:numCache>
                  <c:formatCode>General</c:formatCode>
                  <c:ptCount val="2"/>
                  <c:pt idx="0">
                    <c:v>0.64958554211200381</c:v>
                  </c:pt>
                  <c:pt idx="1">
                    <c:v>5.7619441163551763E-2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95000"/>
                    <a:lumOff val="5000"/>
                  </a:schemeClr>
                </a:solidFill>
                <a:round/>
              </a:ln>
              <a:effectLst/>
            </c:spPr>
          </c:errBars>
          <c:val>
            <c:numRef>
              <c:f>'ACER and OFAV Selfs'!$S$10:$S$11</c:f>
              <c:numCache>
                <c:formatCode>0.00</c:formatCode>
                <c:ptCount val="2"/>
                <c:pt idx="0">
                  <c:v>3.1900039221333332</c:v>
                </c:pt>
                <c:pt idx="1">
                  <c:v>0.36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12-48A4-BF06-99345A9228A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52982767"/>
        <c:axId val="548317119"/>
      </c:barChart>
      <c:catAx>
        <c:axId val="552982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317119"/>
        <c:crosses val="autoZero"/>
        <c:auto val="1"/>
        <c:lblAlgn val="ctr"/>
        <c:lblOffset val="100"/>
        <c:noMultiLvlLbl val="0"/>
      </c:catAx>
      <c:valAx>
        <c:axId val="54831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Fertilization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982767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427865266841647"/>
          <c:y val="0.44475503062117233"/>
          <c:w val="0.19016579177602796"/>
          <c:h val="0.167434383202099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1" u="none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>
                    <a:lumMod val="95000"/>
                    <a:lumOff val="5000"/>
                  </a:schemeClr>
                </a:solidFill>
              </a:rPr>
              <a:t>U50 and U94 Night 1 and 2 Genet Cross</a:t>
            </a:r>
            <a:r>
              <a:rPr lang="en-US" baseline="0">
                <a:solidFill>
                  <a:schemeClr val="tx1">
                    <a:lumMod val="95000"/>
                    <a:lumOff val="5000"/>
                  </a:schemeClr>
                </a:solidFill>
              </a:rPr>
              <a:t> Averages</a:t>
            </a:r>
          </a:p>
        </c:rich>
      </c:tx>
      <c:layout>
        <c:manualLayout>
          <c:xMode val="edge"/>
          <c:yMode val="edge"/>
          <c:x val="0.1986096844975646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35515103898882"/>
          <c:y val="0.22263888888888889"/>
          <c:w val="0.76391817493833081"/>
          <c:h val="0.57743839311752698"/>
        </c:manualLayout>
      </c:layout>
      <c:barChart>
        <c:barDir val="col"/>
        <c:grouping val="clustered"/>
        <c:varyColors val="0"/>
        <c:ser>
          <c:idx val="0"/>
          <c:order val="0"/>
          <c:tx>
            <c:v>U94</c:v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'2019 u50 and u94'!$P$22:$P$23</c:f>
                <c:numCache>
                  <c:formatCode>General</c:formatCode>
                  <c:ptCount val="2"/>
                  <c:pt idx="0">
                    <c:v>8.9847076855492318</c:v>
                  </c:pt>
                  <c:pt idx="1">
                    <c:v>12.748374212150113</c:v>
                  </c:pt>
                </c:numCache>
              </c:numRef>
            </c:plus>
            <c:minus>
              <c:numRef>
                <c:f>'2019 u50 and u94'!$P$22:$P$23</c:f>
                <c:numCache>
                  <c:formatCode>General</c:formatCode>
                  <c:ptCount val="2"/>
                  <c:pt idx="0">
                    <c:v>8.9847076855492318</c:v>
                  </c:pt>
                  <c:pt idx="1">
                    <c:v>12.748374212150113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95000"/>
                    <a:lumOff val="5000"/>
                  </a:schemeClr>
                </a:solidFill>
                <a:round/>
              </a:ln>
              <a:effectLst/>
            </c:spPr>
          </c:errBars>
          <c:cat>
            <c:strRef>
              <c:f>'2019 u50 and u94'!$N$22:$N$23</c:f>
              <c:strCache>
                <c:ptCount val="2"/>
                <c:pt idx="0">
                  <c:v>Night 1 (n=6)</c:v>
                </c:pt>
                <c:pt idx="1">
                  <c:v>Night 2 (n=14)</c:v>
                </c:pt>
              </c:strCache>
            </c:strRef>
          </c:cat>
          <c:val>
            <c:numRef>
              <c:f>'2019 u50 and u94'!$O$22:$O$23</c:f>
              <c:numCache>
                <c:formatCode>General</c:formatCode>
                <c:ptCount val="2"/>
                <c:pt idx="0">
                  <c:v>69.37505290833333</c:v>
                </c:pt>
                <c:pt idx="1">
                  <c:v>53.433254078619044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39-496C-8879-5B91BAE3CC69}"/>
            </c:ext>
          </c:extLst>
        </c:ser>
        <c:ser>
          <c:idx val="1"/>
          <c:order val="1"/>
          <c:tx>
            <c:v>U50</c:v>
          </c:tx>
          <c:spPr>
            <a:solidFill>
              <a:srgbClr val="00B0F0"/>
            </a:solidFill>
            <a:ln>
              <a:solidFill>
                <a:srgbClr val="00B0F0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'2019 u50 and u94'!$T$22:$T$23</c:f>
                <c:numCache>
                  <c:formatCode>General</c:formatCode>
                  <c:ptCount val="2"/>
                  <c:pt idx="0">
                    <c:v>8.390838762562252</c:v>
                  </c:pt>
                  <c:pt idx="1">
                    <c:v>8.8817062294402334</c:v>
                  </c:pt>
                </c:numCache>
              </c:numRef>
            </c:plus>
            <c:minus>
              <c:numRef>
                <c:f>'2019 u50 and u94'!$T$22:$T$23</c:f>
                <c:numCache>
                  <c:formatCode>General</c:formatCode>
                  <c:ptCount val="2"/>
                  <c:pt idx="0">
                    <c:v>8.390838762562252</c:v>
                  </c:pt>
                  <c:pt idx="1">
                    <c:v>8.8817062294402334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95000"/>
                    <a:lumOff val="5000"/>
                  </a:schemeClr>
                </a:solidFill>
                <a:round/>
              </a:ln>
              <a:effectLst/>
            </c:spPr>
          </c:errBars>
          <c:val>
            <c:numRef>
              <c:f>'2019 u50 and u94'!$S$22:$S$23</c:f>
              <c:numCache>
                <c:formatCode>0.00</c:formatCode>
                <c:ptCount val="2"/>
                <c:pt idx="0">
                  <c:v>70.384146888333305</c:v>
                </c:pt>
                <c:pt idx="1">
                  <c:v>59.080953948333331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39-496C-8879-5B91BAE3CC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75881232"/>
        <c:axId val="1114031680"/>
      </c:barChart>
      <c:catAx>
        <c:axId val="875881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Night (n=sample size)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031680"/>
        <c:crosses val="autoZero"/>
        <c:auto val="1"/>
        <c:lblAlgn val="ctr"/>
        <c:lblOffset val="100"/>
        <c:noMultiLvlLbl val="0"/>
      </c:catAx>
      <c:valAx>
        <c:axId val="111403168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Fertilization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881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ACER Crosses Repeated Both Nights - 2019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2876119492697"/>
          <c:y val="0.17485736782902137"/>
          <c:w val="0.70266237903468176"/>
          <c:h val="0.58443734533183356"/>
        </c:manualLayout>
      </c:layout>
      <c:barChart>
        <c:barDir val="col"/>
        <c:grouping val="clustered"/>
        <c:varyColors val="0"/>
        <c:ser>
          <c:idx val="0"/>
          <c:order val="0"/>
          <c:tx>
            <c:v>8/22/2019</c:v>
          </c:tx>
          <c:spPr>
            <a:blipFill>
              <a:blip xmlns:r="http://schemas.openxmlformats.org/officeDocument/2006/relationships" r:embed="rId3"/>
              <a:tile tx="0" ty="0" sx="100000" sy="100000" flip="none" algn="tl"/>
            </a:blip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'2019 u50 and u94'!$U$30:$U$35</c:f>
                <c:numCache>
                  <c:formatCode>General</c:formatCode>
                  <c:ptCount val="6"/>
                  <c:pt idx="0">
                    <c:v>8.390838762562252</c:v>
                  </c:pt>
                  <c:pt idx="1">
                    <c:v>8.9847076855492318</c:v>
                  </c:pt>
                  <c:pt idx="2">
                    <c:v>7.2983525658565505</c:v>
                  </c:pt>
                  <c:pt idx="3">
                    <c:v>3.4761403349250029</c:v>
                  </c:pt>
                  <c:pt idx="4">
                    <c:v>1.112824467735799</c:v>
                  </c:pt>
                  <c:pt idx="5">
                    <c:v>9.5802751113672591E-2</c:v>
                  </c:pt>
                </c:numCache>
              </c:numRef>
            </c:plus>
            <c:minus>
              <c:numRef>
                <c:f>'2019 u50 and u94'!$U$30:$U$35</c:f>
                <c:numCache>
                  <c:formatCode>General</c:formatCode>
                  <c:ptCount val="6"/>
                  <c:pt idx="0">
                    <c:v>8.390838762562252</c:v>
                  </c:pt>
                  <c:pt idx="1">
                    <c:v>8.9847076855492318</c:v>
                  </c:pt>
                  <c:pt idx="2">
                    <c:v>7.2983525658565505</c:v>
                  </c:pt>
                  <c:pt idx="3">
                    <c:v>3.4761403349250029</c:v>
                  </c:pt>
                  <c:pt idx="4">
                    <c:v>1.112824467735799</c:v>
                  </c:pt>
                  <c:pt idx="5">
                    <c:v>9.5802751113672591E-2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'2019 u50 and u94'!$Q$30:$Q$35</c:f>
              <c:strCache>
                <c:ptCount val="6"/>
                <c:pt idx="0">
                  <c:v>077 Combined Genet</c:v>
                </c:pt>
                <c:pt idx="1">
                  <c:v>108 Combined Genet</c:v>
                </c:pt>
                <c:pt idx="2">
                  <c:v>108-077</c:v>
                </c:pt>
                <c:pt idx="3">
                  <c:v>077-108</c:v>
                </c:pt>
                <c:pt idx="4">
                  <c:v>077 Self</c:v>
                </c:pt>
                <c:pt idx="5">
                  <c:v>108 Self</c:v>
                </c:pt>
              </c:strCache>
            </c:strRef>
          </c:cat>
          <c:val>
            <c:numRef>
              <c:f>'2019 u50 and u94'!$R$30:$R$35</c:f>
              <c:numCache>
                <c:formatCode>0.00</c:formatCode>
                <c:ptCount val="6"/>
                <c:pt idx="0">
                  <c:v>70.384146888333348</c:v>
                </c:pt>
                <c:pt idx="1">
                  <c:v>69.37505290833333</c:v>
                </c:pt>
                <c:pt idx="2">
                  <c:v>65.403086910439896</c:v>
                </c:pt>
                <c:pt idx="3">
                  <c:v>37.473036223036225</c:v>
                </c:pt>
                <c:pt idx="4">
                  <c:v>2.1604938271604937</c:v>
                </c:pt>
                <c:pt idx="5">
                  <c:v>1.7450022461814914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C6-41CF-BCD7-8385569862D4}"/>
            </c:ext>
          </c:extLst>
        </c:ser>
        <c:ser>
          <c:idx val="1"/>
          <c:order val="1"/>
          <c:tx>
            <c:v>8/23/2019</c:v>
          </c:tx>
          <c:spPr>
            <a:blipFill>
              <a:blip xmlns:r="http://schemas.openxmlformats.org/officeDocument/2006/relationships" r:embed="rId4"/>
              <a:tile tx="0" ty="0" sx="100000" sy="100000" flip="none" algn="tl"/>
            </a:blip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'2019 u50 and u94'!$V$30:$V$35</c:f>
                <c:numCache>
                  <c:formatCode>General</c:formatCode>
                  <c:ptCount val="6"/>
                  <c:pt idx="0">
                    <c:v>8.8817062294402334</c:v>
                  </c:pt>
                  <c:pt idx="1">
                    <c:v>12.748374212150113</c:v>
                  </c:pt>
                  <c:pt idx="2">
                    <c:v>5.0276779767421838</c:v>
                  </c:pt>
                  <c:pt idx="3">
                    <c:v>5.8301193036836398</c:v>
                  </c:pt>
                  <c:pt idx="4">
                    <c:v>1.0735088023130037</c:v>
                  </c:pt>
                  <c:pt idx="5">
                    <c:v>0.64623815285279629</c:v>
                  </c:pt>
                </c:numCache>
              </c:numRef>
            </c:plus>
            <c:minus>
              <c:numRef>
                <c:f>'2019 u50 and u94'!$V$30:$V$35</c:f>
                <c:numCache>
                  <c:formatCode>General</c:formatCode>
                  <c:ptCount val="6"/>
                  <c:pt idx="0">
                    <c:v>8.8817062294402334</c:v>
                  </c:pt>
                  <c:pt idx="1">
                    <c:v>12.748374212150113</c:v>
                  </c:pt>
                  <c:pt idx="2">
                    <c:v>5.0276779767421838</c:v>
                  </c:pt>
                  <c:pt idx="3">
                    <c:v>5.8301193036836398</c:v>
                  </c:pt>
                  <c:pt idx="4">
                    <c:v>1.0735088023130037</c:v>
                  </c:pt>
                  <c:pt idx="5">
                    <c:v>0.64623815285279629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'2019 u50 and u94'!$S$30:$S$35</c:f>
              <c:numCache>
                <c:formatCode>0.00</c:formatCode>
                <c:ptCount val="6"/>
                <c:pt idx="0">
                  <c:v>59.080953948333331</c:v>
                </c:pt>
                <c:pt idx="1">
                  <c:v>53.433254078619044</c:v>
                </c:pt>
                <c:pt idx="2">
                  <c:v>78.560840775165502</c:v>
                </c:pt>
                <c:pt idx="3">
                  <c:v>25.750782378430426</c:v>
                </c:pt>
                <c:pt idx="4">
                  <c:v>1.7554012345679011</c:v>
                </c:pt>
                <c:pt idx="5">
                  <c:v>1.2647754137115801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C6-41CF-BCD7-8385569862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5867151"/>
        <c:axId val="1243378255"/>
      </c:barChart>
      <c:catAx>
        <c:axId val="12458671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Cross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378255"/>
        <c:crosses val="autoZero"/>
        <c:auto val="1"/>
        <c:lblAlgn val="ctr"/>
        <c:lblOffset val="100"/>
        <c:noMultiLvlLbl val="0"/>
      </c:catAx>
      <c:valAx>
        <c:axId val="124337825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Fertilization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867151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413160</xdr:colOff>
      <xdr:row>11</xdr:row>
      <xdr:rowOff>77694</xdr:rowOff>
    </xdr:from>
    <xdr:to>
      <xdr:col>16</xdr:col>
      <xdr:colOff>108360</xdr:colOff>
      <xdr:row>26</xdr:row>
      <xdr:rowOff>58644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C131B9-5E02-4EA9-BDB5-F0804B0111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440775</xdr:colOff>
      <xdr:row>4</xdr:row>
      <xdr:rowOff>90196</xdr:rowOff>
    </xdr:from>
    <xdr:to>
      <xdr:col>29</xdr:col>
      <xdr:colOff>93662</xdr:colOff>
      <xdr:row>28</xdr:row>
      <xdr:rowOff>170709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2889352-971C-4007-99E5-C0ED07BCE6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317500</xdr:colOff>
      <xdr:row>8</xdr:row>
      <xdr:rowOff>173567</xdr:rowOff>
    </xdr:from>
    <xdr:to>
      <xdr:col>27</xdr:col>
      <xdr:colOff>35278</xdr:colOff>
      <xdr:row>23</xdr:row>
      <xdr:rowOff>165101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BFBC1B-1196-4FEA-9BFD-039EB98BB9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511175</xdr:colOff>
      <xdr:row>2</xdr:row>
      <xdr:rowOff>47625</xdr:rowOff>
    </xdr:from>
    <xdr:to>
      <xdr:col>20</xdr:col>
      <xdr:colOff>206375</xdr:colOff>
      <xdr:row>17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C4B72D-4620-4649-8A02-D16C39F6CC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92075</xdr:colOff>
      <xdr:row>14</xdr:row>
      <xdr:rowOff>47625</xdr:rowOff>
    </xdr:from>
    <xdr:to>
      <xdr:col>13</xdr:col>
      <xdr:colOff>3175</xdr:colOff>
      <xdr:row>29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FF8064-2E82-4330-ACB4-B1DEB1DEC6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460375</xdr:colOff>
      <xdr:row>11</xdr:row>
      <xdr:rowOff>53975</xdr:rowOff>
    </xdr:from>
    <xdr:to>
      <xdr:col>29</xdr:col>
      <xdr:colOff>155575</xdr:colOff>
      <xdr:row>26</xdr:row>
      <xdr:rowOff>34925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F5EB41-A67B-4319-B5EB-555C63B657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367439</xdr:colOff>
      <xdr:row>24</xdr:row>
      <xdr:rowOff>98954</xdr:rowOff>
    </xdr:from>
    <xdr:to>
      <xdr:col>28</xdr:col>
      <xdr:colOff>117407</xdr:colOff>
      <xdr:row>39</xdr:row>
      <xdr:rowOff>80753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ECA71B-EEAD-4DB8-A951-110CF8D42F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449924</xdr:colOff>
      <xdr:row>21</xdr:row>
      <xdr:rowOff>36669</xdr:rowOff>
    </xdr:from>
    <xdr:to>
      <xdr:col>30</xdr:col>
      <xdr:colOff>279196</xdr:colOff>
      <xdr:row>36</xdr:row>
      <xdr:rowOff>46364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6DD4DF-F135-494E-95AE-28E26E3E06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209901</xdr:colOff>
      <xdr:row>35</xdr:row>
      <xdr:rowOff>158573</xdr:rowOff>
    </xdr:from>
    <xdr:to>
      <xdr:col>14</xdr:col>
      <xdr:colOff>573264</xdr:colOff>
      <xdr:row>53</xdr:row>
      <xdr:rowOff>114653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E46D5B0-48AB-4A2D-9369-01A687A69D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301625</xdr:colOff>
      <xdr:row>9</xdr:row>
      <xdr:rowOff>177800</xdr:rowOff>
    </xdr:from>
    <xdr:to>
      <xdr:col>26</xdr:col>
      <xdr:colOff>41275</xdr:colOff>
      <xdr:row>24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1EB338-4F9B-47D7-B176-CB235517D7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136525</xdr:colOff>
      <xdr:row>4</xdr:row>
      <xdr:rowOff>34925</xdr:rowOff>
    </xdr:from>
    <xdr:to>
      <xdr:col>15</xdr:col>
      <xdr:colOff>441325</xdr:colOff>
      <xdr:row>19</xdr:row>
      <xdr:rowOff>15875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C9DD4B-102A-4C1E-82DC-8DD51DDD0A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81859</xdr:colOff>
      <xdr:row>5</xdr:row>
      <xdr:rowOff>173823</xdr:rowOff>
    </xdr:from>
    <xdr:to>
      <xdr:col>12</xdr:col>
      <xdr:colOff>369522</xdr:colOff>
      <xdr:row>20</xdr:row>
      <xdr:rowOff>162806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87679E-2C86-4199-B58F-CD08AFA581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44762</xdr:colOff>
      <xdr:row>10</xdr:row>
      <xdr:rowOff>41308</xdr:rowOff>
    </xdr:from>
    <xdr:to>
      <xdr:col>31</xdr:col>
      <xdr:colOff>105086</xdr:colOff>
      <xdr:row>25</xdr:row>
      <xdr:rowOff>22258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AA991A-C869-4BE4-A63A-3102654C6B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165516</xdr:colOff>
      <xdr:row>7</xdr:row>
      <xdr:rowOff>145738</xdr:rowOff>
    </xdr:from>
    <xdr:to>
      <xdr:col>15</xdr:col>
      <xdr:colOff>499672</xdr:colOff>
      <xdr:row>31</xdr:row>
      <xdr:rowOff>93688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F2CE9F-5AF0-43D5-97FF-4F2F056BD8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28AE5-67A8-4747-825F-7A25EEC2AFFB}">
  <dimension ref="A2:T58"/>
  <sheetViews>
    <sheetView topLeftCell="Z65" zoomScale="58" workbookViewId="0">
      <selection activeCell="P37" sqref="P37"/>
    </sheetView>
  </sheetViews>
  <sheetFormatPr defaultRowHeight="14.5" x14ac:dyDescent="0.35"/>
  <cols>
    <col min="18" max="18" width="14.54296875" customWidth="1"/>
    <col min="19" max="19" width="9.36328125" bestFit="1" customWidth="1"/>
  </cols>
  <sheetData>
    <row r="2" spans="1:20" x14ac:dyDescent="0.35">
      <c r="A2" t="s">
        <v>12</v>
      </c>
      <c r="B2" s="1">
        <v>84.801416752222224</v>
      </c>
      <c r="C2" s="1"/>
      <c r="D2" s="1" t="s">
        <v>22</v>
      </c>
      <c r="E2" s="1">
        <v>63.7747544602381</v>
      </c>
      <c r="F2" s="1"/>
      <c r="G2" t="s">
        <v>16</v>
      </c>
      <c r="H2" s="1">
        <v>38.266374503037959</v>
      </c>
      <c r="J2" t="s">
        <v>0</v>
      </c>
      <c r="K2" t="s">
        <v>1</v>
      </c>
      <c r="O2" s="1">
        <v>84.801416752222224</v>
      </c>
      <c r="Q2" s="1">
        <v>38.266374503037959</v>
      </c>
    </row>
    <row r="3" spans="1:20" x14ac:dyDescent="0.35">
      <c r="A3" t="s">
        <v>13</v>
      </c>
      <c r="B3" s="1">
        <v>79.833396777777779</v>
      </c>
      <c r="C3" s="1"/>
      <c r="D3" s="1" t="s">
        <v>15</v>
      </c>
      <c r="E3" s="1">
        <v>53.433254078619044</v>
      </c>
      <c r="F3" s="1"/>
      <c r="G3" t="s">
        <v>17</v>
      </c>
      <c r="H3" s="1">
        <v>33.980035879188023</v>
      </c>
      <c r="J3" t="s">
        <v>2</v>
      </c>
      <c r="K3" s="1">
        <v>24.578488363219268</v>
      </c>
      <c r="O3" s="1">
        <v>79.833396777777779</v>
      </c>
      <c r="Q3" s="1">
        <v>33.980035879188023</v>
      </c>
    </row>
    <row r="4" spans="1:20" x14ac:dyDescent="0.35">
      <c r="A4" t="s">
        <v>14</v>
      </c>
      <c r="B4" s="1">
        <v>70.384146888333333</v>
      </c>
      <c r="C4" s="1"/>
      <c r="D4" s="1" t="s">
        <v>23</v>
      </c>
      <c r="E4" s="1">
        <v>74.416949151666671</v>
      </c>
      <c r="F4" s="1"/>
      <c r="G4" t="s">
        <v>18</v>
      </c>
      <c r="H4" s="1">
        <v>38.252880013988232</v>
      </c>
      <c r="J4" t="s">
        <v>3</v>
      </c>
      <c r="K4" s="1">
        <v>45.799031879415139</v>
      </c>
      <c r="O4" s="1">
        <v>70.384146888333333</v>
      </c>
      <c r="Q4" s="1">
        <v>38.252880013988232</v>
      </c>
    </row>
    <row r="5" spans="1:20" x14ac:dyDescent="0.35">
      <c r="A5" t="s">
        <v>15</v>
      </c>
      <c r="B5" s="1">
        <v>69.37505290833333</v>
      </c>
      <c r="C5" s="1"/>
      <c r="D5" s="1" t="s">
        <v>14</v>
      </c>
      <c r="E5" s="1">
        <v>59.080953948333324</v>
      </c>
      <c r="F5" s="1"/>
      <c r="G5" t="s">
        <v>19</v>
      </c>
      <c r="H5" s="1">
        <v>19.590084649448556</v>
      </c>
      <c r="J5" t="s">
        <v>4</v>
      </c>
      <c r="K5" s="1">
        <v>31.462190758586075</v>
      </c>
      <c r="O5" s="1">
        <v>69.37505290833333</v>
      </c>
      <c r="Q5" s="1">
        <v>19.590084649448556</v>
      </c>
    </row>
    <row r="6" spans="1:20" x14ac:dyDescent="0.35">
      <c r="D6" t="s">
        <v>24</v>
      </c>
      <c r="E6">
        <v>60.31233263266666</v>
      </c>
      <c r="G6" t="s">
        <v>20</v>
      </c>
      <c r="H6" s="1">
        <v>25.089596146888006</v>
      </c>
      <c r="J6" t="s">
        <v>5</v>
      </c>
      <c r="K6" s="1">
        <v>32.705291502717749</v>
      </c>
      <c r="O6" s="1">
        <v>63.7747544602381</v>
      </c>
      <c r="Q6" s="1">
        <v>25.089596146888006</v>
      </c>
    </row>
    <row r="7" spans="1:20" x14ac:dyDescent="0.35">
      <c r="A7" t="s">
        <v>28</v>
      </c>
      <c r="B7" s="1">
        <f>AVERAGE(B2:B5)</f>
        <v>76.098503331666663</v>
      </c>
      <c r="D7" t="s">
        <v>25</v>
      </c>
      <c r="E7">
        <v>53.198955450357147</v>
      </c>
      <c r="G7" t="s">
        <v>21</v>
      </c>
      <c r="H7" s="1">
        <v>32.5016504629358</v>
      </c>
      <c r="J7" t="s">
        <v>6</v>
      </c>
      <c r="K7" s="1">
        <v>39.485567946344368</v>
      </c>
      <c r="O7" s="1">
        <v>53.433254078619044</v>
      </c>
      <c r="Q7" s="1">
        <v>32.5016504629358</v>
      </c>
    </row>
    <row r="8" spans="1:20" x14ac:dyDescent="0.35">
      <c r="A8" t="s">
        <v>29</v>
      </c>
      <c r="B8" s="2">
        <f>STDEV(B2:B5)/SQRT(4)</f>
        <v>3.7366293435837798</v>
      </c>
      <c r="D8" t="s">
        <v>26</v>
      </c>
      <c r="E8">
        <v>68.704729932619074</v>
      </c>
      <c r="J8" t="s">
        <v>7</v>
      </c>
      <c r="K8" s="1">
        <v>32.141727100200484</v>
      </c>
      <c r="O8" s="1">
        <v>74.416949151666671</v>
      </c>
      <c r="Q8" s="1">
        <v>24.578488363219268</v>
      </c>
    </row>
    <row r="9" spans="1:20" x14ac:dyDescent="0.35">
      <c r="D9" t="s">
        <v>27</v>
      </c>
      <c r="E9">
        <v>55.651430555357123</v>
      </c>
      <c r="J9" t="s">
        <v>8</v>
      </c>
      <c r="K9" s="1">
        <v>41.059279129562611</v>
      </c>
      <c r="O9" s="1">
        <v>59.080953948333324</v>
      </c>
      <c r="Q9" s="1">
        <v>45.799031879415139</v>
      </c>
    </row>
    <row r="10" spans="1:20" x14ac:dyDescent="0.35">
      <c r="J10" t="s">
        <v>9</v>
      </c>
      <c r="K10" s="1">
        <v>39.629216227063928</v>
      </c>
      <c r="O10">
        <v>60.31233263266666</v>
      </c>
      <c r="Q10" s="1">
        <v>31.462190758586075</v>
      </c>
    </row>
    <row r="11" spans="1:20" x14ac:dyDescent="0.35">
      <c r="D11" t="s">
        <v>28</v>
      </c>
      <c r="E11" s="1">
        <f>AVERAGE(E2:E9)</f>
        <v>61.071670026232155</v>
      </c>
      <c r="G11" t="s">
        <v>28</v>
      </c>
      <c r="H11" s="1">
        <f>AVERAGE(H2:H7)</f>
        <v>31.28010360924776</v>
      </c>
      <c r="J11" t="s">
        <v>10</v>
      </c>
      <c r="K11" s="1">
        <v>25.961821069668794</v>
      </c>
      <c r="O11">
        <v>53.198955450357147</v>
      </c>
      <c r="Q11" s="1">
        <v>32.705291502717749</v>
      </c>
      <c r="R11" t="s">
        <v>34</v>
      </c>
      <c r="S11" s="1">
        <v>66.080614461376996</v>
      </c>
      <c r="T11" s="2">
        <f>STDEV(O2:O13)/SQRT(12)</f>
        <v>2.9741406797289827</v>
      </c>
    </row>
    <row r="12" spans="1:20" x14ac:dyDescent="0.35">
      <c r="D12" t="s">
        <v>29</v>
      </c>
      <c r="E12" s="2">
        <f>STDEV(E2:E9)/SQRT(8)</f>
        <v>2.6656221352731242</v>
      </c>
      <c r="G12" t="s">
        <v>29</v>
      </c>
      <c r="H12" s="2">
        <f>STDEV(H2:H7)/SQRT(6)</f>
        <v>3.0615264639933182</v>
      </c>
      <c r="J12" t="s">
        <v>11</v>
      </c>
      <c r="K12" s="1">
        <v>31.299440763310152</v>
      </c>
      <c r="O12">
        <v>68.704729932619074</v>
      </c>
      <c r="Q12" s="1">
        <v>39.485567946344368</v>
      </c>
      <c r="R12" t="s">
        <v>35</v>
      </c>
      <c r="S12" s="1">
        <v>33.237667274723449</v>
      </c>
      <c r="T12" s="2">
        <f>STDEV(Q2:Q17)/SQRT(16)</f>
        <v>1.7551675850534283</v>
      </c>
    </row>
    <row r="13" spans="1:20" x14ac:dyDescent="0.35">
      <c r="O13">
        <v>55.651430555357123</v>
      </c>
      <c r="Q13" s="1">
        <v>32.141727100200484</v>
      </c>
    </row>
    <row r="14" spans="1:20" x14ac:dyDescent="0.35">
      <c r="J14" t="s">
        <v>28</v>
      </c>
      <c r="K14" s="1">
        <f>AVERAGE(K3:K12)</f>
        <v>34.412205474008857</v>
      </c>
      <c r="Q14" s="1">
        <v>41.059279129562611</v>
      </c>
    </row>
    <row r="15" spans="1:20" x14ac:dyDescent="0.35">
      <c r="J15" t="s">
        <v>29</v>
      </c>
      <c r="K15" s="2">
        <f>STDEV(K3:K12)/SQRT(10)</f>
        <v>2.1637701635372473</v>
      </c>
      <c r="O15" s="1">
        <f>AVERAGE(O2:O13)</f>
        <v>66.080614461376982</v>
      </c>
      <c r="Q15" s="1">
        <v>39.629216227063928</v>
      </c>
    </row>
    <row r="16" spans="1:20" x14ac:dyDescent="0.35">
      <c r="B16" t="s">
        <v>30</v>
      </c>
      <c r="C16" s="1">
        <v>76.098503331666663</v>
      </c>
      <c r="D16">
        <v>3.7366293435837798</v>
      </c>
      <c r="Q16" s="1">
        <v>25.961821069668794</v>
      </c>
    </row>
    <row r="17" spans="2:17" x14ac:dyDescent="0.35">
      <c r="B17" t="s">
        <v>31</v>
      </c>
      <c r="C17" s="1">
        <v>61.071670026232155</v>
      </c>
      <c r="D17">
        <v>2.6656221352731242</v>
      </c>
      <c r="Q17" s="1">
        <v>31.299440763310152</v>
      </c>
    </row>
    <row r="18" spans="2:17" x14ac:dyDescent="0.35">
      <c r="C18" s="1"/>
    </row>
    <row r="19" spans="2:17" x14ac:dyDescent="0.35">
      <c r="B19" t="s">
        <v>32</v>
      </c>
      <c r="C19" s="1">
        <v>31.28010360924776</v>
      </c>
      <c r="D19">
        <v>3.0615264639933182</v>
      </c>
      <c r="Q19" s="1">
        <f>AVERAGE(Q2:Q17)</f>
        <v>33.237667274723449</v>
      </c>
    </row>
    <row r="20" spans="2:17" x14ac:dyDescent="0.35">
      <c r="B20" t="s">
        <v>33</v>
      </c>
      <c r="C20" s="1">
        <v>34.412205474008857</v>
      </c>
      <c r="D20">
        <v>2.1637701635372473</v>
      </c>
    </row>
    <row r="34" spans="5:19" x14ac:dyDescent="0.35">
      <c r="E34" t="s">
        <v>0</v>
      </c>
      <c r="F34" t="s">
        <v>481</v>
      </c>
      <c r="G34" t="s">
        <v>482</v>
      </c>
      <c r="I34" t="s">
        <v>0</v>
      </c>
      <c r="J34" t="s">
        <v>481</v>
      </c>
      <c r="K34" t="s">
        <v>482</v>
      </c>
      <c r="M34" s="1" t="s">
        <v>0</v>
      </c>
      <c r="N34" t="s">
        <v>481</v>
      </c>
      <c r="O34" t="s">
        <v>482</v>
      </c>
      <c r="Q34" s="1" t="s">
        <v>0</v>
      </c>
      <c r="R34" t="s">
        <v>481</v>
      </c>
      <c r="S34" t="s">
        <v>482</v>
      </c>
    </row>
    <row r="35" spans="5:19" x14ac:dyDescent="0.35">
      <c r="E35" t="s">
        <v>12</v>
      </c>
      <c r="F35" s="6">
        <v>9.0277777777777776E-2</v>
      </c>
      <c r="G35" s="6">
        <v>0.10416666666666667</v>
      </c>
      <c r="I35" t="s">
        <v>22</v>
      </c>
      <c r="J35" s="6">
        <v>9.375E-2</v>
      </c>
      <c r="K35" s="6">
        <v>0.1111111111111111</v>
      </c>
      <c r="M35" s="7">
        <v>56</v>
      </c>
      <c r="N35" s="6">
        <v>0.15277777777777776</v>
      </c>
      <c r="O35" s="6">
        <v>0.19236111111111112</v>
      </c>
      <c r="Q35">
        <v>7</v>
      </c>
      <c r="R35" s="6">
        <v>0.10416666666666667</v>
      </c>
      <c r="S35" s="6">
        <v>0.13402777777777777</v>
      </c>
    </row>
    <row r="36" spans="5:19" x14ac:dyDescent="0.35">
      <c r="E36" t="s">
        <v>13</v>
      </c>
      <c r="F36" s="6">
        <v>9.375E-2</v>
      </c>
      <c r="G36" s="6">
        <v>0.10694444444444444</v>
      </c>
      <c r="I36" t="s">
        <v>15</v>
      </c>
      <c r="J36" s="6">
        <v>9.7916666666666666E-2</v>
      </c>
      <c r="K36" s="6">
        <v>0.11944444444444445</v>
      </c>
      <c r="M36">
        <v>98</v>
      </c>
      <c r="N36" s="6">
        <v>0.17083333333333331</v>
      </c>
      <c r="O36" s="6">
        <v>0.19513888888888889</v>
      </c>
      <c r="Q36">
        <v>22</v>
      </c>
      <c r="R36" s="6">
        <v>0.10694444444444444</v>
      </c>
      <c r="S36" s="6">
        <v>0.14375000000000002</v>
      </c>
    </row>
    <row r="37" spans="5:19" x14ac:dyDescent="0.35">
      <c r="E37" t="s">
        <v>14</v>
      </c>
      <c r="F37" s="6">
        <v>9.7222222222222224E-2</v>
      </c>
      <c r="G37" s="6">
        <v>0.10972222222222222</v>
      </c>
      <c r="I37" t="s">
        <v>23</v>
      </c>
      <c r="J37" s="6">
        <v>9.375E-2</v>
      </c>
      <c r="K37" s="6">
        <v>0.12222222222222223</v>
      </c>
      <c r="M37">
        <v>108</v>
      </c>
      <c r="N37" s="6">
        <v>0.17361111111111113</v>
      </c>
      <c r="O37" s="6">
        <v>0.19722222222222222</v>
      </c>
      <c r="Q37">
        <v>25</v>
      </c>
      <c r="R37" s="6">
        <v>0.11041666666666666</v>
      </c>
      <c r="S37" s="6">
        <v>0.15069444444444444</v>
      </c>
    </row>
    <row r="38" spans="5:19" x14ac:dyDescent="0.35">
      <c r="E38" t="s">
        <v>15</v>
      </c>
      <c r="F38" s="6">
        <v>9.9999999999999992E-2</v>
      </c>
      <c r="G38" s="6">
        <v>0.1125</v>
      </c>
      <c r="I38" t="s">
        <v>14</v>
      </c>
      <c r="J38" s="6">
        <v>9.7916666666666666E-2</v>
      </c>
      <c r="K38" s="6">
        <v>0.125</v>
      </c>
      <c r="M38">
        <v>65</v>
      </c>
      <c r="N38" s="6">
        <v>0.17569444444444446</v>
      </c>
      <c r="O38" s="6">
        <v>0.19999999999999998</v>
      </c>
      <c r="Q38">
        <v>28</v>
      </c>
      <c r="R38" s="6">
        <v>0.11388888888888889</v>
      </c>
      <c r="S38" s="6">
        <v>0.15555555555555556</v>
      </c>
    </row>
    <row r="39" spans="5:19" x14ac:dyDescent="0.35">
      <c r="I39" t="s">
        <v>24</v>
      </c>
      <c r="J39" s="6">
        <v>0.10625</v>
      </c>
      <c r="K39" s="6">
        <v>0.12847222222222224</v>
      </c>
      <c r="M39">
        <v>29</v>
      </c>
      <c r="N39" s="6">
        <v>0.17777777777777778</v>
      </c>
      <c r="O39" s="6">
        <v>0.20208333333333331</v>
      </c>
      <c r="Q39">
        <v>31</v>
      </c>
      <c r="R39" s="6">
        <v>0.1173611111111111</v>
      </c>
      <c r="S39" s="6">
        <v>0.16041666666666668</v>
      </c>
    </row>
    <row r="40" spans="5:19" x14ac:dyDescent="0.35">
      <c r="E40" t="s">
        <v>485</v>
      </c>
      <c r="I40" t="s">
        <v>25</v>
      </c>
      <c r="J40" s="6">
        <v>0.10972222222222222</v>
      </c>
      <c r="K40" s="6">
        <v>0.13194444444444445</v>
      </c>
      <c r="M40">
        <v>57</v>
      </c>
      <c r="N40" s="6">
        <v>0.17986111111111111</v>
      </c>
      <c r="O40" s="6">
        <v>0.20416666666666669</v>
      </c>
      <c r="Q40">
        <v>48</v>
      </c>
      <c r="R40" s="6">
        <v>0.12291666666666667</v>
      </c>
      <c r="S40" s="6">
        <v>0.16597222222222222</v>
      </c>
    </row>
    <row r="41" spans="5:19" x14ac:dyDescent="0.35">
      <c r="E41" t="s">
        <v>488</v>
      </c>
      <c r="F41" t="s">
        <v>489</v>
      </c>
      <c r="I41" t="s">
        <v>26</v>
      </c>
      <c r="J41" s="6">
        <v>0.10625</v>
      </c>
      <c r="K41" s="6">
        <v>0.1361111111111111</v>
      </c>
      <c r="Q41">
        <v>56</v>
      </c>
      <c r="R41" s="6">
        <v>0.12638888888888888</v>
      </c>
      <c r="S41" s="6">
        <v>0.17013888888888887</v>
      </c>
    </row>
    <row r="42" spans="5:19" x14ac:dyDescent="0.35">
      <c r="I42" t="s">
        <v>27</v>
      </c>
      <c r="J42" s="6">
        <v>0.10972222222222222</v>
      </c>
      <c r="K42" s="6">
        <v>0.13958333333333334</v>
      </c>
      <c r="M42" t="s">
        <v>483</v>
      </c>
      <c r="Q42">
        <v>67</v>
      </c>
      <c r="R42" s="6">
        <v>0.12916666666666668</v>
      </c>
      <c r="S42" s="6">
        <v>0.17361111111111113</v>
      </c>
    </row>
    <row r="43" spans="5:19" x14ac:dyDescent="0.35">
      <c r="M43" t="s">
        <v>486</v>
      </c>
      <c r="N43" t="s">
        <v>487</v>
      </c>
      <c r="Q43">
        <v>104</v>
      </c>
      <c r="R43" s="6">
        <v>0.13194444444444445</v>
      </c>
      <c r="S43" s="6">
        <v>0.15069444444444444</v>
      </c>
    </row>
    <row r="44" spans="5:19" x14ac:dyDescent="0.35">
      <c r="I44" t="s">
        <v>484</v>
      </c>
      <c r="Q44">
        <v>121</v>
      </c>
      <c r="R44" s="6">
        <v>0.13749999999999998</v>
      </c>
      <c r="S44" s="6">
        <v>0.18263888888888891</v>
      </c>
    </row>
    <row r="45" spans="5:19" x14ac:dyDescent="0.35">
      <c r="I45" t="s">
        <v>488</v>
      </c>
      <c r="J45" t="s">
        <v>489</v>
      </c>
    </row>
    <row r="46" spans="5:19" x14ac:dyDescent="0.35">
      <c r="Q46" t="s">
        <v>485</v>
      </c>
    </row>
    <row r="47" spans="5:19" x14ac:dyDescent="0.35">
      <c r="Q47" t="s">
        <v>488</v>
      </c>
      <c r="R47" t="s">
        <v>489</v>
      </c>
    </row>
    <row r="58" spans="8:8" x14ac:dyDescent="0.35">
      <c r="H58">
        <f>STDEV(B2:B5)/SQRT(4)</f>
        <v>3.7366293435837798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660E1-75E6-409E-8FD4-1CB21E8F109C}">
  <dimension ref="A1:R274"/>
  <sheetViews>
    <sheetView topLeftCell="L1" zoomScale="90" workbookViewId="0">
      <selection activeCell="Q3" sqref="Q3:Q8"/>
    </sheetView>
  </sheetViews>
  <sheetFormatPr defaultRowHeight="14.5" x14ac:dyDescent="0.35"/>
  <sheetData>
    <row r="1" spans="1:18" x14ac:dyDescent="0.35">
      <c r="A1" t="s">
        <v>36</v>
      </c>
      <c r="B1" t="s">
        <v>37</v>
      </c>
      <c r="E1" t="s">
        <v>36</v>
      </c>
      <c r="F1" t="s">
        <v>37</v>
      </c>
      <c r="I1" t="s">
        <v>104</v>
      </c>
      <c r="J1" t="s">
        <v>106</v>
      </c>
    </row>
    <row r="2" spans="1:18" x14ac:dyDescent="0.35">
      <c r="A2" t="s">
        <v>38</v>
      </c>
      <c r="B2">
        <v>100</v>
      </c>
      <c r="E2" t="s">
        <v>50</v>
      </c>
      <c r="F2">
        <v>86.792452830000002</v>
      </c>
      <c r="I2" t="s">
        <v>107</v>
      </c>
      <c r="J2">
        <v>8.9552238805970141</v>
      </c>
      <c r="M2" t="s">
        <v>197</v>
      </c>
      <c r="N2">
        <v>0</v>
      </c>
    </row>
    <row r="3" spans="1:18" x14ac:dyDescent="0.35">
      <c r="A3" t="s">
        <v>38</v>
      </c>
      <c r="B3">
        <v>100</v>
      </c>
      <c r="E3" t="s">
        <v>50</v>
      </c>
      <c r="F3">
        <v>83.333333330000002</v>
      </c>
      <c r="I3" t="s">
        <v>108</v>
      </c>
      <c r="J3">
        <v>3.7037037037037033</v>
      </c>
      <c r="M3" t="s">
        <v>198</v>
      </c>
      <c r="N3">
        <v>0</v>
      </c>
      <c r="P3" t="s">
        <v>475</v>
      </c>
      <c r="Q3" s="1">
        <v>76.098503331666677</v>
      </c>
      <c r="R3">
        <v>3.2577554198719696</v>
      </c>
    </row>
    <row r="4" spans="1:18" x14ac:dyDescent="0.35">
      <c r="A4" t="s">
        <v>38</v>
      </c>
      <c r="B4">
        <v>95.12195122</v>
      </c>
      <c r="E4" t="s">
        <v>50</v>
      </c>
      <c r="F4">
        <v>68.333333330000002</v>
      </c>
      <c r="I4" t="s">
        <v>109</v>
      </c>
      <c r="J4">
        <v>16.666666666666664</v>
      </c>
      <c r="M4" t="s">
        <v>199</v>
      </c>
      <c r="N4">
        <v>8.1967213114754092</v>
      </c>
      <c r="P4" t="s">
        <v>476</v>
      </c>
      <c r="Q4" s="1">
        <v>61.071670026232155</v>
      </c>
      <c r="R4">
        <v>2.0213298505638484</v>
      </c>
    </row>
    <row r="5" spans="1:18" x14ac:dyDescent="0.35">
      <c r="A5" t="s">
        <v>39</v>
      </c>
      <c r="B5">
        <v>68.181818179999993</v>
      </c>
      <c r="E5" t="s">
        <v>51</v>
      </c>
      <c r="F5">
        <v>38.297872339999998</v>
      </c>
      <c r="I5" t="s">
        <v>110</v>
      </c>
      <c r="J5">
        <v>39.682539682539684</v>
      </c>
      <c r="M5" t="s">
        <v>200</v>
      </c>
      <c r="N5">
        <v>34.545454545454547</v>
      </c>
      <c r="Q5" s="1"/>
    </row>
    <row r="6" spans="1:18" x14ac:dyDescent="0.35">
      <c r="A6" t="s">
        <v>39</v>
      </c>
      <c r="B6">
        <v>82.222222220000006</v>
      </c>
      <c r="E6" t="s">
        <v>51</v>
      </c>
      <c r="F6">
        <v>17.647058820000002</v>
      </c>
      <c r="I6" t="s">
        <v>111</v>
      </c>
      <c r="J6">
        <v>32.075471698113205</v>
      </c>
      <c r="M6" t="s">
        <v>201</v>
      </c>
      <c r="N6">
        <v>34.146341463414636</v>
      </c>
      <c r="P6" t="s">
        <v>477</v>
      </c>
      <c r="Q6" s="1">
        <v>31.28010360924776</v>
      </c>
      <c r="R6">
        <v>2.7693319998257904</v>
      </c>
    </row>
    <row r="7" spans="1:18" x14ac:dyDescent="0.35">
      <c r="A7" t="s">
        <v>39</v>
      </c>
      <c r="B7">
        <v>64.516129030000002</v>
      </c>
      <c r="E7" t="s">
        <v>51</v>
      </c>
      <c r="F7">
        <v>15.254237290000001</v>
      </c>
      <c r="I7" t="s">
        <v>112</v>
      </c>
      <c r="J7">
        <v>29.545454545454547</v>
      </c>
      <c r="M7" t="s">
        <v>202</v>
      </c>
      <c r="N7">
        <v>13.888888888888889</v>
      </c>
      <c r="P7" t="s">
        <v>478</v>
      </c>
      <c r="Q7" s="1">
        <v>34.412205474008857</v>
      </c>
      <c r="R7">
        <v>1.4221673875643603</v>
      </c>
    </row>
    <row r="8" spans="1:18" x14ac:dyDescent="0.35">
      <c r="A8" t="s">
        <v>40</v>
      </c>
      <c r="B8">
        <v>76.190476189999998</v>
      </c>
      <c r="E8" t="s">
        <v>52</v>
      </c>
      <c r="F8">
        <v>69.642857140000004</v>
      </c>
      <c r="I8" t="s">
        <v>113</v>
      </c>
      <c r="J8">
        <v>55.357142857142861</v>
      </c>
      <c r="M8" t="s">
        <v>203</v>
      </c>
      <c r="N8">
        <v>6.3829787234042552</v>
      </c>
    </row>
    <row r="9" spans="1:18" x14ac:dyDescent="0.35">
      <c r="A9" t="s">
        <v>40</v>
      </c>
      <c r="B9">
        <v>90.140845069999997</v>
      </c>
      <c r="E9" t="s">
        <v>52</v>
      </c>
      <c r="F9">
        <v>60.60606061</v>
      </c>
      <c r="I9" t="s">
        <v>114</v>
      </c>
      <c r="J9">
        <v>25</v>
      </c>
      <c r="M9" t="s">
        <v>204</v>
      </c>
      <c r="N9">
        <v>28.571428571428569</v>
      </c>
    </row>
    <row r="10" spans="1:18" x14ac:dyDescent="0.35">
      <c r="A10" t="s">
        <v>40</v>
      </c>
      <c r="B10">
        <v>84.722222220000006</v>
      </c>
      <c r="E10" t="s">
        <v>52</v>
      </c>
      <c r="F10">
        <v>90.625</v>
      </c>
      <c r="I10" t="s">
        <v>115</v>
      </c>
      <c r="J10">
        <v>39.622641509433961</v>
      </c>
      <c r="M10" t="s">
        <v>205</v>
      </c>
      <c r="N10">
        <v>26.190476190476193</v>
      </c>
    </row>
    <row r="11" spans="1:18" x14ac:dyDescent="0.35">
      <c r="A11" t="s">
        <v>41</v>
      </c>
      <c r="B11">
        <v>81.034482760000003</v>
      </c>
      <c r="E11" t="s">
        <v>53</v>
      </c>
      <c r="F11">
        <v>56.338028170000001</v>
      </c>
      <c r="I11" t="s">
        <v>116</v>
      </c>
      <c r="J11">
        <v>36.231884057971016</v>
      </c>
      <c r="M11" t="s">
        <v>206</v>
      </c>
      <c r="N11">
        <v>73.91304347826086</v>
      </c>
    </row>
    <row r="12" spans="1:18" x14ac:dyDescent="0.35">
      <c r="A12" t="s">
        <v>41</v>
      </c>
      <c r="B12">
        <v>87.5</v>
      </c>
      <c r="E12" t="s">
        <v>53</v>
      </c>
      <c r="F12">
        <v>66.666666669999998</v>
      </c>
      <c r="I12" t="s">
        <v>117</v>
      </c>
      <c r="J12">
        <v>41.17647058823529</v>
      </c>
      <c r="M12" t="s">
        <v>207</v>
      </c>
      <c r="N12">
        <v>37.209302325581397</v>
      </c>
    </row>
    <row r="13" spans="1:18" x14ac:dyDescent="0.35">
      <c r="A13" t="s">
        <v>41</v>
      </c>
      <c r="B13">
        <v>68.852459019999998</v>
      </c>
      <c r="E13" t="s">
        <v>53</v>
      </c>
      <c r="F13">
        <v>80.769230769999993</v>
      </c>
      <c r="I13" t="s">
        <v>118</v>
      </c>
      <c r="J13">
        <v>35.087719298245609</v>
      </c>
      <c r="M13" t="s">
        <v>208</v>
      </c>
      <c r="N13">
        <v>65.909090909090907</v>
      </c>
    </row>
    <row r="14" spans="1:18" x14ac:dyDescent="0.35">
      <c r="A14" t="s">
        <v>42</v>
      </c>
      <c r="B14">
        <v>85.714285709999999</v>
      </c>
      <c r="E14" t="s">
        <v>54</v>
      </c>
      <c r="F14">
        <v>66.666666669999998</v>
      </c>
      <c r="I14" t="s">
        <v>119</v>
      </c>
      <c r="J14">
        <v>72.727272727272734</v>
      </c>
      <c r="M14" t="s">
        <v>209</v>
      </c>
      <c r="N14">
        <v>44.705882352941181</v>
      </c>
    </row>
    <row r="15" spans="1:18" x14ac:dyDescent="0.35">
      <c r="A15" t="s">
        <v>42</v>
      </c>
      <c r="B15">
        <v>84.90566038</v>
      </c>
      <c r="E15" t="s">
        <v>54</v>
      </c>
      <c r="F15">
        <v>78.571428569999995</v>
      </c>
      <c r="I15" t="s">
        <v>120</v>
      </c>
      <c r="J15">
        <v>70.370370370370367</v>
      </c>
      <c r="M15" t="s">
        <v>210</v>
      </c>
      <c r="N15">
        <v>40.74074074074074</v>
      </c>
    </row>
    <row r="16" spans="1:18" x14ac:dyDescent="0.35">
      <c r="A16" t="s">
        <v>42</v>
      </c>
      <c r="B16">
        <v>90.909090910000003</v>
      </c>
      <c r="E16" t="s">
        <v>54</v>
      </c>
      <c r="F16">
        <v>70.58823529</v>
      </c>
      <c r="I16" t="s">
        <v>121</v>
      </c>
      <c r="J16">
        <v>27.27272727272727</v>
      </c>
      <c r="M16" t="s">
        <v>211</v>
      </c>
      <c r="N16">
        <v>46.428571428571431</v>
      </c>
    </row>
    <row r="17" spans="1:14" x14ac:dyDescent="0.35">
      <c r="A17" t="s">
        <v>43</v>
      </c>
      <c r="B17">
        <v>96.491228070000005</v>
      </c>
      <c r="E17" t="s">
        <v>55</v>
      </c>
      <c r="F17">
        <v>80.555555560000002</v>
      </c>
      <c r="I17" t="s">
        <v>122</v>
      </c>
      <c r="J17">
        <v>71.428571428571431</v>
      </c>
      <c r="M17" t="s">
        <v>212</v>
      </c>
      <c r="N17">
        <v>39.080459770114942</v>
      </c>
    </row>
    <row r="18" spans="1:14" x14ac:dyDescent="0.35">
      <c r="A18" t="s">
        <v>43</v>
      </c>
      <c r="B18">
        <v>95.454545449999998</v>
      </c>
      <c r="E18" t="s">
        <v>55</v>
      </c>
      <c r="F18">
        <v>42.553191490000003</v>
      </c>
      <c r="I18" t="s">
        <v>123</v>
      </c>
      <c r="J18">
        <v>74.242424242424249</v>
      </c>
      <c r="M18" t="s">
        <v>213</v>
      </c>
      <c r="N18">
        <v>32.894736842105267</v>
      </c>
    </row>
    <row r="19" spans="1:14" x14ac:dyDescent="0.35">
      <c r="A19" t="s">
        <v>43</v>
      </c>
      <c r="B19">
        <v>74.468085110000004</v>
      </c>
      <c r="E19" t="s">
        <v>55</v>
      </c>
      <c r="F19">
        <v>49.23076923</v>
      </c>
      <c r="I19" t="s">
        <v>124</v>
      </c>
      <c r="J19">
        <v>79.66101694915254</v>
      </c>
      <c r="M19" t="s">
        <v>214</v>
      </c>
      <c r="N19">
        <v>21.59090909090909</v>
      </c>
    </row>
    <row r="20" spans="1:14" x14ac:dyDescent="0.35">
      <c r="A20" t="s">
        <v>44</v>
      </c>
      <c r="B20">
        <v>52.5</v>
      </c>
      <c r="E20" t="s">
        <v>56</v>
      </c>
      <c r="F20">
        <v>55.737704919999999</v>
      </c>
      <c r="I20" t="s">
        <v>125</v>
      </c>
      <c r="J20">
        <v>33.783783783783782</v>
      </c>
      <c r="M20" t="s">
        <v>215</v>
      </c>
      <c r="N20">
        <v>58.730158730158735</v>
      </c>
    </row>
    <row r="21" spans="1:14" x14ac:dyDescent="0.35">
      <c r="A21" t="s">
        <v>44</v>
      </c>
      <c r="B21">
        <v>72.222222220000006</v>
      </c>
      <c r="E21" t="s">
        <v>56</v>
      </c>
      <c r="F21">
        <v>62.5</v>
      </c>
      <c r="I21" t="s">
        <v>126</v>
      </c>
      <c r="J21">
        <v>36.206896551724135</v>
      </c>
      <c r="M21" t="s">
        <v>216</v>
      </c>
      <c r="N21">
        <v>55.714285714285715</v>
      </c>
    </row>
    <row r="22" spans="1:14" x14ac:dyDescent="0.35">
      <c r="A22" t="s">
        <v>44</v>
      </c>
      <c r="B22">
        <v>67.647058819999998</v>
      </c>
      <c r="E22" t="s">
        <v>56</v>
      </c>
      <c r="F22">
        <v>70.909090910000003</v>
      </c>
      <c r="I22" t="s">
        <v>127</v>
      </c>
      <c r="J22">
        <v>45.283018867924532</v>
      </c>
      <c r="M22" t="s">
        <v>217</v>
      </c>
      <c r="N22">
        <v>36.231884057971016</v>
      </c>
    </row>
    <row r="23" spans="1:14" x14ac:dyDescent="0.35">
      <c r="A23" t="s">
        <v>45</v>
      </c>
      <c r="B23">
        <v>40</v>
      </c>
      <c r="E23" t="s">
        <v>57</v>
      </c>
      <c r="F23">
        <v>87.096774190000005</v>
      </c>
      <c r="I23" t="s">
        <v>128</v>
      </c>
      <c r="J23">
        <v>52.459016393442624</v>
      </c>
      <c r="M23" t="s">
        <v>218</v>
      </c>
      <c r="N23">
        <v>1.2345679012345678</v>
      </c>
    </row>
    <row r="24" spans="1:14" x14ac:dyDescent="0.35">
      <c r="A24" t="s">
        <v>45</v>
      </c>
      <c r="B24">
        <v>53.125</v>
      </c>
      <c r="E24" t="s">
        <v>57</v>
      </c>
      <c r="F24">
        <v>91.379310340000004</v>
      </c>
      <c r="I24" t="s">
        <v>129</v>
      </c>
      <c r="J24">
        <v>58.064516129032263</v>
      </c>
      <c r="M24" t="s">
        <v>219</v>
      </c>
      <c r="N24">
        <v>0</v>
      </c>
    </row>
    <row r="25" spans="1:14" x14ac:dyDescent="0.35">
      <c r="A25" t="s">
        <v>45</v>
      </c>
      <c r="B25">
        <v>58.064516130000001</v>
      </c>
      <c r="E25" t="s">
        <v>57</v>
      </c>
      <c r="F25">
        <v>86.956521739999999</v>
      </c>
      <c r="I25" t="s">
        <v>130</v>
      </c>
      <c r="J25">
        <v>42.857142857142854</v>
      </c>
      <c r="M25" t="s">
        <v>220</v>
      </c>
      <c r="N25">
        <v>1.5151515151515151</v>
      </c>
    </row>
    <row r="26" spans="1:14" x14ac:dyDescent="0.35">
      <c r="A26" t="s">
        <v>46</v>
      </c>
      <c r="B26">
        <v>98.039215690000006</v>
      </c>
      <c r="E26" t="s">
        <v>58</v>
      </c>
      <c r="F26">
        <v>44.61538462</v>
      </c>
      <c r="I26" t="s">
        <v>131</v>
      </c>
      <c r="J26">
        <v>38.70967741935484</v>
      </c>
      <c r="M26" t="s">
        <v>221</v>
      </c>
      <c r="N26">
        <v>9.375</v>
      </c>
    </row>
    <row r="27" spans="1:14" x14ac:dyDescent="0.35">
      <c r="A27" t="s">
        <v>46</v>
      </c>
      <c r="B27">
        <v>97.142857140000004</v>
      </c>
      <c r="E27" t="s">
        <v>58</v>
      </c>
      <c r="F27">
        <v>36.619718310000003</v>
      </c>
      <c r="I27" t="s">
        <v>132</v>
      </c>
      <c r="J27">
        <v>27.27272727272727</v>
      </c>
      <c r="M27" t="s">
        <v>222</v>
      </c>
      <c r="N27">
        <v>10.38961038961039</v>
      </c>
    </row>
    <row r="28" spans="1:14" x14ac:dyDescent="0.35">
      <c r="A28" t="s">
        <v>46</v>
      </c>
      <c r="B28">
        <v>94.285714290000001</v>
      </c>
      <c r="E28" t="s">
        <v>58</v>
      </c>
      <c r="F28">
        <v>31.25</v>
      </c>
      <c r="I28" t="s">
        <v>133</v>
      </c>
      <c r="J28">
        <v>47.540983606557376</v>
      </c>
      <c r="M28" t="s">
        <v>223</v>
      </c>
      <c r="N28">
        <v>12.068965517241379</v>
      </c>
    </row>
    <row r="29" spans="1:14" x14ac:dyDescent="0.35">
      <c r="A29" t="s">
        <v>47</v>
      </c>
      <c r="B29">
        <v>90.625</v>
      </c>
      <c r="E29" t="s">
        <v>59</v>
      </c>
      <c r="F29">
        <v>92.307692309999993</v>
      </c>
      <c r="I29" t="s">
        <v>134</v>
      </c>
      <c r="J29">
        <v>94.285714285714278</v>
      </c>
      <c r="M29" t="s">
        <v>224</v>
      </c>
      <c r="N29">
        <v>0</v>
      </c>
    </row>
    <row r="30" spans="1:14" x14ac:dyDescent="0.35">
      <c r="A30" t="s">
        <v>47</v>
      </c>
      <c r="B30">
        <v>83.870967739999998</v>
      </c>
      <c r="E30" t="s">
        <v>59</v>
      </c>
      <c r="F30">
        <v>57.446808509999997</v>
      </c>
      <c r="I30" t="s">
        <v>135</v>
      </c>
      <c r="J30">
        <v>96.875</v>
      </c>
      <c r="M30" t="s">
        <v>225</v>
      </c>
      <c r="N30">
        <v>0</v>
      </c>
    </row>
    <row r="31" spans="1:14" x14ac:dyDescent="0.35">
      <c r="A31" t="s">
        <v>47</v>
      </c>
      <c r="B31">
        <v>96.969696970000001</v>
      </c>
      <c r="E31" t="s">
        <v>59</v>
      </c>
      <c r="F31">
        <v>89.130434780000002</v>
      </c>
      <c r="I31" t="s">
        <v>136</v>
      </c>
      <c r="J31">
        <v>96.226415094339629</v>
      </c>
      <c r="M31" t="s">
        <v>226</v>
      </c>
      <c r="N31">
        <v>1.5873015873015872</v>
      </c>
    </row>
    <row r="32" spans="1:14" x14ac:dyDescent="0.35">
      <c r="A32" t="s">
        <v>48</v>
      </c>
      <c r="B32">
        <v>43.75</v>
      </c>
      <c r="E32" t="s">
        <v>60</v>
      </c>
      <c r="F32">
        <v>63.93442623</v>
      </c>
      <c r="I32" t="s">
        <v>137</v>
      </c>
      <c r="J32">
        <v>71.428571428571431</v>
      </c>
      <c r="M32" t="s">
        <v>231</v>
      </c>
      <c r="N32">
        <v>21.53846153846154</v>
      </c>
    </row>
    <row r="33" spans="1:14" x14ac:dyDescent="0.35">
      <c r="A33" t="s">
        <v>48</v>
      </c>
      <c r="B33">
        <v>36.92307692</v>
      </c>
      <c r="E33" t="s">
        <v>60</v>
      </c>
      <c r="F33">
        <v>81.081081080000004</v>
      </c>
      <c r="I33" t="s">
        <v>138</v>
      </c>
      <c r="J33">
        <v>71.666666666666671</v>
      </c>
      <c r="M33" t="s">
        <v>232</v>
      </c>
      <c r="N33">
        <v>31.111111111111111</v>
      </c>
    </row>
    <row r="34" spans="1:14" x14ac:dyDescent="0.35">
      <c r="A34" t="s">
        <v>48</v>
      </c>
      <c r="B34">
        <v>31.74603175</v>
      </c>
      <c r="E34" t="s">
        <v>60</v>
      </c>
      <c r="F34">
        <v>89.189189189999993</v>
      </c>
      <c r="I34" t="s">
        <v>139</v>
      </c>
      <c r="J34">
        <v>60.784313725490193</v>
      </c>
      <c r="M34" t="s">
        <v>233</v>
      </c>
      <c r="N34">
        <v>50</v>
      </c>
    </row>
    <row r="35" spans="1:14" x14ac:dyDescent="0.35">
      <c r="A35" t="s">
        <v>49</v>
      </c>
      <c r="B35">
        <v>64.705882349999996</v>
      </c>
      <c r="E35" t="s">
        <v>61</v>
      </c>
      <c r="F35">
        <v>81.690140850000006</v>
      </c>
      <c r="I35" t="s">
        <v>140</v>
      </c>
      <c r="J35">
        <v>24.096385542168676</v>
      </c>
      <c r="M35" t="s">
        <v>234</v>
      </c>
      <c r="N35">
        <v>28.571428571428569</v>
      </c>
    </row>
    <row r="36" spans="1:14" x14ac:dyDescent="0.35">
      <c r="A36" t="s">
        <v>49</v>
      </c>
      <c r="B36">
        <v>78.378378380000001</v>
      </c>
      <c r="E36" t="s">
        <v>61</v>
      </c>
      <c r="F36">
        <v>84.745762709999994</v>
      </c>
      <c r="I36" t="s">
        <v>141</v>
      </c>
      <c r="J36">
        <v>12.676056338028168</v>
      </c>
      <c r="M36" t="s">
        <v>235</v>
      </c>
      <c r="N36">
        <v>24.657534246575342</v>
      </c>
    </row>
    <row r="37" spans="1:14" x14ac:dyDescent="0.35">
      <c r="A37" t="s">
        <v>49</v>
      </c>
      <c r="B37">
        <v>53.125</v>
      </c>
      <c r="E37" t="s">
        <v>61</v>
      </c>
      <c r="F37">
        <v>82</v>
      </c>
      <c r="I37" t="s">
        <v>142</v>
      </c>
      <c r="J37">
        <v>20.238095238095237</v>
      </c>
      <c r="M37" t="s">
        <v>236</v>
      </c>
      <c r="N37">
        <v>31.25</v>
      </c>
    </row>
    <row r="38" spans="1:14" x14ac:dyDescent="0.35">
      <c r="E38" t="s">
        <v>62</v>
      </c>
      <c r="F38">
        <v>41.269841270000001</v>
      </c>
      <c r="I38" t="s">
        <v>143</v>
      </c>
      <c r="J38">
        <v>22.727272727272727</v>
      </c>
      <c r="M38" t="s">
        <v>237</v>
      </c>
      <c r="N38">
        <v>90.384615384615387</v>
      </c>
    </row>
    <row r="39" spans="1:14" x14ac:dyDescent="0.35">
      <c r="A39" t="s">
        <v>28</v>
      </c>
      <c r="B39" t="s">
        <v>474</v>
      </c>
      <c r="E39" t="s">
        <v>62</v>
      </c>
      <c r="F39">
        <v>70.769230769999993</v>
      </c>
      <c r="I39" t="s">
        <v>144</v>
      </c>
      <c r="J39">
        <v>27.692307692307693</v>
      </c>
      <c r="M39" t="s">
        <v>238</v>
      </c>
      <c r="N39">
        <v>85.294117647058826</v>
      </c>
    </row>
    <row r="40" spans="1:14" x14ac:dyDescent="0.35">
      <c r="A40">
        <f>AVERAGE(B2:B37)</f>
        <v>76.098503331666677</v>
      </c>
      <c r="B40" s="2">
        <f>STDEV(B2:B37)/SQRT(36)</f>
        <v>3.2577554198719696</v>
      </c>
      <c r="E40" t="s">
        <v>62</v>
      </c>
      <c r="F40">
        <v>50.877192979999997</v>
      </c>
      <c r="I40" t="s">
        <v>145</v>
      </c>
      <c r="J40">
        <v>26</v>
      </c>
      <c r="M40" t="s">
        <v>239</v>
      </c>
      <c r="N40">
        <v>84.615384615384613</v>
      </c>
    </row>
    <row r="41" spans="1:14" x14ac:dyDescent="0.35">
      <c r="E41" t="s">
        <v>63</v>
      </c>
      <c r="F41">
        <v>30</v>
      </c>
      <c r="I41" t="s">
        <v>146</v>
      </c>
      <c r="J41">
        <v>30.508474576271187</v>
      </c>
      <c r="M41" t="s">
        <v>240</v>
      </c>
      <c r="N41">
        <v>47.826086956521742</v>
      </c>
    </row>
    <row r="42" spans="1:14" x14ac:dyDescent="0.35">
      <c r="E42" t="s">
        <v>63</v>
      </c>
      <c r="F42">
        <v>24.561403510000002</v>
      </c>
      <c r="I42" t="s">
        <v>147</v>
      </c>
      <c r="J42">
        <v>36.95652173913043</v>
      </c>
      <c r="M42" t="s">
        <v>241</v>
      </c>
      <c r="N42">
        <v>42.105263157894733</v>
      </c>
    </row>
    <row r="43" spans="1:14" x14ac:dyDescent="0.35">
      <c r="E43" t="s">
        <v>63</v>
      </c>
      <c r="F43">
        <v>50</v>
      </c>
      <c r="I43" t="s">
        <v>148</v>
      </c>
      <c r="J43">
        <v>47.619047619047613</v>
      </c>
      <c r="M43" t="s">
        <v>242</v>
      </c>
      <c r="N43">
        <v>61.53846153846154</v>
      </c>
    </row>
    <row r="44" spans="1:14" x14ac:dyDescent="0.35">
      <c r="E44" t="s">
        <v>64</v>
      </c>
      <c r="F44">
        <v>63.157894740000003</v>
      </c>
      <c r="I44" t="s">
        <v>149</v>
      </c>
      <c r="J44">
        <v>90</v>
      </c>
      <c r="M44" t="s">
        <v>243</v>
      </c>
      <c r="N44">
        <v>40.229885057471265</v>
      </c>
    </row>
    <row r="45" spans="1:14" x14ac:dyDescent="0.35">
      <c r="E45" t="s">
        <v>64</v>
      </c>
      <c r="F45">
        <v>58</v>
      </c>
      <c r="I45" t="s">
        <v>150</v>
      </c>
      <c r="J45">
        <v>90</v>
      </c>
      <c r="M45" t="s">
        <v>244</v>
      </c>
      <c r="N45">
        <v>57.894736842105267</v>
      </c>
    </row>
    <row r="46" spans="1:14" x14ac:dyDescent="0.35">
      <c r="E46" t="s">
        <v>64</v>
      </c>
      <c r="F46">
        <v>43.589743589999998</v>
      </c>
      <c r="I46" t="s">
        <v>151</v>
      </c>
      <c r="J46">
        <v>69.230769230769226</v>
      </c>
      <c r="M46" t="s">
        <v>245</v>
      </c>
      <c r="N46">
        <v>33.720930232558139</v>
      </c>
    </row>
    <row r="47" spans="1:14" x14ac:dyDescent="0.35">
      <c r="E47" t="s">
        <v>65</v>
      </c>
      <c r="F47">
        <v>91.428571430000005</v>
      </c>
      <c r="I47" t="s">
        <v>152</v>
      </c>
      <c r="J47">
        <v>15.686274509803921</v>
      </c>
      <c r="M47" t="s">
        <v>246</v>
      </c>
      <c r="N47">
        <v>86.666666666666671</v>
      </c>
    </row>
    <row r="48" spans="1:14" x14ac:dyDescent="0.35">
      <c r="E48" t="s">
        <v>65</v>
      </c>
      <c r="F48">
        <v>78.571428569999995</v>
      </c>
      <c r="I48" t="s">
        <v>153</v>
      </c>
      <c r="J48">
        <v>15.068493150684931</v>
      </c>
      <c r="M48" t="s">
        <v>247</v>
      </c>
      <c r="N48">
        <v>62.5</v>
      </c>
    </row>
    <row r="49" spans="5:14" x14ac:dyDescent="0.35">
      <c r="E49" t="s">
        <v>65</v>
      </c>
      <c r="F49">
        <v>70</v>
      </c>
      <c r="I49" t="s">
        <v>154</v>
      </c>
      <c r="J49">
        <v>31.944444444444443</v>
      </c>
      <c r="M49" t="s">
        <v>248</v>
      </c>
      <c r="N49">
        <v>75</v>
      </c>
    </row>
    <row r="50" spans="5:14" x14ac:dyDescent="0.35">
      <c r="E50" t="s">
        <v>49</v>
      </c>
      <c r="F50">
        <v>86.666666669999998</v>
      </c>
      <c r="I50" t="s">
        <v>155</v>
      </c>
      <c r="J50">
        <v>2.8571428571428572</v>
      </c>
      <c r="M50" t="s">
        <v>249</v>
      </c>
      <c r="N50">
        <v>1.5384615384615385</v>
      </c>
    </row>
    <row r="51" spans="5:14" x14ac:dyDescent="0.35">
      <c r="E51" t="s">
        <v>49</v>
      </c>
      <c r="F51">
        <v>79.661016950000004</v>
      </c>
      <c r="I51" t="s">
        <v>156</v>
      </c>
      <c r="J51">
        <v>2.8169014084507045</v>
      </c>
      <c r="M51" t="s">
        <v>250</v>
      </c>
      <c r="N51">
        <v>1.1904761904761905</v>
      </c>
    </row>
    <row r="52" spans="5:14" x14ac:dyDescent="0.35">
      <c r="E52" t="s">
        <v>49</v>
      </c>
      <c r="F52">
        <v>69.354838709999996</v>
      </c>
      <c r="I52" t="s">
        <v>157</v>
      </c>
      <c r="J52">
        <v>1.4705882352941175</v>
      </c>
      <c r="M52" t="s">
        <v>251</v>
      </c>
      <c r="N52">
        <v>1.3513513513513513</v>
      </c>
    </row>
    <row r="53" spans="5:14" x14ac:dyDescent="0.35">
      <c r="E53" t="s">
        <v>48</v>
      </c>
      <c r="F53">
        <v>25.80645161</v>
      </c>
      <c r="I53" t="s">
        <v>158</v>
      </c>
      <c r="J53">
        <v>25</v>
      </c>
      <c r="M53" t="s">
        <v>252</v>
      </c>
      <c r="N53">
        <v>12.121212121212121</v>
      </c>
    </row>
    <row r="54" spans="5:14" x14ac:dyDescent="0.35">
      <c r="E54" t="s">
        <v>48</v>
      </c>
      <c r="F54">
        <v>15.625</v>
      </c>
      <c r="I54" t="s">
        <v>159</v>
      </c>
      <c r="J54">
        <v>28.333333333333332</v>
      </c>
      <c r="M54" t="s">
        <v>253</v>
      </c>
      <c r="N54">
        <v>14.666666666666666</v>
      </c>
    </row>
    <row r="55" spans="5:14" x14ac:dyDescent="0.35">
      <c r="E55" t="s">
        <v>48</v>
      </c>
      <c r="F55">
        <v>35.820895520000001</v>
      </c>
      <c r="I55" t="s">
        <v>160</v>
      </c>
      <c r="J55">
        <v>18.518518518518519</v>
      </c>
      <c r="M55" t="s">
        <v>254</v>
      </c>
      <c r="N55">
        <v>13.793103448275861</v>
      </c>
    </row>
    <row r="56" spans="5:14" x14ac:dyDescent="0.35">
      <c r="E56" t="s">
        <v>66</v>
      </c>
      <c r="F56">
        <v>7.5949367089999997</v>
      </c>
      <c r="I56" t="s">
        <v>161</v>
      </c>
      <c r="J56">
        <v>0</v>
      </c>
      <c r="M56" t="s">
        <v>255</v>
      </c>
      <c r="N56">
        <v>17.543859649122805</v>
      </c>
    </row>
    <row r="57" spans="5:14" x14ac:dyDescent="0.35">
      <c r="E57" t="s">
        <v>66</v>
      </c>
      <c r="F57">
        <v>1.6393442620000001</v>
      </c>
      <c r="I57" t="s">
        <v>162</v>
      </c>
      <c r="J57">
        <v>7.6923076923076925</v>
      </c>
      <c r="M57" t="s">
        <v>256</v>
      </c>
      <c r="N57">
        <v>19.642857142857142</v>
      </c>
    </row>
    <row r="58" spans="5:14" x14ac:dyDescent="0.35">
      <c r="E58" t="s">
        <v>66</v>
      </c>
      <c r="F58">
        <v>4.6875</v>
      </c>
      <c r="I58" t="s">
        <v>163</v>
      </c>
      <c r="J58">
        <v>6.5217391304347823</v>
      </c>
      <c r="M58" t="s">
        <v>257</v>
      </c>
      <c r="N58">
        <v>17.910447761194028</v>
      </c>
    </row>
    <row r="59" spans="5:14" x14ac:dyDescent="0.35">
      <c r="E59" t="s">
        <v>67</v>
      </c>
      <c r="F59">
        <v>0</v>
      </c>
      <c r="I59" t="s">
        <v>164</v>
      </c>
      <c r="J59">
        <v>0</v>
      </c>
      <c r="M59" t="s">
        <v>258</v>
      </c>
      <c r="N59">
        <v>87.719298245614027</v>
      </c>
    </row>
    <row r="60" spans="5:14" x14ac:dyDescent="0.35">
      <c r="E60" t="s">
        <v>67</v>
      </c>
      <c r="F60">
        <v>6.3291139239999996</v>
      </c>
      <c r="I60" t="s">
        <v>165</v>
      </c>
      <c r="J60">
        <v>0</v>
      </c>
      <c r="M60" t="s">
        <v>259</v>
      </c>
      <c r="N60">
        <v>73.333333333333329</v>
      </c>
    </row>
    <row r="61" spans="5:14" x14ac:dyDescent="0.35">
      <c r="E61" t="s">
        <v>67</v>
      </c>
      <c r="F61">
        <v>4.3478260869999996</v>
      </c>
      <c r="I61" t="s">
        <v>166</v>
      </c>
      <c r="J61">
        <v>0</v>
      </c>
      <c r="M61" t="s">
        <v>260</v>
      </c>
      <c r="N61">
        <v>75.384615384615387</v>
      </c>
    </row>
    <row r="62" spans="5:14" x14ac:dyDescent="0.35">
      <c r="E62" t="s">
        <v>68</v>
      </c>
      <c r="F62">
        <v>12.727272729999999</v>
      </c>
      <c r="I62" t="s">
        <v>167</v>
      </c>
      <c r="J62">
        <v>45.783132530120483</v>
      </c>
      <c r="M62" t="s">
        <v>261</v>
      </c>
      <c r="N62">
        <v>2</v>
      </c>
    </row>
    <row r="63" spans="5:14" x14ac:dyDescent="0.35">
      <c r="E63" t="s">
        <v>68</v>
      </c>
      <c r="F63">
        <v>16.92307692</v>
      </c>
      <c r="I63" t="s">
        <v>168</v>
      </c>
      <c r="J63">
        <v>14.516129032258066</v>
      </c>
      <c r="M63" t="s">
        <v>262</v>
      </c>
      <c r="N63">
        <v>30.158730158730158</v>
      </c>
    </row>
    <row r="64" spans="5:14" x14ac:dyDescent="0.35">
      <c r="E64" t="s">
        <v>68</v>
      </c>
      <c r="F64">
        <v>28.333333329999999</v>
      </c>
      <c r="I64" t="s">
        <v>169</v>
      </c>
      <c r="J64">
        <v>27.941176470588236</v>
      </c>
      <c r="M64" t="s">
        <v>263</v>
      </c>
      <c r="N64">
        <v>18.181818181818183</v>
      </c>
    </row>
    <row r="65" spans="5:14" x14ac:dyDescent="0.35">
      <c r="E65" t="s">
        <v>69</v>
      </c>
      <c r="F65">
        <v>80</v>
      </c>
      <c r="I65" t="s">
        <v>170</v>
      </c>
      <c r="J65">
        <v>8.9552238805970141</v>
      </c>
      <c r="M65" t="s">
        <v>264</v>
      </c>
      <c r="N65">
        <v>65.714285714285708</v>
      </c>
    </row>
    <row r="66" spans="5:14" x14ac:dyDescent="0.35">
      <c r="E66" t="s">
        <v>69</v>
      </c>
      <c r="F66">
        <v>95</v>
      </c>
      <c r="I66" t="s">
        <v>171</v>
      </c>
      <c r="J66">
        <v>3.79746835443038</v>
      </c>
      <c r="M66" t="s">
        <v>265</v>
      </c>
      <c r="N66">
        <v>17.543859649122805</v>
      </c>
    </row>
    <row r="67" spans="5:14" x14ac:dyDescent="0.35">
      <c r="E67" t="s">
        <v>69</v>
      </c>
      <c r="F67">
        <v>90.322580650000006</v>
      </c>
      <c r="I67" t="s">
        <v>172</v>
      </c>
      <c r="J67">
        <v>6.8965517241379306</v>
      </c>
      <c r="M67" t="s">
        <v>266</v>
      </c>
      <c r="N67">
        <v>78.84615384615384</v>
      </c>
    </row>
    <row r="68" spans="5:14" x14ac:dyDescent="0.35">
      <c r="E68" t="s">
        <v>70</v>
      </c>
      <c r="F68">
        <v>61.53846154</v>
      </c>
      <c r="I68" t="s">
        <v>173</v>
      </c>
      <c r="J68">
        <v>20.967741935483872</v>
      </c>
      <c r="M68" t="s">
        <v>267</v>
      </c>
      <c r="N68">
        <v>19.35483870967742</v>
      </c>
    </row>
    <row r="69" spans="5:14" x14ac:dyDescent="0.35">
      <c r="E69" t="s">
        <v>70</v>
      </c>
      <c r="F69">
        <v>68.181818179999993</v>
      </c>
      <c r="I69" t="s">
        <v>174</v>
      </c>
      <c r="J69">
        <v>53.448275862068961</v>
      </c>
      <c r="M69" t="s">
        <v>268</v>
      </c>
      <c r="N69">
        <v>32.142857142857146</v>
      </c>
    </row>
    <row r="70" spans="5:14" x14ac:dyDescent="0.35">
      <c r="E70" t="s">
        <v>70</v>
      </c>
      <c r="F70">
        <v>69.230769230000007</v>
      </c>
      <c r="I70" t="s">
        <v>175</v>
      </c>
      <c r="J70">
        <v>30</v>
      </c>
      <c r="M70" t="s">
        <v>269</v>
      </c>
      <c r="N70">
        <v>20.3125</v>
      </c>
    </row>
    <row r="71" spans="5:14" x14ac:dyDescent="0.35">
      <c r="E71" t="s">
        <v>71</v>
      </c>
      <c r="F71">
        <v>70.454545449999998</v>
      </c>
      <c r="I71" t="s">
        <v>176</v>
      </c>
      <c r="J71">
        <v>17.142857142857142</v>
      </c>
      <c r="M71" t="s">
        <v>270</v>
      </c>
      <c r="N71">
        <v>28.8135593220339</v>
      </c>
    </row>
    <row r="72" spans="5:14" x14ac:dyDescent="0.35">
      <c r="E72" t="s">
        <v>71</v>
      </c>
      <c r="F72">
        <v>80.357142859999996</v>
      </c>
      <c r="I72" t="s">
        <v>177</v>
      </c>
      <c r="J72">
        <v>18</v>
      </c>
      <c r="M72" t="s">
        <v>271</v>
      </c>
      <c r="N72">
        <v>31.081081081081081</v>
      </c>
    </row>
    <row r="73" spans="5:14" x14ac:dyDescent="0.35">
      <c r="E73" t="s">
        <v>71</v>
      </c>
      <c r="F73">
        <v>80</v>
      </c>
      <c r="I73" t="s">
        <v>178</v>
      </c>
      <c r="J73">
        <v>13.793103448275861</v>
      </c>
      <c r="M73" t="s">
        <v>272</v>
      </c>
      <c r="N73">
        <v>44.736842105263158</v>
      </c>
    </row>
    <row r="74" spans="5:14" x14ac:dyDescent="0.35">
      <c r="E74" t="s">
        <v>72</v>
      </c>
      <c r="F74">
        <v>78.571428569999995</v>
      </c>
      <c r="I74" t="s">
        <v>179</v>
      </c>
      <c r="J74">
        <v>64.516129032258064</v>
      </c>
      <c r="M74" t="s">
        <v>273</v>
      </c>
      <c r="N74">
        <v>55.813953488372093</v>
      </c>
    </row>
    <row r="75" spans="5:14" x14ac:dyDescent="0.35">
      <c r="E75" t="s">
        <v>72</v>
      </c>
      <c r="F75">
        <v>89.795918369999995</v>
      </c>
      <c r="I75" t="s">
        <v>180</v>
      </c>
      <c r="J75">
        <v>16.666666666666664</v>
      </c>
      <c r="M75" t="s">
        <v>274</v>
      </c>
      <c r="N75">
        <v>68.965517241379317</v>
      </c>
    </row>
    <row r="76" spans="5:14" x14ac:dyDescent="0.35">
      <c r="E76" t="s">
        <v>72</v>
      </c>
      <c r="F76">
        <v>85</v>
      </c>
      <c r="I76" t="s">
        <v>181</v>
      </c>
      <c r="J76">
        <v>53.191489361702125</v>
      </c>
      <c r="M76" t="s">
        <v>275</v>
      </c>
      <c r="N76">
        <v>42.647058823529413</v>
      </c>
    </row>
    <row r="77" spans="5:14" x14ac:dyDescent="0.35">
      <c r="E77" t="s">
        <v>73</v>
      </c>
      <c r="F77">
        <v>36.170212769999999</v>
      </c>
      <c r="I77" t="s">
        <v>182</v>
      </c>
      <c r="J77">
        <v>4.8192771084337354</v>
      </c>
      <c r="M77" t="s">
        <v>276</v>
      </c>
      <c r="N77">
        <v>9.5238095238095237</v>
      </c>
    </row>
    <row r="78" spans="5:14" x14ac:dyDescent="0.35">
      <c r="E78" t="s">
        <v>73</v>
      </c>
      <c r="F78">
        <v>81.132075470000004</v>
      </c>
      <c r="I78" t="s">
        <v>183</v>
      </c>
      <c r="J78">
        <v>11.688311688311687</v>
      </c>
      <c r="M78" t="s">
        <v>277</v>
      </c>
      <c r="N78">
        <v>1.6949152542372881</v>
      </c>
    </row>
    <row r="79" spans="5:14" x14ac:dyDescent="0.35">
      <c r="E79" t="s">
        <v>73</v>
      </c>
      <c r="F79">
        <v>68.518518520000001</v>
      </c>
      <c r="I79" t="s">
        <v>184</v>
      </c>
      <c r="J79">
        <v>17.857142857142858</v>
      </c>
      <c r="M79" t="s">
        <v>278</v>
      </c>
      <c r="N79">
        <v>17.241379310344829</v>
      </c>
    </row>
    <row r="80" spans="5:14" x14ac:dyDescent="0.35">
      <c r="E80" t="s">
        <v>74</v>
      </c>
      <c r="F80">
        <v>83.333333330000002</v>
      </c>
      <c r="I80" t="s">
        <v>185</v>
      </c>
      <c r="J80">
        <v>4.4776119402985071</v>
      </c>
      <c r="M80" t="s">
        <v>279</v>
      </c>
      <c r="N80">
        <v>14.583333333333334</v>
      </c>
    </row>
    <row r="81" spans="5:14" x14ac:dyDescent="0.35">
      <c r="E81" t="s">
        <v>74</v>
      </c>
      <c r="F81">
        <v>78.082191780000002</v>
      </c>
      <c r="I81" t="s">
        <v>186</v>
      </c>
      <c r="J81">
        <v>6.8965517241379306</v>
      </c>
      <c r="M81" t="s">
        <v>280</v>
      </c>
      <c r="N81">
        <v>10</v>
      </c>
    </row>
    <row r="82" spans="5:14" x14ac:dyDescent="0.35">
      <c r="E82" t="s">
        <v>74</v>
      </c>
      <c r="F82">
        <v>86.274509800000004</v>
      </c>
      <c r="I82" t="s">
        <v>187</v>
      </c>
      <c r="J82">
        <v>0</v>
      </c>
      <c r="M82" t="s">
        <v>281</v>
      </c>
      <c r="N82">
        <v>12.698412698412698</v>
      </c>
    </row>
    <row r="83" spans="5:14" x14ac:dyDescent="0.35">
      <c r="E83" t="s">
        <v>75</v>
      </c>
      <c r="F83">
        <v>68.75</v>
      </c>
      <c r="I83" t="s">
        <v>188</v>
      </c>
      <c r="J83">
        <v>10.909090909090908</v>
      </c>
      <c r="M83" t="s">
        <v>282</v>
      </c>
      <c r="N83">
        <v>39.0625</v>
      </c>
    </row>
    <row r="84" spans="5:14" x14ac:dyDescent="0.35">
      <c r="E84" t="s">
        <v>75</v>
      </c>
      <c r="F84">
        <v>63.157894740000003</v>
      </c>
      <c r="I84" t="s">
        <v>189</v>
      </c>
      <c r="J84">
        <v>23.636363636363637</v>
      </c>
      <c r="M84" t="s">
        <v>283</v>
      </c>
      <c r="N84">
        <v>46.296296296296298</v>
      </c>
    </row>
    <row r="85" spans="5:14" x14ac:dyDescent="0.35">
      <c r="E85" t="s">
        <v>75</v>
      </c>
      <c r="F85">
        <v>64.406779659999998</v>
      </c>
      <c r="I85" t="s">
        <v>190</v>
      </c>
      <c r="J85">
        <v>18.571428571428573</v>
      </c>
      <c r="M85" t="s">
        <v>284</v>
      </c>
      <c r="N85">
        <v>38.983050847457626</v>
      </c>
    </row>
    <row r="86" spans="5:14" x14ac:dyDescent="0.35">
      <c r="E86" t="s">
        <v>76</v>
      </c>
      <c r="F86">
        <v>43.75</v>
      </c>
      <c r="I86" t="s">
        <v>191</v>
      </c>
      <c r="J86">
        <v>24.390243902439025</v>
      </c>
      <c r="M86" t="s">
        <v>285</v>
      </c>
      <c r="N86">
        <v>94.444444444444443</v>
      </c>
    </row>
    <row r="87" spans="5:14" x14ac:dyDescent="0.35">
      <c r="E87" t="s">
        <v>76</v>
      </c>
      <c r="F87">
        <v>77.922077920000007</v>
      </c>
      <c r="I87" t="s">
        <v>192</v>
      </c>
      <c r="J87">
        <v>2.5641025641025639</v>
      </c>
      <c r="M87" t="s">
        <v>286</v>
      </c>
      <c r="N87">
        <v>90.909090909090907</v>
      </c>
    </row>
    <row r="88" spans="5:14" x14ac:dyDescent="0.35">
      <c r="E88" t="s">
        <v>76</v>
      </c>
      <c r="F88">
        <v>61.666666669999998</v>
      </c>
      <c r="I88" t="s">
        <v>193</v>
      </c>
      <c r="J88">
        <v>6.1224489795918364</v>
      </c>
      <c r="M88" t="s">
        <v>287</v>
      </c>
      <c r="N88">
        <v>90.625</v>
      </c>
    </row>
    <row r="89" spans="5:14" x14ac:dyDescent="0.35">
      <c r="E89" t="s">
        <v>77</v>
      </c>
      <c r="F89">
        <v>100</v>
      </c>
      <c r="I89" t="s">
        <v>194</v>
      </c>
      <c r="J89">
        <v>1.7543859649122806</v>
      </c>
      <c r="M89" t="s">
        <v>288</v>
      </c>
      <c r="N89">
        <v>34.375</v>
      </c>
    </row>
    <row r="90" spans="5:14" x14ac:dyDescent="0.35">
      <c r="E90" t="s">
        <v>77</v>
      </c>
      <c r="F90">
        <v>100</v>
      </c>
      <c r="I90" t="s">
        <v>195</v>
      </c>
      <c r="J90">
        <v>0</v>
      </c>
      <c r="M90" t="s">
        <v>289</v>
      </c>
      <c r="N90">
        <v>35.2112676056338</v>
      </c>
    </row>
    <row r="91" spans="5:14" x14ac:dyDescent="0.35">
      <c r="E91" t="s">
        <v>77</v>
      </c>
      <c r="F91">
        <v>97.435897440000005</v>
      </c>
      <c r="I91" t="s">
        <v>196</v>
      </c>
      <c r="J91">
        <v>0</v>
      </c>
      <c r="M91" t="s">
        <v>290</v>
      </c>
      <c r="N91">
        <v>25</v>
      </c>
    </row>
    <row r="92" spans="5:14" x14ac:dyDescent="0.35">
      <c r="E92" t="s">
        <v>78</v>
      </c>
      <c r="F92">
        <v>48.387096769999999</v>
      </c>
      <c r="M92" t="s">
        <v>291</v>
      </c>
      <c r="N92">
        <v>83.78378378378379</v>
      </c>
    </row>
    <row r="93" spans="5:14" x14ac:dyDescent="0.35">
      <c r="E93" t="s">
        <v>78</v>
      </c>
      <c r="F93">
        <v>52.857142860000003</v>
      </c>
      <c r="I93" t="s">
        <v>28</v>
      </c>
      <c r="J93" t="s">
        <v>474</v>
      </c>
      <c r="M93" t="s">
        <v>292</v>
      </c>
      <c r="N93">
        <v>47.368421052631575</v>
      </c>
    </row>
    <row r="94" spans="5:14" x14ac:dyDescent="0.35">
      <c r="E94" t="s">
        <v>78</v>
      </c>
      <c r="F94">
        <v>43.243243239999998</v>
      </c>
      <c r="I94">
        <f>AVERAGE(J2:J91)</f>
        <v>31.28010360924776</v>
      </c>
      <c r="J94" s="2">
        <f>STDEV(J2:J91)/SQRT(90)</f>
        <v>2.7693319998257904</v>
      </c>
      <c r="M94" t="s">
        <v>293</v>
      </c>
      <c r="N94">
        <v>53.086419753086425</v>
      </c>
    </row>
    <row r="95" spans="5:14" x14ac:dyDescent="0.35">
      <c r="E95" t="s">
        <v>79</v>
      </c>
      <c r="F95">
        <v>97.916666669999998</v>
      </c>
      <c r="M95" t="s">
        <v>294</v>
      </c>
      <c r="N95">
        <v>38.461538461538467</v>
      </c>
    </row>
    <row r="96" spans="5:14" x14ac:dyDescent="0.35">
      <c r="E96" t="s">
        <v>79</v>
      </c>
      <c r="F96">
        <v>97.777777779999994</v>
      </c>
      <c r="M96" t="s">
        <v>295</v>
      </c>
      <c r="N96">
        <v>34.146341463414636</v>
      </c>
    </row>
    <row r="97" spans="5:14" x14ac:dyDescent="0.35">
      <c r="E97" t="s">
        <v>79</v>
      </c>
      <c r="F97">
        <v>97.435897440000005</v>
      </c>
      <c r="M97" t="s">
        <v>296</v>
      </c>
      <c r="N97">
        <v>28.571428571428569</v>
      </c>
    </row>
    <row r="98" spans="5:14" x14ac:dyDescent="0.35">
      <c r="E98" t="s">
        <v>80</v>
      </c>
      <c r="F98">
        <v>78.260869569999997</v>
      </c>
      <c r="M98" t="s">
        <v>297</v>
      </c>
      <c r="N98">
        <v>57.999999999999993</v>
      </c>
    </row>
    <row r="99" spans="5:14" x14ac:dyDescent="0.35">
      <c r="E99" t="s">
        <v>80</v>
      </c>
      <c r="F99">
        <v>81.372549019999994</v>
      </c>
      <c r="M99" t="s">
        <v>298</v>
      </c>
      <c r="N99">
        <v>39.130434782608695</v>
      </c>
    </row>
    <row r="100" spans="5:14" x14ac:dyDescent="0.35">
      <c r="E100" t="s">
        <v>80</v>
      </c>
      <c r="F100">
        <v>78.571428569999995</v>
      </c>
      <c r="M100" t="s">
        <v>299</v>
      </c>
      <c r="N100">
        <v>43.333333333333336</v>
      </c>
    </row>
    <row r="101" spans="5:14" x14ac:dyDescent="0.35">
      <c r="E101" t="s">
        <v>81</v>
      </c>
      <c r="F101">
        <v>74.074074069999995</v>
      </c>
      <c r="M101" t="s">
        <v>300</v>
      </c>
      <c r="N101">
        <v>81.538461538461533</v>
      </c>
    </row>
    <row r="102" spans="5:14" x14ac:dyDescent="0.35">
      <c r="E102" t="s">
        <v>81</v>
      </c>
      <c r="F102">
        <v>86.666666669999998</v>
      </c>
      <c r="M102" t="s">
        <v>301</v>
      </c>
      <c r="N102">
        <v>53.703703703703709</v>
      </c>
    </row>
    <row r="103" spans="5:14" x14ac:dyDescent="0.35">
      <c r="E103" t="s">
        <v>81</v>
      </c>
      <c r="F103">
        <v>53.22580645</v>
      </c>
      <c r="M103" t="s">
        <v>302</v>
      </c>
      <c r="N103">
        <v>46.875</v>
      </c>
    </row>
    <row r="104" spans="5:14" x14ac:dyDescent="0.35">
      <c r="E104" t="s">
        <v>82</v>
      </c>
      <c r="F104">
        <v>73.913043479999999</v>
      </c>
      <c r="M104" t="s">
        <v>303</v>
      </c>
      <c r="N104">
        <v>16</v>
      </c>
    </row>
    <row r="105" spans="5:14" x14ac:dyDescent="0.35">
      <c r="E105" t="s">
        <v>82</v>
      </c>
      <c r="F105">
        <v>84.090909089999997</v>
      </c>
      <c r="M105" t="s">
        <v>304</v>
      </c>
      <c r="N105">
        <v>11.842105263157894</v>
      </c>
    </row>
    <row r="106" spans="5:14" x14ac:dyDescent="0.35">
      <c r="E106" t="s">
        <v>82</v>
      </c>
      <c r="F106">
        <v>66.666666669999998</v>
      </c>
      <c r="M106" t="s">
        <v>305</v>
      </c>
      <c r="N106">
        <v>21.875</v>
      </c>
    </row>
    <row r="107" spans="5:14" x14ac:dyDescent="0.35">
      <c r="E107" t="s">
        <v>83</v>
      </c>
      <c r="F107">
        <v>86</v>
      </c>
      <c r="M107" t="s">
        <v>306</v>
      </c>
      <c r="N107">
        <v>6.1224489795918364</v>
      </c>
    </row>
    <row r="108" spans="5:14" x14ac:dyDescent="0.35">
      <c r="E108" t="s">
        <v>83</v>
      </c>
      <c r="F108">
        <v>84.21052632</v>
      </c>
      <c r="M108" t="s">
        <v>307</v>
      </c>
      <c r="N108">
        <v>8.3333333333333321</v>
      </c>
    </row>
    <row r="109" spans="5:14" x14ac:dyDescent="0.35">
      <c r="E109" t="s">
        <v>83</v>
      </c>
      <c r="F109">
        <v>86.666666669999998</v>
      </c>
      <c r="M109" t="s">
        <v>308</v>
      </c>
      <c r="N109">
        <v>9.0909090909090917</v>
      </c>
    </row>
    <row r="110" spans="5:14" x14ac:dyDescent="0.35">
      <c r="E110" t="s">
        <v>84</v>
      </c>
      <c r="F110">
        <v>35.616438359999997</v>
      </c>
      <c r="M110" t="s">
        <v>309</v>
      </c>
      <c r="N110">
        <v>20.689655172413794</v>
      </c>
    </row>
    <row r="111" spans="5:14" x14ac:dyDescent="0.35">
      <c r="E111" t="s">
        <v>84</v>
      </c>
      <c r="F111">
        <v>50.561797749999997</v>
      </c>
      <c r="M111" t="s">
        <v>310</v>
      </c>
      <c r="N111">
        <v>6.666666666666667</v>
      </c>
    </row>
    <row r="112" spans="5:14" x14ac:dyDescent="0.35">
      <c r="E112" t="s">
        <v>84</v>
      </c>
      <c r="F112">
        <v>29.508196720000001</v>
      </c>
      <c r="M112" t="s">
        <v>311</v>
      </c>
      <c r="N112">
        <v>22</v>
      </c>
    </row>
    <row r="113" spans="5:14" x14ac:dyDescent="0.35">
      <c r="E113" t="s">
        <v>85</v>
      </c>
      <c r="F113">
        <v>88.46153846</v>
      </c>
      <c r="M113" t="s">
        <v>312</v>
      </c>
      <c r="N113">
        <v>52.054794520547944</v>
      </c>
    </row>
    <row r="114" spans="5:14" x14ac:dyDescent="0.35">
      <c r="E114" t="s">
        <v>85</v>
      </c>
      <c r="F114">
        <v>77.551020410000007</v>
      </c>
      <c r="M114" t="s">
        <v>313</v>
      </c>
      <c r="N114">
        <v>33.333333333333329</v>
      </c>
    </row>
    <row r="115" spans="5:14" x14ac:dyDescent="0.35">
      <c r="E115" t="s">
        <v>85</v>
      </c>
      <c r="F115">
        <v>80</v>
      </c>
      <c r="M115" t="s">
        <v>314</v>
      </c>
      <c r="N115">
        <v>58.064516129032263</v>
      </c>
    </row>
    <row r="116" spans="5:14" x14ac:dyDescent="0.35">
      <c r="E116" t="s">
        <v>86</v>
      </c>
      <c r="F116">
        <v>12.85714286</v>
      </c>
      <c r="M116" t="s">
        <v>315</v>
      </c>
      <c r="N116">
        <v>27.692307692307693</v>
      </c>
    </row>
    <row r="117" spans="5:14" x14ac:dyDescent="0.35">
      <c r="E117" t="s">
        <v>86</v>
      </c>
      <c r="F117">
        <v>24.358974360000001</v>
      </c>
      <c r="M117" t="s">
        <v>316</v>
      </c>
      <c r="N117">
        <v>16.901408450704224</v>
      </c>
    </row>
    <row r="118" spans="5:14" x14ac:dyDescent="0.35">
      <c r="E118" t="s">
        <v>86</v>
      </c>
      <c r="F118">
        <v>19.40298507</v>
      </c>
      <c r="M118" t="s">
        <v>317</v>
      </c>
      <c r="N118">
        <v>25</v>
      </c>
    </row>
    <row r="119" spans="5:14" x14ac:dyDescent="0.35">
      <c r="E119" t="s">
        <v>87</v>
      </c>
      <c r="F119">
        <v>80</v>
      </c>
      <c r="M119" t="s">
        <v>318</v>
      </c>
      <c r="N119">
        <v>8</v>
      </c>
    </row>
    <row r="120" spans="5:14" x14ac:dyDescent="0.35">
      <c r="E120" t="s">
        <v>87</v>
      </c>
      <c r="F120">
        <v>77.272727270000004</v>
      </c>
      <c r="M120" t="s">
        <v>319</v>
      </c>
      <c r="N120">
        <v>6.1224489795918364</v>
      </c>
    </row>
    <row r="121" spans="5:14" x14ac:dyDescent="0.35">
      <c r="E121" t="s">
        <v>87</v>
      </c>
      <c r="F121">
        <v>74.545454550000002</v>
      </c>
      <c r="M121" t="s">
        <v>320</v>
      </c>
      <c r="N121">
        <v>22.448979591836736</v>
      </c>
    </row>
    <row r="122" spans="5:14" x14ac:dyDescent="0.35">
      <c r="E122" t="s">
        <v>88</v>
      </c>
      <c r="F122">
        <v>28.571428569999998</v>
      </c>
      <c r="M122" t="s">
        <v>321</v>
      </c>
      <c r="N122">
        <v>23.880597014925371</v>
      </c>
    </row>
    <row r="123" spans="5:14" x14ac:dyDescent="0.35">
      <c r="E123" t="s">
        <v>88</v>
      </c>
      <c r="F123">
        <v>55.102040819999999</v>
      </c>
      <c r="M123" t="s">
        <v>322</v>
      </c>
      <c r="N123">
        <v>28.260869565217391</v>
      </c>
    </row>
    <row r="124" spans="5:14" x14ac:dyDescent="0.35">
      <c r="E124" t="s">
        <v>88</v>
      </c>
      <c r="F124">
        <v>38.297872339999998</v>
      </c>
      <c r="M124" t="s">
        <v>323</v>
      </c>
      <c r="N124">
        <v>19.642857142857142</v>
      </c>
    </row>
    <row r="125" spans="5:14" x14ac:dyDescent="0.35">
      <c r="E125" t="s">
        <v>89</v>
      </c>
      <c r="F125">
        <v>76.92307692</v>
      </c>
      <c r="M125" t="s">
        <v>324</v>
      </c>
      <c r="N125">
        <v>33.333333333333329</v>
      </c>
    </row>
    <row r="126" spans="5:14" x14ac:dyDescent="0.35">
      <c r="E126" t="s">
        <v>89</v>
      </c>
      <c r="F126">
        <v>49.275362319999999</v>
      </c>
      <c r="M126" t="s">
        <v>325</v>
      </c>
      <c r="N126">
        <v>40.259740259740262</v>
      </c>
    </row>
    <row r="127" spans="5:14" x14ac:dyDescent="0.35">
      <c r="E127" t="s">
        <v>89</v>
      </c>
      <c r="F127">
        <v>80.39215686</v>
      </c>
      <c r="M127" t="s">
        <v>326</v>
      </c>
      <c r="N127">
        <v>14.634146341463413</v>
      </c>
    </row>
    <row r="128" spans="5:14" x14ac:dyDescent="0.35">
      <c r="E128" t="s">
        <v>90</v>
      </c>
      <c r="F128">
        <v>47.619047620000003</v>
      </c>
      <c r="M128" t="s">
        <v>327</v>
      </c>
      <c r="N128">
        <v>28.947368421052634</v>
      </c>
    </row>
    <row r="129" spans="5:14" x14ac:dyDescent="0.35">
      <c r="E129" t="s">
        <v>90</v>
      </c>
      <c r="F129">
        <v>38.297872339999998</v>
      </c>
      <c r="M129" t="s">
        <v>328</v>
      </c>
      <c r="N129">
        <v>35.294117647058826</v>
      </c>
    </row>
    <row r="130" spans="5:14" x14ac:dyDescent="0.35">
      <c r="E130" t="s">
        <v>90</v>
      </c>
      <c r="F130">
        <v>42.10526316</v>
      </c>
      <c r="M130" t="s">
        <v>329</v>
      </c>
      <c r="N130">
        <v>34.782608695652172</v>
      </c>
    </row>
    <row r="131" spans="5:14" x14ac:dyDescent="0.35">
      <c r="E131" t="s">
        <v>91</v>
      </c>
      <c r="F131">
        <v>82.142857140000004</v>
      </c>
      <c r="M131" t="s">
        <v>330</v>
      </c>
      <c r="N131">
        <v>9.7222222222222232</v>
      </c>
    </row>
    <row r="132" spans="5:14" x14ac:dyDescent="0.35">
      <c r="E132" t="s">
        <v>91</v>
      </c>
      <c r="F132">
        <v>61.224489800000001</v>
      </c>
      <c r="M132" t="s">
        <v>331</v>
      </c>
      <c r="N132">
        <v>12.698412698412698</v>
      </c>
    </row>
    <row r="133" spans="5:14" x14ac:dyDescent="0.35">
      <c r="E133" t="s">
        <v>91</v>
      </c>
      <c r="F133">
        <v>86.206896549999996</v>
      </c>
      <c r="M133" t="s">
        <v>332</v>
      </c>
      <c r="N133">
        <v>13.559322033898304</v>
      </c>
    </row>
    <row r="134" spans="5:14" x14ac:dyDescent="0.35">
      <c r="E134" t="s">
        <v>92</v>
      </c>
      <c r="F134">
        <v>60.975609759999998</v>
      </c>
      <c r="M134" t="s">
        <v>333</v>
      </c>
      <c r="N134">
        <v>3.278688524590164</v>
      </c>
    </row>
    <row r="135" spans="5:14" x14ac:dyDescent="0.35">
      <c r="E135" t="s">
        <v>92</v>
      </c>
      <c r="F135">
        <v>81.690140850000006</v>
      </c>
      <c r="M135" t="s">
        <v>334</v>
      </c>
      <c r="N135">
        <v>14.285714285714285</v>
      </c>
    </row>
    <row r="136" spans="5:14" x14ac:dyDescent="0.35">
      <c r="E136" t="s">
        <v>92</v>
      </c>
      <c r="F136">
        <v>65.277777779999994</v>
      </c>
      <c r="M136" t="s">
        <v>335</v>
      </c>
      <c r="N136">
        <v>2.8571428571428572</v>
      </c>
    </row>
    <row r="137" spans="5:14" x14ac:dyDescent="0.35">
      <c r="E137" t="s">
        <v>93</v>
      </c>
      <c r="F137">
        <v>77.142857140000004</v>
      </c>
      <c r="M137" t="s">
        <v>336</v>
      </c>
      <c r="N137">
        <v>3.0769230769230771</v>
      </c>
    </row>
    <row r="138" spans="5:14" x14ac:dyDescent="0.35">
      <c r="E138" t="s">
        <v>93</v>
      </c>
      <c r="F138">
        <v>71.212121210000006</v>
      </c>
      <c r="M138" t="s">
        <v>337</v>
      </c>
      <c r="N138">
        <v>23.188405797101449</v>
      </c>
    </row>
    <row r="139" spans="5:14" x14ac:dyDescent="0.35">
      <c r="E139" t="s">
        <v>93</v>
      </c>
      <c r="F139">
        <v>61.290322580000002</v>
      </c>
      <c r="M139" t="s">
        <v>338</v>
      </c>
      <c r="N139">
        <v>31.25</v>
      </c>
    </row>
    <row r="140" spans="5:14" x14ac:dyDescent="0.35">
      <c r="E140" t="s">
        <v>94</v>
      </c>
      <c r="F140">
        <v>54.6875</v>
      </c>
      <c r="M140" t="s">
        <v>339</v>
      </c>
      <c r="N140">
        <v>56.25</v>
      </c>
    </row>
    <row r="141" spans="5:14" x14ac:dyDescent="0.35">
      <c r="E141" t="s">
        <v>94</v>
      </c>
      <c r="F141">
        <v>52.054794520000002</v>
      </c>
      <c r="M141" t="s">
        <v>340</v>
      </c>
      <c r="N141">
        <v>49.275362318840585</v>
      </c>
    </row>
    <row r="142" spans="5:14" x14ac:dyDescent="0.35">
      <c r="E142" t="s">
        <v>94</v>
      </c>
      <c r="F142">
        <v>55.294117649999997</v>
      </c>
      <c r="M142" t="s">
        <v>341</v>
      </c>
      <c r="N142">
        <v>76.470588235294116</v>
      </c>
    </row>
    <row r="143" spans="5:14" x14ac:dyDescent="0.35">
      <c r="E143" t="s">
        <v>95</v>
      </c>
      <c r="F143">
        <v>88.095238100000003</v>
      </c>
      <c r="M143" t="s">
        <v>342</v>
      </c>
      <c r="N143">
        <v>30.76923076923077</v>
      </c>
    </row>
    <row r="144" spans="5:14" x14ac:dyDescent="0.35">
      <c r="E144" t="s">
        <v>95</v>
      </c>
      <c r="F144">
        <v>88.372093019999994</v>
      </c>
      <c r="M144" t="s">
        <v>343</v>
      </c>
      <c r="N144">
        <v>24.242424242424242</v>
      </c>
    </row>
    <row r="145" spans="5:14" x14ac:dyDescent="0.35">
      <c r="E145" t="s">
        <v>95</v>
      </c>
      <c r="F145">
        <v>91.176470589999994</v>
      </c>
      <c r="M145" t="s">
        <v>344</v>
      </c>
      <c r="N145">
        <v>28.787878787878789</v>
      </c>
    </row>
    <row r="146" spans="5:14" x14ac:dyDescent="0.35">
      <c r="E146" t="s">
        <v>96</v>
      </c>
      <c r="F146">
        <v>36.470588239999998</v>
      </c>
      <c r="M146" t="s">
        <v>345</v>
      </c>
      <c r="N146">
        <v>19.230769230769234</v>
      </c>
    </row>
    <row r="147" spans="5:14" x14ac:dyDescent="0.35">
      <c r="E147" t="s">
        <v>96</v>
      </c>
      <c r="F147">
        <v>46.428571429999998</v>
      </c>
      <c r="M147" t="s">
        <v>346</v>
      </c>
      <c r="N147">
        <v>12.5</v>
      </c>
    </row>
    <row r="148" spans="5:14" x14ac:dyDescent="0.35">
      <c r="E148" t="s">
        <v>96</v>
      </c>
      <c r="F148">
        <v>55.555555560000002</v>
      </c>
      <c r="M148" t="s">
        <v>347</v>
      </c>
      <c r="N148">
        <v>16.326530612244898</v>
      </c>
    </row>
    <row r="149" spans="5:14" x14ac:dyDescent="0.35">
      <c r="E149" t="s">
        <v>97</v>
      </c>
      <c r="F149">
        <v>86.206896549999996</v>
      </c>
      <c r="M149" t="s">
        <v>348</v>
      </c>
      <c r="N149">
        <v>6</v>
      </c>
    </row>
    <row r="150" spans="5:14" x14ac:dyDescent="0.35">
      <c r="E150" t="s">
        <v>97</v>
      </c>
      <c r="F150">
        <v>75.38461538</v>
      </c>
      <c r="M150" t="s">
        <v>349</v>
      </c>
      <c r="N150">
        <v>17.241379310344829</v>
      </c>
    </row>
    <row r="151" spans="5:14" x14ac:dyDescent="0.35">
      <c r="E151" t="s">
        <v>97</v>
      </c>
      <c r="F151">
        <v>64.150943400000003</v>
      </c>
      <c r="M151" t="s">
        <v>350</v>
      </c>
      <c r="N151">
        <v>25</v>
      </c>
    </row>
    <row r="152" spans="5:14" x14ac:dyDescent="0.35">
      <c r="E152" t="s">
        <v>98</v>
      </c>
      <c r="F152">
        <v>75</v>
      </c>
      <c r="M152" t="s">
        <v>351</v>
      </c>
      <c r="N152">
        <v>32.075471698113205</v>
      </c>
    </row>
    <row r="153" spans="5:14" x14ac:dyDescent="0.35">
      <c r="E153" t="s">
        <v>98</v>
      </c>
      <c r="F153">
        <v>88.571428569999995</v>
      </c>
      <c r="M153" t="s">
        <v>352</v>
      </c>
      <c r="N153">
        <v>31.914893617021278</v>
      </c>
    </row>
    <row r="154" spans="5:14" x14ac:dyDescent="0.35">
      <c r="E154" t="s">
        <v>98</v>
      </c>
      <c r="F154">
        <v>90</v>
      </c>
      <c r="M154" t="s">
        <v>353</v>
      </c>
      <c r="N154">
        <v>25.373134328358208</v>
      </c>
    </row>
    <row r="155" spans="5:14" x14ac:dyDescent="0.35">
      <c r="E155" t="s">
        <v>99</v>
      </c>
      <c r="F155">
        <v>37.5</v>
      </c>
      <c r="M155" t="s">
        <v>354</v>
      </c>
      <c r="N155">
        <v>30.434782608695656</v>
      </c>
    </row>
    <row r="156" spans="5:14" x14ac:dyDescent="0.35">
      <c r="E156" t="s">
        <v>99</v>
      </c>
      <c r="F156">
        <v>33.78378378</v>
      </c>
      <c r="M156" t="s">
        <v>355</v>
      </c>
      <c r="N156">
        <v>46.376811594202898</v>
      </c>
    </row>
    <row r="157" spans="5:14" x14ac:dyDescent="0.35">
      <c r="E157" t="s">
        <v>99</v>
      </c>
      <c r="F157">
        <v>50.877192979999997</v>
      </c>
      <c r="M157" t="s">
        <v>356</v>
      </c>
      <c r="N157">
        <v>21.818181818181817</v>
      </c>
    </row>
    <row r="158" spans="5:14" x14ac:dyDescent="0.35">
      <c r="E158" t="s">
        <v>100</v>
      </c>
      <c r="F158">
        <v>3.2786885250000002</v>
      </c>
      <c r="M158" t="s">
        <v>357</v>
      </c>
      <c r="N158">
        <v>19.512195121951219</v>
      </c>
    </row>
    <row r="159" spans="5:14" x14ac:dyDescent="0.35">
      <c r="E159" t="s">
        <v>100</v>
      </c>
      <c r="F159">
        <v>3.50877193</v>
      </c>
      <c r="M159" t="s">
        <v>358</v>
      </c>
      <c r="N159">
        <v>15.217391304347828</v>
      </c>
    </row>
    <row r="160" spans="5:14" x14ac:dyDescent="0.35">
      <c r="E160" t="s">
        <v>100</v>
      </c>
      <c r="F160">
        <v>11.764705879999999</v>
      </c>
      <c r="M160" t="s">
        <v>359</v>
      </c>
      <c r="N160">
        <v>15.789473684210526</v>
      </c>
    </row>
    <row r="161" spans="5:14" x14ac:dyDescent="0.35">
      <c r="E161" t="s">
        <v>101</v>
      </c>
      <c r="F161">
        <v>7.0422535210000001</v>
      </c>
      <c r="M161" t="s">
        <v>360</v>
      </c>
      <c r="N161">
        <v>6.25</v>
      </c>
    </row>
    <row r="162" spans="5:14" x14ac:dyDescent="0.35">
      <c r="E162" t="s">
        <v>101</v>
      </c>
      <c r="F162">
        <v>7.2463768120000003</v>
      </c>
      <c r="M162" t="s">
        <v>361</v>
      </c>
      <c r="N162">
        <v>9.375</v>
      </c>
    </row>
    <row r="163" spans="5:14" x14ac:dyDescent="0.35">
      <c r="E163" t="s">
        <v>101</v>
      </c>
      <c r="F163">
        <v>7.4626865670000004</v>
      </c>
      <c r="M163" t="s">
        <v>362</v>
      </c>
      <c r="N163">
        <v>11.111111111111111</v>
      </c>
    </row>
    <row r="164" spans="5:14" x14ac:dyDescent="0.35">
      <c r="E164" t="s">
        <v>102</v>
      </c>
      <c r="F164">
        <v>41.81818182</v>
      </c>
      <c r="M164" t="s">
        <v>363</v>
      </c>
      <c r="N164">
        <v>35</v>
      </c>
    </row>
    <row r="165" spans="5:14" x14ac:dyDescent="0.35">
      <c r="E165" t="s">
        <v>102</v>
      </c>
      <c r="F165">
        <v>47.368421050000002</v>
      </c>
      <c r="M165" t="s">
        <v>364</v>
      </c>
      <c r="N165">
        <v>20.289855072463769</v>
      </c>
    </row>
    <row r="166" spans="5:14" x14ac:dyDescent="0.35">
      <c r="E166" t="s">
        <v>102</v>
      </c>
      <c r="F166">
        <v>55.555555560000002</v>
      </c>
      <c r="M166" t="s">
        <v>365</v>
      </c>
      <c r="N166">
        <v>44.61538461538462</v>
      </c>
    </row>
    <row r="167" spans="5:14" x14ac:dyDescent="0.35">
      <c r="E167" t="s">
        <v>103</v>
      </c>
      <c r="F167">
        <v>84</v>
      </c>
      <c r="M167" t="s">
        <v>366</v>
      </c>
      <c r="N167">
        <v>80.645161290322577</v>
      </c>
    </row>
    <row r="168" spans="5:14" x14ac:dyDescent="0.35">
      <c r="E168" t="s">
        <v>103</v>
      </c>
      <c r="F168">
        <v>77.272727270000004</v>
      </c>
      <c r="M168" t="s">
        <v>367</v>
      </c>
      <c r="N168">
        <v>87.878787878787875</v>
      </c>
    </row>
    <row r="169" spans="5:14" x14ac:dyDescent="0.35">
      <c r="E169" t="s">
        <v>103</v>
      </c>
      <c r="F169">
        <v>81.034482760000003</v>
      </c>
      <c r="M169" t="s">
        <v>368</v>
      </c>
      <c r="N169">
        <v>92.307692307692307</v>
      </c>
    </row>
    <row r="170" spans="5:14" x14ac:dyDescent="0.35">
      <c r="M170" t="s">
        <v>369</v>
      </c>
      <c r="N170">
        <v>39.622641509433961</v>
      </c>
    </row>
    <row r="171" spans="5:14" x14ac:dyDescent="0.35">
      <c r="E171" t="s">
        <v>28</v>
      </c>
      <c r="F171" t="s">
        <v>474</v>
      </c>
      <c r="M171" t="s">
        <v>370</v>
      </c>
      <c r="N171">
        <v>25.423728813559322</v>
      </c>
    </row>
    <row r="172" spans="5:14" x14ac:dyDescent="0.35">
      <c r="E172">
        <f>AVERAGE(F2:F169)</f>
        <v>61.071670026232155</v>
      </c>
      <c r="F172" s="2">
        <f>STDEV(F2:F169)/SQRT(168)</f>
        <v>2.0213298505638484</v>
      </c>
      <c r="M172" t="s">
        <v>371</v>
      </c>
      <c r="N172">
        <v>21.428571428571427</v>
      </c>
    </row>
    <row r="173" spans="5:14" x14ac:dyDescent="0.35">
      <c r="M173" t="s">
        <v>372</v>
      </c>
      <c r="N173">
        <v>37.209302325581397</v>
      </c>
    </row>
    <row r="174" spans="5:14" x14ac:dyDescent="0.35">
      <c r="M174" t="s">
        <v>373</v>
      </c>
      <c r="N174">
        <v>10.810810810810811</v>
      </c>
    </row>
    <row r="175" spans="5:14" x14ac:dyDescent="0.35">
      <c r="M175" t="s">
        <v>374</v>
      </c>
      <c r="N175">
        <v>25.581395348837212</v>
      </c>
    </row>
    <row r="176" spans="5:14" x14ac:dyDescent="0.35">
      <c r="M176" t="s">
        <v>375</v>
      </c>
      <c r="N176">
        <v>73.170731707317074</v>
      </c>
    </row>
    <row r="177" spans="13:14" x14ac:dyDescent="0.35">
      <c r="M177" t="s">
        <v>376</v>
      </c>
      <c r="N177">
        <v>62.5</v>
      </c>
    </row>
    <row r="178" spans="13:14" x14ac:dyDescent="0.35">
      <c r="M178" t="s">
        <v>377</v>
      </c>
      <c r="N178">
        <v>75</v>
      </c>
    </row>
    <row r="179" spans="13:14" x14ac:dyDescent="0.35">
      <c r="M179" t="s">
        <v>378</v>
      </c>
      <c r="N179">
        <v>44.444444444444443</v>
      </c>
    </row>
    <row r="180" spans="13:14" x14ac:dyDescent="0.35">
      <c r="M180" t="s">
        <v>379</v>
      </c>
      <c r="N180">
        <v>50</v>
      </c>
    </row>
    <row r="181" spans="13:14" x14ac:dyDescent="0.35">
      <c r="M181" t="s">
        <v>380</v>
      </c>
      <c r="N181">
        <v>41.025641025641022</v>
      </c>
    </row>
    <row r="182" spans="13:14" x14ac:dyDescent="0.35">
      <c r="M182" t="s">
        <v>381</v>
      </c>
      <c r="N182">
        <v>58.333333333333336</v>
      </c>
    </row>
    <row r="183" spans="13:14" x14ac:dyDescent="0.35">
      <c r="M183" t="s">
        <v>382</v>
      </c>
      <c r="N183">
        <v>52.272727272727273</v>
      </c>
    </row>
    <row r="184" spans="13:14" x14ac:dyDescent="0.35">
      <c r="M184" t="s">
        <v>383</v>
      </c>
      <c r="N184">
        <v>63.636363636363633</v>
      </c>
    </row>
    <row r="185" spans="13:14" x14ac:dyDescent="0.35">
      <c r="M185" t="s">
        <v>384</v>
      </c>
      <c r="N185">
        <v>9.8039215686274517</v>
      </c>
    </row>
    <row r="186" spans="13:14" x14ac:dyDescent="0.35">
      <c r="M186" t="s">
        <v>385</v>
      </c>
      <c r="N186">
        <v>17.142857142857142</v>
      </c>
    </row>
    <row r="187" spans="13:14" x14ac:dyDescent="0.35">
      <c r="M187" t="s">
        <v>386</v>
      </c>
      <c r="N187">
        <v>38.70967741935484</v>
      </c>
    </row>
    <row r="188" spans="13:14" x14ac:dyDescent="0.35">
      <c r="M188" t="s">
        <v>387</v>
      </c>
      <c r="N188">
        <v>43.75</v>
      </c>
    </row>
    <row r="189" spans="13:14" x14ac:dyDescent="0.35">
      <c r="M189" t="s">
        <v>388</v>
      </c>
      <c r="N189">
        <v>28.571428571428569</v>
      </c>
    </row>
    <row r="190" spans="13:14" x14ac:dyDescent="0.35">
      <c r="M190" t="s">
        <v>389</v>
      </c>
      <c r="N190">
        <v>12.76595744680851</v>
      </c>
    </row>
    <row r="191" spans="13:14" x14ac:dyDescent="0.35">
      <c r="M191" t="s">
        <v>390</v>
      </c>
      <c r="N191">
        <v>17.543859649122805</v>
      </c>
    </row>
    <row r="192" spans="13:14" x14ac:dyDescent="0.35">
      <c r="M192" t="s">
        <v>391</v>
      </c>
      <c r="N192">
        <v>33.333333333333329</v>
      </c>
    </row>
    <row r="193" spans="13:14" x14ac:dyDescent="0.35">
      <c r="M193" t="s">
        <v>392</v>
      </c>
      <c r="N193">
        <v>24.561403508771928</v>
      </c>
    </row>
    <row r="194" spans="13:14" x14ac:dyDescent="0.35">
      <c r="M194" t="s">
        <v>393</v>
      </c>
      <c r="N194">
        <v>21.951219512195124</v>
      </c>
    </row>
    <row r="195" spans="13:14" x14ac:dyDescent="0.35">
      <c r="M195" t="s">
        <v>394</v>
      </c>
      <c r="N195">
        <v>33.962264150943398</v>
      </c>
    </row>
    <row r="196" spans="13:14" x14ac:dyDescent="0.35">
      <c r="M196" t="s">
        <v>395</v>
      </c>
      <c r="N196">
        <v>58.620689655172406</v>
      </c>
    </row>
    <row r="197" spans="13:14" x14ac:dyDescent="0.35">
      <c r="M197" t="s">
        <v>396</v>
      </c>
      <c r="N197">
        <v>15.686274509803921</v>
      </c>
    </row>
    <row r="198" spans="13:14" x14ac:dyDescent="0.35">
      <c r="M198" t="s">
        <v>397</v>
      </c>
      <c r="N198">
        <v>15.909090909090908</v>
      </c>
    </row>
    <row r="199" spans="13:14" x14ac:dyDescent="0.35">
      <c r="M199" t="s">
        <v>398</v>
      </c>
      <c r="N199">
        <v>32.653061224489797</v>
      </c>
    </row>
    <row r="200" spans="13:14" x14ac:dyDescent="0.35">
      <c r="M200" t="s">
        <v>399</v>
      </c>
      <c r="N200">
        <v>6.666666666666667</v>
      </c>
    </row>
    <row r="201" spans="13:14" x14ac:dyDescent="0.35">
      <c r="M201" t="s">
        <v>400</v>
      </c>
      <c r="N201">
        <v>23.076923076923077</v>
      </c>
    </row>
    <row r="202" spans="13:14" x14ac:dyDescent="0.35">
      <c r="M202" t="s">
        <v>401</v>
      </c>
      <c r="N202">
        <v>17.073170731707318</v>
      </c>
    </row>
    <row r="203" spans="13:14" x14ac:dyDescent="0.35">
      <c r="M203" t="s">
        <v>402</v>
      </c>
      <c r="N203">
        <v>40.909090909090914</v>
      </c>
    </row>
    <row r="204" spans="13:14" x14ac:dyDescent="0.35">
      <c r="M204" t="s">
        <v>403</v>
      </c>
      <c r="N204">
        <v>23.255813953488371</v>
      </c>
    </row>
    <row r="205" spans="13:14" x14ac:dyDescent="0.35">
      <c r="M205" t="s">
        <v>404</v>
      </c>
      <c r="N205">
        <v>32.258064516129032</v>
      </c>
    </row>
    <row r="206" spans="13:14" x14ac:dyDescent="0.35">
      <c r="M206" t="s">
        <v>405</v>
      </c>
      <c r="N206">
        <v>29.032258064516132</v>
      </c>
    </row>
    <row r="207" spans="13:14" x14ac:dyDescent="0.35">
      <c r="M207" t="s">
        <v>406</v>
      </c>
      <c r="N207">
        <v>28.000000000000004</v>
      </c>
    </row>
    <row r="208" spans="13:14" x14ac:dyDescent="0.35">
      <c r="M208" t="s">
        <v>407</v>
      </c>
      <c r="N208">
        <v>19.444444444444446</v>
      </c>
    </row>
    <row r="209" spans="13:14" x14ac:dyDescent="0.35">
      <c r="M209" t="s">
        <v>408</v>
      </c>
      <c r="N209">
        <v>44.230769230769226</v>
      </c>
    </row>
    <row r="210" spans="13:14" x14ac:dyDescent="0.35">
      <c r="M210" t="s">
        <v>409</v>
      </c>
      <c r="N210">
        <v>18.461538461538463</v>
      </c>
    </row>
    <row r="211" spans="13:14" x14ac:dyDescent="0.35">
      <c r="M211" t="s">
        <v>410</v>
      </c>
      <c r="N211">
        <v>37.5</v>
      </c>
    </row>
    <row r="212" spans="13:14" x14ac:dyDescent="0.35">
      <c r="M212" t="s">
        <v>414</v>
      </c>
      <c r="N212">
        <v>11.864406779661017</v>
      </c>
    </row>
    <row r="213" spans="13:14" x14ac:dyDescent="0.35">
      <c r="M213" t="s">
        <v>415</v>
      </c>
      <c r="N213">
        <v>16.666666666666664</v>
      </c>
    </row>
    <row r="214" spans="13:14" x14ac:dyDescent="0.35">
      <c r="M214" t="s">
        <v>416</v>
      </c>
      <c r="N214">
        <v>18.75</v>
      </c>
    </row>
    <row r="215" spans="13:14" x14ac:dyDescent="0.35">
      <c r="M215" t="s">
        <v>417</v>
      </c>
      <c r="N215">
        <v>17.948717948717949</v>
      </c>
    </row>
    <row r="216" spans="13:14" x14ac:dyDescent="0.35">
      <c r="M216" t="s">
        <v>418</v>
      </c>
      <c r="N216">
        <v>16.666666666666664</v>
      </c>
    </row>
    <row r="217" spans="13:14" x14ac:dyDescent="0.35">
      <c r="M217" t="s">
        <v>419</v>
      </c>
      <c r="N217">
        <v>7.4074074074074066</v>
      </c>
    </row>
    <row r="218" spans="13:14" x14ac:dyDescent="0.35">
      <c r="M218" t="s">
        <v>420</v>
      </c>
      <c r="N218">
        <v>2.8571428571428572</v>
      </c>
    </row>
    <row r="219" spans="13:14" x14ac:dyDescent="0.35">
      <c r="M219" t="s">
        <v>421</v>
      </c>
      <c r="N219">
        <v>0</v>
      </c>
    </row>
    <row r="220" spans="13:14" x14ac:dyDescent="0.35">
      <c r="M220" t="s">
        <v>422</v>
      </c>
      <c r="N220">
        <v>1.7543859649122806</v>
      </c>
    </row>
    <row r="221" spans="13:14" x14ac:dyDescent="0.35">
      <c r="M221" t="s">
        <v>423</v>
      </c>
      <c r="N221">
        <v>1.5873015873015872</v>
      </c>
    </row>
    <row r="222" spans="13:14" x14ac:dyDescent="0.35">
      <c r="M222" t="s">
        <v>424</v>
      </c>
      <c r="N222">
        <v>0</v>
      </c>
    </row>
    <row r="223" spans="13:14" x14ac:dyDescent="0.35">
      <c r="M223" t="s">
        <v>425</v>
      </c>
      <c r="N223">
        <v>0</v>
      </c>
    </row>
    <row r="224" spans="13:14" x14ac:dyDescent="0.35">
      <c r="M224" t="s">
        <v>426</v>
      </c>
      <c r="N224">
        <v>32.432432432432435</v>
      </c>
    </row>
    <row r="225" spans="13:14" x14ac:dyDescent="0.35">
      <c r="M225" t="s">
        <v>427</v>
      </c>
      <c r="N225">
        <v>42.553191489361701</v>
      </c>
    </row>
    <row r="226" spans="13:14" x14ac:dyDescent="0.35">
      <c r="M226" t="s">
        <v>428</v>
      </c>
      <c r="N226">
        <v>28.571428571428569</v>
      </c>
    </row>
    <row r="227" spans="13:14" x14ac:dyDescent="0.35">
      <c r="M227" t="s">
        <v>429</v>
      </c>
      <c r="N227">
        <v>30.76923076923077</v>
      </c>
    </row>
    <row r="228" spans="13:14" x14ac:dyDescent="0.35">
      <c r="M228" t="s">
        <v>430</v>
      </c>
      <c r="N228">
        <v>39.024390243902438</v>
      </c>
    </row>
    <row r="229" spans="13:14" x14ac:dyDescent="0.35">
      <c r="M229" t="s">
        <v>431</v>
      </c>
      <c r="N229">
        <v>25.714285714285712</v>
      </c>
    </row>
    <row r="230" spans="13:14" x14ac:dyDescent="0.35">
      <c r="M230" t="s">
        <v>432</v>
      </c>
      <c r="N230">
        <v>75</v>
      </c>
    </row>
    <row r="231" spans="13:14" x14ac:dyDescent="0.35">
      <c r="M231" t="s">
        <v>433</v>
      </c>
      <c r="N231">
        <v>81.081081081081081</v>
      </c>
    </row>
    <row r="232" spans="13:14" x14ac:dyDescent="0.35">
      <c r="M232" t="s">
        <v>434</v>
      </c>
      <c r="N232">
        <v>77.611940298507463</v>
      </c>
    </row>
    <row r="233" spans="13:14" x14ac:dyDescent="0.35">
      <c r="M233" t="s">
        <v>435</v>
      </c>
      <c r="N233">
        <v>50</v>
      </c>
    </row>
    <row r="234" spans="13:14" x14ac:dyDescent="0.35">
      <c r="M234" t="s">
        <v>436</v>
      </c>
      <c r="N234">
        <v>52.380952380952387</v>
      </c>
    </row>
    <row r="235" spans="13:14" x14ac:dyDescent="0.35">
      <c r="M235" t="s">
        <v>437</v>
      </c>
      <c r="N235">
        <v>51.020408163265309</v>
      </c>
    </row>
    <row r="236" spans="13:14" x14ac:dyDescent="0.35">
      <c r="M236" t="s">
        <v>438</v>
      </c>
      <c r="N236">
        <v>56.521739130434781</v>
      </c>
    </row>
    <row r="237" spans="13:14" x14ac:dyDescent="0.35">
      <c r="M237" t="s">
        <v>439</v>
      </c>
      <c r="N237">
        <v>49.315068493150683</v>
      </c>
    </row>
    <row r="238" spans="13:14" x14ac:dyDescent="0.35">
      <c r="M238" t="s">
        <v>440</v>
      </c>
      <c r="N238">
        <v>44.117647058823529</v>
      </c>
    </row>
    <row r="239" spans="13:14" x14ac:dyDescent="0.35">
      <c r="M239" t="s">
        <v>441</v>
      </c>
      <c r="N239">
        <v>60.606060606060609</v>
      </c>
    </row>
    <row r="240" spans="13:14" x14ac:dyDescent="0.35">
      <c r="M240" t="s">
        <v>442</v>
      </c>
      <c r="N240">
        <v>45.098039215686278</v>
      </c>
    </row>
    <row r="241" spans="13:14" x14ac:dyDescent="0.35">
      <c r="M241" t="s">
        <v>443</v>
      </c>
      <c r="N241">
        <v>75.409836065573771</v>
      </c>
    </row>
    <row r="242" spans="13:14" x14ac:dyDescent="0.35">
      <c r="M242" t="s">
        <v>444</v>
      </c>
      <c r="N242">
        <v>16.666666666666664</v>
      </c>
    </row>
    <row r="243" spans="13:14" x14ac:dyDescent="0.35">
      <c r="M243" t="s">
        <v>445</v>
      </c>
      <c r="N243">
        <v>17.5</v>
      </c>
    </row>
    <row r="244" spans="13:14" x14ac:dyDescent="0.35">
      <c r="M244" t="s">
        <v>446</v>
      </c>
      <c r="N244">
        <v>41.379310344827587</v>
      </c>
    </row>
    <row r="245" spans="13:14" x14ac:dyDescent="0.35">
      <c r="M245" t="s">
        <v>447</v>
      </c>
      <c r="N245">
        <v>33.333333333333329</v>
      </c>
    </row>
    <row r="246" spans="13:14" x14ac:dyDescent="0.35">
      <c r="M246" t="s">
        <v>448</v>
      </c>
      <c r="N246">
        <v>42.647058823529413</v>
      </c>
    </row>
    <row r="247" spans="13:14" x14ac:dyDescent="0.35">
      <c r="M247" t="s">
        <v>449</v>
      </c>
      <c r="N247">
        <v>43.75</v>
      </c>
    </row>
    <row r="248" spans="13:14" x14ac:dyDescent="0.35">
      <c r="M248" t="s">
        <v>450</v>
      </c>
      <c r="N248">
        <v>86.274509803921575</v>
      </c>
    </row>
    <row r="249" spans="13:14" x14ac:dyDescent="0.35">
      <c r="M249" t="s">
        <v>451</v>
      </c>
      <c r="N249">
        <v>87.2340425531915</v>
      </c>
    </row>
    <row r="250" spans="13:14" x14ac:dyDescent="0.35">
      <c r="M250" t="s">
        <v>452</v>
      </c>
      <c r="N250">
        <v>75.471698113207552</v>
      </c>
    </row>
    <row r="251" spans="13:14" x14ac:dyDescent="0.35">
      <c r="M251" t="s">
        <v>453</v>
      </c>
      <c r="N251">
        <v>33.333333333333329</v>
      </c>
    </row>
    <row r="252" spans="13:14" x14ac:dyDescent="0.35">
      <c r="M252" t="s">
        <v>454</v>
      </c>
      <c r="N252">
        <v>34.545454545454547</v>
      </c>
    </row>
    <row r="253" spans="13:14" x14ac:dyDescent="0.35">
      <c r="M253" t="s">
        <v>455</v>
      </c>
      <c r="N253">
        <v>30</v>
      </c>
    </row>
    <row r="254" spans="13:14" x14ac:dyDescent="0.35">
      <c r="M254" t="s">
        <v>456</v>
      </c>
      <c r="N254">
        <v>31.578947368421051</v>
      </c>
    </row>
    <row r="255" spans="13:14" x14ac:dyDescent="0.35">
      <c r="M255" t="s">
        <v>457</v>
      </c>
      <c r="N255">
        <v>31.818181818181817</v>
      </c>
    </row>
    <row r="256" spans="13:14" x14ac:dyDescent="0.35">
      <c r="M256" t="s">
        <v>458</v>
      </c>
      <c r="N256">
        <v>30</v>
      </c>
    </row>
    <row r="257" spans="13:14" x14ac:dyDescent="0.35">
      <c r="M257" t="s">
        <v>459</v>
      </c>
      <c r="N257">
        <v>46.666666666666664</v>
      </c>
    </row>
    <row r="258" spans="13:14" x14ac:dyDescent="0.35">
      <c r="M258" t="s">
        <v>460</v>
      </c>
      <c r="N258">
        <v>39.622641509433961</v>
      </c>
    </row>
    <row r="259" spans="13:14" x14ac:dyDescent="0.35">
      <c r="M259" t="s">
        <v>461</v>
      </c>
      <c r="N259">
        <v>58.82352941176471</v>
      </c>
    </row>
    <row r="260" spans="13:14" x14ac:dyDescent="0.35">
      <c r="M260" t="s">
        <v>462</v>
      </c>
      <c r="N260">
        <v>37.254901960784316</v>
      </c>
    </row>
    <row r="261" spans="13:14" x14ac:dyDescent="0.35">
      <c r="M261" t="s">
        <v>463</v>
      </c>
      <c r="N261">
        <v>67.441860465116278</v>
      </c>
    </row>
    <row r="262" spans="13:14" x14ac:dyDescent="0.35">
      <c r="M262" t="s">
        <v>464</v>
      </c>
      <c r="N262">
        <v>52.631578947368418</v>
      </c>
    </row>
    <row r="263" spans="13:14" x14ac:dyDescent="0.35">
      <c r="M263" t="s">
        <v>465</v>
      </c>
      <c r="N263">
        <v>39.285714285714285</v>
      </c>
    </row>
    <row r="264" spans="13:14" x14ac:dyDescent="0.35">
      <c r="M264" t="s">
        <v>466</v>
      </c>
      <c r="N264">
        <v>32.558139534883722</v>
      </c>
    </row>
    <row r="265" spans="13:14" x14ac:dyDescent="0.35">
      <c r="M265" t="s">
        <v>467</v>
      </c>
      <c r="N265">
        <v>55.172413793103445</v>
      </c>
    </row>
    <row r="266" spans="13:14" x14ac:dyDescent="0.35">
      <c r="M266" t="s">
        <v>468</v>
      </c>
      <c r="N266">
        <v>48.888888888888886</v>
      </c>
    </row>
    <row r="267" spans="13:14" x14ac:dyDescent="0.35">
      <c r="M267" t="s">
        <v>469</v>
      </c>
      <c r="N267">
        <v>82.258064516129039</v>
      </c>
    </row>
    <row r="268" spans="13:14" x14ac:dyDescent="0.35">
      <c r="M268" t="s">
        <v>470</v>
      </c>
      <c r="N268">
        <v>68</v>
      </c>
    </row>
    <row r="269" spans="13:14" x14ac:dyDescent="0.35">
      <c r="M269" t="s">
        <v>471</v>
      </c>
      <c r="N269">
        <v>39.534883720930232</v>
      </c>
    </row>
    <row r="270" spans="13:14" x14ac:dyDescent="0.35">
      <c r="M270" t="s">
        <v>472</v>
      </c>
      <c r="N270">
        <v>25.925925925925924</v>
      </c>
    </row>
    <row r="271" spans="13:14" x14ac:dyDescent="0.35">
      <c r="M271" t="s">
        <v>473</v>
      </c>
      <c r="N271">
        <v>53.061224489795919</v>
      </c>
    </row>
    <row r="273" spans="13:15" x14ac:dyDescent="0.35">
      <c r="M273" t="s">
        <v>28</v>
      </c>
      <c r="N273" t="s">
        <v>474</v>
      </c>
    </row>
    <row r="274" spans="13:15" x14ac:dyDescent="0.35">
      <c r="M274">
        <f>AVERAGE(N2:N271)</f>
        <v>34.412205474008857</v>
      </c>
      <c r="N274" s="2">
        <f>STDEV(N2:N271)/SQRT(270)</f>
        <v>1.4221673875643603</v>
      </c>
      <c r="O274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B9AD5-6F22-476B-9D65-2506FBB0AB91}">
  <dimension ref="A1:I364"/>
  <sheetViews>
    <sheetView topLeftCell="H1" workbookViewId="0">
      <selection activeCell="H14" sqref="H14"/>
    </sheetView>
  </sheetViews>
  <sheetFormatPr defaultRowHeight="14.5" x14ac:dyDescent="0.35"/>
  <cols>
    <col min="7" max="7" width="13" customWidth="1"/>
  </cols>
  <sheetData>
    <row r="1" spans="1:9" x14ac:dyDescent="0.35">
      <c r="A1" t="s">
        <v>36</v>
      </c>
      <c r="B1" t="s">
        <v>37</v>
      </c>
    </row>
    <row r="2" spans="1:9" x14ac:dyDescent="0.35">
      <c r="A2" t="s">
        <v>38</v>
      </c>
      <c r="B2">
        <v>100</v>
      </c>
      <c r="D2" t="s">
        <v>107</v>
      </c>
      <c r="E2">
        <v>8.9552238805970141</v>
      </c>
    </row>
    <row r="3" spans="1:9" x14ac:dyDescent="0.35">
      <c r="A3" t="s">
        <v>38</v>
      </c>
      <c r="B3">
        <v>100</v>
      </c>
      <c r="D3" t="s">
        <v>108</v>
      </c>
      <c r="E3">
        <v>3.7037037037037033</v>
      </c>
      <c r="G3" t="s">
        <v>479</v>
      </c>
      <c r="H3" s="1">
        <v>63.723464138955912</v>
      </c>
      <c r="I3">
        <v>1.8035008381304798</v>
      </c>
    </row>
    <row r="4" spans="1:9" x14ac:dyDescent="0.35">
      <c r="A4" t="s">
        <v>38</v>
      </c>
      <c r="B4">
        <v>95.12195122</v>
      </c>
      <c r="D4" t="s">
        <v>109</v>
      </c>
      <c r="E4">
        <v>16.666666666666664</v>
      </c>
      <c r="G4" t="s">
        <v>480</v>
      </c>
      <c r="H4" s="1">
        <v>33.629180007818597</v>
      </c>
      <c r="I4">
        <v>1.2716433518293486</v>
      </c>
    </row>
    <row r="5" spans="1:9" x14ac:dyDescent="0.35">
      <c r="A5" t="s">
        <v>39</v>
      </c>
      <c r="B5">
        <v>68.181818179999993</v>
      </c>
      <c r="D5" t="s">
        <v>110</v>
      </c>
      <c r="E5">
        <v>39.682539682539684</v>
      </c>
    </row>
    <row r="6" spans="1:9" x14ac:dyDescent="0.35">
      <c r="A6" t="s">
        <v>39</v>
      </c>
      <c r="B6">
        <v>82.222222220000006</v>
      </c>
      <c r="D6" t="s">
        <v>111</v>
      </c>
      <c r="E6">
        <v>32.075471698113205</v>
      </c>
    </row>
    <row r="7" spans="1:9" x14ac:dyDescent="0.35">
      <c r="A7" t="s">
        <v>39</v>
      </c>
      <c r="B7">
        <v>64.516129030000002</v>
      </c>
      <c r="D7" t="s">
        <v>112</v>
      </c>
      <c r="E7">
        <v>29.545454545454547</v>
      </c>
    </row>
    <row r="8" spans="1:9" x14ac:dyDescent="0.35">
      <c r="A8" t="s">
        <v>40</v>
      </c>
      <c r="B8">
        <v>76.190476189999998</v>
      </c>
      <c r="D8" t="s">
        <v>113</v>
      </c>
      <c r="E8">
        <v>55.357142857142861</v>
      </c>
    </row>
    <row r="9" spans="1:9" x14ac:dyDescent="0.35">
      <c r="A9" t="s">
        <v>40</v>
      </c>
      <c r="B9">
        <v>90.140845069999997</v>
      </c>
      <c r="D9" t="s">
        <v>114</v>
      </c>
      <c r="E9">
        <v>25</v>
      </c>
    </row>
    <row r="10" spans="1:9" x14ac:dyDescent="0.35">
      <c r="A10" t="s">
        <v>40</v>
      </c>
      <c r="B10">
        <v>84.722222220000006</v>
      </c>
      <c r="D10" t="s">
        <v>115</v>
      </c>
      <c r="E10">
        <v>39.622641509433961</v>
      </c>
    </row>
    <row r="11" spans="1:9" x14ac:dyDescent="0.35">
      <c r="A11" t="s">
        <v>41</v>
      </c>
      <c r="B11">
        <v>81.034482760000003</v>
      </c>
      <c r="D11" t="s">
        <v>116</v>
      </c>
      <c r="E11">
        <v>36.231884057971016</v>
      </c>
    </row>
    <row r="12" spans="1:9" x14ac:dyDescent="0.35">
      <c r="A12" t="s">
        <v>41</v>
      </c>
      <c r="B12">
        <v>87.5</v>
      </c>
      <c r="D12" t="s">
        <v>117</v>
      </c>
      <c r="E12">
        <v>41.17647058823529</v>
      </c>
    </row>
    <row r="13" spans="1:9" x14ac:dyDescent="0.35">
      <c r="A13" t="s">
        <v>41</v>
      </c>
      <c r="B13">
        <v>68.852459019999998</v>
      </c>
      <c r="D13" t="s">
        <v>118</v>
      </c>
      <c r="E13">
        <v>35.087719298245609</v>
      </c>
    </row>
    <row r="14" spans="1:9" x14ac:dyDescent="0.35">
      <c r="A14" t="s">
        <v>42</v>
      </c>
      <c r="B14">
        <v>85.714285709999999</v>
      </c>
      <c r="D14" t="s">
        <v>119</v>
      </c>
      <c r="E14">
        <v>72.727272727272734</v>
      </c>
    </row>
    <row r="15" spans="1:9" x14ac:dyDescent="0.35">
      <c r="A15" t="s">
        <v>42</v>
      </c>
      <c r="B15">
        <v>84.90566038</v>
      </c>
      <c r="D15" t="s">
        <v>120</v>
      </c>
      <c r="E15">
        <v>70.370370370370367</v>
      </c>
    </row>
    <row r="16" spans="1:9" x14ac:dyDescent="0.35">
      <c r="A16" t="s">
        <v>42</v>
      </c>
      <c r="B16">
        <v>90.909090910000003</v>
      </c>
      <c r="D16" t="s">
        <v>121</v>
      </c>
      <c r="E16">
        <v>27.27272727272727</v>
      </c>
    </row>
    <row r="17" spans="1:5" x14ac:dyDescent="0.35">
      <c r="A17" t="s">
        <v>43</v>
      </c>
      <c r="B17">
        <v>96.491228070000005</v>
      </c>
      <c r="D17" t="s">
        <v>122</v>
      </c>
      <c r="E17">
        <v>71.428571428571431</v>
      </c>
    </row>
    <row r="18" spans="1:5" x14ac:dyDescent="0.35">
      <c r="A18" t="s">
        <v>43</v>
      </c>
      <c r="B18">
        <v>95.454545449999998</v>
      </c>
      <c r="D18" t="s">
        <v>123</v>
      </c>
      <c r="E18">
        <v>74.242424242424249</v>
      </c>
    </row>
    <row r="19" spans="1:5" x14ac:dyDescent="0.35">
      <c r="A19" t="s">
        <v>43</v>
      </c>
      <c r="B19">
        <v>74.468085110000004</v>
      </c>
      <c r="D19" t="s">
        <v>124</v>
      </c>
      <c r="E19">
        <v>79.66101694915254</v>
      </c>
    </row>
    <row r="20" spans="1:5" x14ac:dyDescent="0.35">
      <c r="A20" t="s">
        <v>44</v>
      </c>
      <c r="B20">
        <v>52.5</v>
      </c>
      <c r="D20" t="s">
        <v>125</v>
      </c>
      <c r="E20">
        <v>33.783783783783782</v>
      </c>
    </row>
    <row r="21" spans="1:5" x14ac:dyDescent="0.35">
      <c r="A21" t="s">
        <v>44</v>
      </c>
      <c r="B21">
        <v>72.222222220000006</v>
      </c>
      <c r="D21" t="s">
        <v>126</v>
      </c>
      <c r="E21">
        <v>36.206896551724135</v>
      </c>
    </row>
    <row r="22" spans="1:5" x14ac:dyDescent="0.35">
      <c r="A22" t="s">
        <v>44</v>
      </c>
      <c r="B22">
        <v>67.647058819999998</v>
      </c>
      <c r="D22" t="s">
        <v>127</v>
      </c>
      <c r="E22">
        <v>45.283018867924532</v>
      </c>
    </row>
    <row r="23" spans="1:5" x14ac:dyDescent="0.35">
      <c r="A23" t="s">
        <v>45</v>
      </c>
      <c r="B23">
        <v>40</v>
      </c>
      <c r="D23" t="s">
        <v>128</v>
      </c>
      <c r="E23">
        <v>52.459016393442624</v>
      </c>
    </row>
    <row r="24" spans="1:5" x14ac:dyDescent="0.35">
      <c r="A24" t="s">
        <v>45</v>
      </c>
      <c r="B24">
        <v>53.125</v>
      </c>
      <c r="D24" t="s">
        <v>129</v>
      </c>
      <c r="E24">
        <v>58.064516129032263</v>
      </c>
    </row>
    <row r="25" spans="1:5" x14ac:dyDescent="0.35">
      <c r="A25" t="s">
        <v>45</v>
      </c>
      <c r="B25">
        <v>58.064516130000001</v>
      </c>
      <c r="D25" t="s">
        <v>130</v>
      </c>
      <c r="E25">
        <v>42.857142857142854</v>
      </c>
    </row>
    <row r="26" spans="1:5" x14ac:dyDescent="0.35">
      <c r="A26" t="s">
        <v>46</v>
      </c>
      <c r="B26">
        <v>98.039215690000006</v>
      </c>
      <c r="D26" t="s">
        <v>131</v>
      </c>
      <c r="E26">
        <v>38.70967741935484</v>
      </c>
    </row>
    <row r="27" spans="1:5" x14ac:dyDescent="0.35">
      <c r="A27" t="s">
        <v>46</v>
      </c>
      <c r="B27">
        <v>97.142857140000004</v>
      </c>
      <c r="D27" t="s">
        <v>132</v>
      </c>
      <c r="E27">
        <v>27.27272727272727</v>
      </c>
    </row>
    <row r="28" spans="1:5" x14ac:dyDescent="0.35">
      <c r="A28" t="s">
        <v>46</v>
      </c>
      <c r="B28">
        <v>94.285714290000001</v>
      </c>
      <c r="D28" t="s">
        <v>133</v>
      </c>
      <c r="E28">
        <v>47.540983606557376</v>
      </c>
    </row>
    <row r="29" spans="1:5" x14ac:dyDescent="0.35">
      <c r="A29" t="s">
        <v>47</v>
      </c>
      <c r="B29">
        <v>90.625</v>
      </c>
      <c r="D29" t="s">
        <v>134</v>
      </c>
      <c r="E29">
        <v>94.285714285714278</v>
      </c>
    </row>
    <row r="30" spans="1:5" x14ac:dyDescent="0.35">
      <c r="A30" t="s">
        <v>47</v>
      </c>
      <c r="B30">
        <v>83.870967739999998</v>
      </c>
      <c r="D30" t="s">
        <v>135</v>
      </c>
      <c r="E30">
        <v>96.875</v>
      </c>
    </row>
    <row r="31" spans="1:5" x14ac:dyDescent="0.35">
      <c r="A31" t="s">
        <v>47</v>
      </c>
      <c r="B31">
        <v>96.969696970000001</v>
      </c>
      <c r="D31" t="s">
        <v>136</v>
      </c>
      <c r="E31">
        <v>96.226415094339629</v>
      </c>
    </row>
    <row r="32" spans="1:5" x14ac:dyDescent="0.35">
      <c r="A32" t="s">
        <v>48</v>
      </c>
      <c r="B32">
        <v>43.75</v>
      </c>
      <c r="D32" t="s">
        <v>137</v>
      </c>
      <c r="E32">
        <v>71.428571428571431</v>
      </c>
    </row>
    <row r="33" spans="1:5" x14ac:dyDescent="0.35">
      <c r="A33" t="s">
        <v>48</v>
      </c>
      <c r="B33">
        <v>36.92307692</v>
      </c>
      <c r="D33" t="s">
        <v>138</v>
      </c>
      <c r="E33">
        <v>71.666666666666671</v>
      </c>
    </row>
    <row r="34" spans="1:5" x14ac:dyDescent="0.35">
      <c r="A34" t="s">
        <v>48</v>
      </c>
      <c r="B34">
        <v>31.74603175</v>
      </c>
      <c r="D34" t="s">
        <v>139</v>
      </c>
      <c r="E34">
        <v>60.784313725490193</v>
      </c>
    </row>
    <row r="35" spans="1:5" x14ac:dyDescent="0.35">
      <c r="A35" t="s">
        <v>49</v>
      </c>
      <c r="B35">
        <v>64.705882349999996</v>
      </c>
      <c r="D35" t="s">
        <v>140</v>
      </c>
      <c r="E35">
        <v>24.096385542168676</v>
      </c>
    </row>
    <row r="36" spans="1:5" x14ac:dyDescent="0.35">
      <c r="A36" t="s">
        <v>49</v>
      </c>
      <c r="B36">
        <v>78.378378380000001</v>
      </c>
      <c r="D36" t="s">
        <v>141</v>
      </c>
      <c r="E36">
        <v>12.676056338028168</v>
      </c>
    </row>
    <row r="37" spans="1:5" x14ac:dyDescent="0.35">
      <c r="A37" t="s">
        <v>49</v>
      </c>
      <c r="B37">
        <v>53.125</v>
      </c>
      <c r="D37" t="s">
        <v>142</v>
      </c>
      <c r="E37">
        <v>20.238095238095237</v>
      </c>
    </row>
    <row r="38" spans="1:5" x14ac:dyDescent="0.35">
      <c r="A38" t="s">
        <v>50</v>
      </c>
      <c r="B38">
        <v>86.792452830000002</v>
      </c>
      <c r="D38" t="s">
        <v>143</v>
      </c>
      <c r="E38">
        <v>22.727272727272727</v>
      </c>
    </row>
    <row r="39" spans="1:5" x14ac:dyDescent="0.35">
      <c r="A39" t="s">
        <v>50</v>
      </c>
      <c r="B39">
        <v>83.333333330000002</v>
      </c>
      <c r="D39" t="s">
        <v>144</v>
      </c>
      <c r="E39">
        <v>27.692307692307693</v>
      </c>
    </row>
    <row r="40" spans="1:5" x14ac:dyDescent="0.35">
      <c r="A40" t="s">
        <v>50</v>
      </c>
      <c r="B40">
        <v>68.333333330000002</v>
      </c>
      <c r="D40" t="s">
        <v>145</v>
      </c>
      <c r="E40">
        <v>26</v>
      </c>
    </row>
    <row r="41" spans="1:5" x14ac:dyDescent="0.35">
      <c r="A41" t="s">
        <v>51</v>
      </c>
      <c r="B41">
        <v>38.297872339999998</v>
      </c>
      <c r="D41" t="s">
        <v>146</v>
      </c>
      <c r="E41">
        <v>30.508474576271187</v>
      </c>
    </row>
    <row r="42" spans="1:5" x14ac:dyDescent="0.35">
      <c r="A42" t="s">
        <v>51</v>
      </c>
      <c r="B42">
        <v>17.647058820000002</v>
      </c>
      <c r="D42" t="s">
        <v>147</v>
      </c>
      <c r="E42">
        <v>36.95652173913043</v>
      </c>
    </row>
    <row r="43" spans="1:5" x14ac:dyDescent="0.35">
      <c r="A43" t="s">
        <v>51</v>
      </c>
      <c r="B43">
        <v>15.254237290000001</v>
      </c>
      <c r="D43" t="s">
        <v>148</v>
      </c>
      <c r="E43">
        <v>47.619047619047613</v>
      </c>
    </row>
    <row r="44" spans="1:5" x14ac:dyDescent="0.35">
      <c r="A44" t="s">
        <v>52</v>
      </c>
      <c r="B44">
        <v>69.642857140000004</v>
      </c>
      <c r="D44" t="s">
        <v>149</v>
      </c>
      <c r="E44">
        <v>90</v>
      </c>
    </row>
    <row r="45" spans="1:5" x14ac:dyDescent="0.35">
      <c r="A45" t="s">
        <v>52</v>
      </c>
      <c r="B45">
        <v>60.60606061</v>
      </c>
      <c r="D45" t="s">
        <v>150</v>
      </c>
      <c r="E45">
        <v>90</v>
      </c>
    </row>
    <row r="46" spans="1:5" x14ac:dyDescent="0.35">
      <c r="A46" t="s">
        <v>52</v>
      </c>
      <c r="B46">
        <v>90.625</v>
      </c>
      <c r="D46" t="s">
        <v>151</v>
      </c>
      <c r="E46">
        <v>69.230769230769226</v>
      </c>
    </row>
    <row r="47" spans="1:5" x14ac:dyDescent="0.35">
      <c r="A47" t="s">
        <v>53</v>
      </c>
      <c r="B47">
        <v>56.338028170000001</v>
      </c>
      <c r="D47" t="s">
        <v>152</v>
      </c>
      <c r="E47">
        <v>15.686274509803921</v>
      </c>
    </row>
    <row r="48" spans="1:5" x14ac:dyDescent="0.35">
      <c r="A48" t="s">
        <v>53</v>
      </c>
      <c r="B48">
        <v>66.666666669999998</v>
      </c>
      <c r="D48" t="s">
        <v>153</v>
      </c>
      <c r="E48">
        <v>15.068493150684931</v>
      </c>
    </row>
    <row r="49" spans="1:5" x14ac:dyDescent="0.35">
      <c r="A49" t="s">
        <v>53</v>
      </c>
      <c r="B49">
        <v>80.769230769999993</v>
      </c>
      <c r="D49" t="s">
        <v>154</v>
      </c>
      <c r="E49">
        <v>31.944444444444443</v>
      </c>
    </row>
    <row r="50" spans="1:5" x14ac:dyDescent="0.35">
      <c r="A50" t="s">
        <v>54</v>
      </c>
      <c r="B50">
        <v>66.666666669999998</v>
      </c>
      <c r="D50" t="s">
        <v>155</v>
      </c>
      <c r="E50">
        <v>2.8571428571428572</v>
      </c>
    </row>
    <row r="51" spans="1:5" x14ac:dyDescent="0.35">
      <c r="A51" t="s">
        <v>54</v>
      </c>
      <c r="B51">
        <v>78.571428569999995</v>
      </c>
      <c r="D51" t="s">
        <v>156</v>
      </c>
      <c r="E51">
        <v>2.8169014084507045</v>
      </c>
    </row>
    <row r="52" spans="1:5" x14ac:dyDescent="0.35">
      <c r="A52" t="s">
        <v>54</v>
      </c>
      <c r="B52">
        <v>70.58823529</v>
      </c>
      <c r="D52" t="s">
        <v>157</v>
      </c>
      <c r="E52">
        <v>1.4705882352941175</v>
      </c>
    </row>
    <row r="53" spans="1:5" x14ac:dyDescent="0.35">
      <c r="A53" t="s">
        <v>55</v>
      </c>
      <c r="B53">
        <v>80.555555560000002</v>
      </c>
      <c r="D53" t="s">
        <v>158</v>
      </c>
      <c r="E53">
        <v>25</v>
      </c>
    </row>
    <row r="54" spans="1:5" x14ac:dyDescent="0.35">
      <c r="A54" t="s">
        <v>55</v>
      </c>
      <c r="B54">
        <v>42.553191490000003</v>
      </c>
      <c r="D54" t="s">
        <v>159</v>
      </c>
      <c r="E54">
        <v>28.333333333333332</v>
      </c>
    </row>
    <row r="55" spans="1:5" x14ac:dyDescent="0.35">
      <c r="A55" t="s">
        <v>55</v>
      </c>
      <c r="B55">
        <v>49.23076923</v>
      </c>
      <c r="D55" t="s">
        <v>160</v>
      </c>
      <c r="E55">
        <v>18.518518518518519</v>
      </c>
    </row>
    <row r="56" spans="1:5" x14ac:dyDescent="0.35">
      <c r="A56" t="s">
        <v>56</v>
      </c>
      <c r="B56">
        <v>55.737704919999999</v>
      </c>
      <c r="D56" t="s">
        <v>161</v>
      </c>
      <c r="E56">
        <v>0</v>
      </c>
    </row>
    <row r="57" spans="1:5" x14ac:dyDescent="0.35">
      <c r="A57" t="s">
        <v>56</v>
      </c>
      <c r="B57">
        <v>62.5</v>
      </c>
      <c r="D57" t="s">
        <v>162</v>
      </c>
      <c r="E57">
        <v>7.6923076923076925</v>
      </c>
    </row>
    <row r="58" spans="1:5" x14ac:dyDescent="0.35">
      <c r="A58" t="s">
        <v>56</v>
      </c>
      <c r="B58">
        <v>70.909090910000003</v>
      </c>
      <c r="D58" t="s">
        <v>163</v>
      </c>
      <c r="E58">
        <v>6.5217391304347823</v>
      </c>
    </row>
    <row r="59" spans="1:5" x14ac:dyDescent="0.35">
      <c r="A59" t="s">
        <v>57</v>
      </c>
      <c r="B59">
        <v>87.096774190000005</v>
      </c>
      <c r="D59" t="s">
        <v>164</v>
      </c>
      <c r="E59">
        <v>0</v>
      </c>
    </row>
    <row r="60" spans="1:5" x14ac:dyDescent="0.35">
      <c r="A60" t="s">
        <v>57</v>
      </c>
      <c r="B60">
        <v>91.379310340000004</v>
      </c>
      <c r="D60" t="s">
        <v>165</v>
      </c>
      <c r="E60">
        <v>0</v>
      </c>
    </row>
    <row r="61" spans="1:5" x14ac:dyDescent="0.35">
      <c r="A61" t="s">
        <v>57</v>
      </c>
      <c r="B61">
        <v>86.956521739999999</v>
      </c>
      <c r="D61" t="s">
        <v>166</v>
      </c>
      <c r="E61">
        <v>0</v>
      </c>
    </row>
    <row r="62" spans="1:5" x14ac:dyDescent="0.35">
      <c r="A62" t="s">
        <v>58</v>
      </c>
      <c r="B62">
        <v>44.61538462</v>
      </c>
      <c r="D62" t="s">
        <v>167</v>
      </c>
      <c r="E62">
        <v>45.783132530120483</v>
      </c>
    </row>
    <row r="63" spans="1:5" x14ac:dyDescent="0.35">
      <c r="A63" t="s">
        <v>58</v>
      </c>
      <c r="B63">
        <v>36.619718310000003</v>
      </c>
      <c r="D63" t="s">
        <v>168</v>
      </c>
      <c r="E63">
        <v>14.516129032258066</v>
      </c>
    </row>
    <row r="64" spans="1:5" x14ac:dyDescent="0.35">
      <c r="A64" t="s">
        <v>58</v>
      </c>
      <c r="B64">
        <v>31.25</v>
      </c>
      <c r="D64" t="s">
        <v>169</v>
      </c>
      <c r="E64">
        <v>27.941176470588236</v>
      </c>
    </row>
    <row r="65" spans="1:5" x14ac:dyDescent="0.35">
      <c r="A65" t="s">
        <v>59</v>
      </c>
      <c r="B65">
        <v>92.307692309999993</v>
      </c>
      <c r="D65" t="s">
        <v>170</v>
      </c>
      <c r="E65">
        <v>8.9552238805970141</v>
      </c>
    </row>
    <row r="66" spans="1:5" x14ac:dyDescent="0.35">
      <c r="A66" t="s">
        <v>59</v>
      </c>
      <c r="B66">
        <v>57.446808509999997</v>
      </c>
      <c r="D66" t="s">
        <v>171</v>
      </c>
      <c r="E66">
        <v>3.79746835443038</v>
      </c>
    </row>
    <row r="67" spans="1:5" x14ac:dyDescent="0.35">
      <c r="A67" t="s">
        <v>59</v>
      </c>
      <c r="B67">
        <v>89.130434780000002</v>
      </c>
      <c r="D67" t="s">
        <v>172</v>
      </c>
      <c r="E67">
        <v>6.8965517241379306</v>
      </c>
    </row>
    <row r="68" spans="1:5" x14ac:dyDescent="0.35">
      <c r="A68" t="s">
        <v>60</v>
      </c>
      <c r="B68">
        <v>63.93442623</v>
      </c>
      <c r="D68" t="s">
        <v>173</v>
      </c>
      <c r="E68">
        <v>20.967741935483872</v>
      </c>
    </row>
    <row r="69" spans="1:5" x14ac:dyDescent="0.35">
      <c r="A69" t="s">
        <v>60</v>
      </c>
      <c r="B69">
        <v>81.081081080000004</v>
      </c>
      <c r="D69" t="s">
        <v>174</v>
      </c>
      <c r="E69">
        <v>53.448275862068961</v>
      </c>
    </row>
    <row r="70" spans="1:5" x14ac:dyDescent="0.35">
      <c r="A70" t="s">
        <v>60</v>
      </c>
      <c r="B70">
        <v>89.189189189999993</v>
      </c>
      <c r="D70" t="s">
        <v>175</v>
      </c>
      <c r="E70">
        <v>30</v>
      </c>
    </row>
    <row r="71" spans="1:5" x14ac:dyDescent="0.35">
      <c r="A71" t="s">
        <v>61</v>
      </c>
      <c r="B71">
        <v>81.690140850000006</v>
      </c>
      <c r="D71" t="s">
        <v>176</v>
      </c>
      <c r="E71">
        <v>17.142857142857142</v>
      </c>
    </row>
    <row r="72" spans="1:5" x14ac:dyDescent="0.35">
      <c r="A72" t="s">
        <v>61</v>
      </c>
      <c r="B72">
        <v>84.745762709999994</v>
      </c>
      <c r="D72" t="s">
        <v>177</v>
      </c>
      <c r="E72">
        <v>18</v>
      </c>
    </row>
    <row r="73" spans="1:5" x14ac:dyDescent="0.35">
      <c r="A73" t="s">
        <v>61</v>
      </c>
      <c r="B73">
        <v>82</v>
      </c>
      <c r="D73" t="s">
        <v>178</v>
      </c>
      <c r="E73">
        <v>13.793103448275861</v>
      </c>
    </row>
    <row r="74" spans="1:5" x14ac:dyDescent="0.35">
      <c r="A74" t="s">
        <v>62</v>
      </c>
      <c r="B74">
        <v>41.269841270000001</v>
      </c>
      <c r="D74" t="s">
        <v>179</v>
      </c>
      <c r="E74">
        <v>64.516129032258064</v>
      </c>
    </row>
    <row r="75" spans="1:5" x14ac:dyDescent="0.35">
      <c r="A75" t="s">
        <v>62</v>
      </c>
      <c r="B75">
        <v>70.769230769999993</v>
      </c>
      <c r="D75" t="s">
        <v>180</v>
      </c>
      <c r="E75">
        <v>16.666666666666664</v>
      </c>
    </row>
    <row r="76" spans="1:5" x14ac:dyDescent="0.35">
      <c r="A76" t="s">
        <v>62</v>
      </c>
      <c r="B76">
        <v>50.877192979999997</v>
      </c>
      <c r="D76" t="s">
        <v>181</v>
      </c>
      <c r="E76">
        <v>53.191489361702125</v>
      </c>
    </row>
    <row r="77" spans="1:5" x14ac:dyDescent="0.35">
      <c r="A77" t="s">
        <v>63</v>
      </c>
      <c r="B77">
        <v>30</v>
      </c>
      <c r="D77" t="s">
        <v>182</v>
      </c>
      <c r="E77">
        <v>4.8192771084337354</v>
      </c>
    </row>
    <row r="78" spans="1:5" x14ac:dyDescent="0.35">
      <c r="A78" t="s">
        <v>63</v>
      </c>
      <c r="B78">
        <v>24.561403510000002</v>
      </c>
      <c r="D78" t="s">
        <v>183</v>
      </c>
      <c r="E78">
        <v>11.688311688311687</v>
      </c>
    </row>
    <row r="79" spans="1:5" x14ac:dyDescent="0.35">
      <c r="A79" t="s">
        <v>63</v>
      </c>
      <c r="B79">
        <v>50</v>
      </c>
      <c r="D79" t="s">
        <v>184</v>
      </c>
      <c r="E79">
        <v>17.857142857142858</v>
      </c>
    </row>
    <row r="80" spans="1:5" x14ac:dyDescent="0.35">
      <c r="A80" t="s">
        <v>64</v>
      </c>
      <c r="B80">
        <v>63.157894740000003</v>
      </c>
      <c r="D80" t="s">
        <v>185</v>
      </c>
      <c r="E80">
        <v>4.4776119402985071</v>
      </c>
    </row>
    <row r="81" spans="1:5" x14ac:dyDescent="0.35">
      <c r="A81" t="s">
        <v>64</v>
      </c>
      <c r="B81">
        <v>58</v>
      </c>
      <c r="D81" t="s">
        <v>186</v>
      </c>
      <c r="E81">
        <v>6.8965517241379306</v>
      </c>
    </row>
    <row r="82" spans="1:5" x14ac:dyDescent="0.35">
      <c r="A82" t="s">
        <v>64</v>
      </c>
      <c r="B82">
        <v>43.589743589999998</v>
      </c>
      <c r="D82" t="s">
        <v>187</v>
      </c>
      <c r="E82">
        <v>0</v>
      </c>
    </row>
    <row r="83" spans="1:5" x14ac:dyDescent="0.35">
      <c r="A83" t="s">
        <v>65</v>
      </c>
      <c r="B83">
        <v>91.428571430000005</v>
      </c>
      <c r="D83" t="s">
        <v>188</v>
      </c>
      <c r="E83">
        <v>10.909090909090908</v>
      </c>
    </row>
    <row r="84" spans="1:5" x14ac:dyDescent="0.35">
      <c r="A84" t="s">
        <v>65</v>
      </c>
      <c r="B84">
        <v>78.571428569999995</v>
      </c>
      <c r="D84" t="s">
        <v>189</v>
      </c>
      <c r="E84">
        <v>23.636363636363637</v>
      </c>
    </row>
    <row r="85" spans="1:5" x14ac:dyDescent="0.35">
      <c r="A85" t="s">
        <v>65</v>
      </c>
      <c r="B85">
        <v>70</v>
      </c>
      <c r="D85" t="s">
        <v>190</v>
      </c>
      <c r="E85">
        <v>18.571428571428573</v>
      </c>
    </row>
    <row r="86" spans="1:5" x14ac:dyDescent="0.35">
      <c r="A86" t="s">
        <v>49</v>
      </c>
      <c r="B86">
        <v>86.666666669999998</v>
      </c>
      <c r="D86" t="s">
        <v>191</v>
      </c>
      <c r="E86">
        <v>24.390243902439025</v>
      </c>
    </row>
    <row r="87" spans="1:5" x14ac:dyDescent="0.35">
      <c r="A87" t="s">
        <v>49</v>
      </c>
      <c r="B87">
        <v>79.661016950000004</v>
      </c>
      <c r="D87" t="s">
        <v>192</v>
      </c>
      <c r="E87">
        <v>2.5641025641025639</v>
      </c>
    </row>
    <row r="88" spans="1:5" x14ac:dyDescent="0.35">
      <c r="A88" t="s">
        <v>49</v>
      </c>
      <c r="B88">
        <v>69.354838709999996</v>
      </c>
      <c r="D88" t="s">
        <v>193</v>
      </c>
      <c r="E88">
        <v>6.1224489795918364</v>
      </c>
    </row>
    <row r="89" spans="1:5" x14ac:dyDescent="0.35">
      <c r="A89" t="s">
        <v>48</v>
      </c>
      <c r="B89">
        <v>25.80645161</v>
      </c>
      <c r="D89" t="s">
        <v>194</v>
      </c>
      <c r="E89">
        <v>1.7543859649122806</v>
      </c>
    </row>
    <row r="90" spans="1:5" x14ac:dyDescent="0.35">
      <c r="A90" t="s">
        <v>48</v>
      </c>
      <c r="B90">
        <v>15.625</v>
      </c>
      <c r="D90" t="s">
        <v>195</v>
      </c>
      <c r="E90">
        <v>0</v>
      </c>
    </row>
    <row r="91" spans="1:5" x14ac:dyDescent="0.35">
      <c r="A91" t="s">
        <v>48</v>
      </c>
      <c r="B91">
        <v>35.820895520000001</v>
      </c>
      <c r="D91" t="s">
        <v>196</v>
      </c>
      <c r="E91">
        <v>0</v>
      </c>
    </row>
    <row r="92" spans="1:5" x14ac:dyDescent="0.35">
      <c r="A92" t="s">
        <v>66</v>
      </c>
      <c r="B92">
        <v>7.5949367089999997</v>
      </c>
      <c r="D92" t="s">
        <v>197</v>
      </c>
      <c r="E92">
        <v>0</v>
      </c>
    </row>
    <row r="93" spans="1:5" x14ac:dyDescent="0.35">
      <c r="A93" t="s">
        <v>66</v>
      </c>
      <c r="B93">
        <v>1.6393442620000001</v>
      </c>
      <c r="D93" t="s">
        <v>198</v>
      </c>
      <c r="E93">
        <v>0</v>
      </c>
    </row>
    <row r="94" spans="1:5" x14ac:dyDescent="0.35">
      <c r="A94" t="s">
        <v>66</v>
      </c>
      <c r="B94">
        <v>4.6875</v>
      </c>
      <c r="D94" t="s">
        <v>199</v>
      </c>
      <c r="E94">
        <v>8.1967213114754092</v>
      </c>
    </row>
    <row r="95" spans="1:5" x14ac:dyDescent="0.35">
      <c r="A95" t="s">
        <v>67</v>
      </c>
      <c r="B95">
        <v>0</v>
      </c>
      <c r="D95" t="s">
        <v>200</v>
      </c>
      <c r="E95">
        <v>34.545454545454547</v>
      </c>
    </row>
    <row r="96" spans="1:5" x14ac:dyDescent="0.35">
      <c r="A96" t="s">
        <v>67</v>
      </c>
      <c r="B96">
        <v>6.3291139239999996</v>
      </c>
      <c r="D96" t="s">
        <v>201</v>
      </c>
      <c r="E96">
        <v>34.146341463414636</v>
      </c>
    </row>
    <row r="97" spans="1:5" x14ac:dyDescent="0.35">
      <c r="A97" t="s">
        <v>67</v>
      </c>
      <c r="B97">
        <v>4.3478260869999996</v>
      </c>
      <c r="D97" t="s">
        <v>202</v>
      </c>
      <c r="E97">
        <v>13.888888888888889</v>
      </c>
    </row>
    <row r="98" spans="1:5" x14ac:dyDescent="0.35">
      <c r="A98" t="s">
        <v>68</v>
      </c>
      <c r="B98">
        <v>12.727272729999999</v>
      </c>
      <c r="D98" t="s">
        <v>203</v>
      </c>
      <c r="E98">
        <v>6.3829787234042552</v>
      </c>
    </row>
    <row r="99" spans="1:5" x14ac:dyDescent="0.35">
      <c r="A99" t="s">
        <v>68</v>
      </c>
      <c r="B99">
        <v>16.92307692</v>
      </c>
      <c r="D99" t="s">
        <v>204</v>
      </c>
      <c r="E99">
        <v>28.571428571428569</v>
      </c>
    </row>
    <row r="100" spans="1:5" x14ac:dyDescent="0.35">
      <c r="A100" t="s">
        <v>68</v>
      </c>
      <c r="B100">
        <v>28.333333329999999</v>
      </c>
      <c r="D100" t="s">
        <v>205</v>
      </c>
      <c r="E100">
        <v>26.190476190476193</v>
      </c>
    </row>
    <row r="101" spans="1:5" x14ac:dyDescent="0.35">
      <c r="A101" t="s">
        <v>69</v>
      </c>
      <c r="B101">
        <v>80</v>
      </c>
      <c r="D101" t="s">
        <v>206</v>
      </c>
      <c r="E101">
        <v>73.91304347826086</v>
      </c>
    </row>
    <row r="102" spans="1:5" x14ac:dyDescent="0.35">
      <c r="A102" t="s">
        <v>69</v>
      </c>
      <c r="B102">
        <v>95</v>
      </c>
      <c r="D102" t="s">
        <v>207</v>
      </c>
      <c r="E102">
        <v>37.209302325581397</v>
      </c>
    </row>
    <row r="103" spans="1:5" x14ac:dyDescent="0.35">
      <c r="A103" t="s">
        <v>69</v>
      </c>
      <c r="B103">
        <v>90.322580650000006</v>
      </c>
      <c r="D103" t="s">
        <v>208</v>
      </c>
      <c r="E103">
        <v>65.909090909090907</v>
      </c>
    </row>
    <row r="104" spans="1:5" x14ac:dyDescent="0.35">
      <c r="A104" t="s">
        <v>70</v>
      </c>
      <c r="B104">
        <v>61.53846154</v>
      </c>
      <c r="D104" t="s">
        <v>209</v>
      </c>
      <c r="E104">
        <v>44.705882352941181</v>
      </c>
    </row>
    <row r="105" spans="1:5" x14ac:dyDescent="0.35">
      <c r="A105" t="s">
        <v>70</v>
      </c>
      <c r="B105">
        <v>68.181818179999993</v>
      </c>
      <c r="D105" t="s">
        <v>210</v>
      </c>
      <c r="E105">
        <v>40.74074074074074</v>
      </c>
    </row>
    <row r="106" spans="1:5" x14ac:dyDescent="0.35">
      <c r="A106" t="s">
        <v>70</v>
      </c>
      <c r="B106">
        <v>69.230769230000007</v>
      </c>
      <c r="D106" t="s">
        <v>211</v>
      </c>
      <c r="E106">
        <v>46.428571428571431</v>
      </c>
    </row>
    <row r="107" spans="1:5" x14ac:dyDescent="0.35">
      <c r="A107" t="s">
        <v>71</v>
      </c>
      <c r="B107">
        <v>70.454545449999998</v>
      </c>
      <c r="D107" t="s">
        <v>212</v>
      </c>
      <c r="E107">
        <v>39.080459770114942</v>
      </c>
    </row>
    <row r="108" spans="1:5" x14ac:dyDescent="0.35">
      <c r="A108" t="s">
        <v>71</v>
      </c>
      <c r="B108">
        <v>80.357142859999996</v>
      </c>
      <c r="D108" t="s">
        <v>213</v>
      </c>
      <c r="E108">
        <v>32.894736842105267</v>
      </c>
    </row>
    <row r="109" spans="1:5" x14ac:dyDescent="0.35">
      <c r="A109" t="s">
        <v>71</v>
      </c>
      <c r="B109">
        <v>80</v>
      </c>
      <c r="D109" t="s">
        <v>214</v>
      </c>
      <c r="E109">
        <v>21.59090909090909</v>
      </c>
    </row>
    <row r="110" spans="1:5" x14ac:dyDescent="0.35">
      <c r="A110" t="s">
        <v>72</v>
      </c>
      <c r="B110">
        <v>78.571428569999995</v>
      </c>
      <c r="D110" t="s">
        <v>215</v>
      </c>
      <c r="E110">
        <v>58.730158730158735</v>
      </c>
    </row>
    <row r="111" spans="1:5" x14ac:dyDescent="0.35">
      <c r="A111" t="s">
        <v>72</v>
      </c>
      <c r="B111">
        <v>89.795918369999995</v>
      </c>
      <c r="D111" t="s">
        <v>216</v>
      </c>
      <c r="E111">
        <v>55.714285714285715</v>
      </c>
    </row>
    <row r="112" spans="1:5" x14ac:dyDescent="0.35">
      <c r="A112" t="s">
        <v>72</v>
      </c>
      <c r="B112">
        <v>85</v>
      </c>
      <c r="D112" t="s">
        <v>217</v>
      </c>
      <c r="E112">
        <v>36.231884057971016</v>
      </c>
    </row>
    <row r="113" spans="1:5" x14ac:dyDescent="0.35">
      <c r="A113" t="s">
        <v>73</v>
      </c>
      <c r="B113">
        <v>36.170212769999999</v>
      </c>
      <c r="D113" t="s">
        <v>218</v>
      </c>
      <c r="E113">
        <v>1.2345679012345678</v>
      </c>
    </row>
    <row r="114" spans="1:5" x14ac:dyDescent="0.35">
      <c r="A114" t="s">
        <v>73</v>
      </c>
      <c r="B114">
        <v>81.132075470000004</v>
      </c>
      <c r="D114" t="s">
        <v>219</v>
      </c>
      <c r="E114">
        <v>0</v>
      </c>
    </row>
    <row r="115" spans="1:5" x14ac:dyDescent="0.35">
      <c r="A115" t="s">
        <v>73</v>
      </c>
      <c r="B115">
        <v>68.518518520000001</v>
      </c>
      <c r="D115" t="s">
        <v>220</v>
      </c>
      <c r="E115">
        <v>1.5151515151515151</v>
      </c>
    </row>
    <row r="116" spans="1:5" x14ac:dyDescent="0.35">
      <c r="A116" t="s">
        <v>74</v>
      </c>
      <c r="B116">
        <v>83.333333330000002</v>
      </c>
      <c r="D116" t="s">
        <v>221</v>
      </c>
      <c r="E116">
        <v>9.375</v>
      </c>
    </row>
    <row r="117" spans="1:5" x14ac:dyDescent="0.35">
      <c r="A117" t="s">
        <v>74</v>
      </c>
      <c r="B117">
        <v>78.082191780000002</v>
      </c>
      <c r="D117" t="s">
        <v>222</v>
      </c>
      <c r="E117">
        <v>10.38961038961039</v>
      </c>
    </row>
    <row r="118" spans="1:5" x14ac:dyDescent="0.35">
      <c r="A118" t="s">
        <v>74</v>
      </c>
      <c r="B118">
        <v>86.274509800000004</v>
      </c>
      <c r="D118" t="s">
        <v>223</v>
      </c>
      <c r="E118">
        <v>12.068965517241379</v>
      </c>
    </row>
    <row r="119" spans="1:5" x14ac:dyDescent="0.35">
      <c r="A119" t="s">
        <v>75</v>
      </c>
      <c r="B119">
        <v>68.75</v>
      </c>
      <c r="D119" t="s">
        <v>224</v>
      </c>
      <c r="E119">
        <v>0</v>
      </c>
    </row>
    <row r="120" spans="1:5" x14ac:dyDescent="0.35">
      <c r="A120" t="s">
        <v>75</v>
      </c>
      <c r="B120">
        <v>63.157894740000003</v>
      </c>
      <c r="D120" t="s">
        <v>225</v>
      </c>
      <c r="E120">
        <v>0</v>
      </c>
    </row>
    <row r="121" spans="1:5" x14ac:dyDescent="0.35">
      <c r="A121" t="s">
        <v>75</v>
      </c>
      <c r="B121">
        <v>64.406779659999998</v>
      </c>
      <c r="D121" t="s">
        <v>226</v>
      </c>
      <c r="E121">
        <v>1.5873015873015872</v>
      </c>
    </row>
    <row r="122" spans="1:5" x14ac:dyDescent="0.35">
      <c r="A122" t="s">
        <v>76</v>
      </c>
      <c r="B122">
        <v>43.75</v>
      </c>
      <c r="D122" t="s">
        <v>231</v>
      </c>
      <c r="E122">
        <v>21.53846153846154</v>
      </c>
    </row>
    <row r="123" spans="1:5" x14ac:dyDescent="0.35">
      <c r="A123" t="s">
        <v>76</v>
      </c>
      <c r="B123">
        <v>77.922077920000007</v>
      </c>
      <c r="D123" t="s">
        <v>232</v>
      </c>
      <c r="E123">
        <v>31.111111111111111</v>
      </c>
    </row>
    <row r="124" spans="1:5" x14ac:dyDescent="0.35">
      <c r="A124" t="s">
        <v>76</v>
      </c>
      <c r="B124">
        <v>61.666666669999998</v>
      </c>
      <c r="D124" t="s">
        <v>233</v>
      </c>
      <c r="E124">
        <v>50</v>
      </c>
    </row>
    <row r="125" spans="1:5" x14ac:dyDescent="0.35">
      <c r="A125" t="s">
        <v>77</v>
      </c>
      <c r="B125">
        <v>100</v>
      </c>
      <c r="D125" t="s">
        <v>234</v>
      </c>
      <c r="E125">
        <v>28.571428571428569</v>
      </c>
    </row>
    <row r="126" spans="1:5" x14ac:dyDescent="0.35">
      <c r="A126" t="s">
        <v>77</v>
      </c>
      <c r="B126">
        <v>100</v>
      </c>
      <c r="D126" t="s">
        <v>235</v>
      </c>
      <c r="E126">
        <v>24.657534246575342</v>
      </c>
    </row>
    <row r="127" spans="1:5" x14ac:dyDescent="0.35">
      <c r="A127" t="s">
        <v>77</v>
      </c>
      <c r="B127">
        <v>97.435897440000005</v>
      </c>
      <c r="D127" t="s">
        <v>236</v>
      </c>
      <c r="E127">
        <v>31.25</v>
      </c>
    </row>
    <row r="128" spans="1:5" x14ac:dyDescent="0.35">
      <c r="A128" t="s">
        <v>78</v>
      </c>
      <c r="B128">
        <v>48.387096769999999</v>
      </c>
      <c r="D128" t="s">
        <v>237</v>
      </c>
      <c r="E128">
        <v>90.384615384615387</v>
      </c>
    </row>
    <row r="129" spans="1:5" x14ac:dyDescent="0.35">
      <c r="A129" t="s">
        <v>78</v>
      </c>
      <c r="B129">
        <v>52.857142860000003</v>
      </c>
      <c r="D129" t="s">
        <v>238</v>
      </c>
      <c r="E129">
        <v>85.294117647058826</v>
      </c>
    </row>
    <row r="130" spans="1:5" x14ac:dyDescent="0.35">
      <c r="A130" t="s">
        <v>78</v>
      </c>
      <c r="B130">
        <v>43.243243239999998</v>
      </c>
      <c r="D130" t="s">
        <v>239</v>
      </c>
      <c r="E130">
        <v>84.615384615384613</v>
      </c>
    </row>
    <row r="131" spans="1:5" x14ac:dyDescent="0.35">
      <c r="A131" t="s">
        <v>79</v>
      </c>
      <c r="B131">
        <v>97.916666669999998</v>
      </c>
      <c r="D131" t="s">
        <v>240</v>
      </c>
      <c r="E131">
        <v>47.826086956521742</v>
      </c>
    </row>
    <row r="132" spans="1:5" x14ac:dyDescent="0.35">
      <c r="A132" t="s">
        <v>79</v>
      </c>
      <c r="B132">
        <v>97.777777779999994</v>
      </c>
      <c r="D132" t="s">
        <v>241</v>
      </c>
      <c r="E132">
        <v>42.105263157894733</v>
      </c>
    </row>
    <row r="133" spans="1:5" x14ac:dyDescent="0.35">
      <c r="A133" t="s">
        <v>79</v>
      </c>
      <c r="B133">
        <v>97.435897440000005</v>
      </c>
      <c r="D133" t="s">
        <v>242</v>
      </c>
      <c r="E133">
        <v>61.53846153846154</v>
      </c>
    </row>
    <row r="134" spans="1:5" x14ac:dyDescent="0.35">
      <c r="A134" t="s">
        <v>80</v>
      </c>
      <c r="B134">
        <v>78.260869569999997</v>
      </c>
      <c r="D134" t="s">
        <v>243</v>
      </c>
      <c r="E134">
        <v>40.229885057471265</v>
      </c>
    </row>
    <row r="135" spans="1:5" x14ac:dyDescent="0.35">
      <c r="A135" t="s">
        <v>80</v>
      </c>
      <c r="B135">
        <v>81.372549019999994</v>
      </c>
      <c r="D135" t="s">
        <v>244</v>
      </c>
      <c r="E135">
        <v>57.894736842105267</v>
      </c>
    </row>
    <row r="136" spans="1:5" x14ac:dyDescent="0.35">
      <c r="A136" t="s">
        <v>80</v>
      </c>
      <c r="B136">
        <v>78.571428569999995</v>
      </c>
      <c r="D136" t="s">
        <v>245</v>
      </c>
      <c r="E136">
        <v>33.720930232558139</v>
      </c>
    </row>
    <row r="137" spans="1:5" x14ac:dyDescent="0.35">
      <c r="A137" t="s">
        <v>81</v>
      </c>
      <c r="B137">
        <v>74.074074069999995</v>
      </c>
      <c r="D137" t="s">
        <v>246</v>
      </c>
      <c r="E137">
        <v>86.666666666666671</v>
      </c>
    </row>
    <row r="138" spans="1:5" x14ac:dyDescent="0.35">
      <c r="A138" t="s">
        <v>81</v>
      </c>
      <c r="B138">
        <v>86.666666669999998</v>
      </c>
      <c r="D138" t="s">
        <v>247</v>
      </c>
      <c r="E138">
        <v>62.5</v>
      </c>
    </row>
    <row r="139" spans="1:5" x14ac:dyDescent="0.35">
      <c r="A139" t="s">
        <v>81</v>
      </c>
      <c r="B139">
        <v>53.22580645</v>
      </c>
      <c r="D139" t="s">
        <v>248</v>
      </c>
      <c r="E139">
        <v>75</v>
      </c>
    </row>
    <row r="140" spans="1:5" x14ac:dyDescent="0.35">
      <c r="A140" t="s">
        <v>82</v>
      </c>
      <c r="B140">
        <v>73.913043479999999</v>
      </c>
      <c r="D140" t="s">
        <v>249</v>
      </c>
      <c r="E140">
        <v>1.5384615384615385</v>
      </c>
    </row>
    <row r="141" spans="1:5" x14ac:dyDescent="0.35">
      <c r="A141" t="s">
        <v>82</v>
      </c>
      <c r="B141">
        <v>84.090909089999997</v>
      </c>
      <c r="D141" t="s">
        <v>250</v>
      </c>
      <c r="E141">
        <v>1.1904761904761905</v>
      </c>
    </row>
    <row r="142" spans="1:5" x14ac:dyDescent="0.35">
      <c r="A142" t="s">
        <v>82</v>
      </c>
      <c r="B142">
        <v>66.666666669999998</v>
      </c>
      <c r="D142" t="s">
        <v>251</v>
      </c>
      <c r="E142">
        <v>1.3513513513513513</v>
      </c>
    </row>
    <row r="143" spans="1:5" x14ac:dyDescent="0.35">
      <c r="A143" t="s">
        <v>83</v>
      </c>
      <c r="B143">
        <v>86</v>
      </c>
      <c r="D143" t="s">
        <v>252</v>
      </c>
      <c r="E143">
        <v>12.121212121212121</v>
      </c>
    </row>
    <row r="144" spans="1:5" x14ac:dyDescent="0.35">
      <c r="A144" t="s">
        <v>83</v>
      </c>
      <c r="B144">
        <v>84.21052632</v>
      </c>
      <c r="D144" t="s">
        <v>253</v>
      </c>
      <c r="E144">
        <v>14.666666666666666</v>
      </c>
    </row>
    <row r="145" spans="1:5" x14ac:dyDescent="0.35">
      <c r="A145" t="s">
        <v>83</v>
      </c>
      <c r="B145">
        <v>86.666666669999998</v>
      </c>
      <c r="D145" t="s">
        <v>254</v>
      </c>
      <c r="E145">
        <v>13.793103448275861</v>
      </c>
    </row>
    <row r="146" spans="1:5" x14ac:dyDescent="0.35">
      <c r="A146" t="s">
        <v>84</v>
      </c>
      <c r="B146">
        <v>35.616438359999997</v>
      </c>
      <c r="D146" t="s">
        <v>255</v>
      </c>
      <c r="E146">
        <v>17.543859649122805</v>
      </c>
    </row>
    <row r="147" spans="1:5" x14ac:dyDescent="0.35">
      <c r="A147" t="s">
        <v>84</v>
      </c>
      <c r="B147">
        <v>50.561797749999997</v>
      </c>
      <c r="D147" t="s">
        <v>256</v>
      </c>
      <c r="E147">
        <v>19.642857142857142</v>
      </c>
    </row>
    <row r="148" spans="1:5" x14ac:dyDescent="0.35">
      <c r="A148" t="s">
        <v>84</v>
      </c>
      <c r="B148">
        <v>29.508196720000001</v>
      </c>
      <c r="D148" t="s">
        <v>257</v>
      </c>
      <c r="E148">
        <v>17.910447761194028</v>
      </c>
    </row>
    <row r="149" spans="1:5" x14ac:dyDescent="0.35">
      <c r="A149" t="s">
        <v>85</v>
      </c>
      <c r="B149">
        <v>88.46153846</v>
      </c>
      <c r="D149" t="s">
        <v>258</v>
      </c>
      <c r="E149">
        <v>87.719298245614027</v>
      </c>
    </row>
    <row r="150" spans="1:5" x14ac:dyDescent="0.35">
      <c r="A150" t="s">
        <v>85</v>
      </c>
      <c r="B150">
        <v>77.551020410000007</v>
      </c>
      <c r="D150" t="s">
        <v>259</v>
      </c>
      <c r="E150">
        <v>73.333333333333329</v>
      </c>
    </row>
    <row r="151" spans="1:5" x14ac:dyDescent="0.35">
      <c r="A151" t="s">
        <v>85</v>
      </c>
      <c r="B151">
        <v>80</v>
      </c>
      <c r="D151" t="s">
        <v>260</v>
      </c>
      <c r="E151">
        <v>75.384615384615387</v>
      </c>
    </row>
    <row r="152" spans="1:5" x14ac:dyDescent="0.35">
      <c r="A152" t="s">
        <v>86</v>
      </c>
      <c r="B152">
        <v>12.85714286</v>
      </c>
      <c r="D152" t="s">
        <v>261</v>
      </c>
      <c r="E152">
        <v>2</v>
      </c>
    </row>
    <row r="153" spans="1:5" x14ac:dyDescent="0.35">
      <c r="A153" t="s">
        <v>86</v>
      </c>
      <c r="B153">
        <v>24.358974360000001</v>
      </c>
      <c r="D153" t="s">
        <v>262</v>
      </c>
      <c r="E153">
        <v>30.158730158730158</v>
      </c>
    </row>
    <row r="154" spans="1:5" x14ac:dyDescent="0.35">
      <c r="A154" t="s">
        <v>86</v>
      </c>
      <c r="B154">
        <v>19.40298507</v>
      </c>
      <c r="D154" t="s">
        <v>263</v>
      </c>
      <c r="E154">
        <v>18.181818181818183</v>
      </c>
    </row>
    <row r="155" spans="1:5" x14ac:dyDescent="0.35">
      <c r="A155" t="s">
        <v>87</v>
      </c>
      <c r="B155">
        <v>80</v>
      </c>
      <c r="D155" t="s">
        <v>264</v>
      </c>
      <c r="E155">
        <v>65.714285714285708</v>
      </c>
    </row>
    <row r="156" spans="1:5" x14ac:dyDescent="0.35">
      <c r="A156" t="s">
        <v>87</v>
      </c>
      <c r="B156">
        <v>77.272727270000004</v>
      </c>
      <c r="D156" t="s">
        <v>265</v>
      </c>
      <c r="E156">
        <v>17.543859649122805</v>
      </c>
    </row>
    <row r="157" spans="1:5" x14ac:dyDescent="0.35">
      <c r="A157" t="s">
        <v>87</v>
      </c>
      <c r="B157">
        <v>74.545454550000002</v>
      </c>
      <c r="D157" t="s">
        <v>266</v>
      </c>
      <c r="E157">
        <v>78.84615384615384</v>
      </c>
    </row>
    <row r="158" spans="1:5" x14ac:dyDescent="0.35">
      <c r="A158" t="s">
        <v>88</v>
      </c>
      <c r="B158">
        <v>28.571428569999998</v>
      </c>
      <c r="D158" t="s">
        <v>267</v>
      </c>
      <c r="E158">
        <v>19.35483870967742</v>
      </c>
    </row>
    <row r="159" spans="1:5" x14ac:dyDescent="0.35">
      <c r="A159" t="s">
        <v>88</v>
      </c>
      <c r="B159">
        <v>55.102040819999999</v>
      </c>
      <c r="D159" t="s">
        <v>268</v>
      </c>
      <c r="E159">
        <v>32.142857142857146</v>
      </c>
    </row>
    <row r="160" spans="1:5" x14ac:dyDescent="0.35">
      <c r="A160" t="s">
        <v>88</v>
      </c>
      <c r="B160">
        <v>38.297872339999998</v>
      </c>
      <c r="D160" t="s">
        <v>269</v>
      </c>
      <c r="E160">
        <v>20.3125</v>
      </c>
    </row>
    <row r="161" spans="1:5" x14ac:dyDescent="0.35">
      <c r="A161" t="s">
        <v>89</v>
      </c>
      <c r="B161">
        <v>76.92307692</v>
      </c>
      <c r="D161" t="s">
        <v>270</v>
      </c>
      <c r="E161">
        <v>28.8135593220339</v>
      </c>
    </row>
    <row r="162" spans="1:5" x14ac:dyDescent="0.35">
      <c r="A162" t="s">
        <v>89</v>
      </c>
      <c r="B162">
        <v>49.275362319999999</v>
      </c>
      <c r="D162" t="s">
        <v>271</v>
      </c>
      <c r="E162">
        <v>31.081081081081081</v>
      </c>
    </row>
    <row r="163" spans="1:5" x14ac:dyDescent="0.35">
      <c r="A163" t="s">
        <v>89</v>
      </c>
      <c r="B163">
        <v>80.39215686</v>
      </c>
      <c r="D163" t="s">
        <v>272</v>
      </c>
      <c r="E163">
        <v>44.736842105263158</v>
      </c>
    </row>
    <row r="164" spans="1:5" x14ac:dyDescent="0.35">
      <c r="A164" t="s">
        <v>90</v>
      </c>
      <c r="B164">
        <v>47.619047620000003</v>
      </c>
      <c r="D164" t="s">
        <v>273</v>
      </c>
      <c r="E164">
        <v>55.813953488372093</v>
      </c>
    </row>
    <row r="165" spans="1:5" x14ac:dyDescent="0.35">
      <c r="A165" t="s">
        <v>90</v>
      </c>
      <c r="B165">
        <v>38.297872339999998</v>
      </c>
      <c r="D165" t="s">
        <v>274</v>
      </c>
      <c r="E165">
        <v>68.965517241379317</v>
      </c>
    </row>
    <row r="166" spans="1:5" x14ac:dyDescent="0.35">
      <c r="A166" t="s">
        <v>90</v>
      </c>
      <c r="B166">
        <v>42.10526316</v>
      </c>
      <c r="D166" t="s">
        <v>275</v>
      </c>
      <c r="E166">
        <v>42.647058823529413</v>
      </c>
    </row>
    <row r="167" spans="1:5" x14ac:dyDescent="0.35">
      <c r="A167" t="s">
        <v>91</v>
      </c>
      <c r="B167">
        <v>82.142857140000004</v>
      </c>
      <c r="D167" t="s">
        <v>276</v>
      </c>
      <c r="E167">
        <v>9.5238095238095237</v>
      </c>
    </row>
    <row r="168" spans="1:5" x14ac:dyDescent="0.35">
      <c r="A168" t="s">
        <v>91</v>
      </c>
      <c r="B168">
        <v>61.224489800000001</v>
      </c>
      <c r="D168" t="s">
        <v>277</v>
      </c>
      <c r="E168">
        <v>1.6949152542372881</v>
      </c>
    </row>
    <row r="169" spans="1:5" x14ac:dyDescent="0.35">
      <c r="A169" t="s">
        <v>91</v>
      </c>
      <c r="B169">
        <v>86.206896549999996</v>
      </c>
      <c r="D169" t="s">
        <v>278</v>
      </c>
      <c r="E169">
        <v>17.241379310344829</v>
      </c>
    </row>
    <row r="170" spans="1:5" x14ac:dyDescent="0.35">
      <c r="A170" t="s">
        <v>92</v>
      </c>
      <c r="B170">
        <v>60.975609759999998</v>
      </c>
      <c r="D170" t="s">
        <v>279</v>
      </c>
      <c r="E170">
        <v>14.583333333333334</v>
      </c>
    </row>
    <row r="171" spans="1:5" x14ac:dyDescent="0.35">
      <c r="A171" t="s">
        <v>92</v>
      </c>
      <c r="B171">
        <v>81.690140850000006</v>
      </c>
      <c r="D171" t="s">
        <v>280</v>
      </c>
      <c r="E171">
        <v>10</v>
      </c>
    </row>
    <row r="172" spans="1:5" x14ac:dyDescent="0.35">
      <c r="A172" t="s">
        <v>92</v>
      </c>
      <c r="B172">
        <v>65.277777779999994</v>
      </c>
      <c r="D172" t="s">
        <v>281</v>
      </c>
      <c r="E172">
        <v>12.698412698412698</v>
      </c>
    </row>
    <row r="173" spans="1:5" x14ac:dyDescent="0.35">
      <c r="A173" t="s">
        <v>93</v>
      </c>
      <c r="B173">
        <v>77.142857140000004</v>
      </c>
      <c r="D173" t="s">
        <v>282</v>
      </c>
      <c r="E173">
        <v>39.0625</v>
      </c>
    </row>
    <row r="174" spans="1:5" x14ac:dyDescent="0.35">
      <c r="A174" t="s">
        <v>93</v>
      </c>
      <c r="B174">
        <v>71.212121210000006</v>
      </c>
      <c r="D174" t="s">
        <v>283</v>
      </c>
      <c r="E174">
        <v>46.296296296296298</v>
      </c>
    </row>
    <row r="175" spans="1:5" x14ac:dyDescent="0.35">
      <c r="A175" t="s">
        <v>93</v>
      </c>
      <c r="B175">
        <v>61.290322580000002</v>
      </c>
      <c r="D175" t="s">
        <v>284</v>
      </c>
      <c r="E175">
        <v>38.983050847457626</v>
      </c>
    </row>
    <row r="176" spans="1:5" x14ac:dyDescent="0.35">
      <c r="A176" t="s">
        <v>94</v>
      </c>
      <c r="B176">
        <v>54.6875</v>
      </c>
      <c r="D176" t="s">
        <v>285</v>
      </c>
      <c r="E176">
        <v>94.444444444444443</v>
      </c>
    </row>
    <row r="177" spans="1:5" x14ac:dyDescent="0.35">
      <c r="A177" t="s">
        <v>94</v>
      </c>
      <c r="B177">
        <v>52.054794520000002</v>
      </c>
      <c r="D177" t="s">
        <v>286</v>
      </c>
      <c r="E177">
        <v>90.909090909090907</v>
      </c>
    </row>
    <row r="178" spans="1:5" x14ac:dyDescent="0.35">
      <c r="A178" t="s">
        <v>94</v>
      </c>
      <c r="B178">
        <v>55.294117649999997</v>
      </c>
      <c r="D178" t="s">
        <v>287</v>
      </c>
      <c r="E178">
        <v>90.625</v>
      </c>
    </row>
    <row r="179" spans="1:5" x14ac:dyDescent="0.35">
      <c r="A179" t="s">
        <v>95</v>
      </c>
      <c r="B179">
        <v>88.095238100000003</v>
      </c>
      <c r="D179" t="s">
        <v>288</v>
      </c>
      <c r="E179">
        <v>34.375</v>
      </c>
    </row>
    <row r="180" spans="1:5" x14ac:dyDescent="0.35">
      <c r="A180" t="s">
        <v>95</v>
      </c>
      <c r="B180">
        <v>88.372093019999994</v>
      </c>
      <c r="D180" t="s">
        <v>289</v>
      </c>
      <c r="E180">
        <v>35.2112676056338</v>
      </c>
    </row>
    <row r="181" spans="1:5" x14ac:dyDescent="0.35">
      <c r="A181" t="s">
        <v>95</v>
      </c>
      <c r="B181">
        <v>91.176470589999994</v>
      </c>
      <c r="D181" t="s">
        <v>290</v>
      </c>
      <c r="E181">
        <v>25</v>
      </c>
    </row>
    <row r="182" spans="1:5" x14ac:dyDescent="0.35">
      <c r="A182" t="s">
        <v>96</v>
      </c>
      <c r="B182">
        <v>36.470588239999998</v>
      </c>
      <c r="D182" t="s">
        <v>291</v>
      </c>
      <c r="E182">
        <v>83.78378378378379</v>
      </c>
    </row>
    <row r="183" spans="1:5" x14ac:dyDescent="0.35">
      <c r="A183" t="s">
        <v>96</v>
      </c>
      <c r="B183">
        <v>46.428571429999998</v>
      </c>
      <c r="D183" t="s">
        <v>292</v>
      </c>
      <c r="E183">
        <v>47.368421052631575</v>
      </c>
    </row>
    <row r="184" spans="1:5" x14ac:dyDescent="0.35">
      <c r="A184" t="s">
        <v>96</v>
      </c>
      <c r="B184">
        <v>55.555555560000002</v>
      </c>
      <c r="D184" t="s">
        <v>293</v>
      </c>
      <c r="E184">
        <v>53.086419753086425</v>
      </c>
    </row>
    <row r="185" spans="1:5" x14ac:dyDescent="0.35">
      <c r="A185" t="s">
        <v>97</v>
      </c>
      <c r="B185">
        <v>86.206896549999996</v>
      </c>
      <c r="D185" t="s">
        <v>294</v>
      </c>
      <c r="E185">
        <v>38.461538461538467</v>
      </c>
    </row>
    <row r="186" spans="1:5" x14ac:dyDescent="0.35">
      <c r="A186" t="s">
        <v>97</v>
      </c>
      <c r="B186">
        <v>75.38461538</v>
      </c>
      <c r="D186" t="s">
        <v>295</v>
      </c>
      <c r="E186">
        <v>34.146341463414636</v>
      </c>
    </row>
    <row r="187" spans="1:5" x14ac:dyDescent="0.35">
      <c r="A187" t="s">
        <v>97</v>
      </c>
      <c r="B187">
        <v>64.150943400000003</v>
      </c>
      <c r="D187" t="s">
        <v>296</v>
      </c>
      <c r="E187">
        <v>28.571428571428569</v>
      </c>
    </row>
    <row r="188" spans="1:5" x14ac:dyDescent="0.35">
      <c r="A188" t="s">
        <v>98</v>
      </c>
      <c r="B188">
        <v>75</v>
      </c>
      <c r="D188" t="s">
        <v>297</v>
      </c>
      <c r="E188">
        <v>57.999999999999993</v>
      </c>
    </row>
    <row r="189" spans="1:5" x14ac:dyDescent="0.35">
      <c r="A189" t="s">
        <v>98</v>
      </c>
      <c r="B189">
        <v>88.571428569999995</v>
      </c>
      <c r="D189" t="s">
        <v>298</v>
      </c>
      <c r="E189">
        <v>39.130434782608695</v>
      </c>
    </row>
    <row r="190" spans="1:5" x14ac:dyDescent="0.35">
      <c r="A190" t="s">
        <v>98</v>
      </c>
      <c r="B190">
        <v>90</v>
      </c>
      <c r="D190" t="s">
        <v>299</v>
      </c>
      <c r="E190">
        <v>43.333333333333336</v>
      </c>
    </row>
    <row r="191" spans="1:5" x14ac:dyDescent="0.35">
      <c r="A191" t="s">
        <v>99</v>
      </c>
      <c r="B191">
        <v>37.5</v>
      </c>
      <c r="D191" t="s">
        <v>300</v>
      </c>
      <c r="E191">
        <v>81.538461538461533</v>
      </c>
    </row>
    <row r="192" spans="1:5" x14ac:dyDescent="0.35">
      <c r="A192" t="s">
        <v>99</v>
      </c>
      <c r="B192">
        <v>33.78378378</v>
      </c>
      <c r="D192" t="s">
        <v>301</v>
      </c>
      <c r="E192">
        <v>53.703703703703709</v>
      </c>
    </row>
    <row r="193" spans="1:9" x14ac:dyDescent="0.35">
      <c r="A193" t="s">
        <v>99</v>
      </c>
      <c r="B193">
        <v>50.877192979999997</v>
      </c>
      <c r="D193" t="s">
        <v>302</v>
      </c>
      <c r="E193">
        <v>46.875</v>
      </c>
    </row>
    <row r="194" spans="1:9" x14ac:dyDescent="0.35">
      <c r="A194" t="s">
        <v>100</v>
      </c>
      <c r="B194">
        <v>3.2786885250000002</v>
      </c>
      <c r="D194" t="s">
        <v>303</v>
      </c>
      <c r="E194">
        <v>16</v>
      </c>
    </row>
    <row r="195" spans="1:9" x14ac:dyDescent="0.35">
      <c r="A195" t="s">
        <v>100</v>
      </c>
      <c r="B195">
        <v>3.50877193</v>
      </c>
      <c r="D195" t="s">
        <v>304</v>
      </c>
      <c r="E195">
        <v>11.842105263157894</v>
      </c>
    </row>
    <row r="196" spans="1:9" x14ac:dyDescent="0.35">
      <c r="A196" t="s">
        <v>100</v>
      </c>
      <c r="B196">
        <v>11.764705879999999</v>
      </c>
      <c r="D196" t="s">
        <v>305</v>
      </c>
      <c r="E196">
        <v>21.875</v>
      </c>
    </row>
    <row r="197" spans="1:9" x14ac:dyDescent="0.35">
      <c r="A197" t="s">
        <v>101</v>
      </c>
      <c r="B197">
        <v>7.0422535210000001</v>
      </c>
      <c r="D197" t="s">
        <v>306</v>
      </c>
      <c r="E197">
        <v>6.1224489795918364</v>
      </c>
    </row>
    <row r="198" spans="1:9" x14ac:dyDescent="0.35">
      <c r="A198" t="s">
        <v>101</v>
      </c>
      <c r="B198">
        <v>7.2463768120000003</v>
      </c>
      <c r="D198" t="s">
        <v>307</v>
      </c>
      <c r="E198">
        <v>8.3333333333333321</v>
      </c>
    </row>
    <row r="199" spans="1:9" x14ac:dyDescent="0.35">
      <c r="A199" t="s">
        <v>101</v>
      </c>
      <c r="B199">
        <v>7.4626865670000004</v>
      </c>
      <c r="D199" t="s">
        <v>308</v>
      </c>
      <c r="E199">
        <v>9.0909090909090917</v>
      </c>
    </row>
    <row r="200" spans="1:9" x14ac:dyDescent="0.35">
      <c r="A200" t="s">
        <v>102</v>
      </c>
      <c r="B200">
        <v>41.81818182</v>
      </c>
      <c r="D200" t="s">
        <v>309</v>
      </c>
      <c r="E200">
        <v>20.689655172413794</v>
      </c>
    </row>
    <row r="201" spans="1:9" x14ac:dyDescent="0.35">
      <c r="A201" t="s">
        <v>102</v>
      </c>
      <c r="B201">
        <v>47.368421050000002</v>
      </c>
      <c r="D201" t="s">
        <v>310</v>
      </c>
      <c r="E201">
        <v>6.666666666666667</v>
      </c>
    </row>
    <row r="202" spans="1:9" x14ac:dyDescent="0.35">
      <c r="A202" t="s">
        <v>102</v>
      </c>
      <c r="B202">
        <v>55.555555560000002</v>
      </c>
      <c r="D202" t="s">
        <v>311</v>
      </c>
      <c r="E202">
        <v>22</v>
      </c>
    </row>
    <row r="203" spans="1:9" x14ac:dyDescent="0.35">
      <c r="A203" t="s">
        <v>103</v>
      </c>
      <c r="B203">
        <v>84</v>
      </c>
      <c r="D203" t="s">
        <v>312</v>
      </c>
      <c r="E203">
        <v>52.054794520547944</v>
      </c>
    </row>
    <row r="204" spans="1:9" x14ac:dyDescent="0.35">
      <c r="A204" t="s">
        <v>103</v>
      </c>
      <c r="B204">
        <v>77.272727270000004</v>
      </c>
      <c r="D204" t="s">
        <v>313</v>
      </c>
      <c r="E204">
        <v>33.333333333333329</v>
      </c>
    </row>
    <row r="205" spans="1:9" x14ac:dyDescent="0.35">
      <c r="A205" t="s">
        <v>103</v>
      </c>
      <c r="B205">
        <v>81.034482760000003</v>
      </c>
      <c r="D205" t="s">
        <v>314</v>
      </c>
      <c r="E205">
        <v>58.064516129032263</v>
      </c>
    </row>
    <row r="206" spans="1:9" x14ac:dyDescent="0.35">
      <c r="D206" t="s">
        <v>315</v>
      </c>
      <c r="E206">
        <v>27.692307692307693</v>
      </c>
    </row>
    <row r="207" spans="1:9" x14ac:dyDescent="0.35">
      <c r="A207" t="s">
        <v>28</v>
      </c>
      <c r="B207" t="s">
        <v>474</v>
      </c>
      <c r="D207" t="s">
        <v>316</v>
      </c>
      <c r="E207">
        <v>16.901408450704224</v>
      </c>
      <c r="I207">
        <f>16*3</f>
        <v>48</v>
      </c>
    </row>
    <row r="208" spans="1:9" x14ac:dyDescent="0.35">
      <c r="A208">
        <f>AVERAGE(B2:B205)</f>
        <v>63.723464138955912</v>
      </c>
      <c r="B208" s="2">
        <f>STDEV(B2:B205)/SQRT(204)</f>
        <v>1.8035008381304798</v>
      </c>
      <c r="D208" t="s">
        <v>317</v>
      </c>
      <c r="E208">
        <v>25</v>
      </c>
    </row>
    <row r="209" spans="4:9" x14ac:dyDescent="0.35">
      <c r="D209" t="s">
        <v>318</v>
      </c>
      <c r="E209">
        <v>8</v>
      </c>
      <c r="I209">
        <f>64*3</f>
        <v>192</v>
      </c>
    </row>
    <row r="210" spans="4:9" x14ac:dyDescent="0.35">
      <c r="D210" t="s">
        <v>319</v>
      </c>
      <c r="E210">
        <v>6.1224489795918364</v>
      </c>
      <c r="I210">
        <f>192+48</f>
        <v>240</v>
      </c>
    </row>
    <row r="211" spans="4:9" x14ac:dyDescent="0.35">
      <c r="D211" t="s">
        <v>320</v>
      </c>
      <c r="E211">
        <v>22.448979591836736</v>
      </c>
      <c r="I211">
        <f>240-36</f>
        <v>204</v>
      </c>
    </row>
    <row r="212" spans="4:9" x14ac:dyDescent="0.35">
      <c r="D212" t="s">
        <v>321</v>
      </c>
      <c r="E212">
        <v>23.880597014925371</v>
      </c>
    </row>
    <row r="213" spans="4:9" x14ac:dyDescent="0.35">
      <c r="D213" t="s">
        <v>322</v>
      </c>
      <c r="E213">
        <v>28.260869565217391</v>
      </c>
    </row>
    <row r="214" spans="4:9" x14ac:dyDescent="0.35">
      <c r="D214" t="s">
        <v>323</v>
      </c>
      <c r="E214">
        <v>19.642857142857142</v>
      </c>
    </row>
    <row r="215" spans="4:9" x14ac:dyDescent="0.35">
      <c r="D215" t="s">
        <v>324</v>
      </c>
      <c r="E215">
        <v>33.333333333333329</v>
      </c>
    </row>
    <row r="216" spans="4:9" x14ac:dyDescent="0.35">
      <c r="D216" t="s">
        <v>325</v>
      </c>
      <c r="E216">
        <v>40.259740259740262</v>
      </c>
    </row>
    <row r="217" spans="4:9" x14ac:dyDescent="0.35">
      <c r="D217" t="s">
        <v>326</v>
      </c>
      <c r="E217">
        <v>14.634146341463413</v>
      </c>
    </row>
    <row r="218" spans="4:9" x14ac:dyDescent="0.35">
      <c r="D218" t="s">
        <v>327</v>
      </c>
      <c r="E218">
        <v>28.947368421052634</v>
      </c>
    </row>
    <row r="219" spans="4:9" x14ac:dyDescent="0.35">
      <c r="D219" t="s">
        <v>328</v>
      </c>
      <c r="E219">
        <v>35.294117647058826</v>
      </c>
    </row>
    <row r="220" spans="4:9" x14ac:dyDescent="0.35">
      <c r="D220" t="s">
        <v>329</v>
      </c>
      <c r="E220">
        <v>34.782608695652172</v>
      </c>
    </row>
    <row r="221" spans="4:9" x14ac:dyDescent="0.35">
      <c r="D221" t="s">
        <v>330</v>
      </c>
      <c r="E221">
        <v>9.7222222222222232</v>
      </c>
    </row>
    <row r="222" spans="4:9" x14ac:dyDescent="0.35">
      <c r="D222" t="s">
        <v>331</v>
      </c>
      <c r="E222">
        <v>12.698412698412698</v>
      </c>
    </row>
    <row r="223" spans="4:9" x14ac:dyDescent="0.35">
      <c r="D223" t="s">
        <v>332</v>
      </c>
      <c r="E223">
        <v>13.559322033898304</v>
      </c>
    </row>
    <row r="224" spans="4:9" x14ac:dyDescent="0.35">
      <c r="D224" t="s">
        <v>333</v>
      </c>
      <c r="E224">
        <v>3.278688524590164</v>
      </c>
    </row>
    <row r="225" spans="4:5" x14ac:dyDescent="0.35">
      <c r="D225" t="s">
        <v>334</v>
      </c>
      <c r="E225">
        <v>14.285714285714285</v>
      </c>
    </row>
    <row r="226" spans="4:5" x14ac:dyDescent="0.35">
      <c r="D226" t="s">
        <v>335</v>
      </c>
      <c r="E226">
        <v>2.8571428571428572</v>
      </c>
    </row>
    <row r="227" spans="4:5" x14ac:dyDescent="0.35">
      <c r="D227" t="s">
        <v>336</v>
      </c>
      <c r="E227">
        <v>3.0769230769230771</v>
      </c>
    </row>
    <row r="228" spans="4:5" x14ac:dyDescent="0.35">
      <c r="D228" t="s">
        <v>337</v>
      </c>
      <c r="E228">
        <v>23.188405797101449</v>
      </c>
    </row>
    <row r="229" spans="4:5" x14ac:dyDescent="0.35">
      <c r="D229" t="s">
        <v>338</v>
      </c>
      <c r="E229">
        <v>31.25</v>
      </c>
    </row>
    <row r="230" spans="4:5" x14ac:dyDescent="0.35">
      <c r="D230" t="s">
        <v>339</v>
      </c>
      <c r="E230">
        <v>56.25</v>
      </c>
    </row>
    <row r="231" spans="4:5" x14ac:dyDescent="0.35">
      <c r="D231" t="s">
        <v>340</v>
      </c>
      <c r="E231">
        <v>49.275362318840585</v>
      </c>
    </row>
    <row r="232" spans="4:5" x14ac:dyDescent="0.35">
      <c r="D232" t="s">
        <v>341</v>
      </c>
      <c r="E232">
        <v>76.470588235294116</v>
      </c>
    </row>
    <row r="233" spans="4:5" x14ac:dyDescent="0.35">
      <c r="D233" t="s">
        <v>342</v>
      </c>
      <c r="E233">
        <v>30.76923076923077</v>
      </c>
    </row>
    <row r="234" spans="4:5" x14ac:dyDescent="0.35">
      <c r="D234" t="s">
        <v>343</v>
      </c>
      <c r="E234">
        <v>24.242424242424242</v>
      </c>
    </row>
    <row r="235" spans="4:5" x14ac:dyDescent="0.35">
      <c r="D235" t="s">
        <v>344</v>
      </c>
      <c r="E235">
        <v>28.787878787878789</v>
      </c>
    </row>
    <row r="236" spans="4:5" x14ac:dyDescent="0.35">
      <c r="D236" t="s">
        <v>345</v>
      </c>
      <c r="E236">
        <v>19.230769230769234</v>
      </c>
    </row>
    <row r="237" spans="4:5" x14ac:dyDescent="0.35">
      <c r="D237" t="s">
        <v>346</v>
      </c>
      <c r="E237">
        <v>12.5</v>
      </c>
    </row>
    <row r="238" spans="4:5" x14ac:dyDescent="0.35">
      <c r="D238" t="s">
        <v>347</v>
      </c>
      <c r="E238">
        <v>16.326530612244898</v>
      </c>
    </row>
    <row r="239" spans="4:5" x14ac:dyDescent="0.35">
      <c r="D239" t="s">
        <v>348</v>
      </c>
      <c r="E239">
        <v>6</v>
      </c>
    </row>
    <row r="240" spans="4:5" x14ac:dyDescent="0.35">
      <c r="D240" t="s">
        <v>349</v>
      </c>
      <c r="E240">
        <v>17.241379310344829</v>
      </c>
    </row>
    <row r="241" spans="4:5" x14ac:dyDescent="0.35">
      <c r="D241" t="s">
        <v>350</v>
      </c>
      <c r="E241">
        <v>25</v>
      </c>
    </row>
    <row r="242" spans="4:5" x14ac:dyDescent="0.35">
      <c r="D242" t="s">
        <v>351</v>
      </c>
      <c r="E242">
        <v>32.075471698113205</v>
      </c>
    </row>
    <row r="243" spans="4:5" x14ac:dyDescent="0.35">
      <c r="D243" t="s">
        <v>352</v>
      </c>
      <c r="E243">
        <v>31.914893617021278</v>
      </c>
    </row>
    <row r="244" spans="4:5" x14ac:dyDescent="0.35">
      <c r="D244" t="s">
        <v>353</v>
      </c>
      <c r="E244">
        <v>25.373134328358208</v>
      </c>
    </row>
    <row r="245" spans="4:5" x14ac:dyDescent="0.35">
      <c r="D245" t="s">
        <v>354</v>
      </c>
      <c r="E245">
        <v>30.434782608695656</v>
      </c>
    </row>
    <row r="246" spans="4:5" x14ac:dyDescent="0.35">
      <c r="D246" t="s">
        <v>355</v>
      </c>
      <c r="E246">
        <v>46.376811594202898</v>
      </c>
    </row>
    <row r="247" spans="4:5" x14ac:dyDescent="0.35">
      <c r="D247" t="s">
        <v>356</v>
      </c>
      <c r="E247">
        <v>21.818181818181817</v>
      </c>
    </row>
    <row r="248" spans="4:5" x14ac:dyDescent="0.35">
      <c r="D248" t="s">
        <v>357</v>
      </c>
      <c r="E248">
        <v>19.512195121951219</v>
      </c>
    </row>
    <row r="249" spans="4:5" x14ac:dyDescent="0.35">
      <c r="D249" t="s">
        <v>358</v>
      </c>
      <c r="E249">
        <v>15.217391304347828</v>
      </c>
    </row>
    <row r="250" spans="4:5" x14ac:dyDescent="0.35">
      <c r="D250" t="s">
        <v>359</v>
      </c>
      <c r="E250">
        <v>15.789473684210526</v>
      </c>
    </row>
    <row r="251" spans="4:5" x14ac:dyDescent="0.35">
      <c r="D251" t="s">
        <v>360</v>
      </c>
      <c r="E251">
        <v>6.25</v>
      </c>
    </row>
    <row r="252" spans="4:5" x14ac:dyDescent="0.35">
      <c r="D252" t="s">
        <v>361</v>
      </c>
      <c r="E252">
        <v>9.375</v>
      </c>
    </row>
    <row r="253" spans="4:5" x14ac:dyDescent="0.35">
      <c r="D253" t="s">
        <v>362</v>
      </c>
      <c r="E253">
        <v>11.111111111111111</v>
      </c>
    </row>
    <row r="254" spans="4:5" x14ac:dyDescent="0.35">
      <c r="D254" t="s">
        <v>363</v>
      </c>
      <c r="E254">
        <v>35</v>
      </c>
    </row>
    <row r="255" spans="4:5" x14ac:dyDescent="0.35">
      <c r="D255" t="s">
        <v>364</v>
      </c>
      <c r="E255">
        <v>20.289855072463769</v>
      </c>
    </row>
    <row r="256" spans="4:5" x14ac:dyDescent="0.35">
      <c r="D256" t="s">
        <v>365</v>
      </c>
      <c r="E256">
        <v>44.61538461538462</v>
      </c>
    </row>
    <row r="257" spans="4:5" x14ac:dyDescent="0.35">
      <c r="D257" t="s">
        <v>366</v>
      </c>
      <c r="E257">
        <v>80.645161290322577</v>
      </c>
    </row>
    <row r="258" spans="4:5" x14ac:dyDescent="0.35">
      <c r="D258" t="s">
        <v>367</v>
      </c>
      <c r="E258">
        <v>87.878787878787875</v>
      </c>
    </row>
    <row r="259" spans="4:5" x14ac:dyDescent="0.35">
      <c r="D259" t="s">
        <v>368</v>
      </c>
      <c r="E259">
        <v>92.307692307692307</v>
      </c>
    </row>
    <row r="260" spans="4:5" x14ac:dyDescent="0.35">
      <c r="D260" t="s">
        <v>369</v>
      </c>
      <c r="E260">
        <v>39.622641509433961</v>
      </c>
    </row>
    <row r="261" spans="4:5" x14ac:dyDescent="0.35">
      <c r="D261" t="s">
        <v>370</v>
      </c>
      <c r="E261">
        <v>25.423728813559322</v>
      </c>
    </row>
    <row r="262" spans="4:5" x14ac:dyDescent="0.35">
      <c r="D262" t="s">
        <v>371</v>
      </c>
      <c r="E262">
        <v>21.428571428571427</v>
      </c>
    </row>
    <row r="263" spans="4:5" x14ac:dyDescent="0.35">
      <c r="D263" t="s">
        <v>372</v>
      </c>
      <c r="E263">
        <v>37.209302325581397</v>
      </c>
    </row>
    <row r="264" spans="4:5" x14ac:dyDescent="0.35">
      <c r="D264" t="s">
        <v>373</v>
      </c>
      <c r="E264">
        <v>10.810810810810811</v>
      </c>
    </row>
    <row r="265" spans="4:5" x14ac:dyDescent="0.35">
      <c r="D265" t="s">
        <v>374</v>
      </c>
      <c r="E265">
        <v>25.581395348837212</v>
      </c>
    </row>
    <row r="266" spans="4:5" x14ac:dyDescent="0.35">
      <c r="D266" t="s">
        <v>375</v>
      </c>
      <c r="E266">
        <v>73.170731707317074</v>
      </c>
    </row>
    <row r="267" spans="4:5" x14ac:dyDescent="0.35">
      <c r="D267" t="s">
        <v>376</v>
      </c>
      <c r="E267">
        <v>62.5</v>
      </c>
    </row>
    <row r="268" spans="4:5" x14ac:dyDescent="0.35">
      <c r="D268" t="s">
        <v>377</v>
      </c>
      <c r="E268">
        <v>75</v>
      </c>
    </row>
    <row r="269" spans="4:5" x14ac:dyDescent="0.35">
      <c r="D269" t="s">
        <v>378</v>
      </c>
      <c r="E269">
        <v>44.444444444444443</v>
      </c>
    </row>
    <row r="270" spans="4:5" x14ac:dyDescent="0.35">
      <c r="D270" t="s">
        <v>379</v>
      </c>
      <c r="E270">
        <v>50</v>
      </c>
    </row>
    <row r="271" spans="4:5" x14ac:dyDescent="0.35">
      <c r="D271" t="s">
        <v>380</v>
      </c>
      <c r="E271">
        <v>41.025641025641022</v>
      </c>
    </row>
    <row r="272" spans="4:5" x14ac:dyDescent="0.35">
      <c r="D272" t="s">
        <v>381</v>
      </c>
      <c r="E272">
        <v>58.333333333333336</v>
      </c>
    </row>
    <row r="273" spans="4:5" x14ac:dyDescent="0.35">
      <c r="D273" t="s">
        <v>382</v>
      </c>
      <c r="E273">
        <v>52.272727272727273</v>
      </c>
    </row>
    <row r="274" spans="4:5" x14ac:dyDescent="0.35">
      <c r="D274" t="s">
        <v>383</v>
      </c>
      <c r="E274">
        <v>63.636363636363633</v>
      </c>
    </row>
    <row r="275" spans="4:5" x14ac:dyDescent="0.35">
      <c r="D275" t="s">
        <v>384</v>
      </c>
      <c r="E275">
        <v>9.8039215686274517</v>
      </c>
    </row>
    <row r="276" spans="4:5" x14ac:dyDescent="0.35">
      <c r="D276" t="s">
        <v>385</v>
      </c>
      <c r="E276">
        <v>17.142857142857142</v>
      </c>
    </row>
    <row r="277" spans="4:5" x14ac:dyDescent="0.35">
      <c r="D277" t="s">
        <v>386</v>
      </c>
      <c r="E277">
        <v>38.70967741935484</v>
      </c>
    </row>
    <row r="278" spans="4:5" x14ac:dyDescent="0.35">
      <c r="D278" t="s">
        <v>387</v>
      </c>
      <c r="E278">
        <v>43.75</v>
      </c>
    </row>
    <row r="279" spans="4:5" x14ac:dyDescent="0.35">
      <c r="D279" t="s">
        <v>388</v>
      </c>
      <c r="E279">
        <v>28.571428571428569</v>
      </c>
    </row>
    <row r="280" spans="4:5" x14ac:dyDescent="0.35">
      <c r="D280" t="s">
        <v>389</v>
      </c>
      <c r="E280">
        <v>12.76595744680851</v>
      </c>
    </row>
    <row r="281" spans="4:5" x14ac:dyDescent="0.35">
      <c r="D281" t="s">
        <v>390</v>
      </c>
      <c r="E281">
        <v>17.543859649122805</v>
      </c>
    </row>
    <row r="282" spans="4:5" x14ac:dyDescent="0.35">
      <c r="D282" t="s">
        <v>391</v>
      </c>
      <c r="E282">
        <v>33.333333333333329</v>
      </c>
    </row>
    <row r="283" spans="4:5" x14ac:dyDescent="0.35">
      <c r="D283" t="s">
        <v>392</v>
      </c>
      <c r="E283">
        <v>24.561403508771928</v>
      </c>
    </row>
    <row r="284" spans="4:5" x14ac:dyDescent="0.35">
      <c r="D284" t="s">
        <v>393</v>
      </c>
      <c r="E284">
        <v>21.951219512195124</v>
      </c>
    </row>
    <row r="285" spans="4:5" x14ac:dyDescent="0.35">
      <c r="D285" t="s">
        <v>394</v>
      </c>
      <c r="E285">
        <v>33.962264150943398</v>
      </c>
    </row>
    <row r="286" spans="4:5" x14ac:dyDescent="0.35">
      <c r="D286" t="s">
        <v>395</v>
      </c>
      <c r="E286">
        <v>58.620689655172406</v>
      </c>
    </row>
    <row r="287" spans="4:5" x14ac:dyDescent="0.35">
      <c r="D287" t="s">
        <v>396</v>
      </c>
      <c r="E287">
        <v>15.686274509803921</v>
      </c>
    </row>
    <row r="288" spans="4:5" x14ac:dyDescent="0.35">
      <c r="D288" t="s">
        <v>397</v>
      </c>
      <c r="E288">
        <v>15.909090909090908</v>
      </c>
    </row>
    <row r="289" spans="4:5" x14ac:dyDescent="0.35">
      <c r="D289" t="s">
        <v>398</v>
      </c>
      <c r="E289">
        <v>32.653061224489797</v>
      </c>
    </row>
    <row r="290" spans="4:5" x14ac:dyDescent="0.35">
      <c r="D290" t="s">
        <v>399</v>
      </c>
      <c r="E290">
        <v>6.666666666666667</v>
      </c>
    </row>
    <row r="291" spans="4:5" x14ac:dyDescent="0.35">
      <c r="D291" t="s">
        <v>400</v>
      </c>
      <c r="E291">
        <v>23.076923076923077</v>
      </c>
    </row>
    <row r="292" spans="4:5" x14ac:dyDescent="0.35">
      <c r="D292" t="s">
        <v>401</v>
      </c>
      <c r="E292">
        <v>17.073170731707318</v>
      </c>
    </row>
    <row r="293" spans="4:5" x14ac:dyDescent="0.35">
      <c r="D293" t="s">
        <v>402</v>
      </c>
      <c r="E293">
        <v>40.909090909090914</v>
      </c>
    </row>
    <row r="294" spans="4:5" x14ac:dyDescent="0.35">
      <c r="D294" t="s">
        <v>403</v>
      </c>
      <c r="E294">
        <v>23.255813953488371</v>
      </c>
    </row>
    <row r="295" spans="4:5" x14ac:dyDescent="0.35">
      <c r="D295" t="s">
        <v>404</v>
      </c>
      <c r="E295">
        <v>32.258064516129032</v>
      </c>
    </row>
    <row r="296" spans="4:5" x14ac:dyDescent="0.35">
      <c r="D296" t="s">
        <v>405</v>
      </c>
      <c r="E296">
        <v>29.032258064516132</v>
      </c>
    </row>
    <row r="297" spans="4:5" x14ac:dyDescent="0.35">
      <c r="D297" t="s">
        <v>406</v>
      </c>
      <c r="E297">
        <v>28.000000000000004</v>
      </c>
    </row>
    <row r="298" spans="4:5" x14ac:dyDescent="0.35">
      <c r="D298" t="s">
        <v>407</v>
      </c>
      <c r="E298">
        <v>19.444444444444446</v>
      </c>
    </row>
    <row r="299" spans="4:5" x14ac:dyDescent="0.35">
      <c r="D299" t="s">
        <v>408</v>
      </c>
      <c r="E299">
        <v>44.230769230769226</v>
      </c>
    </row>
    <row r="300" spans="4:5" x14ac:dyDescent="0.35">
      <c r="D300" t="s">
        <v>409</v>
      </c>
      <c r="E300">
        <v>18.461538461538463</v>
      </c>
    </row>
    <row r="301" spans="4:5" x14ac:dyDescent="0.35">
      <c r="D301" t="s">
        <v>410</v>
      </c>
      <c r="E301">
        <v>37.5</v>
      </c>
    </row>
    <row r="302" spans="4:5" x14ac:dyDescent="0.35">
      <c r="D302" t="s">
        <v>414</v>
      </c>
      <c r="E302">
        <v>11.864406779661017</v>
      </c>
    </row>
    <row r="303" spans="4:5" x14ac:dyDescent="0.35">
      <c r="D303" t="s">
        <v>415</v>
      </c>
      <c r="E303">
        <v>16.666666666666664</v>
      </c>
    </row>
    <row r="304" spans="4:5" x14ac:dyDescent="0.35">
      <c r="D304" t="s">
        <v>416</v>
      </c>
      <c r="E304">
        <v>18.75</v>
      </c>
    </row>
    <row r="305" spans="4:5" x14ac:dyDescent="0.35">
      <c r="D305" t="s">
        <v>417</v>
      </c>
      <c r="E305">
        <v>17.948717948717949</v>
      </c>
    </row>
    <row r="306" spans="4:5" x14ac:dyDescent="0.35">
      <c r="D306" t="s">
        <v>418</v>
      </c>
      <c r="E306">
        <v>16.666666666666664</v>
      </c>
    </row>
    <row r="307" spans="4:5" x14ac:dyDescent="0.35">
      <c r="D307" t="s">
        <v>419</v>
      </c>
      <c r="E307">
        <v>7.4074074074074066</v>
      </c>
    </row>
    <row r="308" spans="4:5" x14ac:dyDescent="0.35">
      <c r="D308" t="s">
        <v>420</v>
      </c>
      <c r="E308">
        <v>2.8571428571428572</v>
      </c>
    </row>
    <row r="309" spans="4:5" x14ac:dyDescent="0.35">
      <c r="D309" t="s">
        <v>421</v>
      </c>
      <c r="E309">
        <v>0</v>
      </c>
    </row>
    <row r="310" spans="4:5" x14ac:dyDescent="0.35">
      <c r="D310" t="s">
        <v>422</v>
      </c>
      <c r="E310">
        <v>1.7543859649122806</v>
      </c>
    </row>
    <row r="311" spans="4:5" x14ac:dyDescent="0.35">
      <c r="D311" t="s">
        <v>423</v>
      </c>
      <c r="E311">
        <v>1.5873015873015872</v>
      </c>
    </row>
    <row r="312" spans="4:5" x14ac:dyDescent="0.35">
      <c r="D312" t="s">
        <v>424</v>
      </c>
      <c r="E312">
        <v>0</v>
      </c>
    </row>
    <row r="313" spans="4:5" x14ac:dyDescent="0.35">
      <c r="D313" t="s">
        <v>425</v>
      </c>
      <c r="E313">
        <v>0</v>
      </c>
    </row>
    <row r="314" spans="4:5" x14ac:dyDescent="0.35">
      <c r="D314" t="s">
        <v>426</v>
      </c>
      <c r="E314">
        <v>32.432432432432435</v>
      </c>
    </row>
    <row r="315" spans="4:5" x14ac:dyDescent="0.35">
      <c r="D315" t="s">
        <v>427</v>
      </c>
      <c r="E315">
        <v>42.553191489361701</v>
      </c>
    </row>
    <row r="316" spans="4:5" x14ac:dyDescent="0.35">
      <c r="D316" t="s">
        <v>428</v>
      </c>
      <c r="E316">
        <v>28.571428571428569</v>
      </c>
    </row>
    <row r="317" spans="4:5" x14ac:dyDescent="0.35">
      <c r="D317" t="s">
        <v>429</v>
      </c>
      <c r="E317">
        <v>30.76923076923077</v>
      </c>
    </row>
    <row r="318" spans="4:5" x14ac:dyDescent="0.35">
      <c r="D318" t="s">
        <v>430</v>
      </c>
      <c r="E318">
        <v>39.024390243902438</v>
      </c>
    </row>
    <row r="319" spans="4:5" x14ac:dyDescent="0.35">
      <c r="D319" t="s">
        <v>431</v>
      </c>
      <c r="E319">
        <v>25.714285714285712</v>
      </c>
    </row>
    <row r="320" spans="4:5" x14ac:dyDescent="0.35">
      <c r="D320" t="s">
        <v>432</v>
      </c>
      <c r="E320">
        <v>75</v>
      </c>
    </row>
    <row r="321" spans="4:5" x14ac:dyDescent="0.35">
      <c r="D321" t="s">
        <v>433</v>
      </c>
      <c r="E321">
        <v>81.081081081081081</v>
      </c>
    </row>
    <row r="322" spans="4:5" x14ac:dyDescent="0.35">
      <c r="D322" t="s">
        <v>434</v>
      </c>
      <c r="E322">
        <v>77.611940298507463</v>
      </c>
    </row>
    <row r="323" spans="4:5" x14ac:dyDescent="0.35">
      <c r="D323" t="s">
        <v>435</v>
      </c>
      <c r="E323">
        <v>50</v>
      </c>
    </row>
    <row r="324" spans="4:5" x14ac:dyDescent="0.35">
      <c r="D324" t="s">
        <v>436</v>
      </c>
      <c r="E324">
        <v>52.380952380952387</v>
      </c>
    </row>
    <row r="325" spans="4:5" x14ac:dyDescent="0.35">
      <c r="D325" t="s">
        <v>437</v>
      </c>
      <c r="E325">
        <v>51.020408163265309</v>
      </c>
    </row>
    <row r="326" spans="4:5" x14ac:dyDescent="0.35">
      <c r="D326" t="s">
        <v>438</v>
      </c>
      <c r="E326">
        <v>56.521739130434781</v>
      </c>
    </row>
    <row r="327" spans="4:5" x14ac:dyDescent="0.35">
      <c r="D327" t="s">
        <v>439</v>
      </c>
      <c r="E327">
        <v>49.315068493150683</v>
      </c>
    </row>
    <row r="328" spans="4:5" x14ac:dyDescent="0.35">
      <c r="D328" t="s">
        <v>440</v>
      </c>
      <c r="E328">
        <v>44.117647058823529</v>
      </c>
    </row>
    <row r="329" spans="4:5" x14ac:dyDescent="0.35">
      <c r="D329" t="s">
        <v>441</v>
      </c>
      <c r="E329">
        <v>60.606060606060609</v>
      </c>
    </row>
    <row r="330" spans="4:5" x14ac:dyDescent="0.35">
      <c r="D330" t="s">
        <v>442</v>
      </c>
      <c r="E330">
        <v>45.098039215686278</v>
      </c>
    </row>
    <row r="331" spans="4:5" x14ac:dyDescent="0.35">
      <c r="D331" t="s">
        <v>443</v>
      </c>
      <c r="E331">
        <v>75.409836065573771</v>
      </c>
    </row>
    <row r="332" spans="4:5" x14ac:dyDescent="0.35">
      <c r="D332" t="s">
        <v>444</v>
      </c>
      <c r="E332">
        <v>16.666666666666664</v>
      </c>
    </row>
    <row r="333" spans="4:5" x14ac:dyDescent="0.35">
      <c r="D333" t="s">
        <v>445</v>
      </c>
      <c r="E333">
        <v>17.5</v>
      </c>
    </row>
    <row r="334" spans="4:5" x14ac:dyDescent="0.35">
      <c r="D334" t="s">
        <v>446</v>
      </c>
      <c r="E334">
        <v>41.379310344827587</v>
      </c>
    </row>
    <row r="335" spans="4:5" x14ac:dyDescent="0.35">
      <c r="D335" t="s">
        <v>447</v>
      </c>
      <c r="E335">
        <v>33.333333333333329</v>
      </c>
    </row>
    <row r="336" spans="4:5" x14ac:dyDescent="0.35">
      <c r="D336" t="s">
        <v>448</v>
      </c>
      <c r="E336">
        <v>42.647058823529413</v>
      </c>
    </row>
    <row r="337" spans="4:5" x14ac:dyDescent="0.35">
      <c r="D337" t="s">
        <v>449</v>
      </c>
      <c r="E337">
        <v>43.75</v>
      </c>
    </row>
    <row r="338" spans="4:5" x14ac:dyDescent="0.35">
      <c r="D338" t="s">
        <v>450</v>
      </c>
      <c r="E338">
        <v>86.274509803921575</v>
      </c>
    </row>
    <row r="339" spans="4:5" x14ac:dyDescent="0.35">
      <c r="D339" t="s">
        <v>451</v>
      </c>
      <c r="E339">
        <v>87.2340425531915</v>
      </c>
    </row>
    <row r="340" spans="4:5" x14ac:dyDescent="0.35">
      <c r="D340" t="s">
        <v>452</v>
      </c>
      <c r="E340">
        <v>75.471698113207552</v>
      </c>
    </row>
    <row r="341" spans="4:5" x14ac:dyDescent="0.35">
      <c r="D341" t="s">
        <v>453</v>
      </c>
      <c r="E341">
        <v>33.333333333333329</v>
      </c>
    </row>
    <row r="342" spans="4:5" x14ac:dyDescent="0.35">
      <c r="D342" t="s">
        <v>454</v>
      </c>
      <c r="E342">
        <v>34.545454545454547</v>
      </c>
    </row>
    <row r="343" spans="4:5" x14ac:dyDescent="0.35">
      <c r="D343" t="s">
        <v>455</v>
      </c>
      <c r="E343">
        <v>30</v>
      </c>
    </row>
    <row r="344" spans="4:5" x14ac:dyDescent="0.35">
      <c r="D344" t="s">
        <v>456</v>
      </c>
      <c r="E344">
        <v>31.578947368421051</v>
      </c>
    </row>
    <row r="345" spans="4:5" x14ac:dyDescent="0.35">
      <c r="D345" t="s">
        <v>457</v>
      </c>
      <c r="E345">
        <v>31.818181818181817</v>
      </c>
    </row>
    <row r="346" spans="4:5" x14ac:dyDescent="0.35">
      <c r="D346" t="s">
        <v>458</v>
      </c>
      <c r="E346">
        <v>30</v>
      </c>
    </row>
    <row r="347" spans="4:5" x14ac:dyDescent="0.35">
      <c r="D347" t="s">
        <v>459</v>
      </c>
      <c r="E347">
        <v>46.666666666666664</v>
      </c>
    </row>
    <row r="348" spans="4:5" x14ac:dyDescent="0.35">
      <c r="D348" t="s">
        <v>460</v>
      </c>
      <c r="E348">
        <v>39.622641509433961</v>
      </c>
    </row>
    <row r="349" spans="4:5" x14ac:dyDescent="0.35">
      <c r="D349" t="s">
        <v>461</v>
      </c>
      <c r="E349">
        <v>58.82352941176471</v>
      </c>
    </row>
    <row r="350" spans="4:5" x14ac:dyDescent="0.35">
      <c r="D350" t="s">
        <v>462</v>
      </c>
      <c r="E350">
        <v>37.254901960784316</v>
      </c>
    </row>
    <row r="351" spans="4:5" x14ac:dyDescent="0.35">
      <c r="D351" t="s">
        <v>463</v>
      </c>
      <c r="E351">
        <v>67.441860465116278</v>
      </c>
    </row>
    <row r="352" spans="4:5" x14ac:dyDescent="0.35">
      <c r="D352" t="s">
        <v>464</v>
      </c>
      <c r="E352">
        <v>52.631578947368418</v>
      </c>
    </row>
    <row r="353" spans="4:5" x14ac:dyDescent="0.35">
      <c r="D353" t="s">
        <v>465</v>
      </c>
      <c r="E353">
        <v>39.285714285714285</v>
      </c>
    </row>
    <row r="354" spans="4:5" x14ac:dyDescent="0.35">
      <c r="D354" t="s">
        <v>466</v>
      </c>
      <c r="E354">
        <v>32.558139534883722</v>
      </c>
    </row>
    <row r="355" spans="4:5" x14ac:dyDescent="0.35">
      <c r="D355" t="s">
        <v>467</v>
      </c>
      <c r="E355">
        <v>55.172413793103445</v>
      </c>
    </row>
    <row r="356" spans="4:5" x14ac:dyDescent="0.35">
      <c r="D356" t="s">
        <v>468</v>
      </c>
      <c r="E356">
        <v>48.888888888888886</v>
      </c>
    </row>
    <row r="357" spans="4:5" x14ac:dyDescent="0.35">
      <c r="D357" t="s">
        <v>469</v>
      </c>
      <c r="E357">
        <v>82.258064516129039</v>
      </c>
    </row>
    <row r="358" spans="4:5" x14ac:dyDescent="0.35">
      <c r="D358" t="s">
        <v>470</v>
      </c>
      <c r="E358">
        <v>68</v>
      </c>
    </row>
    <row r="359" spans="4:5" x14ac:dyDescent="0.35">
      <c r="D359" t="s">
        <v>471</v>
      </c>
      <c r="E359">
        <v>39.534883720930232</v>
      </c>
    </row>
    <row r="360" spans="4:5" x14ac:dyDescent="0.35">
      <c r="D360" t="s">
        <v>472</v>
      </c>
      <c r="E360">
        <v>25.925925925925924</v>
      </c>
    </row>
    <row r="361" spans="4:5" x14ac:dyDescent="0.35">
      <c r="D361" t="s">
        <v>473</v>
      </c>
      <c r="E361">
        <v>53.061224489795919</v>
      </c>
    </row>
    <row r="363" spans="4:5" x14ac:dyDescent="0.35">
      <c r="D363" t="s">
        <v>28</v>
      </c>
      <c r="E363" t="s">
        <v>474</v>
      </c>
    </row>
    <row r="364" spans="4:5" x14ac:dyDescent="0.35">
      <c r="D364">
        <f>AVERAGE(E2:E361)</f>
        <v>33.629180007818597</v>
      </c>
      <c r="E364" s="2">
        <f>STDEV(E2:E361)/SQRT(360)</f>
        <v>1.2716433518293486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11828-F55C-48EA-8AA3-351B3D7545DE}">
  <dimension ref="A1:U123"/>
  <sheetViews>
    <sheetView topLeftCell="F1" zoomScale="79" workbookViewId="0">
      <selection activeCell="R13" sqref="R13:R14"/>
    </sheetView>
  </sheetViews>
  <sheetFormatPr defaultRowHeight="14.5" x14ac:dyDescent="0.35"/>
  <cols>
    <col min="18" max="18" width="11.81640625" bestFit="1" customWidth="1"/>
  </cols>
  <sheetData>
    <row r="1" spans="1:21" x14ac:dyDescent="0.35">
      <c r="A1" t="s">
        <v>551</v>
      </c>
      <c r="B1" t="s">
        <v>680</v>
      </c>
      <c r="C1" t="s">
        <v>681</v>
      </c>
      <c r="E1" t="s">
        <v>36</v>
      </c>
      <c r="F1" t="s">
        <v>682</v>
      </c>
      <c r="G1" t="s">
        <v>683</v>
      </c>
      <c r="I1" t="s">
        <v>36</v>
      </c>
      <c r="J1" t="s">
        <v>684</v>
      </c>
      <c r="K1" t="s">
        <v>685</v>
      </c>
      <c r="M1" t="s">
        <v>36</v>
      </c>
      <c r="N1" t="s">
        <v>686</v>
      </c>
      <c r="O1" t="s">
        <v>687</v>
      </c>
    </row>
    <row r="2" spans="1:21" x14ac:dyDescent="0.35">
      <c r="A2" t="s">
        <v>49</v>
      </c>
      <c r="B2">
        <v>65.403086909999999</v>
      </c>
      <c r="C2">
        <f>SQRT(B2)</f>
        <v>8.0872175010939333</v>
      </c>
      <c r="E2" t="s">
        <v>50</v>
      </c>
      <c r="F2">
        <v>79.486373165618446</v>
      </c>
      <c r="G2">
        <f>SQRT(F2)</f>
        <v>8.9155130623884151</v>
      </c>
      <c r="I2" t="s">
        <v>553</v>
      </c>
      <c r="J2">
        <v>9.7751980839999995</v>
      </c>
      <c r="K2">
        <v>3.1265313180000001</v>
      </c>
      <c r="M2" t="s">
        <v>583</v>
      </c>
      <c r="N2">
        <v>2.7322404370000002</v>
      </c>
      <c r="O2">
        <v>1.6529490120000001</v>
      </c>
      <c r="Q2" t="s">
        <v>673</v>
      </c>
      <c r="R2">
        <f>AVERAGE(C2:C13)</f>
        <v>8.6530959183371454</v>
      </c>
      <c r="S2" t="s">
        <v>712</v>
      </c>
      <c r="T2">
        <v>2.82300636125</v>
      </c>
      <c r="U2">
        <v>0.65444083550867915</v>
      </c>
    </row>
    <row r="3" spans="1:21" x14ac:dyDescent="0.35">
      <c r="A3" t="s">
        <v>48</v>
      </c>
      <c r="B3">
        <v>37.473036223333331</v>
      </c>
      <c r="C3">
        <f t="shared" ref="C3:C13" si="0">SQRT(B3)</f>
        <v>6.1215223779165697</v>
      </c>
      <c r="E3" t="s">
        <v>51</v>
      </c>
      <c r="F3">
        <v>23.73305615069685</v>
      </c>
      <c r="G3">
        <f t="shared" ref="G3:G57" si="1">SQRT(F3)</f>
        <v>4.8716584599802202</v>
      </c>
      <c r="I3" t="s">
        <v>554</v>
      </c>
      <c r="J3">
        <v>75.110670870000007</v>
      </c>
      <c r="K3">
        <v>8.6666412679999993</v>
      </c>
      <c r="M3" t="s">
        <v>584</v>
      </c>
      <c r="N3">
        <v>27.526894970000001</v>
      </c>
      <c r="O3">
        <v>5.2466079490000004</v>
      </c>
      <c r="Q3" t="s">
        <v>674</v>
      </c>
      <c r="R3">
        <f>AVERAGE(G2:G57)</f>
        <v>7.5609111399294262</v>
      </c>
      <c r="S3" t="s">
        <v>713</v>
      </c>
      <c r="T3">
        <v>6.902499999999999</v>
      </c>
      <c r="U3">
        <v>4.1524617268383262</v>
      </c>
    </row>
    <row r="4" spans="1:21" x14ac:dyDescent="0.35">
      <c r="A4" t="s">
        <v>47</v>
      </c>
      <c r="B4">
        <v>90.488554903333338</v>
      </c>
      <c r="C4">
        <f t="shared" si="0"/>
        <v>9.5125472352747522</v>
      </c>
      <c r="E4" t="s">
        <v>52</v>
      </c>
      <c r="F4">
        <v>73.624639249639245</v>
      </c>
      <c r="G4">
        <f t="shared" si="1"/>
        <v>8.58048012931906</v>
      </c>
      <c r="I4" t="s">
        <v>555</v>
      </c>
      <c r="J4">
        <v>33.767821980000001</v>
      </c>
      <c r="K4">
        <v>5.8110086890000003</v>
      </c>
      <c r="M4" t="s">
        <v>585</v>
      </c>
      <c r="N4">
        <v>20.381627829999999</v>
      </c>
      <c r="O4">
        <v>4.5146016250000001</v>
      </c>
      <c r="Q4" t="s">
        <v>675</v>
      </c>
      <c r="R4">
        <f>AVERAGE(K2:K31)</f>
        <v>5.0419401125999999</v>
      </c>
      <c r="S4" t="s">
        <v>714</v>
      </c>
      <c r="T4">
        <v>4.3939268359999994</v>
      </c>
      <c r="U4">
        <v>1.0624076859272842</v>
      </c>
    </row>
    <row r="5" spans="1:21" x14ac:dyDescent="0.35">
      <c r="A5" t="s">
        <v>45</v>
      </c>
      <c r="B5">
        <v>50.396505376666674</v>
      </c>
      <c r="C5">
        <f t="shared" si="0"/>
        <v>7.0990496108047223</v>
      </c>
      <c r="E5" t="s">
        <v>53</v>
      </c>
      <c r="F5">
        <v>67.924641868303837</v>
      </c>
      <c r="G5">
        <f t="shared" si="1"/>
        <v>8.2416407267184262</v>
      </c>
      <c r="I5" t="s">
        <v>556</v>
      </c>
      <c r="J5">
        <v>67.959850610000004</v>
      </c>
      <c r="K5">
        <v>8.2437764770000008</v>
      </c>
      <c r="M5" t="s">
        <v>586</v>
      </c>
      <c r="N5">
        <v>59.010478900000003</v>
      </c>
      <c r="O5">
        <v>7.6818278360000001</v>
      </c>
      <c r="Q5" t="s">
        <v>676</v>
      </c>
      <c r="R5">
        <f>AVERAGE(O2:O91)</f>
        <v>5.5085425636666683</v>
      </c>
      <c r="S5" t="s">
        <v>715</v>
      </c>
      <c r="T5">
        <v>5.7597026416000006</v>
      </c>
      <c r="U5">
        <v>2.4885689935756243</v>
      </c>
    </row>
    <row r="6" spans="1:21" x14ac:dyDescent="0.35">
      <c r="A6" t="s">
        <v>46</v>
      </c>
      <c r="B6">
        <v>96.489262373333347</v>
      </c>
      <c r="C6">
        <f t="shared" si="0"/>
        <v>9.8228948061828163</v>
      </c>
      <c r="E6" t="s">
        <v>54</v>
      </c>
      <c r="F6">
        <v>71.942110177404302</v>
      </c>
      <c r="G6">
        <f t="shared" si="1"/>
        <v>8.4818694977819771</v>
      </c>
      <c r="I6" t="s">
        <v>557</v>
      </c>
      <c r="J6">
        <v>39.993261459999999</v>
      </c>
      <c r="K6">
        <v>6.3240225700000003</v>
      </c>
      <c r="M6" t="s">
        <v>587</v>
      </c>
      <c r="N6">
        <v>43.958398170000002</v>
      </c>
      <c r="O6">
        <v>6.6301129830000001</v>
      </c>
    </row>
    <row r="7" spans="1:21" x14ac:dyDescent="0.35">
      <c r="A7" t="s">
        <v>44</v>
      </c>
      <c r="B7">
        <v>64.123093679999997</v>
      </c>
      <c r="C7">
        <f t="shared" si="0"/>
        <v>8.0076896593212208</v>
      </c>
      <c r="E7" t="s">
        <v>55</v>
      </c>
      <c r="F7">
        <v>57.446505425228828</v>
      </c>
      <c r="G7">
        <f t="shared" si="1"/>
        <v>7.5793472954621119</v>
      </c>
      <c r="I7" t="s">
        <v>558</v>
      </c>
      <c r="J7">
        <v>20.89973737</v>
      </c>
      <c r="K7">
        <v>4.571623056</v>
      </c>
      <c r="M7" t="s">
        <v>588</v>
      </c>
      <c r="N7">
        <v>31.188701900000002</v>
      </c>
      <c r="O7">
        <v>5.5846845839999997</v>
      </c>
      <c r="Q7" t="s">
        <v>677</v>
      </c>
      <c r="R7">
        <f>AVERAGE(R2:R3)</f>
        <v>8.1070035291332854</v>
      </c>
    </row>
    <row r="8" spans="1:21" x14ac:dyDescent="0.35">
      <c r="A8" t="s">
        <v>43</v>
      </c>
      <c r="B8">
        <v>88.804619543333331</v>
      </c>
      <c r="C8">
        <f t="shared" si="0"/>
        <v>9.4236202991914588</v>
      </c>
      <c r="E8" t="s">
        <v>56</v>
      </c>
      <c r="F8">
        <v>63.048931942374566</v>
      </c>
      <c r="G8">
        <f t="shared" si="1"/>
        <v>7.940335757534096</v>
      </c>
      <c r="I8" t="s">
        <v>559</v>
      </c>
      <c r="J8">
        <v>37.498691309999998</v>
      </c>
      <c r="K8">
        <v>6.1236175020000001</v>
      </c>
      <c r="M8" t="s">
        <v>589</v>
      </c>
      <c r="N8">
        <v>50.225442829999999</v>
      </c>
      <c r="O8">
        <v>7.0869910980000004</v>
      </c>
      <c r="Q8" t="s">
        <v>678</v>
      </c>
      <c r="R8">
        <f>AVERAGE(R4:R5)</f>
        <v>5.2752413381333341</v>
      </c>
    </row>
    <row r="9" spans="1:21" x14ac:dyDescent="0.35">
      <c r="A9" t="s">
        <v>40</v>
      </c>
      <c r="B9">
        <v>83.684514493333324</v>
      </c>
      <c r="C9">
        <f t="shared" si="0"/>
        <v>9.1479240537584996</v>
      </c>
      <c r="E9" t="s">
        <v>57</v>
      </c>
      <c r="F9">
        <v>88.47753542583547</v>
      </c>
      <c r="G9">
        <f t="shared" si="1"/>
        <v>9.4062498066889262</v>
      </c>
      <c r="I9" t="s">
        <v>560</v>
      </c>
      <c r="J9">
        <v>29.413479339999999</v>
      </c>
      <c r="K9">
        <v>5.4234195249999999</v>
      </c>
      <c r="M9" t="s">
        <v>590</v>
      </c>
      <c r="N9">
        <v>0.91657313900000004</v>
      </c>
      <c r="O9">
        <v>0.95737826299999995</v>
      </c>
    </row>
    <row r="10" spans="1:21" x14ac:dyDescent="0.35">
      <c r="A10" t="s">
        <v>42</v>
      </c>
      <c r="B10">
        <v>87.176345666666677</v>
      </c>
      <c r="C10">
        <f t="shared" si="0"/>
        <v>9.3368273876444068</v>
      </c>
      <c r="E10" t="s">
        <v>58</v>
      </c>
      <c r="F10">
        <v>37.495034308414596</v>
      </c>
      <c r="G10">
        <f t="shared" si="1"/>
        <v>6.123318896514748</v>
      </c>
      <c r="I10" t="s">
        <v>561</v>
      </c>
      <c r="J10">
        <v>56.790123459999997</v>
      </c>
      <c r="K10">
        <v>7.5359222040000002</v>
      </c>
      <c r="M10" t="s">
        <v>591</v>
      </c>
      <c r="N10">
        <v>10.61119197</v>
      </c>
      <c r="O10">
        <v>3.2574824590000002</v>
      </c>
      <c r="Q10" t="s">
        <v>679</v>
      </c>
      <c r="R10">
        <f>_xlfn.T.TEST($C$2:$C$69,$K$2:$K$121,2,3)</f>
        <v>9.9397465916518533E-13</v>
      </c>
    </row>
    <row r="11" spans="1:21" x14ac:dyDescent="0.35">
      <c r="A11" t="s">
        <v>39</v>
      </c>
      <c r="B11">
        <v>71.640056476666658</v>
      </c>
      <c r="C11">
        <f t="shared" si="0"/>
        <v>8.4640449240694995</v>
      </c>
      <c r="E11" t="s">
        <v>59</v>
      </c>
      <c r="F11">
        <v>79.628311866979757</v>
      </c>
      <c r="G11">
        <f t="shared" si="1"/>
        <v>8.923469721301224</v>
      </c>
      <c r="I11" t="s">
        <v>562</v>
      </c>
      <c r="J11">
        <v>11.454910549999999</v>
      </c>
      <c r="K11">
        <v>3.3845103860000001</v>
      </c>
      <c r="M11" t="s">
        <v>592</v>
      </c>
      <c r="N11">
        <v>34.216524219999997</v>
      </c>
      <c r="O11">
        <v>5.8494892270000003</v>
      </c>
      <c r="R11">
        <f>_xlfn.T.TEST($C$2:$C$69,$K$2:$K$121,2,2)</f>
        <v>1.9968862990589543E-12</v>
      </c>
    </row>
    <row r="12" spans="1:21" x14ac:dyDescent="0.35">
      <c r="A12" t="s">
        <v>41</v>
      </c>
      <c r="B12">
        <v>79.128980593333338</v>
      </c>
      <c r="C12">
        <f t="shared" si="0"/>
        <v>8.8954471834379039</v>
      </c>
      <c r="E12" t="s">
        <v>60</v>
      </c>
      <c r="F12">
        <v>78.068232166592821</v>
      </c>
      <c r="G12">
        <f t="shared" si="1"/>
        <v>8.8356229076728265</v>
      </c>
      <c r="I12" t="s">
        <v>563</v>
      </c>
      <c r="J12">
        <v>38.424566400000003</v>
      </c>
      <c r="K12">
        <v>6.1987552299999997</v>
      </c>
      <c r="M12" t="s">
        <v>593</v>
      </c>
      <c r="N12">
        <v>28.159654270000001</v>
      </c>
      <c r="O12">
        <v>5.3065670889999996</v>
      </c>
    </row>
    <row r="13" spans="1:21" x14ac:dyDescent="0.35">
      <c r="A13" t="s">
        <v>38</v>
      </c>
      <c r="B13">
        <v>98.373983740000014</v>
      </c>
      <c r="C13">
        <f t="shared" si="0"/>
        <v>9.9183659813499521</v>
      </c>
      <c r="E13" t="s">
        <v>61</v>
      </c>
      <c r="F13">
        <v>82.811967852311611</v>
      </c>
      <c r="G13">
        <f t="shared" si="1"/>
        <v>9.1001081231110437</v>
      </c>
      <c r="I13" t="s">
        <v>564</v>
      </c>
      <c r="J13">
        <v>19.003512369999999</v>
      </c>
      <c r="K13">
        <v>4.3593018209999999</v>
      </c>
      <c r="M13" t="s">
        <v>594</v>
      </c>
      <c r="N13">
        <v>86.764705879999994</v>
      </c>
      <c r="O13">
        <v>9.3147574249999998</v>
      </c>
      <c r="Q13" s="14" t="s">
        <v>475</v>
      </c>
      <c r="R13" s="15">
        <v>76.098503331666677</v>
      </c>
      <c r="S13" s="14">
        <v>3.2577554198719696</v>
      </c>
      <c r="T13">
        <v>2.82300636125</v>
      </c>
      <c r="U13">
        <v>0.65444083550867915</v>
      </c>
    </row>
    <row r="14" spans="1:21" x14ac:dyDescent="0.35">
      <c r="A14" t="s">
        <v>50</v>
      </c>
      <c r="B14">
        <v>79.486373165618446</v>
      </c>
      <c r="C14">
        <f>SQRT(B14)</f>
        <v>8.9155130623884151</v>
      </c>
      <c r="E14" t="s">
        <v>62</v>
      </c>
      <c r="F14">
        <v>54.305421673842723</v>
      </c>
      <c r="G14">
        <f t="shared" si="1"/>
        <v>7.3692212393062757</v>
      </c>
      <c r="I14" t="s">
        <v>565</v>
      </c>
      <c r="J14">
        <v>51.126891790000002</v>
      </c>
      <c r="K14">
        <v>7.1503071120000001</v>
      </c>
      <c r="M14" t="s">
        <v>595</v>
      </c>
      <c r="N14">
        <v>50.489937220000002</v>
      </c>
      <c r="O14">
        <v>7.1056271520000003</v>
      </c>
      <c r="Q14" s="14" t="s">
        <v>476</v>
      </c>
      <c r="R14" s="15">
        <v>61.071670026232155</v>
      </c>
      <c r="S14" s="14">
        <v>2.0213298505638484</v>
      </c>
      <c r="T14">
        <v>6.902499999999999</v>
      </c>
      <c r="U14">
        <v>4.1524617268383262</v>
      </c>
    </row>
    <row r="15" spans="1:21" x14ac:dyDescent="0.35">
      <c r="A15" t="s">
        <v>51</v>
      </c>
      <c r="B15">
        <v>23.73305615069685</v>
      </c>
      <c r="C15">
        <f t="shared" ref="C15:C69" si="2">SQRT(B15)</f>
        <v>4.8716584599802202</v>
      </c>
      <c r="E15" t="s">
        <v>63</v>
      </c>
      <c r="F15">
        <v>34.853801169590646</v>
      </c>
      <c r="G15">
        <f t="shared" si="1"/>
        <v>5.9037107965745275</v>
      </c>
      <c r="I15" t="s">
        <v>566</v>
      </c>
      <c r="J15">
        <v>2.3815441669999999</v>
      </c>
      <c r="K15">
        <v>1.5432252479999999</v>
      </c>
      <c r="M15" t="s">
        <v>596</v>
      </c>
      <c r="N15">
        <v>43.948517379999998</v>
      </c>
      <c r="O15">
        <v>6.6293677960000004</v>
      </c>
      <c r="Q15" s="14"/>
      <c r="R15" s="15"/>
      <c r="S15" s="14"/>
    </row>
    <row r="16" spans="1:21" x14ac:dyDescent="0.35">
      <c r="A16" t="s">
        <v>52</v>
      </c>
      <c r="B16">
        <v>73.624639249639245</v>
      </c>
      <c r="C16">
        <f t="shared" si="2"/>
        <v>8.58048012931906</v>
      </c>
      <c r="E16" t="s">
        <v>64</v>
      </c>
      <c r="F16">
        <v>54.915879442195227</v>
      </c>
      <c r="G16">
        <f t="shared" si="1"/>
        <v>7.4105249100313557</v>
      </c>
      <c r="I16" t="s">
        <v>567</v>
      </c>
      <c r="J16">
        <v>37.841129430000002</v>
      </c>
      <c r="K16">
        <v>6.151514401</v>
      </c>
      <c r="M16" t="s">
        <v>597</v>
      </c>
      <c r="N16">
        <v>74.722222220000006</v>
      </c>
      <c r="O16">
        <v>8.6442016529999997</v>
      </c>
      <c r="Q16" s="14" t="s">
        <v>477</v>
      </c>
      <c r="R16" s="15">
        <v>31.28010360924776</v>
      </c>
      <c r="S16" s="14">
        <v>2.7693319998257904</v>
      </c>
      <c r="T16">
        <v>4.3939268359999994</v>
      </c>
      <c r="U16">
        <v>1.0624076859272842</v>
      </c>
    </row>
    <row r="17" spans="1:21" x14ac:dyDescent="0.35">
      <c r="A17" t="s">
        <v>53</v>
      </c>
      <c r="B17">
        <v>67.924641868303837</v>
      </c>
      <c r="C17">
        <f t="shared" si="2"/>
        <v>8.2416407267184262</v>
      </c>
      <c r="E17" t="s">
        <v>65</v>
      </c>
      <c r="F17">
        <v>80</v>
      </c>
      <c r="G17">
        <f t="shared" si="1"/>
        <v>8.9442719099991592</v>
      </c>
      <c r="I17" t="s">
        <v>568</v>
      </c>
      <c r="J17">
        <v>6.5497479859999999</v>
      </c>
      <c r="K17">
        <v>2.5592475430000001</v>
      </c>
      <c r="M17" t="s">
        <v>598</v>
      </c>
      <c r="N17">
        <v>1.36009636</v>
      </c>
      <c r="O17">
        <v>1.166231692</v>
      </c>
      <c r="Q17" s="14" t="s">
        <v>478</v>
      </c>
      <c r="R17" s="15">
        <v>34.412205474008857</v>
      </c>
      <c r="S17" s="14">
        <v>1.4221673875643603</v>
      </c>
      <c r="T17">
        <v>5.7597026416000006</v>
      </c>
      <c r="U17">
        <v>2.4885689935756243</v>
      </c>
    </row>
    <row r="18" spans="1:21" x14ac:dyDescent="0.35">
      <c r="A18" t="s">
        <v>54</v>
      </c>
      <c r="B18">
        <v>71.942110177404302</v>
      </c>
      <c r="C18">
        <f t="shared" si="2"/>
        <v>8.4818694977819771</v>
      </c>
      <c r="E18" t="s">
        <v>49</v>
      </c>
      <c r="F18">
        <v>78.560840775165502</v>
      </c>
      <c r="G18">
        <f t="shared" si="1"/>
        <v>8.8634553519022994</v>
      </c>
      <c r="I18" t="s">
        <v>569</v>
      </c>
      <c r="J18">
        <v>95.795709790000004</v>
      </c>
      <c r="K18">
        <v>9.7875282779999999</v>
      </c>
      <c r="M18" t="s">
        <v>599</v>
      </c>
      <c r="N18">
        <v>13.52699408</v>
      </c>
      <c r="O18">
        <v>3.6779062090000001</v>
      </c>
    </row>
    <row r="19" spans="1:21" x14ac:dyDescent="0.35">
      <c r="A19" t="s">
        <v>55</v>
      </c>
      <c r="B19">
        <v>57.446505425228828</v>
      </c>
      <c r="C19">
        <f t="shared" si="2"/>
        <v>7.5793472954621119</v>
      </c>
      <c r="E19" t="s">
        <v>48</v>
      </c>
      <c r="F19">
        <v>25.750782378430426</v>
      </c>
      <c r="G19">
        <f t="shared" si="1"/>
        <v>5.07452287199796</v>
      </c>
      <c r="I19" t="s">
        <v>570</v>
      </c>
      <c r="J19">
        <v>3.791387888</v>
      </c>
      <c r="K19">
        <v>1.947148656</v>
      </c>
      <c r="M19" t="s">
        <v>600</v>
      </c>
      <c r="N19">
        <v>16.780182780000001</v>
      </c>
      <c r="O19">
        <v>4.0963621400000001</v>
      </c>
    </row>
    <row r="20" spans="1:21" x14ac:dyDescent="0.35">
      <c r="A20" t="s">
        <v>56</v>
      </c>
      <c r="B20">
        <v>63.048931942374566</v>
      </c>
      <c r="C20">
        <f t="shared" si="2"/>
        <v>7.940335757534096</v>
      </c>
      <c r="E20" t="s">
        <v>66</v>
      </c>
      <c r="F20">
        <v>4.640593657051947</v>
      </c>
      <c r="G20">
        <f t="shared" si="1"/>
        <v>2.15420371763024</v>
      </c>
      <c r="I20" t="s">
        <v>571</v>
      </c>
      <c r="J20">
        <v>25.473193469999998</v>
      </c>
      <c r="K20">
        <v>5.0470975290000002</v>
      </c>
      <c r="M20" t="s">
        <v>601</v>
      </c>
      <c r="N20">
        <v>54.034766400000002</v>
      </c>
      <c r="O20">
        <v>7.3508344020000003</v>
      </c>
      <c r="Q20" s="14" t="s">
        <v>475</v>
      </c>
      <c r="R20" s="15">
        <v>76.098503331666677</v>
      </c>
      <c r="S20">
        <v>3</v>
      </c>
    </row>
    <row r="21" spans="1:21" x14ac:dyDescent="0.35">
      <c r="A21" t="s">
        <v>57</v>
      </c>
      <c r="B21">
        <v>88.47753542583547</v>
      </c>
      <c r="C21">
        <f t="shared" si="2"/>
        <v>9.4062498066889262</v>
      </c>
      <c r="E21" t="s">
        <v>67</v>
      </c>
      <c r="F21">
        <v>3.55898000366905</v>
      </c>
      <c r="G21">
        <f t="shared" si="1"/>
        <v>1.8865259085602428</v>
      </c>
      <c r="I21" t="s">
        <v>572</v>
      </c>
      <c r="J21">
        <v>23.950617279999999</v>
      </c>
      <c r="K21">
        <v>4.8939367870000003</v>
      </c>
      <c r="M21" t="s">
        <v>602</v>
      </c>
      <c r="N21">
        <v>23.936731949999999</v>
      </c>
      <c r="O21">
        <v>4.8925179559999998</v>
      </c>
      <c r="Q21" s="14" t="s">
        <v>476</v>
      </c>
      <c r="R21" s="15">
        <v>61.071670026232155</v>
      </c>
      <c r="S21">
        <v>3.5</v>
      </c>
    </row>
    <row r="22" spans="1:21" x14ac:dyDescent="0.35">
      <c r="A22" t="s">
        <v>58</v>
      </c>
      <c r="B22">
        <v>37.495034308414596</v>
      </c>
      <c r="C22">
        <f t="shared" si="2"/>
        <v>6.123318896514748</v>
      </c>
      <c r="E22" t="s">
        <v>68</v>
      </c>
      <c r="F22">
        <v>19.327894327894327</v>
      </c>
      <c r="G22">
        <f t="shared" si="1"/>
        <v>4.3963501143442079</v>
      </c>
      <c r="I22" t="s">
        <v>573</v>
      </c>
      <c r="J22">
        <v>38.361347979999998</v>
      </c>
      <c r="K22">
        <v>6.1936538470000002</v>
      </c>
      <c r="M22" t="s">
        <v>603</v>
      </c>
      <c r="N22">
        <v>34.877160840000002</v>
      </c>
      <c r="O22">
        <v>5.9056888540000001</v>
      </c>
      <c r="Q22" s="14" t="s">
        <v>477</v>
      </c>
      <c r="R22" s="15">
        <v>31.28010360924776</v>
      </c>
      <c r="S22">
        <v>5.5</v>
      </c>
    </row>
    <row r="23" spans="1:21" x14ac:dyDescent="0.35">
      <c r="A23" t="s">
        <v>59</v>
      </c>
      <c r="B23">
        <v>79.628311866979757</v>
      </c>
      <c r="C23">
        <f t="shared" si="2"/>
        <v>8.923469721301224</v>
      </c>
      <c r="E23" t="s">
        <v>69</v>
      </c>
      <c r="F23">
        <v>88.44086021505376</v>
      </c>
      <c r="G23">
        <f t="shared" si="1"/>
        <v>9.4043000917162232</v>
      </c>
      <c r="I23" t="s">
        <v>574</v>
      </c>
      <c r="J23">
        <v>34.805339269999997</v>
      </c>
      <c r="K23">
        <v>5.8996050100000001</v>
      </c>
      <c r="M23" t="s">
        <v>604</v>
      </c>
      <c r="N23">
        <v>55.808843179999997</v>
      </c>
      <c r="O23">
        <v>7.4705316530000001</v>
      </c>
      <c r="Q23" s="14" t="s">
        <v>478</v>
      </c>
      <c r="R23" s="15">
        <v>34.412205474008857</v>
      </c>
      <c r="S23">
        <v>3.9</v>
      </c>
    </row>
    <row r="24" spans="1:21" x14ac:dyDescent="0.35">
      <c r="A24" t="s">
        <v>60</v>
      </c>
      <c r="B24">
        <v>78.068232166592821</v>
      </c>
      <c r="C24">
        <f t="shared" si="2"/>
        <v>8.8356229076728265</v>
      </c>
      <c r="E24" t="s">
        <v>70</v>
      </c>
      <c r="F24">
        <v>66.317016317016311</v>
      </c>
      <c r="G24">
        <f t="shared" si="1"/>
        <v>8.143526037105568</v>
      </c>
      <c r="I24" t="s">
        <v>575</v>
      </c>
      <c r="J24">
        <v>83.07692308</v>
      </c>
      <c r="K24">
        <v>9.1146543040000001</v>
      </c>
      <c r="M24" t="s">
        <v>605</v>
      </c>
      <c r="N24">
        <v>9.4867013629999999</v>
      </c>
      <c r="O24">
        <v>3.080048922</v>
      </c>
    </row>
    <row r="25" spans="1:21" x14ac:dyDescent="0.35">
      <c r="A25" t="s">
        <v>61</v>
      </c>
      <c r="B25">
        <v>82.811967852311611</v>
      </c>
      <c r="C25">
        <f t="shared" si="2"/>
        <v>9.1001081231110437</v>
      </c>
      <c r="E25" t="s">
        <v>71</v>
      </c>
      <c r="F25">
        <v>76.937229437229448</v>
      </c>
      <c r="G25">
        <f t="shared" si="1"/>
        <v>8.7713869734055994</v>
      </c>
      <c r="I25" t="s">
        <v>576</v>
      </c>
      <c r="J25">
        <v>17.705627710000002</v>
      </c>
      <c r="K25">
        <v>4.2078055689999996</v>
      </c>
      <c r="M25" t="s">
        <v>606</v>
      </c>
      <c r="N25">
        <v>12.42724868</v>
      </c>
      <c r="O25">
        <v>3.5252303020000002</v>
      </c>
    </row>
    <row r="26" spans="1:21" x14ac:dyDescent="0.35">
      <c r="A26" t="s">
        <v>62</v>
      </c>
      <c r="B26">
        <v>54.305421673842723</v>
      </c>
      <c r="C26">
        <f t="shared" si="2"/>
        <v>7.3692212393062757</v>
      </c>
      <c r="E26" t="s">
        <v>72</v>
      </c>
      <c r="F26">
        <v>84.455782312925166</v>
      </c>
      <c r="G26">
        <f t="shared" si="1"/>
        <v>9.1899827155944731</v>
      </c>
      <c r="I26" t="s">
        <v>577</v>
      </c>
      <c r="J26">
        <v>4.7380156080000004</v>
      </c>
      <c r="K26">
        <v>2.176698327</v>
      </c>
      <c r="M26" t="s">
        <v>607</v>
      </c>
      <c r="N26">
        <v>61.412874860000002</v>
      </c>
      <c r="O26">
        <v>7.8366367060000002</v>
      </c>
    </row>
    <row r="27" spans="1:21" x14ac:dyDescent="0.35">
      <c r="A27" t="s">
        <v>63</v>
      </c>
      <c r="B27">
        <v>34.853801169590646</v>
      </c>
      <c r="C27">
        <f t="shared" si="2"/>
        <v>5.9037107965745275</v>
      </c>
      <c r="E27" t="s">
        <v>73</v>
      </c>
      <c r="F27">
        <v>61.940268918724691</v>
      </c>
      <c r="G27">
        <f t="shared" si="1"/>
        <v>7.8702140325867056</v>
      </c>
      <c r="I27" t="s">
        <v>578</v>
      </c>
      <c r="J27">
        <v>16.311986860000001</v>
      </c>
      <c r="K27">
        <v>4.0388100800000002</v>
      </c>
      <c r="M27" t="s">
        <v>608</v>
      </c>
      <c r="N27">
        <v>33.726436169999999</v>
      </c>
      <c r="O27">
        <v>5.8074466139999998</v>
      </c>
    </row>
    <row r="28" spans="1:21" x14ac:dyDescent="0.35">
      <c r="A28" t="s">
        <v>64</v>
      </c>
      <c r="B28">
        <v>54.915879442195227</v>
      </c>
      <c r="C28">
        <f t="shared" si="2"/>
        <v>7.4105249100313557</v>
      </c>
      <c r="E28" t="s">
        <v>74</v>
      </c>
      <c r="F28">
        <v>82.563344972692278</v>
      </c>
      <c r="G28">
        <f t="shared" si="1"/>
        <v>9.086437419180978</v>
      </c>
      <c r="I28" t="s">
        <v>579</v>
      </c>
      <c r="J28">
        <v>0</v>
      </c>
      <c r="K28">
        <v>0</v>
      </c>
      <c r="M28" t="s">
        <v>609</v>
      </c>
      <c r="N28">
        <v>46.821256040000002</v>
      </c>
      <c r="O28">
        <v>6.8426059390000002</v>
      </c>
    </row>
    <row r="29" spans="1:21" x14ac:dyDescent="0.35">
      <c r="A29" t="s">
        <v>65</v>
      </c>
      <c r="B29">
        <v>80</v>
      </c>
      <c r="C29">
        <f t="shared" si="2"/>
        <v>8.9442719099991592</v>
      </c>
      <c r="E29" t="s">
        <v>75</v>
      </c>
      <c r="F29">
        <v>65.438224799286346</v>
      </c>
      <c r="G29">
        <f t="shared" si="1"/>
        <v>8.0893896431860881</v>
      </c>
      <c r="I29" t="s">
        <v>580</v>
      </c>
      <c r="J29">
        <v>11.025598479999999</v>
      </c>
      <c r="K29">
        <v>3.3204816639999999</v>
      </c>
      <c r="M29" t="s">
        <v>610</v>
      </c>
      <c r="N29">
        <v>60.705721750000002</v>
      </c>
      <c r="O29">
        <v>7.7913876650000002</v>
      </c>
    </row>
    <row r="30" spans="1:21" x14ac:dyDescent="0.35">
      <c r="A30" t="s">
        <v>49</v>
      </c>
      <c r="B30">
        <v>78.560840775165502</v>
      </c>
      <c r="C30">
        <f t="shared" si="2"/>
        <v>8.8634553519022994</v>
      </c>
      <c r="E30" t="s">
        <v>76</v>
      </c>
      <c r="F30">
        <v>61.112914862914863</v>
      </c>
      <c r="G30">
        <f t="shared" si="1"/>
        <v>7.8174749672074331</v>
      </c>
      <c r="I30" t="s">
        <v>581</v>
      </c>
      <c r="J30">
        <v>44.791428349999997</v>
      </c>
      <c r="K30">
        <v>6.6926398640000002</v>
      </c>
      <c r="M30" t="s">
        <v>611</v>
      </c>
      <c r="N30">
        <v>16.57236842</v>
      </c>
      <c r="O30">
        <v>4.0709173930000002</v>
      </c>
    </row>
    <row r="31" spans="1:21" x14ac:dyDescent="0.35">
      <c r="A31" t="s">
        <v>48</v>
      </c>
      <c r="B31">
        <v>25.750782378430426</v>
      </c>
      <c r="C31">
        <f t="shared" si="2"/>
        <v>5.07452287199796</v>
      </c>
      <c r="E31" t="s">
        <v>77</v>
      </c>
      <c r="F31">
        <v>99.145299145299148</v>
      </c>
      <c r="G31">
        <f t="shared" si="1"/>
        <v>9.9571732507423594</v>
      </c>
      <c r="I31" t="s">
        <v>582</v>
      </c>
      <c r="J31">
        <v>0.58479532199999995</v>
      </c>
      <c r="K31">
        <v>0.76471911299999995</v>
      </c>
      <c r="M31" t="s">
        <v>612</v>
      </c>
      <c r="N31">
        <v>7.8488971349999996</v>
      </c>
      <c r="O31">
        <v>2.8015883239999999</v>
      </c>
    </row>
    <row r="32" spans="1:21" x14ac:dyDescent="0.35">
      <c r="A32" t="s">
        <v>66</v>
      </c>
      <c r="B32">
        <v>4.640593657051947</v>
      </c>
      <c r="C32">
        <f t="shared" si="2"/>
        <v>2.15420371763024</v>
      </c>
      <c r="E32" t="s">
        <v>78</v>
      </c>
      <c r="F32">
        <v>48.162494291526549</v>
      </c>
      <c r="G32">
        <f t="shared" si="1"/>
        <v>6.9399203375490233</v>
      </c>
      <c r="I32" t="s">
        <v>583</v>
      </c>
      <c r="J32">
        <v>2.7322404370000002</v>
      </c>
      <c r="K32">
        <v>1.6529490120000001</v>
      </c>
      <c r="M32" t="s">
        <v>613</v>
      </c>
      <c r="N32">
        <v>23.928107910000001</v>
      </c>
      <c r="O32">
        <v>4.8916365270000002</v>
      </c>
    </row>
    <row r="33" spans="1:15" x14ac:dyDescent="0.35">
      <c r="A33" t="s">
        <v>67</v>
      </c>
      <c r="B33">
        <v>3.55898000366905</v>
      </c>
      <c r="C33">
        <f t="shared" si="2"/>
        <v>1.8865259085602428</v>
      </c>
      <c r="E33" t="s">
        <v>79</v>
      </c>
      <c r="F33">
        <v>97.710113960113958</v>
      </c>
      <c r="G33">
        <f t="shared" si="1"/>
        <v>9.8848426370941258</v>
      </c>
      <c r="I33" t="s">
        <v>584</v>
      </c>
      <c r="J33">
        <v>27.526894970000001</v>
      </c>
      <c r="K33">
        <v>5.2466079490000004</v>
      </c>
      <c r="M33" t="s">
        <v>614</v>
      </c>
      <c r="N33">
        <v>29.40907331</v>
      </c>
      <c r="O33">
        <v>5.4230133049999996</v>
      </c>
    </row>
    <row r="34" spans="1:15" x14ac:dyDescent="0.35">
      <c r="A34" t="s">
        <v>68</v>
      </c>
      <c r="B34">
        <v>19.327894327894327</v>
      </c>
      <c r="C34">
        <f t="shared" si="2"/>
        <v>4.3963501143442079</v>
      </c>
      <c r="E34" t="s">
        <v>80</v>
      </c>
      <c r="F34">
        <v>79.401615718751259</v>
      </c>
      <c r="G34">
        <f t="shared" si="1"/>
        <v>8.9107584255635199</v>
      </c>
      <c r="I34" t="s">
        <v>585</v>
      </c>
      <c r="J34">
        <v>20.381627829999999</v>
      </c>
      <c r="K34">
        <v>4.5146016250000001</v>
      </c>
      <c r="M34" t="s">
        <v>615</v>
      </c>
      <c r="N34">
        <v>33.008031590000002</v>
      </c>
      <c r="O34">
        <v>5.745261664</v>
      </c>
    </row>
    <row r="35" spans="1:15" x14ac:dyDescent="0.35">
      <c r="A35" t="s">
        <v>69</v>
      </c>
      <c r="B35">
        <v>88.44086021505376</v>
      </c>
      <c r="C35">
        <f t="shared" si="2"/>
        <v>9.4043000917162232</v>
      </c>
      <c r="E35" t="s">
        <v>81</v>
      </c>
      <c r="F35">
        <v>71.322182397451215</v>
      </c>
      <c r="G35">
        <f t="shared" si="1"/>
        <v>8.4452461419103244</v>
      </c>
      <c r="I35" t="s">
        <v>586</v>
      </c>
      <c r="J35">
        <v>59.010478900000003</v>
      </c>
      <c r="K35">
        <v>7.6818278360000001</v>
      </c>
      <c r="M35" t="s">
        <v>616</v>
      </c>
      <c r="N35">
        <v>11.99331898</v>
      </c>
      <c r="O35">
        <v>3.463137159</v>
      </c>
    </row>
    <row r="36" spans="1:15" x14ac:dyDescent="0.35">
      <c r="A36" t="s">
        <v>70</v>
      </c>
      <c r="B36">
        <v>66.317016317016311</v>
      </c>
      <c r="C36">
        <f t="shared" si="2"/>
        <v>8.143526037105568</v>
      </c>
      <c r="E36" t="s">
        <v>82</v>
      </c>
      <c r="F36">
        <v>74.890206411945528</v>
      </c>
      <c r="G36">
        <f t="shared" si="1"/>
        <v>8.653912780467893</v>
      </c>
      <c r="I36" t="s">
        <v>587</v>
      </c>
      <c r="J36">
        <v>43.958398170000002</v>
      </c>
      <c r="K36">
        <v>6.6301129830000001</v>
      </c>
      <c r="M36" t="s">
        <v>617</v>
      </c>
      <c r="N36">
        <v>6.8071818889999998</v>
      </c>
      <c r="O36">
        <v>2.6090576630000002</v>
      </c>
    </row>
    <row r="37" spans="1:15" x14ac:dyDescent="0.35">
      <c r="A37" t="s">
        <v>71</v>
      </c>
      <c r="B37">
        <v>76.937229437229448</v>
      </c>
      <c r="C37">
        <f t="shared" si="2"/>
        <v>8.7713869734055994</v>
      </c>
      <c r="E37" t="s">
        <v>83</v>
      </c>
      <c r="F37">
        <v>85.62573099415205</v>
      </c>
      <c r="G37">
        <f t="shared" si="1"/>
        <v>9.2534172603504725</v>
      </c>
      <c r="I37" t="s">
        <v>588</v>
      </c>
      <c r="J37">
        <v>31.188701900000002</v>
      </c>
      <c r="K37">
        <v>5.5846845839999997</v>
      </c>
      <c r="M37" t="s">
        <v>618</v>
      </c>
      <c r="N37">
        <v>29.787833209999999</v>
      </c>
      <c r="O37">
        <v>5.4578231199999996</v>
      </c>
    </row>
    <row r="38" spans="1:15" x14ac:dyDescent="0.35">
      <c r="A38" t="s">
        <v>72</v>
      </c>
      <c r="B38">
        <v>84.455782312925166</v>
      </c>
      <c r="C38">
        <f t="shared" si="2"/>
        <v>9.1899827155944731</v>
      </c>
      <c r="E38" t="s">
        <v>84</v>
      </c>
      <c r="F38">
        <v>38.5621442767616</v>
      </c>
      <c r="G38">
        <f t="shared" si="1"/>
        <v>6.2098425323643758</v>
      </c>
      <c r="I38" t="s">
        <v>589</v>
      </c>
      <c r="J38">
        <v>50.225442829999999</v>
      </c>
      <c r="K38">
        <v>7.0869910980000004</v>
      </c>
      <c r="M38" t="s">
        <v>619</v>
      </c>
      <c r="N38">
        <v>32.876592010000003</v>
      </c>
      <c r="O38">
        <v>5.7338112990000001</v>
      </c>
    </row>
    <row r="39" spans="1:15" x14ac:dyDescent="0.35">
      <c r="A39" t="s">
        <v>73</v>
      </c>
      <c r="B39">
        <v>61.940268918724691</v>
      </c>
      <c r="C39">
        <f t="shared" si="2"/>
        <v>7.8702140325867056</v>
      </c>
      <c r="E39" t="s">
        <v>85</v>
      </c>
      <c r="F39">
        <v>82.004186289900602</v>
      </c>
      <c r="G39">
        <f t="shared" si="1"/>
        <v>9.0556162843784733</v>
      </c>
      <c r="I39" t="s">
        <v>590</v>
      </c>
      <c r="J39">
        <v>0.91657313900000004</v>
      </c>
      <c r="K39">
        <v>0.95737826299999995</v>
      </c>
      <c r="M39" t="s">
        <v>620</v>
      </c>
      <c r="N39">
        <v>16.839686700000001</v>
      </c>
      <c r="O39">
        <v>4.1036187320000002</v>
      </c>
    </row>
    <row r="40" spans="1:15" x14ac:dyDescent="0.35">
      <c r="A40" t="s">
        <v>74</v>
      </c>
      <c r="B40">
        <v>82.563344972692278</v>
      </c>
      <c r="C40">
        <f t="shared" si="2"/>
        <v>9.086437419180978</v>
      </c>
      <c r="E40" t="s">
        <v>86</v>
      </c>
      <c r="F40">
        <v>18.873034096914694</v>
      </c>
      <c r="G40">
        <f t="shared" si="1"/>
        <v>4.3443105433330489</v>
      </c>
      <c r="I40" t="s">
        <v>591</v>
      </c>
      <c r="J40">
        <v>10.61119197</v>
      </c>
      <c r="K40">
        <v>3.2574824590000002</v>
      </c>
      <c r="M40" t="s">
        <v>621</v>
      </c>
      <c r="N40">
        <v>8.9120370369999993</v>
      </c>
      <c r="O40">
        <v>2.9853035079999999</v>
      </c>
    </row>
    <row r="41" spans="1:15" x14ac:dyDescent="0.35">
      <c r="A41" t="s">
        <v>75</v>
      </c>
      <c r="B41">
        <v>65.438224799286346</v>
      </c>
      <c r="C41">
        <f t="shared" si="2"/>
        <v>8.0893896431860881</v>
      </c>
      <c r="E41" t="s">
        <v>87</v>
      </c>
      <c r="F41">
        <v>77.272727272727266</v>
      </c>
      <c r="G41">
        <f t="shared" si="1"/>
        <v>8.7904907299153248</v>
      </c>
      <c r="I41" t="s">
        <v>592</v>
      </c>
      <c r="J41">
        <v>34.216524219999997</v>
      </c>
      <c r="K41">
        <v>5.8494892270000003</v>
      </c>
      <c r="M41" t="s">
        <v>622</v>
      </c>
      <c r="N41">
        <v>58.080808079999997</v>
      </c>
      <c r="O41">
        <v>7.6210765699999996</v>
      </c>
    </row>
    <row r="42" spans="1:15" x14ac:dyDescent="0.35">
      <c r="A42" t="s">
        <v>76</v>
      </c>
      <c r="B42">
        <v>61.112914862914863</v>
      </c>
      <c r="C42">
        <f t="shared" si="2"/>
        <v>7.8174749672074331</v>
      </c>
      <c r="E42" t="s">
        <v>88</v>
      </c>
      <c r="F42">
        <v>40.657113909393537</v>
      </c>
      <c r="G42">
        <f t="shared" si="1"/>
        <v>6.3762931166465</v>
      </c>
      <c r="I42" t="s">
        <v>593</v>
      </c>
      <c r="J42">
        <v>28.159654270000001</v>
      </c>
      <c r="K42">
        <v>5.3065670889999996</v>
      </c>
      <c r="M42" t="s">
        <v>623</v>
      </c>
      <c r="N42">
        <v>21.885485379999999</v>
      </c>
      <c r="O42">
        <v>4.6781925329999998</v>
      </c>
    </row>
    <row r="43" spans="1:15" x14ac:dyDescent="0.35">
      <c r="A43" t="s">
        <v>77</v>
      </c>
      <c r="B43">
        <v>99.145299145299148</v>
      </c>
      <c r="C43">
        <f t="shared" si="2"/>
        <v>9.9571732507423594</v>
      </c>
      <c r="E43" t="s">
        <v>89</v>
      </c>
      <c r="F43">
        <v>68.863532034887541</v>
      </c>
      <c r="G43">
        <f t="shared" si="1"/>
        <v>8.2984053910909612</v>
      </c>
      <c r="I43" t="s">
        <v>594</v>
      </c>
      <c r="J43">
        <v>86.764705879999994</v>
      </c>
      <c r="K43">
        <v>9.3147574249999998</v>
      </c>
      <c r="M43" t="s">
        <v>624</v>
      </c>
      <c r="N43">
        <v>28.362462010000002</v>
      </c>
      <c r="O43">
        <v>5.3256419340000001</v>
      </c>
    </row>
    <row r="44" spans="1:15" x14ac:dyDescent="0.35">
      <c r="A44" t="s">
        <v>78</v>
      </c>
      <c r="B44">
        <v>48.162494291526549</v>
      </c>
      <c r="C44">
        <f t="shared" si="2"/>
        <v>6.9399203375490233</v>
      </c>
      <c r="E44" t="s">
        <v>90</v>
      </c>
      <c r="F44">
        <v>42.674061039122627</v>
      </c>
      <c r="G44">
        <f t="shared" si="1"/>
        <v>6.5325386366345075</v>
      </c>
      <c r="I44" t="s">
        <v>595</v>
      </c>
      <c r="J44">
        <v>50.489937220000002</v>
      </c>
      <c r="K44">
        <v>7.1056271520000003</v>
      </c>
      <c r="M44" t="s">
        <v>625</v>
      </c>
      <c r="N44">
        <v>15.760357819999999</v>
      </c>
      <c r="O44">
        <v>3.969931715</v>
      </c>
    </row>
    <row r="45" spans="1:15" x14ac:dyDescent="0.35">
      <c r="A45" t="s">
        <v>79</v>
      </c>
      <c r="B45">
        <v>97.710113960113958</v>
      </c>
      <c r="C45">
        <f t="shared" si="2"/>
        <v>9.8848426370941258</v>
      </c>
      <c r="E45" t="s">
        <v>91</v>
      </c>
      <c r="F45">
        <v>76.524747830166547</v>
      </c>
      <c r="G45">
        <f t="shared" si="1"/>
        <v>8.7478424671553476</v>
      </c>
      <c r="I45" t="s">
        <v>596</v>
      </c>
      <c r="J45">
        <v>43.948517379999998</v>
      </c>
      <c r="K45">
        <v>6.6293677960000004</v>
      </c>
      <c r="M45" t="s">
        <v>626</v>
      </c>
      <c r="N45">
        <v>14.00759734</v>
      </c>
      <c r="O45">
        <v>3.742672486</v>
      </c>
    </row>
    <row r="46" spans="1:15" x14ac:dyDescent="0.35">
      <c r="A46" t="s">
        <v>80</v>
      </c>
      <c r="B46">
        <v>79.401615718751259</v>
      </c>
      <c r="C46">
        <f t="shared" si="2"/>
        <v>8.9107584255635199</v>
      </c>
      <c r="E46" t="s">
        <v>93</v>
      </c>
      <c r="F46">
        <v>69.881766978541165</v>
      </c>
      <c r="G46">
        <f t="shared" si="1"/>
        <v>8.3595315047280714</v>
      </c>
      <c r="I46" t="s">
        <v>597</v>
      </c>
      <c r="J46">
        <v>74.722222220000006</v>
      </c>
      <c r="K46">
        <v>8.6442016529999997</v>
      </c>
      <c r="M46" t="s">
        <v>627</v>
      </c>
      <c r="N46">
        <v>25.181992340000001</v>
      </c>
      <c r="O46">
        <v>5.0181662329999996</v>
      </c>
    </row>
    <row r="47" spans="1:15" x14ac:dyDescent="0.35">
      <c r="A47" t="s">
        <v>81</v>
      </c>
      <c r="B47">
        <v>71.322182397451215</v>
      </c>
      <c r="C47">
        <f t="shared" si="2"/>
        <v>8.4452461419103244</v>
      </c>
      <c r="E47" t="s">
        <v>92</v>
      </c>
      <c r="F47">
        <v>69.31450945964859</v>
      </c>
      <c r="G47">
        <f t="shared" si="1"/>
        <v>8.3255335840802775</v>
      </c>
      <c r="I47" t="s">
        <v>598</v>
      </c>
      <c r="J47">
        <v>1.36009636</v>
      </c>
      <c r="K47">
        <v>1.166231692</v>
      </c>
      <c r="M47" t="s">
        <v>628</v>
      </c>
      <c r="N47">
        <v>0.52910052900000004</v>
      </c>
      <c r="O47">
        <v>0.727392967</v>
      </c>
    </row>
    <row r="48" spans="1:15" x14ac:dyDescent="0.35">
      <c r="A48" t="s">
        <v>82</v>
      </c>
      <c r="B48">
        <v>74.890206411945528</v>
      </c>
      <c r="C48">
        <f t="shared" si="2"/>
        <v>8.653912780467893</v>
      </c>
      <c r="E48" t="s">
        <v>95</v>
      </c>
      <c r="F48">
        <v>89.214600568909745</v>
      </c>
      <c r="G48">
        <f t="shared" si="1"/>
        <v>9.4453480914633179</v>
      </c>
      <c r="I48" t="s">
        <v>599</v>
      </c>
      <c r="J48">
        <v>13.52699408</v>
      </c>
      <c r="K48">
        <v>3.6779062090000001</v>
      </c>
      <c r="M48" t="s">
        <v>629</v>
      </c>
      <c r="N48">
        <v>18.365721520000001</v>
      </c>
      <c r="O48">
        <v>4.2855246490000001</v>
      </c>
    </row>
    <row r="49" spans="1:15" x14ac:dyDescent="0.35">
      <c r="A49" t="s">
        <v>83</v>
      </c>
      <c r="B49">
        <v>85.62573099415205</v>
      </c>
      <c r="C49">
        <f t="shared" si="2"/>
        <v>9.2534172603504725</v>
      </c>
      <c r="E49" t="s">
        <v>94</v>
      </c>
      <c r="F49">
        <v>54.012137389202259</v>
      </c>
      <c r="G49">
        <f t="shared" si="1"/>
        <v>7.3492950266812844</v>
      </c>
      <c r="I49" t="s">
        <v>600</v>
      </c>
      <c r="J49">
        <v>16.780182780000001</v>
      </c>
      <c r="K49">
        <v>4.0963621400000001</v>
      </c>
      <c r="M49" t="s">
        <v>630</v>
      </c>
      <c r="N49">
        <v>41.447282379999997</v>
      </c>
      <c r="O49">
        <v>6.4379563820000003</v>
      </c>
    </row>
    <row r="50" spans="1:15" x14ac:dyDescent="0.35">
      <c r="A50" t="s">
        <v>84</v>
      </c>
      <c r="B50">
        <v>38.5621442767616</v>
      </c>
      <c r="C50">
        <f t="shared" si="2"/>
        <v>6.2098425323643758</v>
      </c>
      <c r="E50" t="s">
        <v>97</v>
      </c>
      <c r="F50">
        <v>75.247485110855308</v>
      </c>
      <c r="G50">
        <f t="shared" si="1"/>
        <v>8.6745308294371348</v>
      </c>
      <c r="I50" t="s">
        <v>601</v>
      </c>
      <c r="J50">
        <v>54.034766400000002</v>
      </c>
      <c r="K50">
        <v>7.3508344020000003</v>
      </c>
      <c r="M50" t="s">
        <v>631</v>
      </c>
      <c r="N50">
        <v>16.45210728</v>
      </c>
      <c r="O50">
        <v>4.056119732</v>
      </c>
    </row>
    <row r="51" spans="1:15" x14ac:dyDescent="0.35">
      <c r="A51" t="s">
        <v>85</v>
      </c>
      <c r="B51">
        <v>82.004186289900602</v>
      </c>
      <c r="C51">
        <f t="shared" si="2"/>
        <v>9.0556162843784733</v>
      </c>
      <c r="E51" t="s">
        <v>96</v>
      </c>
      <c r="F51">
        <v>46.151571739807032</v>
      </c>
      <c r="G51">
        <f t="shared" si="1"/>
        <v>6.7934948104644217</v>
      </c>
      <c r="I51" t="s">
        <v>602</v>
      </c>
      <c r="J51">
        <v>23.936731949999999</v>
      </c>
      <c r="K51">
        <v>4.8925179559999998</v>
      </c>
      <c r="M51" t="s">
        <v>632</v>
      </c>
      <c r="N51">
        <v>19.17177629</v>
      </c>
      <c r="O51">
        <v>4.3785587000000001</v>
      </c>
    </row>
    <row r="52" spans="1:15" x14ac:dyDescent="0.35">
      <c r="A52" t="s">
        <v>86</v>
      </c>
      <c r="B52">
        <v>18.873034096914694</v>
      </c>
      <c r="C52">
        <f t="shared" si="2"/>
        <v>4.3443105433330489</v>
      </c>
      <c r="E52" t="s">
        <v>98</v>
      </c>
      <c r="F52">
        <v>84.523809523809518</v>
      </c>
      <c r="G52">
        <f t="shared" si="1"/>
        <v>9.1936831315751526</v>
      </c>
      <c r="I52" t="s">
        <v>603</v>
      </c>
      <c r="J52">
        <v>34.877160840000002</v>
      </c>
      <c r="K52">
        <v>5.9056888540000001</v>
      </c>
      <c r="M52" t="s">
        <v>633</v>
      </c>
      <c r="N52">
        <v>33.301746559999998</v>
      </c>
      <c r="O52">
        <v>5.7707665490000002</v>
      </c>
    </row>
    <row r="53" spans="1:15" x14ac:dyDescent="0.35">
      <c r="A53" t="s">
        <v>87</v>
      </c>
      <c r="B53">
        <v>77.272727272727266</v>
      </c>
      <c r="C53">
        <f t="shared" si="2"/>
        <v>8.7904907299153248</v>
      </c>
      <c r="E53" t="s">
        <v>99</v>
      </c>
      <c r="F53">
        <v>40.72032558874664</v>
      </c>
      <c r="G53">
        <f t="shared" si="1"/>
        <v>6.3812479648378062</v>
      </c>
      <c r="I53" t="s">
        <v>604</v>
      </c>
      <c r="J53">
        <v>55.808843179999997</v>
      </c>
      <c r="K53">
        <v>7.4705316530000001</v>
      </c>
      <c r="M53" t="s">
        <v>634</v>
      </c>
      <c r="N53">
        <v>25.146198829999999</v>
      </c>
      <c r="O53">
        <v>5.0145985709999996</v>
      </c>
    </row>
    <row r="54" spans="1:15" x14ac:dyDescent="0.35">
      <c r="A54" t="s">
        <v>88</v>
      </c>
      <c r="B54">
        <v>40.657113909393537</v>
      </c>
      <c r="C54">
        <f t="shared" si="2"/>
        <v>6.3762931166465</v>
      </c>
      <c r="E54" t="s">
        <v>100</v>
      </c>
      <c r="F54">
        <v>6.1840554455892223</v>
      </c>
      <c r="G54">
        <f t="shared" si="1"/>
        <v>2.486776114890366</v>
      </c>
      <c r="I54" t="s">
        <v>605</v>
      </c>
      <c r="J54">
        <v>9.4867013629999999</v>
      </c>
      <c r="K54">
        <v>3.080048922</v>
      </c>
      <c r="M54" t="s">
        <v>635</v>
      </c>
      <c r="N54">
        <v>1.5371762739999999</v>
      </c>
      <c r="O54">
        <v>1.239829131</v>
      </c>
    </row>
    <row r="55" spans="1:15" x14ac:dyDescent="0.35">
      <c r="A55" t="s">
        <v>89</v>
      </c>
      <c r="B55">
        <v>68.863532034887541</v>
      </c>
      <c r="C55">
        <f t="shared" si="2"/>
        <v>8.2984053910909612</v>
      </c>
      <c r="E55" t="s">
        <v>101</v>
      </c>
      <c r="F55">
        <v>7.2504389666283799</v>
      </c>
      <c r="G55">
        <f t="shared" si="1"/>
        <v>2.6926639163899346</v>
      </c>
      <c r="I55" t="s">
        <v>606</v>
      </c>
      <c r="J55">
        <v>12.42724868</v>
      </c>
      <c r="K55">
        <v>3.5252303020000002</v>
      </c>
      <c r="M55" t="s">
        <v>636</v>
      </c>
      <c r="N55">
        <v>39.910130719999998</v>
      </c>
      <c r="O55">
        <v>6.3174465350000002</v>
      </c>
    </row>
    <row r="56" spans="1:15" x14ac:dyDescent="0.35">
      <c r="A56" t="s">
        <v>90</v>
      </c>
      <c r="B56">
        <v>42.674061039122627</v>
      </c>
      <c r="C56">
        <f t="shared" si="2"/>
        <v>6.5325386366345075</v>
      </c>
      <c r="E56" t="s">
        <v>103</v>
      </c>
      <c r="F56">
        <v>80.769070010449312</v>
      </c>
      <c r="G56">
        <f t="shared" si="1"/>
        <v>8.9871613989317733</v>
      </c>
      <c r="I56" t="s">
        <v>607</v>
      </c>
      <c r="J56">
        <v>61.412874860000002</v>
      </c>
      <c r="K56">
        <v>7.8366367060000002</v>
      </c>
      <c r="M56" t="s">
        <v>637</v>
      </c>
      <c r="N56">
        <v>78.812415650000005</v>
      </c>
      <c r="O56">
        <v>8.8776357019999992</v>
      </c>
    </row>
    <row r="57" spans="1:15" x14ac:dyDescent="0.35">
      <c r="A57" t="s">
        <v>91</v>
      </c>
      <c r="B57">
        <v>76.524747830166547</v>
      </c>
      <c r="C57">
        <f t="shared" si="2"/>
        <v>8.7478424671553476</v>
      </c>
      <c r="E57" t="s">
        <v>102</v>
      </c>
      <c r="F57">
        <v>48.247386142122984</v>
      </c>
      <c r="G57">
        <f t="shared" si="1"/>
        <v>6.9460338425696566</v>
      </c>
      <c r="I57" t="s">
        <v>608</v>
      </c>
      <c r="J57">
        <v>33.726436169999999</v>
      </c>
      <c r="K57">
        <v>5.8074466139999998</v>
      </c>
      <c r="M57" t="s">
        <v>638</v>
      </c>
      <c r="N57">
        <v>91.992845119999998</v>
      </c>
      <c r="O57">
        <v>9.5912900650000008</v>
      </c>
    </row>
    <row r="58" spans="1:15" x14ac:dyDescent="0.35">
      <c r="A58" t="s">
        <v>93</v>
      </c>
      <c r="B58">
        <v>69.881766978541165</v>
      </c>
      <c r="C58">
        <f t="shared" si="2"/>
        <v>8.3595315047280714</v>
      </c>
      <c r="I58" t="s">
        <v>609</v>
      </c>
      <c r="J58">
        <v>46.821256040000002</v>
      </c>
      <c r="K58">
        <v>6.8426059390000002</v>
      </c>
      <c r="M58" t="s">
        <v>639</v>
      </c>
      <c r="N58">
        <v>47.817547990000001</v>
      </c>
      <c r="O58">
        <v>6.9150233539999997</v>
      </c>
    </row>
    <row r="59" spans="1:15" x14ac:dyDescent="0.35">
      <c r="A59" t="s">
        <v>92</v>
      </c>
      <c r="B59">
        <v>69.31450945964859</v>
      </c>
      <c r="C59">
        <f t="shared" si="2"/>
        <v>8.3255335840802775</v>
      </c>
      <c r="E59" t="s">
        <v>552</v>
      </c>
      <c r="F59">
        <v>62.5073189514696</v>
      </c>
      <c r="I59" t="s">
        <v>610</v>
      </c>
      <c r="J59">
        <v>60.705721750000002</v>
      </c>
      <c r="K59">
        <v>7.7913876650000002</v>
      </c>
      <c r="M59" t="s">
        <v>640</v>
      </c>
      <c r="N59">
        <v>60.665316850000004</v>
      </c>
      <c r="O59">
        <v>7.7887943130000004</v>
      </c>
    </row>
    <row r="60" spans="1:15" x14ac:dyDescent="0.35">
      <c r="A60" t="s">
        <v>95</v>
      </c>
      <c r="B60">
        <v>89.214600568909745</v>
      </c>
      <c r="C60">
        <f t="shared" si="2"/>
        <v>9.4453480914633179</v>
      </c>
      <c r="I60" t="s">
        <v>611</v>
      </c>
      <c r="J60">
        <v>16.57236842</v>
      </c>
      <c r="K60">
        <v>4.0709173930000002</v>
      </c>
      <c r="M60" t="s">
        <v>641</v>
      </c>
      <c r="N60">
        <v>86.943880489999998</v>
      </c>
      <c r="O60">
        <v>9.3243702460000009</v>
      </c>
    </row>
    <row r="61" spans="1:15" x14ac:dyDescent="0.35">
      <c r="A61" t="s">
        <v>94</v>
      </c>
      <c r="B61">
        <v>54.012137389202259</v>
      </c>
      <c r="C61">
        <f t="shared" si="2"/>
        <v>7.3492950266812844</v>
      </c>
      <c r="I61" t="s">
        <v>612</v>
      </c>
      <c r="J61">
        <v>7.8488971349999996</v>
      </c>
      <c r="K61">
        <v>2.8015883239999999</v>
      </c>
      <c r="M61" t="s">
        <v>642</v>
      </c>
      <c r="N61">
        <v>38.178057770000002</v>
      </c>
      <c r="O61">
        <v>6.178839516</v>
      </c>
    </row>
    <row r="62" spans="1:15" x14ac:dyDescent="0.35">
      <c r="A62" t="s">
        <v>97</v>
      </c>
      <c r="B62">
        <v>75.247485110855308</v>
      </c>
      <c r="C62">
        <f t="shared" si="2"/>
        <v>8.6745308294371348</v>
      </c>
      <c r="I62" t="s">
        <v>613</v>
      </c>
      <c r="J62">
        <v>23.928107910000001</v>
      </c>
      <c r="K62">
        <v>4.8916365270000002</v>
      </c>
      <c r="M62" t="s">
        <v>643</v>
      </c>
      <c r="N62">
        <v>0.52910052900000004</v>
      </c>
      <c r="O62">
        <v>0.727392967</v>
      </c>
    </row>
    <row r="63" spans="1:15" x14ac:dyDescent="0.35">
      <c r="A63" t="s">
        <v>96</v>
      </c>
      <c r="B63">
        <v>46.151571739807032</v>
      </c>
      <c r="C63">
        <f t="shared" si="2"/>
        <v>6.7934948104644217</v>
      </c>
      <c r="I63" t="s">
        <v>614</v>
      </c>
      <c r="J63">
        <v>29.40907331</v>
      </c>
      <c r="K63">
        <v>5.4230133049999996</v>
      </c>
      <c r="M63" t="s">
        <v>644</v>
      </c>
      <c r="N63">
        <v>82.993416819999993</v>
      </c>
      <c r="O63">
        <v>9.1100722730000001</v>
      </c>
    </row>
    <row r="64" spans="1:15" x14ac:dyDescent="0.35">
      <c r="A64" t="s">
        <v>98</v>
      </c>
      <c r="B64">
        <v>84.523809523809518</v>
      </c>
      <c r="C64">
        <f t="shared" si="2"/>
        <v>9.1936831315751526</v>
      </c>
      <c r="I64" t="s">
        <v>615</v>
      </c>
      <c r="J64">
        <v>33.008031590000002</v>
      </c>
      <c r="K64">
        <v>5.745261664</v>
      </c>
      <c r="M64" t="s">
        <v>645</v>
      </c>
      <c r="N64">
        <v>31.528755870000001</v>
      </c>
      <c r="O64">
        <v>5.615047272</v>
      </c>
    </row>
    <row r="65" spans="1:15" x14ac:dyDescent="0.35">
      <c r="A65" t="s">
        <v>99</v>
      </c>
      <c r="B65">
        <v>40.72032558874664</v>
      </c>
      <c r="C65">
        <f t="shared" si="2"/>
        <v>6.3812479648378062</v>
      </c>
      <c r="I65" t="s">
        <v>616</v>
      </c>
      <c r="J65">
        <v>11.99331898</v>
      </c>
      <c r="K65">
        <v>3.463137159</v>
      </c>
      <c r="M65" t="s">
        <v>646</v>
      </c>
      <c r="N65">
        <v>23.197905380000002</v>
      </c>
      <c r="O65">
        <v>4.8164203910000003</v>
      </c>
    </row>
    <row r="66" spans="1:15" x14ac:dyDescent="0.35">
      <c r="A66" t="s">
        <v>100</v>
      </c>
      <c r="B66">
        <v>6.1840554455892223</v>
      </c>
      <c r="C66">
        <f t="shared" si="2"/>
        <v>2.486776114890366</v>
      </c>
      <c r="I66" t="s">
        <v>617</v>
      </c>
      <c r="J66">
        <v>6.8071818889999998</v>
      </c>
      <c r="K66">
        <v>2.6090576630000002</v>
      </c>
      <c r="M66" t="s">
        <v>647</v>
      </c>
      <c r="N66">
        <v>27.933177929999999</v>
      </c>
      <c r="O66">
        <v>5.2851847579999998</v>
      </c>
    </row>
    <row r="67" spans="1:15" x14ac:dyDescent="0.35">
      <c r="A67" t="s">
        <v>101</v>
      </c>
      <c r="B67">
        <v>7.2504389666283799</v>
      </c>
      <c r="C67">
        <f t="shared" si="2"/>
        <v>2.6926639163899346</v>
      </c>
      <c r="I67" t="s">
        <v>618</v>
      </c>
      <c r="J67">
        <v>29.787833209999999</v>
      </c>
      <c r="K67">
        <v>5.4578231199999996</v>
      </c>
      <c r="M67" t="s">
        <v>648</v>
      </c>
      <c r="N67">
        <v>28.824980579999998</v>
      </c>
      <c r="O67">
        <v>5.36889007</v>
      </c>
    </row>
    <row r="68" spans="1:15" x14ac:dyDescent="0.35">
      <c r="A68" t="s">
        <v>103</v>
      </c>
      <c r="B68">
        <v>80.769070010449312</v>
      </c>
      <c r="C68">
        <f t="shared" si="2"/>
        <v>8.9871613989317733</v>
      </c>
      <c r="I68" t="s">
        <v>619</v>
      </c>
      <c r="J68">
        <v>32.876592010000003</v>
      </c>
      <c r="K68">
        <v>5.7338112990000001</v>
      </c>
      <c r="M68" t="s">
        <v>649</v>
      </c>
      <c r="N68">
        <v>21.41614221</v>
      </c>
      <c r="O68">
        <v>4.627757795</v>
      </c>
    </row>
    <row r="69" spans="1:15" x14ac:dyDescent="0.35">
      <c r="A69" t="s">
        <v>102</v>
      </c>
      <c r="B69">
        <v>48.247386142122984</v>
      </c>
      <c r="C69">
        <f t="shared" si="2"/>
        <v>6.9460338425696566</v>
      </c>
      <c r="I69" t="s">
        <v>620</v>
      </c>
      <c r="J69">
        <v>16.839686700000001</v>
      </c>
      <c r="K69">
        <v>4.1036187320000002</v>
      </c>
      <c r="M69" t="s">
        <v>650</v>
      </c>
      <c r="N69">
        <v>34.519017499999997</v>
      </c>
      <c r="O69">
        <v>5.875288716</v>
      </c>
    </row>
    <row r="70" spans="1:15" x14ac:dyDescent="0.35">
      <c r="I70" t="s">
        <v>621</v>
      </c>
      <c r="J70">
        <v>8.9120370369999993</v>
      </c>
      <c r="K70">
        <v>2.9853035079999999</v>
      </c>
      <c r="M70" t="s">
        <v>651</v>
      </c>
      <c r="N70">
        <v>32.626262629999999</v>
      </c>
      <c r="O70">
        <v>5.7119403560000004</v>
      </c>
    </row>
    <row r="71" spans="1:15" x14ac:dyDescent="0.35">
      <c r="B71">
        <f>AVERAGE(C2)</f>
        <v>8.0872175010939333</v>
      </c>
      <c r="I71" t="s">
        <v>622</v>
      </c>
      <c r="J71">
        <v>58.080808079999997</v>
      </c>
      <c r="K71">
        <v>7.6210765699999996</v>
      </c>
      <c r="M71" t="s">
        <v>652</v>
      </c>
      <c r="N71">
        <v>12.19047619</v>
      </c>
      <c r="O71">
        <v>3.4914862439999999</v>
      </c>
    </row>
    <row r="72" spans="1:15" x14ac:dyDescent="0.35">
      <c r="I72" t="s">
        <v>623</v>
      </c>
      <c r="J72">
        <v>21.885485379999999</v>
      </c>
      <c r="K72">
        <v>4.6781925329999998</v>
      </c>
      <c r="M72" t="s">
        <v>653</v>
      </c>
      <c r="N72">
        <v>16.019099950000001</v>
      </c>
      <c r="O72">
        <v>4.0023867820000003</v>
      </c>
    </row>
    <row r="73" spans="1:15" x14ac:dyDescent="0.35">
      <c r="I73" t="s">
        <v>624</v>
      </c>
      <c r="J73">
        <v>28.362462010000002</v>
      </c>
      <c r="K73">
        <v>5.3256419340000001</v>
      </c>
      <c r="M73" t="s">
        <v>654</v>
      </c>
      <c r="N73">
        <v>24.53383616</v>
      </c>
      <c r="O73">
        <v>4.9531642570000001</v>
      </c>
    </row>
    <row r="74" spans="1:15" x14ac:dyDescent="0.35">
      <c r="I74" t="s">
        <v>625</v>
      </c>
      <c r="J74">
        <v>15.760357819999999</v>
      </c>
      <c r="K74">
        <v>3.969931715</v>
      </c>
      <c r="M74" t="s">
        <v>655</v>
      </c>
      <c r="N74">
        <v>15.60558683</v>
      </c>
      <c r="O74">
        <v>3.9503907190000001</v>
      </c>
    </row>
    <row r="75" spans="1:15" x14ac:dyDescent="0.35">
      <c r="I75" t="s">
        <v>626</v>
      </c>
      <c r="J75">
        <v>14.00759734</v>
      </c>
      <c r="K75">
        <v>3.742672486</v>
      </c>
      <c r="M75" t="s">
        <v>656</v>
      </c>
      <c r="N75">
        <v>31.835968909999998</v>
      </c>
      <c r="O75">
        <v>5.6423371849999997</v>
      </c>
    </row>
    <row r="76" spans="1:15" x14ac:dyDescent="0.35">
      <c r="I76" t="s">
        <v>627</v>
      </c>
      <c r="J76">
        <v>25.181992340000001</v>
      </c>
      <c r="K76">
        <v>5.0181662329999996</v>
      </c>
      <c r="M76" t="s">
        <v>657</v>
      </c>
      <c r="N76">
        <v>31.132376399999998</v>
      </c>
      <c r="O76">
        <v>5.5796394510000002</v>
      </c>
    </row>
    <row r="77" spans="1:15" x14ac:dyDescent="0.35">
      <c r="I77" t="s">
        <v>628</v>
      </c>
      <c r="J77">
        <v>0.52910052900000004</v>
      </c>
      <c r="K77">
        <v>0.727392967</v>
      </c>
      <c r="M77" t="s">
        <v>658</v>
      </c>
      <c r="N77">
        <v>16.080459770000001</v>
      </c>
      <c r="O77">
        <v>4.0100448589999997</v>
      </c>
    </row>
    <row r="78" spans="1:15" x14ac:dyDescent="0.35">
      <c r="I78" t="s">
        <v>629</v>
      </c>
      <c r="J78">
        <v>18.365721520000001</v>
      </c>
      <c r="K78">
        <v>4.2855246490000001</v>
      </c>
      <c r="M78" t="s">
        <v>659</v>
      </c>
      <c r="N78">
        <v>70.223577239999997</v>
      </c>
      <c r="O78">
        <v>8.3799509089999997</v>
      </c>
    </row>
    <row r="79" spans="1:15" x14ac:dyDescent="0.35">
      <c r="I79" t="s">
        <v>630</v>
      </c>
      <c r="J79">
        <v>41.447282379999997</v>
      </c>
      <c r="K79">
        <v>6.4379563820000003</v>
      </c>
      <c r="M79" t="s">
        <v>660</v>
      </c>
      <c r="N79">
        <v>32.140989789999999</v>
      </c>
      <c r="O79">
        <v>5.6693024080000001</v>
      </c>
    </row>
    <row r="80" spans="1:15" x14ac:dyDescent="0.35">
      <c r="I80" t="s">
        <v>631</v>
      </c>
      <c r="J80">
        <v>16.45210728</v>
      </c>
      <c r="K80">
        <v>4.056119732</v>
      </c>
      <c r="M80" t="s">
        <v>661</v>
      </c>
      <c r="N80">
        <v>77.897673789999999</v>
      </c>
      <c r="O80">
        <v>8.8259658840000004</v>
      </c>
    </row>
    <row r="81" spans="9:15" x14ac:dyDescent="0.35">
      <c r="I81" t="s">
        <v>632</v>
      </c>
      <c r="J81">
        <v>19.17177629</v>
      </c>
      <c r="K81">
        <v>4.3785587000000001</v>
      </c>
      <c r="M81" t="s">
        <v>662</v>
      </c>
      <c r="N81">
        <v>48.370945859999999</v>
      </c>
      <c r="O81">
        <v>6.9549224189999999</v>
      </c>
    </row>
    <row r="82" spans="9:15" x14ac:dyDescent="0.35">
      <c r="I82" t="s">
        <v>633</v>
      </c>
      <c r="J82">
        <v>33.301746559999998</v>
      </c>
      <c r="K82">
        <v>5.7707665490000002</v>
      </c>
      <c r="M82" t="s">
        <v>663</v>
      </c>
      <c r="N82">
        <v>45.156695159999998</v>
      </c>
      <c r="O82">
        <v>6.7198731509999998</v>
      </c>
    </row>
    <row r="83" spans="9:15" x14ac:dyDescent="0.35">
      <c r="I83" t="s">
        <v>634</v>
      </c>
      <c r="J83">
        <v>25.146198829999999</v>
      </c>
      <c r="K83">
        <v>5.0145985709999996</v>
      </c>
      <c r="M83" t="s">
        <v>664</v>
      </c>
      <c r="N83">
        <v>25.49223417</v>
      </c>
      <c r="O83">
        <v>5.0489834790000003</v>
      </c>
    </row>
    <row r="84" spans="9:15" x14ac:dyDescent="0.35">
      <c r="I84" t="s">
        <v>635</v>
      </c>
      <c r="J84">
        <v>1.5371762739999999</v>
      </c>
      <c r="K84">
        <v>1.239829131</v>
      </c>
      <c r="M84" t="s">
        <v>665</v>
      </c>
      <c r="N84">
        <v>51.13378685</v>
      </c>
      <c r="O84">
        <v>7.1507892469999996</v>
      </c>
    </row>
    <row r="85" spans="9:15" x14ac:dyDescent="0.35">
      <c r="I85" t="s">
        <v>636</v>
      </c>
      <c r="J85">
        <v>39.910130719999998</v>
      </c>
      <c r="K85">
        <v>6.3174465350000002</v>
      </c>
      <c r="M85" t="s">
        <v>666</v>
      </c>
      <c r="N85">
        <v>52.442780460000002</v>
      </c>
      <c r="O85">
        <v>7.2417387729999998</v>
      </c>
    </row>
    <row r="86" spans="9:15" x14ac:dyDescent="0.35">
      <c r="I86" t="s">
        <v>637</v>
      </c>
      <c r="J86">
        <v>78.812415650000005</v>
      </c>
      <c r="K86">
        <v>8.8776357019999992</v>
      </c>
      <c r="M86" t="s">
        <v>667</v>
      </c>
      <c r="N86">
        <v>33.397435899999998</v>
      </c>
      <c r="O86">
        <v>5.7790514709999998</v>
      </c>
    </row>
    <row r="87" spans="9:15" x14ac:dyDescent="0.35">
      <c r="I87" t="s">
        <v>638</v>
      </c>
      <c r="J87">
        <v>91.992845119999998</v>
      </c>
      <c r="K87">
        <v>9.5912900650000008</v>
      </c>
      <c r="M87" t="s">
        <v>668</v>
      </c>
      <c r="N87">
        <v>49.984818230000002</v>
      </c>
      <c r="O87">
        <v>7.0699942169999996</v>
      </c>
    </row>
    <row r="88" spans="9:15" x14ac:dyDescent="0.35">
      <c r="I88" t="s">
        <v>639</v>
      </c>
      <c r="J88">
        <v>47.817547990000001</v>
      </c>
      <c r="K88">
        <v>6.9150233539999997</v>
      </c>
      <c r="M88" t="s">
        <v>669</v>
      </c>
      <c r="N88">
        <v>42.33875587</v>
      </c>
      <c r="O88">
        <v>6.5068237929999997</v>
      </c>
    </row>
    <row r="89" spans="9:15" x14ac:dyDescent="0.35">
      <c r="I89" t="s">
        <v>640</v>
      </c>
      <c r="J89">
        <v>60.665316850000004</v>
      </c>
      <c r="K89">
        <v>7.7887943130000004</v>
      </c>
      <c r="M89" t="s">
        <v>670</v>
      </c>
      <c r="N89">
        <v>60.37131196</v>
      </c>
      <c r="O89">
        <v>7.7698978089999997</v>
      </c>
    </row>
    <row r="90" spans="9:15" x14ac:dyDescent="0.35">
      <c r="I90" t="s">
        <v>641</v>
      </c>
      <c r="J90">
        <v>86.943880489999998</v>
      </c>
      <c r="K90">
        <v>9.3243702460000009</v>
      </c>
      <c r="M90" t="s">
        <v>671</v>
      </c>
      <c r="N90">
        <v>66.382317799999996</v>
      </c>
      <c r="O90">
        <v>8.1475344609999993</v>
      </c>
    </row>
    <row r="91" spans="9:15" x14ac:dyDescent="0.35">
      <c r="I91" t="s">
        <v>642</v>
      </c>
      <c r="J91">
        <v>38.178057770000002</v>
      </c>
      <c r="K91">
        <v>6.178839516</v>
      </c>
      <c r="M91" t="s">
        <v>672</v>
      </c>
      <c r="N91">
        <v>39.507344709999998</v>
      </c>
      <c r="O91">
        <v>6.2854868320000001</v>
      </c>
    </row>
    <row r="92" spans="9:15" x14ac:dyDescent="0.35">
      <c r="I92" t="s">
        <v>643</v>
      </c>
      <c r="J92">
        <v>0.52910052900000004</v>
      </c>
      <c r="K92">
        <v>0.727392967</v>
      </c>
    </row>
    <row r="93" spans="9:15" x14ac:dyDescent="0.35">
      <c r="I93" t="s">
        <v>644</v>
      </c>
      <c r="J93">
        <v>82.993416819999993</v>
      </c>
      <c r="K93">
        <v>9.1100722730000001</v>
      </c>
    </row>
    <row r="94" spans="9:15" x14ac:dyDescent="0.35">
      <c r="I94" t="s">
        <v>645</v>
      </c>
      <c r="J94">
        <v>31.528755870000001</v>
      </c>
      <c r="K94">
        <v>5.615047272</v>
      </c>
    </row>
    <row r="95" spans="9:15" x14ac:dyDescent="0.35">
      <c r="I95" t="s">
        <v>646</v>
      </c>
      <c r="J95">
        <v>23.197905380000002</v>
      </c>
      <c r="K95">
        <v>4.8164203910000003</v>
      </c>
    </row>
    <row r="96" spans="9:15" x14ac:dyDescent="0.35">
      <c r="I96" t="s">
        <v>647</v>
      </c>
      <c r="J96">
        <v>27.933177929999999</v>
      </c>
      <c r="K96">
        <v>5.2851847579999998</v>
      </c>
    </row>
    <row r="97" spans="9:11" x14ac:dyDescent="0.35">
      <c r="I97" t="s">
        <v>648</v>
      </c>
      <c r="J97">
        <v>28.824980579999998</v>
      </c>
      <c r="K97">
        <v>5.36889007</v>
      </c>
    </row>
    <row r="98" spans="9:11" x14ac:dyDescent="0.35">
      <c r="I98" t="s">
        <v>649</v>
      </c>
      <c r="J98">
        <v>21.41614221</v>
      </c>
      <c r="K98">
        <v>4.627757795</v>
      </c>
    </row>
    <row r="99" spans="9:11" x14ac:dyDescent="0.35">
      <c r="I99" t="s">
        <v>650</v>
      </c>
      <c r="J99">
        <v>34.519017499999997</v>
      </c>
      <c r="K99">
        <v>5.875288716</v>
      </c>
    </row>
    <row r="100" spans="9:11" x14ac:dyDescent="0.35">
      <c r="I100" t="s">
        <v>651</v>
      </c>
      <c r="J100">
        <v>32.626262629999999</v>
      </c>
      <c r="K100">
        <v>5.7119403560000004</v>
      </c>
    </row>
    <row r="101" spans="9:11" x14ac:dyDescent="0.35">
      <c r="I101" t="s">
        <v>652</v>
      </c>
      <c r="J101">
        <v>12.19047619</v>
      </c>
      <c r="K101">
        <v>3.4914862439999999</v>
      </c>
    </row>
    <row r="102" spans="9:11" x14ac:dyDescent="0.35">
      <c r="I102" t="s">
        <v>653</v>
      </c>
      <c r="J102">
        <v>16.019099950000001</v>
      </c>
      <c r="K102">
        <v>4.0023867820000003</v>
      </c>
    </row>
    <row r="103" spans="9:11" x14ac:dyDescent="0.35">
      <c r="I103" t="s">
        <v>654</v>
      </c>
      <c r="J103">
        <v>24.53383616</v>
      </c>
      <c r="K103">
        <v>4.9531642570000001</v>
      </c>
    </row>
    <row r="104" spans="9:11" x14ac:dyDescent="0.35">
      <c r="I104" t="s">
        <v>655</v>
      </c>
      <c r="J104">
        <v>15.60558683</v>
      </c>
      <c r="K104">
        <v>3.9503907190000001</v>
      </c>
    </row>
    <row r="105" spans="9:11" x14ac:dyDescent="0.35">
      <c r="I105" t="s">
        <v>656</v>
      </c>
      <c r="J105">
        <v>31.835968909999998</v>
      </c>
      <c r="K105">
        <v>5.6423371849999997</v>
      </c>
    </row>
    <row r="106" spans="9:11" x14ac:dyDescent="0.35">
      <c r="I106" t="s">
        <v>657</v>
      </c>
      <c r="J106">
        <v>31.132376399999998</v>
      </c>
      <c r="K106">
        <v>5.5796394510000002</v>
      </c>
    </row>
    <row r="107" spans="9:11" x14ac:dyDescent="0.35">
      <c r="I107" t="s">
        <v>658</v>
      </c>
      <c r="J107">
        <v>16.080459770000001</v>
      </c>
      <c r="K107">
        <v>4.0100448589999997</v>
      </c>
    </row>
    <row r="108" spans="9:11" x14ac:dyDescent="0.35">
      <c r="I108" t="s">
        <v>659</v>
      </c>
      <c r="J108">
        <v>70.223577239999997</v>
      </c>
      <c r="K108">
        <v>8.3799509089999997</v>
      </c>
    </row>
    <row r="109" spans="9:11" x14ac:dyDescent="0.35">
      <c r="I109" t="s">
        <v>660</v>
      </c>
      <c r="J109">
        <v>32.140989789999999</v>
      </c>
      <c r="K109">
        <v>5.6693024080000001</v>
      </c>
    </row>
    <row r="110" spans="9:11" x14ac:dyDescent="0.35">
      <c r="I110" t="s">
        <v>661</v>
      </c>
      <c r="J110">
        <v>77.897673789999999</v>
      </c>
      <c r="K110">
        <v>8.8259658840000004</v>
      </c>
    </row>
    <row r="111" spans="9:11" x14ac:dyDescent="0.35">
      <c r="I111" t="s">
        <v>662</v>
      </c>
      <c r="J111">
        <v>48.370945859999999</v>
      </c>
      <c r="K111">
        <v>6.9549224189999999</v>
      </c>
    </row>
    <row r="112" spans="9:11" x14ac:dyDescent="0.35">
      <c r="I112" t="s">
        <v>663</v>
      </c>
      <c r="J112">
        <v>45.156695159999998</v>
      </c>
      <c r="K112">
        <v>6.7198731509999998</v>
      </c>
    </row>
    <row r="113" spans="9:11" x14ac:dyDescent="0.35">
      <c r="I113" t="s">
        <v>664</v>
      </c>
      <c r="J113">
        <v>25.49223417</v>
      </c>
      <c r="K113">
        <v>5.0489834790000003</v>
      </c>
    </row>
    <row r="114" spans="9:11" x14ac:dyDescent="0.35">
      <c r="I114" t="s">
        <v>665</v>
      </c>
      <c r="J114">
        <v>51.13378685</v>
      </c>
      <c r="K114">
        <v>7.1507892469999996</v>
      </c>
    </row>
    <row r="115" spans="9:11" x14ac:dyDescent="0.35">
      <c r="I115" t="s">
        <v>666</v>
      </c>
      <c r="J115">
        <v>52.442780460000002</v>
      </c>
      <c r="K115">
        <v>7.2417387729999998</v>
      </c>
    </row>
    <row r="116" spans="9:11" x14ac:dyDescent="0.35">
      <c r="I116" t="s">
        <v>667</v>
      </c>
      <c r="J116">
        <v>33.397435899999998</v>
      </c>
      <c r="K116">
        <v>5.7790514709999998</v>
      </c>
    </row>
    <row r="117" spans="9:11" x14ac:dyDescent="0.35">
      <c r="I117" t="s">
        <v>668</v>
      </c>
      <c r="J117">
        <v>49.984818230000002</v>
      </c>
      <c r="K117">
        <v>7.0699942169999996</v>
      </c>
    </row>
    <row r="118" spans="9:11" x14ac:dyDescent="0.35">
      <c r="I118" t="s">
        <v>669</v>
      </c>
      <c r="J118">
        <v>42.33875587</v>
      </c>
      <c r="K118">
        <v>6.5068237929999997</v>
      </c>
    </row>
    <row r="119" spans="9:11" x14ac:dyDescent="0.35">
      <c r="I119" t="s">
        <v>670</v>
      </c>
      <c r="J119">
        <v>60.37131196</v>
      </c>
      <c r="K119">
        <v>7.7698978089999997</v>
      </c>
    </row>
    <row r="120" spans="9:11" x14ac:dyDescent="0.35">
      <c r="I120" t="s">
        <v>671</v>
      </c>
      <c r="J120">
        <v>66.382317799999996</v>
      </c>
      <c r="K120">
        <v>8.1475344609999993</v>
      </c>
    </row>
    <row r="121" spans="9:11" x14ac:dyDescent="0.35">
      <c r="I121" t="s">
        <v>672</v>
      </c>
      <c r="J121">
        <v>39.507344709999998</v>
      </c>
      <c r="K121">
        <v>6.2854868320000001</v>
      </c>
    </row>
    <row r="123" spans="9:11" x14ac:dyDescent="0.35">
      <c r="J123">
        <f>AVERAGE(K2:K121)</f>
        <v>5.3918919509000007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8E100-7A6F-4F60-B8D3-A54C5F55A167}">
  <dimension ref="B2:AA89"/>
  <sheetViews>
    <sheetView topLeftCell="D33" zoomScale="72" zoomScaleNormal="72" workbookViewId="0">
      <selection activeCell="L54" sqref="L54"/>
    </sheetView>
  </sheetViews>
  <sheetFormatPr defaultRowHeight="14.5" x14ac:dyDescent="0.35"/>
  <cols>
    <col min="3" max="4" width="8.90625" bestFit="1" customWidth="1"/>
    <col min="5" max="5" width="12.54296875" bestFit="1" customWidth="1"/>
    <col min="6" max="7" width="13.453125" bestFit="1" customWidth="1"/>
    <col min="8" max="8" width="8.90625" bestFit="1" customWidth="1"/>
    <col min="9" max="9" width="14.08984375" customWidth="1"/>
    <col min="10" max="10" width="8.90625" bestFit="1" customWidth="1"/>
    <col min="11" max="11" width="12.54296875" style="14" bestFit="1" customWidth="1"/>
    <col min="12" max="12" width="12.54296875" bestFit="1" customWidth="1"/>
    <col min="14" max="15" width="8.90625" bestFit="1" customWidth="1"/>
    <col min="18" max="19" width="8.90625" bestFit="1" customWidth="1"/>
    <col min="20" max="20" width="8.81640625" bestFit="1" customWidth="1"/>
    <col min="22" max="22" width="11.81640625" bestFit="1" customWidth="1"/>
  </cols>
  <sheetData>
    <row r="2" spans="2:24" x14ac:dyDescent="0.35">
      <c r="B2" t="s">
        <v>224</v>
      </c>
      <c r="C2">
        <v>0</v>
      </c>
      <c r="D2" t="s">
        <v>227</v>
      </c>
      <c r="E2">
        <v>4.6153846153846159</v>
      </c>
      <c r="G2" t="s">
        <v>36</v>
      </c>
      <c r="H2" t="s">
        <v>37</v>
      </c>
      <c r="I2" t="s">
        <v>500</v>
      </c>
      <c r="J2">
        <v>2.9850746269999999</v>
      </c>
      <c r="N2" t="s">
        <v>23</v>
      </c>
    </row>
    <row r="3" spans="2:24" x14ac:dyDescent="0.35">
      <c r="B3" t="s">
        <v>225</v>
      </c>
      <c r="C3">
        <v>0</v>
      </c>
      <c r="D3" t="s">
        <v>228</v>
      </c>
      <c r="E3">
        <v>3.5714285714285712</v>
      </c>
      <c r="G3" t="s">
        <v>38</v>
      </c>
      <c r="H3">
        <v>100</v>
      </c>
      <c r="I3" t="s">
        <v>500</v>
      </c>
      <c r="J3">
        <v>2</v>
      </c>
      <c r="N3" t="s">
        <v>390</v>
      </c>
      <c r="O3">
        <v>17.543859649122805</v>
      </c>
      <c r="R3" t="s">
        <v>36</v>
      </c>
      <c r="S3" t="s">
        <v>37</v>
      </c>
      <c r="T3" t="s">
        <v>490</v>
      </c>
      <c r="V3" t="s">
        <v>491</v>
      </c>
      <c r="W3">
        <v>24.528301886792452</v>
      </c>
      <c r="X3">
        <v>9.406705751412483</v>
      </c>
    </row>
    <row r="4" spans="2:24" x14ac:dyDescent="0.35">
      <c r="B4" t="s">
        <v>226</v>
      </c>
      <c r="C4">
        <v>1.5873015873015872</v>
      </c>
      <c r="D4" t="s">
        <v>229</v>
      </c>
      <c r="E4">
        <v>0</v>
      </c>
      <c r="G4" t="s">
        <v>38</v>
      </c>
      <c r="H4">
        <v>100</v>
      </c>
      <c r="I4" t="s">
        <v>500</v>
      </c>
      <c r="J4">
        <v>3.076923077</v>
      </c>
      <c r="N4" t="s">
        <v>391</v>
      </c>
      <c r="O4">
        <v>33.333333333333329</v>
      </c>
      <c r="R4" t="s">
        <v>53</v>
      </c>
      <c r="S4">
        <v>56.338028170000001</v>
      </c>
      <c r="T4">
        <v>7.0806730217642997</v>
      </c>
      <c r="V4" t="s">
        <v>491</v>
      </c>
      <c r="W4">
        <v>22.58064516129032</v>
      </c>
      <c r="X4">
        <v>8.5291323880790397</v>
      </c>
    </row>
    <row r="5" spans="2:24" x14ac:dyDescent="0.35">
      <c r="B5" t="s">
        <v>231</v>
      </c>
      <c r="C5">
        <v>21.53846153846154</v>
      </c>
      <c r="D5" t="s">
        <v>230</v>
      </c>
      <c r="E5">
        <v>2.7289377289377286</v>
      </c>
      <c r="G5" t="s">
        <v>38</v>
      </c>
      <c r="H5">
        <v>95.12195122</v>
      </c>
      <c r="N5" t="s">
        <v>392</v>
      </c>
      <c r="O5">
        <v>24.561403508771928</v>
      </c>
      <c r="R5" t="s">
        <v>53</v>
      </c>
      <c r="S5">
        <v>66.666666669999998</v>
      </c>
      <c r="T5">
        <v>7.1711450536308128</v>
      </c>
      <c r="V5" t="s">
        <v>491</v>
      </c>
      <c r="W5">
        <v>51.724137931034484</v>
      </c>
      <c r="X5">
        <v>7.666811558063797</v>
      </c>
    </row>
    <row r="6" spans="2:24" x14ac:dyDescent="0.35">
      <c r="B6" t="s">
        <v>232</v>
      </c>
      <c r="C6">
        <v>31.111111111111111</v>
      </c>
      <c r="G6" t="s">
        <v>39</v>
      </c>
      <c r="H6">
        <v>68.181818179999993</v>
      </c>
      <c r="N6" t="s">
        <v>393</v>
      </c>
      <c r="O6">
        <v>21.951219512195124</v>
      </c>
      <c r="R6" t="s">
        <v>53</v>
      </c>
      <c r="S6">
        <v>80.769230769999993</v>
      </c>
      <c r="T6">
        <v>3.9704323885630139</v>
      </c>
    </row>
    <row r="7" spans="2:24" x14ac:dyDescent="0.35">
      <c r="B7" t="s">
        <v>233</v>
      </c>
      <c r="C7">
        <v>50</v>
      </c>
      <c r="E7" t="e">
        <f>STDEV(#REF!)/SQRT(3)</f>
        <v>#REF!</v>
      </c>
      <c r="G7" t="s">
        <v>39</v>
      </c>
      <c r="H7">
        <v>82.222222220000006</v>
      </c>
      <c r="J7" t="e">
        <f>STDEV(#REF!)/SQRT(3)</f>
        <v>#REF!</v>
      </c>
      <c r="N7" t="s">
        <v>394</v>
      </c>
      <c r="O7">
        <v>33.962264150943398</v>
      </c>
      <c r="R7" t="s">
        <v>65</v>
      </c>
      <c r="S7">
        <v>91.428571430000005</v>
      </c>
      <c r="T7">
        <v>6.2269984912640162</v>
      </c>
      <c r="V7" t="s">
        <v>411</v>
      </c>
      <c r="W7">
        <v>15.555555555555555</v>
      </c>
    </row>
    <row r="8" spans="2:24" x14ac:dyDescent="0.35">
      <c r="B8" t="s">
        <v>234</v>
      </c>
      <c r="C8">
        <v>28.571428571428569</v>
      </c>
      <c r="G8" t="s">
        <v>39</v>
      </c>
      <c r="H8">
        <v>64.516129030000002</v>
      </c>
      <c r="N8" t="s">
        <v>395</v>
      </c>
      <c r="O8">
        <v>58.620689655172406</v>
      </c>
      <c r="R8" t="s">
        <v>65</v>
      </c>
      <c r="S8">
        <v>78.571428569999995</v>
      </c>
      <c r="T8">
        <v>3.9010176903157228</v>
      </c>
      <c r="V8" t="s">
        <v>412</v>
      </c>
      <c r="W8">
        <v>37.5</v>
      </c>
    </row>
    <row r="9" spans="2:24" x14ac:dyDescent="0.35">
      <c r="B9" t="s">
        <v>235</v>
      </c>
      <c r="C9">
        <v>24.657534246575342</v>
      </c>
      <c r="G9" t="s">
        <v>40</v>
      </c>
      <c r="H9">
        <v>76.190476189999998</v>
      </c>
      <c r="N9" t="s">
        <v>396</v>
      </c>
      <c r="O9">
        <v>15.686274509803921</v>
      </c>
      <c r="R9" t="s">
        <v>65</v>
      </c>
      <c r="S9">
        <v>70</v>
      </c>
      <c r="T9">
        <v>3.8778150293670168</v>
      </c>
      <c r="V9" t="s">
        <v>413</v>
      </c>
      <c r="W9">
        <v>23.255813953488371</v>
      </c>
    </row>
    <row r="10" spans="2:24" x14ac:dyDescent="0.35">
      <c r="B10" t="s">
        <v>236</v>
      </c>
      <c r="C10">
        <v>31.25</v>
      </c>
      <c r="G10" t="s">
        <v>40</v>
      </c>
      <c r="H10">
        <v>90.140845069999997</v>
      </c>
      <c r="J10" t="s">
        <v>105</v>
      </c>
      <c r="L10" t="s">
        <v>503</v>
      </c>
      <c r="N10" t="s">
        <v>397</v>
      </c>
      <c r="O10">
        <v>15.909090909090908</v>
      </c>
      <c r="R10" t="s">
        <v>74</v>
      </c>
      <c r="S10">
        <v>83.333333330000002</v>
      </c>
      <c r="T10">
        <v>2.3960509309490763</v>
      </c>
    </row>
    <row r="11" spans="2:24" x14ac:dyDescent="0.35">
      <c r="B11" t="s">
        <v>237</v>
      </c>
      <c r="C11">
        <v>90.384615384615387</v>
      </c>
      <c r="G11" t="s">
        <v>40</v>
      </c>
      <c r="H11">
        <v>84.722222220000006</v>
      </c>
      <c r="J11">
        <v>84.801416752222224</v>
      </c>
      <c r="L11">
        <v>2.5797321001359359</v>
      </c>
      <c r="N11" t="s">
        <v>398</v>
      </c>
      <c r="O11">
        <v>32.653061224489797</v>
      </c>
      <c r="R11" t="s">
        <v>74</v>
      </c>
      <c r="S11">
        <v>78.082191780000002</v>
      </c>
      <c r="T11">
        <v>13.025930123944281</v>
      </c>
      <c r="V11">
        <f>AVERAGE(W3:W5)</f>
        <v>32.944361659705748</v>
      </c>
      <c r="W11">
        <f>_xlfn.T.TEST(W3:W5,W7:W9,2,1)</f>
        <v>0.61033860239942683</v>
      </c>
      <c r="X11">
        <f>STDEV(W3:W5)/SQRT(3)</f>
        <v>9.406705751412483</v>
      </c>
    </row>
    <row r="12" spans="2:24" x14ac:dyDescent="0.35">
      <c r="B12" t="s">
        <v>238</v>
      </c>
      <c r="C12">
        <v>85.294117647058826</v>
      </c>
      <c r="G12" t="s">
        <v>41</v>
      </c>
      <c r="H12">
        <v>81.034482760000003</v>
      </c>
      <c r="J12">
        <v>45.799031879415146</v>
      </c>
      <c r="L12">
        <v>4.5268233583557231</v>
      </c>
      <c r="N12" t="s">
        <v>399</v>
      </c>
      <c r="O12">
        <v>6.666666666666667</v>
      </c>
      <c r="R12" t="s">
        <v>74</v>
      </c>
      <c r="S12">
        <v>86.274509800000004</v>
      </c>
      <c r="T12">
        <v>13.008176833162544</v>
      </c>
      <c r="V12">
        <f>AVERAGE(W7:W9)</f>
        <v>25.43712316968131</v>
      </c>
      <c r="X12">
        <f>STDEV(W7:W9)/SQRT(3)</f>
        <v>6.428017914212572</v>
      </c>
    </row>
    <row r="13" spans="2:24" x14ac:dyDescent="0.35">
      <c r="B13" t="s">
        <v>239</v>
      </c>
      <c r="C13">
        <v>84.615384615384613</v>
      </c>
      <c r="G13" t="s">
        <v>41</v>
      </c>
      <c r="H13">
        <v>87.5</v>
      </c>
      <c r="N13" t="s">
        <v>400</v>
      </c>
      <c r="O13">
        <v>23.076923076923077</v>
      </c>
      <c r="R13" t="s">
        <v>76</v>
      </c>
      <c r="S13">
        <v>43.75</v>
      </c>
      <c r="T13">
        <v>9.8685140411340289</v>
      </c>
    </row>
    <row r="14" spans="2:24" x14ac:dyDescent="0.35">
      <c r="B14" t="s">
        <v>240</v>
      </c>
      <c r="C14">
        <v>47.826086956521742</v>
      </c>
      <c r="G14" t="s">
        <v>41</v>
      </c>
      <c r="H14">
        <v>68.852459019999998</v>
      </c>
      <c r="N14" t="s">
        <v>401</v>
      </c>
      <c r="O14">
        <v>17.073170731707318</v>
      </c>
      <c r="R14" t="s">
        <v>76</v>
      </c>
      <c r="S14">
        <v>77.922077920000007</v>
      </c>
      <c r="T14">
        <v>8.5404283107740291</v>
      </c>
    </row>
    <row r="15" spans="2:24" x14ac:dyDescent="0.35">
      <c r="B15" t="s">
        <v>241</v>
      </c>
      <c r="C15">
        <v>42.105263157894733</v>
      </c>
      <c r="G15" t="s">
        <v>42</v>
      </c>
      <c r="H15">
        <v>85.714285709999999</v>
      </c>
      <c r="N15" t="s">
        <v>402</v>
      </c>
      <c r="O15">
        <v>40.909090909090914</v>
      </c>
      <c r="R15" t="s">
        <v>76</v>
      </c>
      <c r="S15">
        <v>61.666666669999998</v>
      </c>
      <c r="T15">
        <v>3.9011109424444212</v>
      </c>
    </row>
    <row r="16" spans="2:24" x14ac:dyDescent="0.35">
      <c r="B16" t="s">
        <v>242</v>
      </c>
      <c r="C16">
        <v>61.53846153846154</v>
      </c>
      <c r="G16" t="s">
        <v>42</v>
      </c>
      <c r="H16">
        <v>84.90566038</v>
      </c>
      <c r="N16" t="s">
        <v>403</v>
      </c>
      <c r="O16">
        <v>23.255813953488371</v>
      </c>
      <c r="R16" t="s">
        <v>78</v>
      </c>
      <c r="S16">
        <v>48.387096769999999</v>
      </c>
      <c r="T16">
        <v>2.7775649516183343</v>
      </c>
    </row>
    <row r="17" spans="2:20" x14ac:dyDescent="0.35">
      <c r="B17" t="s">
        <v>243</v>
      </c>
      <c r="C17">
        <v>40.229885057471265</v>
      </c>
      <c r="G17" t="s">
        <v>42</v>
      </c>
      <c r="H17">
        <v>90.909090910000003</v>
      </c>
      <c r="N17" t="s">
        <v>404</v>
      </c>
      <c r="O17">
        <v>32.258064516129032</v>
      </c>
      <c r="R17" t="s">
        <v>78</v>
      </c>
      <c r="S17">
        <v>52.857142860000003</v>
      </c>
      <c r="T17">
        <v>10.445654467149136</v>
      </c>
    </row>
    <row r="18" spans="2:20" x14ac:dyDescent="0.35">
      <c r="B18" t="s">
        <v>244</v>
      </c>
      <c r="C18">
        <v>57.894736842105267</v>
      </c>
      <c r="G18" t="s">
        <v>43</v>
      </c>
      <c r="H18">
        <v>96.491228070000005</v>
      </c>
      <c r="N18" t="s">
        <v>405</v>
      </c>
      <c r="O18">
        <v>29.032258064516132</v>
      </c>
      <c r="R18" t="s">
        <v>78</v>
      </c>
      <c r="S18">
        <v>43.243243239999998</v>
      </c>
      <c r="T18">
        <v>12.224203364300138</v>
      </c>
    </row>
    <row r="19" spans="2:20" x14ac:dyDescent="0.35">
      <c r="B19" t="s">
        <v>245</v>
      </c>
      <c r="C19">
        <v>33.720930232558139</v>
      </c>
      <c r="G19" t="s">
        <v>43</v>
      </c>
      <c r="H19">
        <v>95.454545449999998</v>
      </c>
      <c r="K19" s="15">
        <v>45.799031879415146</v>
      </c>
      <c r="N19" t="s">
        <v>406</v>
      </c>
      <c r="O19">
        <v>28.000000000000004</v>
      </c>
      <c r="R19" t="s">
        <v>80</v>
      </c>
      <c r="S19">
        <v>78.260869569999997</v>
      </c>
      <c r="T19">
        <v>0.9895361333990309</v>
      </c>
    </row>
    <row r="20" spans="2:20" x14ac:dyDescent="0.35">
      <c r="B20" t="s">
        <v>246</v>
      </c>
      <c r="C20">
        <v>86.666666666666671</v>
      </c>
      <c r="G20" t="s">
        <v>43</v>
      </c>
      <c r="H20">
        <v>74.468085110000004</v>
      </c>
      <c r="N20" t="s">
        <v>407</v>
      </c>
      <c r="O20">
        <v>19.444444444444446</v>
      </c>
      <c r="R20" t="s">
        <v>80</v>
      </c>
      <c r="S20">
        <v>81.372549019999994</v>
      </c>
      <c r="T20">
        <v>2.17550824615298</v>
      </c>
    </row>
    <row r="21" spans="2:20" x14ac:dyDescent="0.35">
      <c r="B21" t="s">
        <v>247</v>
      </c>
      <c r="C21">
        <v>62.5</v>
      </c>
      <c r="L21" s="15">
        <v>2.687332568</v>
      </c>
      <c r="N21" t="s">
        <v>408</v>
      </c>
      <c r="O21">
        <v>44.230769230769226</v>
      </c>
      <c r="R21" t="s">
        <v>80</v>
      </c>
      <c r="S21">
        <v>78.571428569999995</v>
      </c>
      <c r="T21">
        <v>2.9415997653640251</v>
      </c>
    </row>
    <row r="22" spans="2:20" x14ac:dyDescent="0.35">
      <c r="B22" t="s">
        <v>248</v>
      </c>
      <c r="C22">
        <v>75</v>
      </c>
      <c r="G22" t="s">
        <v>501</v>
      </c>
      <c r="H22" t="s">
        <v>502</v>
      </c>
      <c r="N22" t="s">
        <v>409</v>
      </c>
      <c r="O22">
        <v>18.461538461538463</v>
      </c>
      <c r="R22" t="s">
        <v>82</v>
      </c>
      <c r="S22">
        <v>73.913043479999999</v>
      </c>
      <c r="T22">
        <v>5.0536188857241138</v>
      </c>
    </row>
    <row r="23" spans="2:20" x14ac:dyDescent="0.35">
      <c r="B23" t="s">
        <v>249</v>
      </c>
      <c r="C23">
        <v>1.5384615384615385</v>
      </c>
      <c r="G23">
        <f>AVERAGE(H3:H20)</f>
        <v>84.801416752222224</v>
      </c>
      <c r="H23">
        <f>STDEV(H3:H20)/SQRT(18)</f>
        <v>2.5797321001359359</v>
      </c>
      <c r="J23">
        <v>2019</v>
      </c>
      <c r="L23">
        <v>2022</v>
      </c>
      <c r="N23" t="s">
        <v>410</v>
      </c>
      <c r="O23">
        <v>37.5</v>
      </c>
      <c r="R23" t="s">
        <v>82</v>
      </c>
      <c r="S23">
        <v>84.090909089999997</v>
      </c>
      <c r="T23">
        <v>7.1134171805929132</v>
      </c>
    </row>
    <row r="24" spans="2:20" x14ac:dyDescent="0.35">
      <c r="B24" t="s">
        <v>250</v>
      </c>
      <c r="C24">
        <v>1.1904761904761905</v>
      </c>
      <c r="I24">
        <v>2019</v>
      </c>
      <c r="J24" s="15">
        <v>84.801416752222195</v>
      </c>
      <c r="K24" s="15" t="s">
        <v>716</v>
      </c>
      <c r="L24" s="15">
        <v>2.687332568</v>
      </c>
      <c r="N24" t="s">
        <v>414</v>
      </c>
      <c r="O24">
        <v>11.864406779661017</v>
      </c>
      <c r="R24" t="s">
        <v>82</v>
      </c>
      <c r="S24">
        <v>66.666666669999998</v>
      </c>
      <c r="T24">
        <v>1.2150246714723436</v>
      </c>
    </row>
    <row r="25" spans="2:20" x14ac:dyDescent="0.35">
      <c r="B25" t="s">
        <v>251</v>
      </c>
      <c r="C25">
        <v>1.3513513513513513</v>
      </c>
      <c r="I25">
        <v>2022</v>
      </c>
      <c r="J25" s="15">
        <v>45.799031879415146</v>
      </c>
      <c r="K25" s="14" t="s">
        <v>717</v>
      </c>
      <c r="L25" s="15">
        <v>2.7289377289377286</v>
      </c>
      <c r="N25" t="s">
        <v>415</v>
      </c>
      <c r="O25">
        <v>16.666666666666664</v>
      </c>
      <c r="R25" t="s">
        <v>52</v>
      </c>
      <c r="S25">
        <v>69.642857140000004</v>
      </c>
      <c r="T25">
        <v>8.8914776069327619</v>
      </c>
    </row>
    <row r="26" spans="2:20" x14ac:dyDescent="0.35">
      <c r="B26" t="s">
        <v>252</v>
      </c>
      <c r="C26">
        <v>12.121212121212121</v>
      </c>
      <c r="E26" t="s">
        <v>105</v>
      </c>
      <c r="F26" t="s">
        <v>503</v>
      </c>
      <c r="G26" t="s">
        <v>504</v>
      </c>
      <c r="H26" t="s">
        <v>503</v>
      </c>
      <c r="N26" t="s">
        <v>416</v>
      </c>
      <c r="O26">
        <v>18.75</v>
      </c>
      <c r="R26" t="s">
        <v>52</v>
      </c>
      <c r="S26">
        <v>60.60606061</v>
      </c>
      <c r="T26">
        <v>9.6092850089306037</v>
      </c>
    </row>
    <row r="27" spans="2:20" ht="15" thickBot="1" x14ac:dyDescent="0.4">
      <c r="B27" t="s">
        <v>253</v>
      </c>
      <c r="C27">
        <v>14.666666666666666</v>
      </c>
      <c r="D27">
        <v>2019</v>
      </c>
      <c r="E27" s="1">
        <v>84.801416752222224</v>
      </c>
      <c r="F27">
        <v>2.5797321001359359</v>
      </c>
      <c r="G27" s="1">
        <f>AVERAGE(J2:J4)</f>
        <v>2.687332568</v>
      </c>
      <c r="H27" s="3">
        <f>STDEV(J2:J4)/SQRT(3)</f>
        <v>0.34468757772653402</v>
      </c>
      <c r="I27" s="16" t="s">
        <v>0</v>
      </c>
      <c r="J27" s="16">
        <v>2019</v>
      </c>
      <c r="K27" s="16">
        <v>2022</v>
      </c>
      <c r="L27" s="16" t="s">
        <v>718</v>
      </c>
      <c r="N27" t="s">
        <v>417</v>
      </c>
      <c r="O27">
        <v>17.948717948717949</v>
      </c>
      <c r="R27" t="s">
        <v>52</v>
      </c>
      <c r="S27">
        <v>90.625</v>
      </c>
      <c r="T27">
        <v>10.125425572710066</v>
      </c>
    </row>
    <row r="28" spans="2:20" x14ac:dyDescent="0.35">
      <c r="B28" t="s">
        <v>254</v>
      </c>
      <c r="C28">
        <v>13.793103448275861</v>
      </c>
      <c r="D28">
        <v>2022</v>
      </c>
      <c r="E28" s="1">
        <v>45.799031879415146</v>
      </c>
      <c r="F28">
        <v>4.5268233583557231</v>
      </c>
      <c r="G28" s="1">
        <f>AVERAGE(E2:E4)</f>
        <v>2.7289377289377286</v>
      </c>
      <c r="H28" s="3">
        <f>STDEV(E2:E4)/SQRT(3)</f>
        <v>1.3973530813342478</v>
      </c>
      <c r="I28" s="14" t="s">
        <v>834</v>
      </c>
      <c r="J28" s="15">
        <v>84.801416752222195</v>
      </c>
      <c r="K28" s="15">
        <v>45.799031879415146</v>
      </c>
      <c r="L28" s="49">
        <v>1.6141330916883866E-10</v>
      </c>
      <c r="N28" t="s">
        <v>418</v>
      </c>
      <c r="O28">
        <v>16.666666666666664</v>
      </c>
      <c r="R28" t="s">
        <v>64</v>
      </c>
      <c r="S28">
        <v>63.157894740000003</v>
      </c>
      <c r="T28">
        <v>5.8555382491948604</v>
      </c>
    </row>
    <row r="29" spans="2:20" x14ac:dyDescent="0.35">
      <c r="B29" t="s">
        <v>197</v>
      </c>
      <c r="C29">
        <v>0</v>
      </c>
      <c r="I29" s="14" t="s">
        <v>835</v>
      </c>
      <c r="J29" s="15">
        <v>2.687332568</v>
      </c>
      <c r="K29" s="15">
        <v>2.7289377289377286</v>
      </c>
      <c r="L29" s="15">
        <v>0.98113705738483659</v>
      </c>
      <c r="N29" t="s">
        <v>419</v>
      </c>
      <c r="O29">
        <v>7.4074074074074066</v>
      </c>
      <c r="R29" t="s">
        <v>64</v>
      </c>
      <c r="S29">
        <v>58</v>
      </c>
      <c r="T29">
        <v>7.2887146116402537</v>
      </c>
    </row>
    <row r="30" spans="2:20" x14ac:dyDescent="0.35">
      <c r="B30" t="s">
        <v>198</v>
      </c>
      <c r="C30">
        <v>0</v>
      </c>
      <c r="D30" t="s">
        <v>496</v>
      </c>
      <c r="E30">
        <f>_xlfn.T.TEST(C2:C55,H3:H20,2,3)</f>
        <v>1.6141330916883866E-10</v>
      </c>
      <c r="G30">
        <f>_xlfn.T.TEST(E2:E4,J2:J4,2,1)</f>
        <v>0.98113705738483659</v>
      </c>
      <c r="I30" s="14"/>
      <c r="J30" s="15"/>
      <c r="K30" s="15"/>
      <c r="L30" s="49">
        <v>4.9917237162195324E-6</v>
      </c>
      <c r="N30" t="s">
        <v>215</v>
      </c>
      <c r="O30">
        <v>58.730158730158735</v>
      </c>
      <c r="R30" t="s">
        <v>64</v>
      </c>
      <c r="S30">
        <v>43.589743589999998</v>
      </c>
      <c r="T30">
        <v>7.6275184667284686</v>
      </c>
    </row>
    <row r="31" spans="2:20" x14ac:dyDescent="0.35">
      <c r="B31" t="s">
        <v>199</v>
      </c>
      <c r="C31">
        <v>8.1967213114754092</v>
      </c>
      <c r="I31" t="s">
        <v>836</v>
      </c>
      <c r="J31" s="15">
        <v>74.416949151666671</v>
      </c>
      <c r="K31" s="15">
        <v>39.629216227063928</v>
      </c>
      <c r="L31" s="15">
        <v>0.61033860239942705</v>
      </c>
      <c r="N31" t="s">
        <v>216</v>
      </c>
      <c r="O31">
        <v>55.714285714285715</v>
      </c>
      <c r="R31" t="s">
        <v>75</v>
      </c>
      <c r="S31">
        <v>68.75</v>
      </c>
      <c r="T31">
        <v>1.6946798731473474</v>
      </c>
    </row>
    <row r="32" spans="2:20" x14ac:dyDescent="0.35">
      <c r="B32" t="s">
        <v>258</v>
      </c>
      <c r="C32">
        <v>87.719298245614027</v>
      </c>
      <c r="I32" t="s">
        <v>837</v>
      </c>
      <c r="J32" s="15">
        <v>32.944361659705748</v>
      </c>
      <c r="K32" s="15">
        <v>25.43712316968131</v>
      </c>
      <c r="L32" s="49"/>
      <c r="N32" t="s">
        <v>217</v>
      </c>
      <c r="O32">
        <v>36.231884057971016</v>
      </c>
      <c r="R32" t="s">
        <v>75</v>
      </c>
      <c r="S32">
        <v>63.157894740000003</v>
      </c>
      <c r="T32">
        <v>12.077936191677288</v>
      </c>
    </row>
    <row r="33" spans="2:20" x14ac:dyDescent="0.35">
      <c r="B33" t="s">
        <v>259</v>
      </c>
      <c r="C33">
        <v>73.333333333333329</v>
      </c>
      <c r="E33" s="9"/>
      <c r="F33" s="8" t="s">
        <v>105</v>
      </c>
      <c r="G33" s="8" t="s">
        <v>504</v>
      </c>
      <c r="M33" t="s">
        <v>246</v>
      </c>
      <c r="N33">
        <v>86.666666666666671</v>
      </c>
      <c r="Q33" t="s">
        <v>75</v>
      </c>
      <c r="R33">
        <v>64.406779659999998</v>
      </c>
      <c r="S33">
        <v>11.864406780000017</v>
      </c>
    </row>
    <row r="34" spans="2:20" x14ac:dyDescent="0.35">
      <c r="B34" t="s">
        <v>260</v>
      </c>
      <c r="C34">
        <v>75.384615384615387</v>
      </c>
      <c r="E34" s="10">
        <v>2019</v>
      </c>
      <c r="F34" s="12">
        <v>84.801416752222224</v>
      </c>
      <c r="G34" s="12">
        <v>2.687332568</v>
      </c>
      <c r="H34" t="s">
        <v>505</v>
      </c>
      <c r="I34" t="s">
        <v>507</v>
      </c>
      <c r="M34" t="s">
        <v>247</v>
      </c>
      <c r="N34">
        <v>62.5</v>
      </c>
      <c r="Q34" t="s">
        <v>77</v>
      </c>
      <c r="R34">
        <v>100</v>
      </c>
      <c r="S34">
        <v>0.85470085333333168</v>
      </c>
    </row>
    <row r="35" spans="2:20" x14ac:dyDescent="0.35">
      <c r="B35" t="s">
        <v>285</v>
      </c>
      <c r="C35">
        <v>94.444444444444443</v>
      </c>
      <c r="E35" s="10">
        <v>2022</v>
      </c>
      <c r="F35" s="12">
        <v>45.799031879415146</v>
      </c>
      <c r="G35" s="12">
        <v>2.7289377289377286</v>
      </c>
      <c r="H35" t="s">
        <v>506</v>
      </c>
      <c r="I35" s="1">
        <f>(F35/F34)*100</f>
        <v>54.007390010043643</v>
      </c>
      <c r="M35" t="s">
        <v>248</v>
      </c>
      <c r="N35">
        <v>75</v>
      </c>
      <c r="Q35" t="s">
        <v>77</v>
      </c>
      <c r="R35">
        <v>100</v>
      </c>
      <c r="S35">
        <v>0.78690811106232628</v>
      </c>
    </row>
    <row r="36" spans="2:20" x14ac:dyDescent="0.35">
      <c r="B36" t="s">
        <v>286</v>
      </c>
      <c r="C36">
        <v>90.909090909090907</v>
      </c>
      <c r="H36" t="s">
        <v>508</v>
      </c>
      <c r="I36" s="1">
        <f>(R58/R57)*100</f>
        <v>53.252943958098797</v>
      </c>
      <c r="M36" t="s">
        <v>273</v>
      </c>
      <c r="N36">
        <v>55.813953488372093</v>
      </c>
      <c r="Q36" t="s">
        <v>77</v>
      </c>
      <c r="R36">
        <v>97.435897440000005</v>
      </c>
      <c r="S36">
        <v>0.14285022131953595</v>
      </c>
    </row>
    <row r="37" spans="2:20" x14ac:dyDescent="0.35">
      <c r="B37" t="s">
        <v>287</v>
      </c>
      <c r="C37">
        <v>90.625</v>
      </c>
      <c r="E37" t="s">
        <v>496</v>
      </c>
      <c r="F37" s="13">
        <v>1.6141330916883866E-10</v>
      </c>
      <c r="G37" s="4">
        <v>0.98113705738483659</v>
      </c>
      <c r="I37">
        <v>52.777777777777779</v>
      </c>
      <c r="M37" t="s">
        <v>274</v>
      </c>
      <c r="N37">
        <v>68.965517241379317</v>
      </c>
      <c r="Q37" t="s">
        <v>79</v>
      </c>
      <c r="R37">
        <v>97.916666669999998</v>
      </c>
      <c r="S37">
        <v>0.14285022131953595</v>
      </c>
    </row>
    <row r="38" spans="2:20" x14ac:dyDescent="0.35">
      <c r="B38" t="s">
        <v>312</v>
      </c>
      <c r="C38">
        <v>52.054794520547944</v>
      </c>
      <c r="M38" t="s">
        <v>275</v>
      </c>
      <c r="N38">
        <v>42.647058823529413</v>
      </c>
      <c r="Q38" t="s">
        <v>79</v>
      </c>
      <c r="R38">
        <v>97.777777779999994</v>
      </c>
      <c r="S38">
        <v>7.8448753368377533</v>
      </c>
    </row>
    <row r="39" spans="2:20" x14ac:dyDescent="0.35">
      <c r="B39" t="s">
        <v>313</v>
      </c>
      <c r="C39">
        <v>33.333333333333329</v>
      </c>
      <c r="N39" t="s">
        <v>300</v>
      </c>
      <c r="O39">
        <v>81.538461538461533</v>
      </c>
      <c r="R39" t="s">
        <v>79</v>
      </c>
      <c r="S39">
        <v>97.435897440000005</v>
      </c>
      <c r="T39">
        <v>6.7508209827404935</v>
      </c>
    </row>
    <row r="40" spans="2:20" x14ac:dyDescent="0.35">
      <c r="B40" t="s">
        <v>314</v>
      </c>
      <c r="C40">
        <v>58.064516129032263</v>
      </c>
      <c r="N40" t="s">
        <v>301</v>
      </c>
      <c r="O40">
        <v>53.703703703703709</v>
      </c>
      <c r="R40" t="s">
        <v>81</v>
      </c>
      <c r="S40">
        <v>74.074074069999995</v>
      </c>
      <c r="T40">
        <v>9.7511104307785974</v>
      </c>
    </row>
    <row r="41" spans="2:20" x14ac:dyDescent="0.35">
      <c r="B41" t="s">
        <v>339</v>
      </c>
      <c r="C41">
        <v>56.25</v>
      </c>
      <c r="G41" t="s">
        <v>508</v>
      </c>
      <c r="H41">
        <f>33.63/63.72*100</f>
        <v>52.777777777777779</v>
      </c>
      <c r="N41" t="s">
        <v>302</v>
      </c>
      <c r="O41">
        <v>46.875</v>
      </c>
      <c r="R41" t="s">
        <v>81</v>
      </c>
      <c r="S41">
        <v>86.666666669999998</v>
      </c>
      <c r="T41">
        <v>11.037520201454589</v>
      </c>
    </row>
    <row r="42" spans="2:20" x14ac:dyDescent="0.35">
      <c r="B42" t="s">
        <v>340</v>
      </c>
      <c r="C42">
        <v>49.275362318840585</v>
      </c>
      <c r="N42" t="s">
        <v>327</v>
      </c>
      <c r="O42">
        <v>28.947368421052634</v>
      </c>
      <c r="R42" t="s">
        <v>81</v>
      </c>
      <c r="S42">
        <v>53.22580645</v>
      </c>
      <c r="T42">
        <v>10.639034115324415</v>
      </c>
    </row>
    <row r="43" spans="2:20" ht="15" thickBot="1" x14ac:dyDescent="0.4">
      <c r="B43" t="s">
        <v>341</v>
      </c>
      <c r="C43">
        <v>76.470588235294116</v>
      </c>
      <c r="H43" s="16" t="s">
        <v>0</v>
      </c>
      <c r="N43" t="s">
        <v>328</v>
      </c>
      <c r="O43">
        <v>35.294117647058826</v>
      </c>
      <c r="R43" t="s">
        <v>83</v>
      </c>
      <c r="S43">
        <v>86</v>
      </c>
      <c r="T43">
        <v>0.73330628431932054</v>
      </c>
    </row>
    <row r="44" spans="2:20" ht="15" thickBot="1" x14ac:dyDescent="0.4">
      <c r="B44" t="s">
        <v>366</v>
      </c>
      <c r="C44">
        <v>80.645161290322577</v>
      </c>
      <c r="H44" s="14" t="s">
        <v>717</v>
      </c>
      <c r="I44" s="16">
        <v>2019</v>
      </c>
      <c r="J44" s="16">
        <v>2022</v>
      </c>
      <c r="K44" s="16" t="s">
        <v>718</v>
      </c>
      <c r="N44" t="s">
        <v>329</v>
      </c>
      <c r="O44">
        <v>34.782608695652172</v>
      </c>
      <c r="R44" t="s">
        <v>83</v>
      </c>
      <c r="S44">
        <v>84.21052632</v>
      </c>
      <c r="T44">
        <v>1.0027150990268137</v>
      </c>
    </row>
    <row r="45" spans="2:20" x14ac:dyDescent="0.35">
      <c r="B45" t="s">
        <v>367</v>
      </c>
      <c r="C45">
        <v>87.878787878787875</v>
      </c>
      <c r="H45" s="14" t="s">
        <v>720</v>
      </c>
      <c r="I45" s="15">
        <v>2.687332568</v>
      </c>
      <c r="J45" s="15">
        <v>2.7289377289377286</v>
      </c>
      <c r="K45" s="4">
        <v>0.98113705738483659</v>
      </c>
      <c r="N45" t="s">
        <v>354</v>
      </c>
      <c r="O45">
        <v>30.434782608695656</v>
      </c>
      <c r="R45" t="s">
        <v>83</v>
      </c>
      <c r="S45">
        <v>86.666666669999998</v>
      </c>
      <c r="T45">
        <v>25.367881194964401</v>
      </c>
    </row>
    <row r="46" spans="2:20" x14ac:dyDescent="0.35">
      <c r="B46" t="s">
        <v>368</v>
      </c>
      <c r="C46">
        <v>92.307692307692307</v>
      </c>
      <c r="I46" s="15">
        <v>32.944361659705748</v>
      </c>
      <c r="J46" s="15">
        <v>25.43712316968131</v>
      </c>
      <c r="K46" s="4">
        <v>0.61033860239942705</v>
      </c>
      <c r="N46" t="s">
        <v>355</v>
      </c>
      <c r="O46">
        <v>46.376811594202898</v>
      </c>
    </row>
    <row r="47" spans="2:20" x14ac:dyDescent="0.35">
      <c r="B47" t="s">
        <v>393</v>
      </c>
      <c r="C47">
        <v>21.951219512195124</v>
      </c>
      <c r="N47" t="s">
        <v>356</v>
      </c>
      <c r="O47">
        <v>21.818181818181817</v>
      </c>
      <c r="R47" t="s">
        <v>491</v>
      </c>
      <c r="S47">
        <v>24.528301886792452</v>
      </c>
      <c r="T47">
        <v>9.406705751412483</v>
      </c>
    </row>
    <row r="48" spans="2:20" x14ac:dyDescent="0.35">
      <c r="B48" t="s">
        <v>394</v>
      </c>
      <c r="C48">
        <v>33.962264150943398</v>
      </c>
      <c r="N48" t="s">
        <v>381</v>
      </c>
      <c r="O48">
        <v>58.333333333333336</v>
      </c>
      <c r="R48" t="s">
        <v>491</v>
      </c>
      <c r="S48">
        <v>22.58064516129032</v>
      </c>
      <c r="T48">
        <v>8.5291323880790397</v>
      </c>
    </row>
    <row r="49" spans="2:27" x14ac:dyDescent="0.35">
      <c r="B49" t="s">
        <v>395</v>
      </c>
      <c r="C49">
        <v>58.620689655172406</v>
      </c>
      <c r="N49" t="s">
        <v>382</v>
      </c>
      <c r="O49">
        <v>52.272727272727273</v>
      </c>
      <c r="R49" t="s">
        <v>491</v>
      </c>
      <c r="S49">
        <v>51.724137931034484</v>
      </c>
      <c r="T49">
        <v>7.666811558063797</v>
      </c>
    </row>
    <row r="50" spans="2:27" ht="15" thickBot="1" x14ac:dyDescent="0.4">
      <c r="B50" t="s">
        <v>423</v>
      </c>
      <c r="C50">
        <v>1.5873015873015872</v>
      </c>
      <c r="N50" t="s">
        <v>383</v>
      </c>
      <c r="O50">
        <v>63.636363636363633</v>
      </c>
      <c r="X50" s="16" t="s">
        <v>0</v>
      </c>
      <c r="Y50" s="16">
        <v>2019</v>
      </c>
      <c r="Z50" s="16">
        <v>2022</v>
      </c>
      <c r="AA50" s="16" t="s">
        <v>718</v>
      </c>
    </row>
    <row r="51" spans="2:27" x14ac:dyDescent="0.35">
      <c r="B51" t="s">
        <v>424</v>
      </c>
      <c r="C51">
        <v>0</v>
      </c>
      <c r="N51" t="s">
        <v>441</v>
      </c>
      <c r="O51">
        <v>60.606060606060609</v>
      </c>
      <c r="X51" t="s">
        <v>719</v>
      </c>
      <c r="Y51" s="15">
        <v>74.416949151666671</v>
      </c>
      <c r="Z51" s="15">
        <v>39.629216227063928</v>
      </c>
      <c r="AA51" s="19">
        <v>4.9917237162195324E-6</v>
      </c>
    </row>
    <row r="52" spans="2:27" x14ac:dyDescent="0.35">
      <c r="B52" t="s">
        <v>425</v>
      </c>
      <c r="C52">
        <v>0</v>
      </c>
      <c r="N52" t="s">
        <v>442</v>
      </c>
      <c r="O52">
        <v>45.098039215686278</v>
      </c>
      <c r="X52" t="s">
        <v>720</v>
      </c>
      <c r="Y52" s="15">
        <v>32.944361659705748</v>
      </c>
      <c r="Z52" s="15">
        <v>25.43712316968131</v>
      </c>
      <c r="AA52" s="18">
        <v>0.61033860239942705</v>
      </c>
    </row>
    <row r="53" spans="2:27" x14ac:dyDescent="0.35">
      <c r="B53" t="s">
        <v>450</v>
      </c>
      <c r="C53">
        <v>86.274509803921575</v>
      </c>
      <c r="F53" s="14" t="s">
        <v>830</v>
      </c>
      <c r="G53" s="15">
        <v>84.801416752222195</v>
      </c>
      <c r="H53" s="15">
        <v>45.799031879415146</v>
      </c>
      <c r="I53" s="14">
        <v>2.5797321001359359</v>
      </c>
      <c r="J53" s="14">
        <v>4.5268233583557231</v>
      </c>
      <c r="N53" t="s">
        <v>443</v>
      </c>
      <c r="O53">
        <v>75.409836065573771</v>
      </c>
    </row>
    <row r="54" spans="2:27" x14ac:dyDescent="0.35">
      <c r="B54" t="s">
        <v>451</v>
      </c>
      <c r="C54">
        <v>87.2340425531915</v>
      </c>
      <c r="F54" s="14" t="s">
        <v>832</v>
      </c>
      <c r="G54" s="15">
        <v>2.687332568</v>
      </c>
      <c r="H54" s="15">
        <v>2.7289377289377286</v>
      </c>
      <c r="I54" s="14">
        <v>0.34468757772653402</v>
      </c>
      <c r="J54">
        <v>1.3973530813342478</v>
      </c>
      <c r="N54" t="s">
        <v>468</v>
      </c>
      <c r="O54">
        <v>48.888888888888886</v>
      </c>
    </row>
    <row r="55" spans="2:27" x14ac:dyDescent="0.35">
      <c r="B55" t="s">
        <v>452</v>
      </c>
      <c r="C55">
        <v>75.471698113207552</v>
      </c>
      <c r="F55" s="14"/>
      <c r="G55" s="15"/>
      <c r="H55" s="15"/>
      <c r="N55" t="s">
        <v>469</v>
      </c>
      <c r="O55">
        <v>82.258064516129039</v>
      </c>
    </row>
    <row r="56" spans="2:27" x14ac:dyDescent="0.35">
      <c r="F56" s="14" t="s">
        <v>831</v>
      </c>
      <c r="G56" s="15">
        <v>74.416949151666671</v>
      </c>
      <c r="H56" s="15">
        <v>39.629216227063928</v>
      </c>
      <c r="I56" s="5">
        <v>2.5249936383904301</v>
      </c>
      <c r="J56" s="5">
        <v>2.8742759986828417</v>
      </c>
      <c r="N56" t="s">
        <v>470</v>
      </c>
      <c r="O56">
        <v>68</v>
      </c>
      <c r="Q56" t="s">
        <v>492</v>
      </c>
      <c r="R56" t="s">
        <v>493</v>
      </c>
      <c r="S56" t="s">
        <v>490</v>
      </c>
      <c r="T56" t="s">
        <v>494</v>
      </c>
      <c r="U56" t="s">
        <v>490</v>
      </c>
      <c r="V56" t="s">
        <v>495</v>
      </c>
      <c r="W56" s="15">
        <v>3.0520023131818177</v>
      </c>
      <c r="X56">
        <v>1.3357737765480169</v>
      </c>
    </row>
    <row r="57" spans="2:27" x14ac:dyDescent="0.35">
      <c r="B57" t="s">
        <v>28</v>
      </c>
      <c r="C57" t="s">
        <v>29</v>
      </c>
      <c r="F57" s="14" t="s">
        <v>833</v>
      </c>
      <c r="G57" s="15">
        <v>32.944361659705748</v>
      </c>
      <c r="H57" s="15">
        <v>25.43712316968131</v>
      </c>
      <c r="I57" s="14">
        <v>9.406705751412483</v>
      </c>
      <c r="J57" s="14">
        <v>6.428017914212572</v>
      </c>
      <c r="Q57">
        <v>2019</v>
      </c>
      <c r="R57" s="1">
        <v>74.416949151666671</v>
      </c>
      <c r="S57" s="5">
        <v>2.5249936383904301</v>
      </c>
      <c r="T57" s="1">
        <v>32.944361659705748</v>
      </c>
      <c r="U57">
        <v>9.406705751412483</v>
      </c>
      <c r="V57">
        <v>0.61033860239942705</v>
      </c>
      <c r="W57" s="15">
        <v>3.9015642841333338</v>
      </c>
      <c r="X57">
        <v>0.88217836517771953</v>
      </c>
    </row>
    <row r="58" spans="2:27" x14ac:dyDescent="0.35">
      <c r="B58">
        <f>AVERAGE(C2:C55)</f>
        <v>45.799031879415146</v>
      </c>
      <c r="C58">
        <f>STDEV(C2:C55)/SQRT(54)</f>
        <v>4.5268233583557231</v>
      </c>
      <c r="O58">
        <f>AVERAGE(O3:O56)</f>
        <v>36.424676667531344</v>
      </c>
      <c r="P58">
        <f>STDEV(O3:O56)/SQRT(54)</f>
        <v>2.6655606224535666</v>
      </c>
      <c r="Q58">
        <v>2022</v>
      </c>
      <c r="R58" s="1">
        <v>39.629216227063928</v>
      </c>
      <c r="S58" s="5">
        <v>2.8742759986828417</v>
      </c>
      <c r="T58" s="1">
        <v>25.43712316968131</v>
      </c>
      <c r="U58">
        <v>6.428017914212572</v>
      </c>
      <c r="V58" s="2">
        <f>_xlfn.T.TEST(S4:S45,O3:O56,2,3)</f>
        <v>4.9917237162195324E-6</v>
      </c>
    </row>
    <row r="59" spans="2:27" x14ac:dyDescent="0.35">
      <c r="O59">
        <f>AVERAGE(S4:S45)</f>
        <v>61.657412722473154</v>
      </c>
      <c r="P59">
        <f>STDEV(S4:S45)/SQRT(42)</f>
        <v>4.2643918741048275</v>
      </c>
    </row>
    <row r="60" spans="2:27" x14ac:dyDescent="0.35">
      <c r="T60" s="9" t="s">
        <v>492</v>
      </c>
      <c r="U60" s="8" t="s">
        <v>493</v>
      </c>
      <c r="V60" s="8" t="s">
        <v>499</v>
      </c>
    </row>
    <row r="61" spans="2:27" x14ac:dyDescent="0.35">
      <c r="O61">
        <v>32.944361659705748</v>
      </c>
      <c r="P61">
        <v>0.61033860239942683</v>
      </c>
      <c r="Q61">
        <v>9.406705751412483</v>
      </c>
      <c r="T61" s="10" t="s">
        <v>497</v>
      </c>
      <c r="U61">
        <v>74.416949151666671</v>
      </c>
      <c r="V61" s="1">
        <v>32.944361659705748</v>
      </c>
      <c r="X61" t="s">
        <v>719</v>
      </c>
    </row>
    <row r="62" spans="2:27" x14ac:dyDescent="0.35">
      <c r="O62">
        <v>25.43712316968131</v>
      </c>
      <c r="Q62">
        <v>6.428017914212572</v>
      </c>
      <c r="T62" s="10" t="s">
        <v>498</v>
      </c>
      <c r="U62">
        <v>39.629216227063928</v>
      </c>
      <c r="V62" s="1">
        <v>25.43712316968131</v>
      </c>
      <c r="X62" t="s">
        <v>720</v>
      </c>
    </row>
    <row r="64" spans="2:27" x14ac:dyDescent="0.35">
      <c r="T64" t="s">
        <v>496</v>
      </c>
      <c r="U64" s="17">
        <v>1.56085199070765E-14</v>
      </c>
      <c r="V64">
        <v>0.61033860239942705</v>
      </c>
    </row>
    <row r="84" spans="5:14" x14ac:dyDescent="0.35">
      <c r="H84" s="8"/>
    </row>
    <row r="85" spans="5:14" x14ac:dyDescent="0.35">
      <c r="E85" s="9" t="s">
        <v>492</v>
      </c>
      <c r="F85" s="8"/>
      <c r="G85" s="8"/>
      <c r="H85" s="11"/>
      <c r="I85" s="8"/>
      <c r="J85" s="8"/>
      <c r="K85" s="8"/>
      <c r="L85" s="8"/>
      <c r="M85" s="8" t="s">
        <v>493</v>
      </c>
      <c r="N85" s="8" t="s">
        <v>499</v>
      </c>
    </row>
    <row r="86" spans="5:14" x14ac:dyDescent="0.35">
      <c r="E86" s="10" t="s">
        <v>497</v>
      </c>
      <c r="F86" s="11"/>
      <c r="G86" s="11"/>
      <c r="H86" s="11"/>
      <c r="I86" s="11"/>
      <c r="J86" s="11"/>
      <c r="K86" s="11"/>
      <c r="L86" s="11"/>
      <c r="M86">
        <v>74.416949151666671</v>
      </c>
      <c r="N86" s="1">
        <v>32.944361659705748</v>
      </c>
    </row>
    <row r="87" spans="5:14" x14ac:dyDescent="0.35">
      <c r="E87" s="10" t="s">
        <v>498</v>
      </c>
      <c r="F87" s="11"/>
      <c r="G87" s="11"/>
      <c r="I87" s="11"/>
      <c r="J87" s="11"/>
      <c r="K87" s="11"/>
      <c r="L87" s="11"/>
      <c r="M87">
        <v>39.629216227063928</v>
      </c>
      <c r="N87" s="1">
        <v>25.43712316968131</v>
      </c>
    </row>
    <row r="89" spans="5:14" x14ac:dyDescent="0.35">
      <c r="E89" t="s">
        <v>496</v>
      </c>
      <c r="M89" s="2">
        <v>1.5608519907076503E-14</v>
      </c>
      <c r="N89">
        <v>0.61033860239942705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39C07-B610-4463-8F5B-CA48DC3E23C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B1DCA-1364-4EC4-BCF4-815E74EFDC7C}">
  <dimension ref="B2:O32"/>
  <sheetViews>
    <sheetView topLeftCell="F1" zoomScale="70" workbookViewId="0">
      <selection activeCell="N14" sqref="N14"/>
    </sheetView>
  </sheetViews>
  <sheetFormatPr defaultRowHeight="14.5" x14ac:dyDescent="0.35"/>
  <cols>
    <col min="14" max="14" width="9.36328125" bestFit="1" customWidth="1"/>
  </cols>
  <sheetData>
    <row r="2" spans="2:15" x14ac:dyDescent="0.35">
      <c r="B2" t="s">
        <v>509</v>
      </c>
      <c r="I2" t="s">
        <v>520</v>
      </c>
      <c r="L2" t="s">
        <v>520</v>
      </c>
    </row>
    <row r="3" spans="2:15" x14ac:dyDescent="0.35">
      <c r="B3" t="s">
        <v>510</v>
      </c>
      <c r="C3">
        <v>9.775198083655793</v>
      </c>
      <c r="D3">
        <v>3.7644774079566816</v>
      </c>
      <c r="F3" t="s">
        <v>107</v>
      </c>
      <c r="G3">
        <v>8.9552238805970141</v>
      </c>
      <c r="I3" t="s">
        <v>521</v>
      </c>
      <c r="J3">
        <v>33.301746562616131</v>
      </c>
      <c r="K3">
        <v>7.0733277279054461</v>
      </c>
    </row>
    <row r="4" spans="2:15" x14ac:dyDescent="0.35">
      <c r="B4" t="s">
        <v>511</v>
      </c>
      <c r="C4">
        <v>33.767821975369145</v>
      </c>
      <c r="D4">
        <v>3.0462086197339726</v>
      </c>
      <c r="F4" t="s">
        <v>108</v>
      </c>
      <c r="G4">
        <v>3.7037037037037033</v>
      </c>
      <c r="I4" t="s">
        <v>522</v>
      </c>
      <c r="J4">
        <v>86.943880492267581</v>
      </c>
      <c r="K4">
        <v>3.3989800577430778</v>
      </c>
      <c r="M4" t="s">
        <v>547</v>
      </c>
    </row>
    <row r="5" spans="2:15" x14ac:dyDescent="0.35">
      <c r="B5" t="s">
        <v>512</v>
      </c>
      <c r="C5">
        <v>39.993261455525605</v>
      </c>
      <c r="D5">
        <v>8.7653113648931669</v>
      </c>
      <c r="F5" t="s">
        <v>109</v>
      </c>
      <c r="G5">
        <v>16.666666666666664</v>
      </c>
      <c r="I5" t="s">
        <v>523</v>
      </c>
      <c r="J5">
        <v>28.824980583854906</v>
      </c>
      <c r="K5">
        <v>5.5206410174465068</v>
      </c>
      <c r="M5">
        <f>_xlfn.T.TEST($C$14:$C$16,$J$22:$J$24,2,1)</f>
        <v>9.3399424879826554E-2</v>
      </c>
    </row>
    <row r="6" spans="2:15" x14ac:dyDescent="0.35">
      <c r="B6" t="s">
        <v>513</v>
      </c>
      <c r="C6">
        <v>37.498691314817307</v>
      </c>
      <c r="D6">
        <v>1.8683168483367203</v>
      </c>
      <c r="F6" t="s">
        <v>110</v>
      </c>
      <c r="G6">
        <v>39.682539682539684</v>
      </c>
      <c r="I6" t="s">
        <v>524</v>
      </c>
      <c r="J6">
        <v>24.533836161743142</v>
      </c>
      <c r="K6">
        <v>7.6385671377054836</v>
      </c>
      <c r="M6">
        <f>_xlfn.T.TEST($C$14:$C$16,$J$22:$J$24,2,2)</f>
        <v>3.0139790270234466E-2</v>
      </c>
    </row>
    <row r="7" spans="2:15" x14ac:dyDescent="0.35">
      <c r="B7" t="s">
        <v>514</v>
      </c>
      <c r="C7">
        <v>56.790123456790127</v>
      </c>
      <c r="D7">
        <v>14.774372578840584</v>
      </c>
      <c r="F7" t="s">
        <v>111</v>
      </c>
      <c r="G7">
        <v>32.075471698113205</v>
      </c>
      <c r="I7" t="s">
        <v>525</v>
      </c>
      <c r="J7">
        <v>70.223577235772368</v>
      </c>
      <c r="K7">
        <v>3.8977253883668919</v>
      </c>
      <c r="M7">
        <f>_xlfn.T.TEST($C$14:$C$16,$J$22:$J$24,2,3)</f>
        <v>7.5470190177659338E-2</v>
      </c>
    </row>
    <row r="8" spans="2:15" x14ac:dyDescent="0.35">
      <c r="B8" t="s">
        <v>515</v>
      </c>
      <c r="C8">
        <v>75.110670873382745</v>
      </c>
      <c r="D8">
        <v>2.415828289390761</v>
      </c>
      <c r="F8" t="s">
        <v>112</v>
      </c>
      <c r="G8">
        <v>29.545454545454547</v>
      </c>
      <c r="I8" t="s">
        <v>526</v>
      </c>
      <c r="J8">
        <v>45.15669515669515</v>
      </c>
      <c r="K8">
        <v>2.6150370015221975</v>
      </c>
      <c r="M8" t="s">
        <v>548</v>
      </c>
    </row>
    <row r="9" spans="2:15" x14ac:dyDescent="0.35">
      <c r="B9" t="s">
        <v>516</v>
      </c>
      <c r="C9">
        <v>67.959850606909427</v>
      </c>
      <c r="D9">
        <v>3.5884267438557114</v>
      </c>
      <c r="F9" t="s">
        <v>113</v>
      </c>
      <c r="G9">
        <v>55.357142857142861</v>
      </c>
      <c r="I9" t="s">
        <v>527</v>
      </c>
      <c r="J9">
        <v>58.080808080808083</v>
      </c>
      <c r="K9">
        <v>3.282828282828282</v>
      </c>
      <c r="M9">
        <f>_xlfn.T.TEST($C$3:$C$12,$J$3:$J$20,2,3)</f>
        <v>0.73593764006787343</v>
      </c>
    </row>
    <row r="10" spans="2:15" x14ac:dyDescent="0.35">
      <c r="B10" t="s">
        <v>517</v>
      </c>
      <c r="C10">
        <v>20.899737368311097</v>
      </c>
      <c r="D10">
        <v>5.525232400847079</v>
      </c>
      <c r="F10" t="s">
        <v>114</v>
      </c>
      <c r="G10">
        <v>25</v>
      </c>
      <c r="I10" t="s">
        <v>528</v>
      </c>
      <c r="J10">
        <v>21.885485376946477</v>
      </c>
      <c r="K10">
        <v>8.6747732391217998</v>
      </c>
      <c r="M10">
        <f>_xlfn.T.TEST(C3:C12,J3:J20,2,2)</f>
        <v>0.71217269513116155</v>
      </c>
    </row>
    <row r="11" spans="2:15" x14ac:dyDescent="0.35">
      <c r="B11" t="s">
        <v>518</v>
      </c>
      <c r="C11">
        <v>29.413479344322258</v>
      </c>
      <c r="D11">
        <v>9.0559765486268642</v>
      </c>
      <c r="F11" t="s">
        <v>115</v>
      </c>
      <c r="G11">
        <v>39.622641509433961</v>
      </c>
      <c r="I11" t="s">
        <v>529</v>
      </c>
      <c r="J11">
        <v>28.362462006079028</v>
      </c>
      <c r="K11">
        <v>8.9449328952871561</v>
      </c>
      <c r="M11">
        <f>_xlfn.T.TEST($C$3:$C$12,$J$3:$J$20,2,2)</f>
        <v>0.71217269513116155</v>
      </c>
    </row>
    <row r="12" spans="2:15" x14ac:dyDescent="0.35">
      <c r="B12" t="s">
        <v>519</v>
      </c>
      <c r="C12">
        <v>11.454910551296095</v>
      </c>
      <c r="D12">
        <v>3.7655164713670972</v>
      </c>
      <c r="F12" t="s">
        <v>116</v>
      </c>
      <c r="G12">
        <v>36.231884057971016</v>
      </c>
      <c r="I12" t="s">
        <v>530</v>
      </c>
      <c r="J12">
        <v>31.1887019010431</v>
      </c>
      <c r="K12">
        <v>5.1203519460814793</v>
      </c>
    </row>
    <row r="13" spans="2:15" x14ac:dyDescent="0.35">
      <c r="F13" t="s">
        <v>117</v>
      </c>
      <c r="G13">
        <v>41.17647058823529</v>
      </c>
      <c r="I13" t="s">
        <v>531</v>
      </c>
      <c r="J13">
        <v>43.948517377378231</v>
      </c>
      <c r="K13">
        <v>7.2218280522071314</v>
      </c>
      <c r="M13" t="s">
        <v>549</v>
      </c>
      <c r="N13" s="1">
        <f>AVERAGE(C3:C12)</f>
        <v>38.266374503037959</v>
      </c>
      <c r="O13" s="2">
        <f>STDEV(C3:C12)/SQRT(10)</f>
        <v>7.0841905327468186</v>
      </c>
    </row>
    <row r="14" spans="2:15" x14ac:dyDescent="0.35">
      <c r="B14" t="s">
        <v>543</v>
      </c>
      <c r="C14">
        <v>6.7415730337078648</v>
      </c>
      <c r="F14" t="s">
        <v>118</v>
      </c>
      <c r="G14">
        <v>35.087719298245609</v>
      </c>
      <c r="I14" t="s">
        <v>532</v>
      </c>
      <c r="J14">
        <v>34.877160836126045</v>
      </c>
      <c r="K14">
        <v>4.9731076728965764</v>
      </c>
      <c r="M14" t="s">
        <v>550</v>
      </c>
      <c r="N14" s="1">
        <f>AVERAGE(J3:J20)</f>
        <v>41.059279129562611</v>
      </c>
      <c r="O14" s="2">
        <f>STDEV(J3:J20)/SQRT(18)</f>
        <v>3.9829043406927584</v>
      </c>
    </row>
    <row r="15" spans="2:15" x14ac:dyDescent="0.35">
      <c r="B15" t="s">
        <v>544</v>
      </c>
      <c r="C15">
        <v>6.4935064935064926</v>
      </c>
      <c r="F15" t="s">
        <v>119</v>
      </c>
      <c r="G15">
        <v>72.727272727272734</v>
      </c>
      <c r="I15" t="s">
        <v>533</v>
      </c>
      <c r="J15">
        <v>46.821256038647341</v>
      </c>
      <c r="K15">
        <v>5.7195374659153915</v>
      </c>
    </row>
    <row r="16" spans="2:15" x14ac:dyDescent="0.35">
      <c r="B16" t="s">
        <v>545</v>
      </c>
      <c r="C16">
        <v>5.7971014492753623</v>
      </c>
      <c r="F16" t="s">
        <v>120</v>
      </c>
      <c r="G16">
        <v>70.370370370370367</v>
      </c>
      <c r="I16" t="s">
        <v>534</v>
      </c>
      <c r="J16">
        <v>29.409073311512334</v>
      </c>
      <c r="K16">
        <v>7.6532700735318331</v>
      </c>
    </row>
    <row r="17" spans="2:11" x14ac:dyDescent="0.35">
      <c r="B17" t="s">
        <v>546</v>
      </c>
      <c r="C17">
        <v>6.3440603254965735</v>
      </c>
      <c r="D17">
        <v>0.28269964113863982</v>
      </c>
      <c r="F17" t="s">
        <v>121</v>
      </c>
      <c r="G17">
        <v>27.27272727272727</v>
      </c>
      <c r="I17" t="s">
        <v>535</v>
      </c>
      <c r="J17">
        <v>29.787833214497564</v>
      </c>
      <c r="K17">
        <v>2.2078361217484894</v>
      </c>
    </row>
    <row r="18" spans="2:11" x14ac:dyDescent="0.35">
      <c r="F18" t="s">
        <v>122</v>
      </c>
      <c r="G18">
        <v>71.428571428571431</v>
      </c>
      <c r="I18" t="s">
        <v>536</v>
      </c>
      <c r="J18">
        <v>33.397435897435898</v>
      </c>
      <c r="K18">
        <v>7.7165749693155714</v>
      </c>
    </row>
    <row r="19" spans="2:11" x14ac:dyDescent="0.35">
      <c r="F19" t="s">
        <v>123</v>
      </c>
      <c r="G19">
        <v>74.242424242424249</v>
      </c>
      <c r="I19" t="s">
        <v>537</v>
      </c>
      <c r="J19">
        <v>49.984818227469667</v>
      </c>
      <c r="K19">
        <v>3.5963777406448738</v>
      </c>
    </row>
    <row r="20" spans="2:11" x14ac:dyDescent="0.35">
      <c r="F20" t="s">
        <v>124</v>
      </c>
      <c r="G20">
        <v>79.66101694915254</v>
      </c>
      <c r="I20" t="s">
        <v>538</v>
      </c>
      <c r="J20">
        <v>42.338755871233822</v>
      </c>
      <c r="K20">
        <v>6.7042809022464143</v>
      </c>
    </row>
    <row r="21" spans="2:11" x14ac:dyDescent="0.35">
      <c r="F21" t="s">
        <v>137</v>
      </c>
      <c r="G21">
        <v>71.428571428571431</v>
      </c>
    </row>
    <row r="22" spans="2:11" x14ac:dyDescent="0.35">
      <c r="F22" t="s">
        <v>138</v>
      </c>
      <c r="G22">
        <v>71.666666666666671</v>
      </c>
      <c r="I22" t="s">
        <v>539</v>
      </c>
      <c r="J22">
        <v>12.76595744680851</v>
      </c>
    </row>
    <row r="23" spans="2:11" x14ac:dyDescent="0.35">
      <c r="F23" t="s">
        <v>139</v>
      </c>
      <c r="G23">
        <v>60.784313725490193</v>
      </c>
      <c r="I23" t="s">
        <v>540</v>
      </c>
      <c r="J23">
        <v>8.7719298245614024</v>
      </c>
    </row>
    <row r="24" spans="2:11" x14ac:dyDescent="0.35">
      <c r="F24" t="s">
        <v>152</v>
      </c>
      <c r="G24">
        <v>15.686274509803921</v>
      </c>
      <c r="I24" t="s">
        <v>541</v>
      </c>
      <c r="J24">
        <v>14.516129032258066</v>
      </c>
    </row>
    <row r="25" spans="2:11" x14ac:dyDescent="0.35">
      <c r="F25" t="s">
        <v>153</v>
      </c>
      <c r="G25">
        <v>15.068493150684931</v>
      </c>
      <c r="I25" t="s">
        <v>542</v>
      </c>
      <c r="J25">
        <v>12.018005434542658</v>
      </c>
      <c r="K25">
        <v>1.6998559050612845</v>
      </c>
    </row>
    <row r="26" spans="2:11" x14ac:dyDescent="0.35">
      <c r="F26" t="s">
        <v>154</v>
      </c>
      <c r="G26">
        <v>31.944444444444443</v>
      </c>
    </row>
    <row r="27" spans="2:11" x14ac:dyDescent="0.35">
      <c r="F27" t="s">
        <v>167</v>
      </c>
      <c r="G27">
        <v>45.783132530120483</v>
      </c>
    </row>
    <row r="28" spans="2:11" x14ac:dyDescent="0.35">
      <c r="F28" t="s">
        <v>168</v>
      </c>
      <c r="G28">
        <v>14.516129032258066</v>
      </c>
    </row>
    <row r="29" spans="2:11" x14ac:dyDescent="0.35">
      <c r="F29" t="s">
        <v>169</v>
      </c>
      <c r="G29">
        <v>27.941176470588236</v>
      </c>
    </row>
    <row r="30" spans="2:11" x14ac:dyDescent="0.35">
      <c r="F30" t="s">
        <v>182</v>
      </c>
      <c r="G30">
        <v>4.8192771084337354</v>
      </c>
    </row>
    <row r="31" spans="2:11" x14ac:dyDescent="0.35">
      <c r="F31" t="s">
        <v>183</v>
      </c>
      <c r="G31">
        <v>11.688311688311687</v>
      </c>
    </row>
    <row r="32" spans="2:11" x14ac:dyDescent="0.35">
      <c r="F32" t="s">
        <v>184</v>
      </c>
      <c r="G32">
        <v>17.857142857142858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5D20A-7785-406A-A3F3-FBAC3AB62DBA}">
  <dimension ref="A1:M31"/>
  <sheetViews>
    <sheetView zoomScale="59" workbookViewId="0">
      <selection activeCell="D30" sqref="D30:E30"/>
    </sheetView>
  </sheetViews>
  <sheetFormatPr defaultRowHeight="14.5" x14ac:dyDescent="0.35"/>
  <sheetData>
    <row r="1" spans="1:13" x14ac:dyDescent="0.35">
      <c r="A1" t="s">
        <v>711</v>
      </c>
      <c r="B1" t="s">
        <v>710</v>
      </c>
      <c r="C1" t="s">
        <v>709</v>
      </c>
      <c r="D1" t="s">
        <v>708</v>
      </c>
      <c r="E1" t="s">
        <v>707</v>
      </c>
      <c r="F1" t="s">
        <v>706</v>
      </c>
      <c r="G1" t="s">
        <v>705</v>
      </c>
      <c r="H1" t="s">
        <v>704</v>
      </c>
    </row>
    <row r="2" spans="1:13" x14ac:dyDescent="0.35">
      <c r="A2" t="s">
        <v>12</v>
      </c>
      <c r="B2" s="1">
        <v>2.687332568</v>
      </c>
      <c r="C2" t="s">
        <v>22</v>
      </c>
      <c r="D2">
        <v>0.9</v>
      </c>
      <c r="E2" t="s">
        <v>703</v>
      </c>
      <c r="F2" s="5">
        <v>6.3440603250000001</v>
      </c>
      <c r="G2" t="s">
        <v>702</v>
      </c>
      <c r="H2">
        <v>0.37878787899999999</v>
      </c>
    </row>
    <row r="3" spans="1:13" x14ac:dyDescent="0.35">
      <c r="A3" t="s">
        <v>13</v>
      </c>
      <c r="B3" s="1">
        <v>4.6991968039999996</v>
      </c>
      <c r="C3" t="s">
        <v>15</v>
      </c>
      <c r="D3">
        <v>1.26</v>
      </c>
      <c r="E3" t="s">
        <v>701</v>
      </c>
      <c r="F3" s="5">
        <v>4.2145593870000004</v>
      </c>
      <c r="G3" t="s">
        <v>700</v>
      </c>
      <c r="H3">
        <v>2.7289377290000001</v>
      </c>
    </row>
    <row r="4" spans="1:13" x14ac:dyDescent="0.35">
      <c r="A4" t="s">
        <v>14</v>
      </c>
      <c r="B4" s="1">
        <v>2.1604938269999998</v>
      </c>
      <c r="C4" t="s">
        <v>23</v>
      </c>
      <c r="D4">
        <v>32.94</v>
      </c>
      <c r="E4" t="s">
        <v>699</v>
      </c>
      <c r="F4" s="5">
        <v>8.1079613340000005</v>
      </c>
      <c r="G4" t="s">
        <v>698</v>
      </c>
      <c r="H4">
        <v>0.49019607799999998</v>
      </c>
    </row>
    <row r="5" spans="1:13" x14ac:dyDescent="0.35">
      <c r="A5" t="s">
        <v>15</v>
      </c>
      <c r="B5" s="1">
        <v>1.7450022460000001</v>
      </c>
      <c r="C5" t="s">
        <v>14</v>
      </c>
      <c r="D5">
        <v>1.76</v>
      </c>
      <c r="E5" t="s">
        <v>697</v>
      </c>
      <c r="F5" s="5">
        <v>4.598957135</v>
      </c>
      <c r="G5" t="s">
        <v>696</v>
      </c>
      <c r="H5">
        <v>0</v>
      </c>
      <c r="K5" t="s">
        <v>712</v>
      </c>
      <c r="L5" s="1">
        <v>2.82300636125</v>
      </c>
      <c r="M5">
        <v>0.65444083550867915</v>
      </c>
    </row>
    <row r="6" spans="1:13" x14ac:dyDescent="0.35">
      <c r="C6" t="s">
        <v>24</v>
      </c>
      <c r="D6">
        <v>0</v>
      </c>
      <c r="E6" t="s">
        <v>695</v>
      </c>
      <c r="F6" s="5">
        <v>1.5107212480000001</v>
      </c>
      <c r="G6" t="s">
        <v>694</v>
      </c>
      <c r="H6">
        <v>1.606198035</v>
      </c>
      <c r="K6" t="s">
        <v>713</v>
      </c>
      <c r="L6" s="1">
        <v>6.902499999999999</v>
      </c>
      <c r="M6">
        <v>4.1524617268383262</v>
      </c>
    </row>
    <row r="7" spans="1:13" x14ac:dyDescent="0.35">
      <c r="C7" t="s">
        <v>25</v>
      </c>
      <c r="D7">
        <v>15.91</v>
      </c>
      <c r="E7" t="s">
        <v>693</v>
      </c>
      <c r="F7" s="5">
        <v>1.587301587</v>
      </c>
      <c r="G7" t="s">
        <v>692</v>
      </c>
      <c r="H7">
        <v>7.3248379159999999</v>
      </c>
      <c r="K7" t="s">
        <v>714</v>
      </c>
      <c r="L7" s="1">
        <v>4.3939268359999994</v>
      </c>
      <c r="M7">
        <v>1.0624076859272842</v>
      </c>
    </row>
    <row r="8" spans="1:13" x14ac:dyDescent="0.35">
      <c r="C8" t="s">
        <v>26</v>
      </c>
      <c r="D8">
        <v>1.01</v>
      </c>
      <c r="G8" t="s">
        <v>691</v>
      </c>
      <c r="H8">
        <v>12.018005430000001</v>
      </c>
      <c r="K8" t="s">
        <v>715</v>
      </c>
      <c r="L8" s="1">
        <v>5.7597026416000006</v>
      </c>
      <c r="M8">
        <v>2.4885689935756243</v>
      </c>
    </row>
    <row r="9" spans="1:13" x14ac:dyDescent="0.35">
      <c r="C9" t="s">
        <v>27</v>
      </c>
      <c r="D9">
        <v>1.44</v>
      </c>
      <c r="G9" t="s">
        <v>690</v>
      </c>
      <c r="H9">
        <v>25.43712317</v>
      </c>
    </row>
    <row r="10" spans="1:13" x14ac:dyDescent="0.35">
      <c r="G10" t="s">
        <v>689</v>
      </c>
      <c r="H10">
        <v>2.2919672919999998</v>
      </c>
    </row>
    <row r="11" spans="1:13" x14ac:dyDescent="0.35">
      <c r="B11" s="1">
        <f>AVERAGE(B2:B5)</f>
        <v>2.82300636125</v>
      </c>
      <c r="C11" s="2">
        <f>STDEV(B2:B5)/SQRT(4)</f>
        <v>0.65444083550867915</v>
      </c>
      <c r="D11" s="1">
        <f>AVERAGE(D2:D9)</f>
        <v>6.902499999999999</v>
      </c>
      <c r="E11" s="2">
        <f>STDEV(D2:D9)/SQRT(8)</f>
        <v>4.1524617268383262</v>
      </c>
      <c r="G11" t="s">
        <v>688</v>
      </c>
      <c r="H11">
        <v>5.3209728869999999</v>
      </c>
    </row>
    <row r="14" spans="1:13" x14ac:dyDescent="0.35">
      <c r="C14" s="15">
        <v>2.687332568</v>
      </c>
      <c r="F14" s="5">
        <f>AVERAGE(F2:F7)</f>
        <v>4.3939268359999994</v>
      </c>
      <c r="G14" s="2">
        <f>STDEV(F2:F7)/SQRT(6)</f>
        <v>1.0624076859272842</v>
      </c>
      <c r="H14">
        <f>AVERAGE(H2:H11)</f>
        <v>5.7597026416000006</v>
      </c>
      <c r="I14" s="2">
        <f>STDEV(H2:H11)/SQRT(10)</f>
        <v>2.4885689935756243</v>
      </c>
    </row>
    <row r="15" spans="1:13" x14ac:dyDescent="0.35">
      <c r="C15" s="15">
        <v>4.6991968039999996</v>
      </c>
      <c r="E15" s="5">
        <v>6.3440603250000001</v>
      </c>
    </row>
    <row r="16" spans="1:13" x14ac:dyDescent="0.35">
      <c r="C16" s="15">
        <v>2.1604938269999998</v>
      </c>
      <c r="E16" s="5">
        <v>4.2145593870000004</v>
      </c>
    </row>
    <row r="17" spans="2:5" x14ac:dyDescent="0.35">
      <c r="C17" s="15">
        <v>1.7450022460000001</v>
      </c>
      <c r="E17" s="5">
        <v>8.1079613340000005</v>
      </c>
    </row>
    <row r="18" spans="2:5" x14ac:dyDescent="0.35">
      <c r="C18" s="14">
        <v>0.9</v>
      </c>
      <c r="E18" s="5">
        <v>4.598957135</v>
      </c>
    </row>
    <row r="19" spans="2:5" x14ac:dyDescent="0.35">
      <c r="C19" s="14">
        <v>1.26</v>
      </c>
      <c r="E19" s="5">
        <v>1.5107212480000001</v>
      </c>
    </row>
    <row r="20" spans="2:5" x14ac:dyDescent="0.35">
      <c r="C20" s="14">
        <v>1.76</v>
      </c>
      <c r="E20" s="5">
        <v>1.587301587</v>
      </c>
    </row>
    <row r="21" spans="2:5" x14ac:dyDescent="0.35">
      <c r="C21" s="14">
        <v>0</v>
      </c>
      <c r="E21" s="14">
        <v>0.37878787899999999</v>
      </c>
    </row>
    <row r="22" spans="2:5" x14ac:dyDescent="0.35">
      <c r="C22" s="14">
        <v>15.91</v>
      </c>
      <c r="E22" s="14">
        <v>2.7289377290000001</v>
      </c>
    </row>
    <row r="23" spans="2:5" x14ac:dyDescent="0.35">
      <c r="C23" s="14">
        <v>1.01</v>
      </c>
      <c r="E23" s="14">
        <v>0.49019607799999998</v>
      </c>
    </row>
    <row r="24" spans="2:5" x14ac:dyDescent="0.35">
      <c r="C24" s="14">
        <v>1.44</v>
      </c>
      <c r="E24" s="14">
        <v>0</v>
      </c>
    </row>
    <row r="25" spans="2:5" x14ac:dyDescent="0.35">
      <c r="E25" s="14">
        <v>1.606198035</v>
      </c>
    </row>
    <row r="26" spans="2:5" x14ac:dyDescent="0.35">
      <c r="B26" s="15">
        <f>AVERAGE(C14:C24)</f>
        <v>3.0520023131818177</v>
      </c>
      <c r="C26">
        <f>STDEV(C14:C24)/SQRT(11)</f>
        <v>1.3357737765480169</v>
      </c>
      <c r="E26" s="14">
        <v>7.3248379159999999</v>
      </c>
    </row>
    <row r="27" spans="2:5" x14ac:dyDescent="0.35">
      <c r="E27" s="14">
        <v>12.018005430000001</v>
      </c>
    </row>
    <row r="28" spans="2:5" x14ac:dyDescent="0.35">
      <c r="E28" s="14">
        <v>2.2919672919999998</v>
      </c>
    </row>
    <row r="29" spans="2:5" x14ac:dyDescent="0.35">
      <c r="E29" s="14">
        <v>5.3209728869999999</v>
      </c>
    </row>
    <row r="30" spans="2:5" x14ac:dyDescent="0.35">
      <c r="D30" s="15">
        <f>AVERAGE(E15:E29)</f>
        <v>3.9015642841333338</v>
      </c>
      <c r="E30" s="14">
        <f>STDEV(E15:E29)/SQRT(15)</f>
        <v>0.88217836517771953</v>
      </c>
    </row>
    <row r="31" spans="2:5" x14ac:dyDescent="0.35">
      <c r="D31" s="14"/>
      <c r="E31" s="14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66D3D-6DC5-4122-B6D8-EC58E0C9920F}">
  <dimension ref="A1:I33"/>
  <sheetViews>
    <sheetView zoomScale="56" workbookViewId="0">
      <selection activeCell="E6" sqref="E6:I18"/>
    </sheetView>
  </sheetViews>
  <sheetFormatPr defaultRowHeight="14.5" x14ac:dyDescent="0.35"/>
  <cols>
    <col min="1" max="1" width="9.54296875" bestFit="1" customWidth="1"/>
    <col min="2" max="4" width="8.81640625" bestFit="1" customWidth="1"/>
    <col min="5" max="5" width="14.08984375" customWidth="1"/>
  </cols>
  <sheetData>
    <row r="1" spans="1:9" ht="15" thickBot="1" x14ac:dyDescent="0.4">
      <c r="A1" s="20" t="s">
        <v>721</v>
      </c>
      <c r="B1" s="20" t="s">
        <v>722</v>
      </c>
      <c r="C1" s="20" t="s">
        <v>723</v>
      </c>
      <c r="D1" s="20" t="s">
        <v>724</v>
      </c>
      <c r="E1" s="20" t="s">
        <v>725</v>
      </c>
      <c r="F1" s="14"/>
    </row>
    <row r="2" spans="1:9" x14ac:dyDescent="0.35">
      <c r="A2" s="14" t="s">
        <v>726</v>
      </c>
      <c r="B2" s="14">
        <f>C2*2</f>
        <v>188</v>
      </c>
      <c r="C2" s="14">
        <v>94</v>
      </c>
      <c r="D2" s="14">
        <v>48</v>
      </c>
      <c r="E2" s="15">
        <f>D2/C2*100</f>
        <v>51.063829787234042</v>
      </c>
      <c r="F2" s="14"/>
    </row>
    <row r="3" spans="1:9" x14ac:dyDescent="0.35">
      <c r="A3" s="14" t="s">
        <v>727</v>
      </c>
      <c r="B3" s="14">
        <f>C3*2</f>
        <v>130</v>
      </c>
      <c r="C3" s="14">
        <v>65</v>
      </c>
      <c r="D3" s="14">
        <v>42</v>
      </c>
      <c r="E3" s="15">
        <f>D3/C3*100</f>
        <v>64.615384615384613</v>
      </c>
      <c r="F3" s="14"/>
    </row>
    <row r="6" spans="1:9" ht="15" thickBot="1" x14ac:dyDescent="0.4">
      <c r="E6" s="27" t="s">
        <v>726</v>
      </c>
      <c r="F6" s="28" t="s">
        <v>767</v>
      </c>
      <c r="G6" s="29" t="s">
        <v>764</v>
      </c>
      <c r="H6" s="27" t="s">
        <v>765</v>
      </c>
      <c r="I6" s="27" t="s">
        <v>766</v>
      </c>
    </row>
    <row r="7" spans="1:9" x14ac:dyDescent="0.35">
      <c r="E7" s="30">
        <v>43699</v>
      </c>
      <c r="F7" s="31">
        <v>4</v>
      </c>
      <c r="G7" s="31">
        <v>1</v>
      </c>
      <c r="H7" s="40">
        <v>0</v>
      </c>
      <c r="I7" s="32">
        <v>3</v>
      </c>
    </row>
    <row r="8" spans="1:9" x14ac:dyDescent="0.35">
      <c r="E8" s="30">
        <v>43700</v>
      </c>
      <c r="F8" s="31">
        <v>8</v>
      </c>
      <c r="G8" s="31">
        <v>0</v>
      </c>
      <c r="H8" s="41">
        <v>0</v>
      </c>
      <c r="I8" s="32">
        <v>2</v>
      </c>
    </row>
    <row r="9" spans="1:9" x14ac:dyDescent="0.35">
      <c r="E9" s="30">
        <v>44788</v>
      </c>
      <c r="F9" s="31">
        <v>6</v>
      </c>
      <c r="G9" s="31">
        <v>0</v>
      </c>
      <c r="H9" s="41">
        <v>2</v>
      </c>
      <c r="I9" s="32">
        <v>4</v>
      </c>
    </row>
    <row r="10" spans="1:9" ht="15" thickBot="1" x14ac:dyDescent="0.4">
      <c r="E10" s="33">
        <v>44790</v>
      </c>
      <c r="F10" s="34">
        <v>10</v>
      </c>
      <c r="G10" s="34">
        <v>0</v>
      </c>
      <c r="H10" s="42">
        <v>7</v>
      </c>
      <c r="I10" s="35">
        <v>3</v>
      </c>
    </row>
    <row r="11" spans="1:9" s="14" customFormat="1" x14ac:dyDescent="0.35">
      <c r="E11" s="36" t="s">
        <v>769</v>
      </c>
      <c r="F11" s="44">
        <v>28</v>
      </c>
      <c r="G11" s="45">
        <v>3.5714285714285712</v>
      </c>
      <c r="H11" s="45">
        <v>32.142857142857146</v>
      </c>
      <c r="I11" s="45">
        <v>42.857142857142854</v>
      </c>
    </row>
    <row r="12" spans="1:9" s="14" customFormat="1" x14ac:dyDescent="0.35">
      <c r="E12" s="43"/>
      <c r="F12" s="44"/>
      <c r="G12" s="44"/>
      <c r="H12" s="44"/>
      <c r="I12" s="44"/>
    </row>
    <row r="13" spans="1:9" x14ac:dyDescent="0.35">
      <c r="E13" s="36"/>
      <c r="F13" s="37"/>
      <c r="G13" s="38"/>
      <c r="H13" s="38"/>
    </row>
    <row r="14" spans="1:9" ht="15" thickBot="1" x14ac:dyDescent="0.4">
      <c r="E14" s="27" t="s">
        <v>727</v>
      </c>
      <c r="F14" s="28" t="s">
        <v>767</v>
      </c>
      <c r="G14" s="29" t="s">
        <v>764</v>
      </c>
      <c r="H14" s="27" t="s">
        <v>765</v>
      </c>
      <c r="I14" s="27" t="s">
        <v>766</v>
      </c>
    </row>
    <row r="15" spans="1:9" x14ac:dyDescent="0.35">
      <c r="E15" s="30">
        <v>43699</v>
      </c>
      <c r="F15" s="31">
        <v>10</v>
      </c>
      <c r="G15" s="31">
        <v>0</v>
      </c>
      <c r="H15" s="40">
        <v>8</v>
      </c>
      <c r="I15" s="32">
        <v>2</v>
      </c>
    </row>
    <row r="16" spans="1:9" x14ac:dyDescent="0.35">
      <c r="A16" t="s">
        <v>768</v>
      </c>
      <c r="E16" s="30">
        <v>43700</v>
      </c>
      <c r="F16" s="31">
        <v>5</v>
      </c>
      <c r="G16" s="31">
        <v>0</v>
      </c>
      <c r="H16" s="41">
        <v>0</v>
      </c>
      <c r="I16" s="32">
        <v>5</v>
      </c>
    </row>
    <row r="17" spans="1:9" ht="15" thickBot="1" x14ac:dyDescent="0.4">
      <c r="E17" s="33">
        <v>44790</v>
      </c>
      <c r="F17" s="34">
        <v>5</v>
      </c>
      <c r="G17" s="34">
        <v>0</v>
      </c>
      <c r="H17" s="42">
        <v>1</v>
      </c>
      <c r="I17" s="35">
        <v>4</v>
      </c>
    </row>
    <row r="18" spans="1:9" x14ac:dyDescent="0.35">
      <c r="E18" s="36" t="s">
        <v>769</v>
      </c>
      <c r="F18" s="44">
        <v>20</v>
      </c>
      <c r="G18" s="46" cm="1">
        <f t="array" ref="G18">SUM((G15:G17)/20*100)%</f>
        <v>0</v>
      </c>
      <c r="H18" s="46">
        <f>SUM(H15:H17)/20*100</f>
        <v>45</v>
      </c>
      <c r="I18" s="46">
        <f>SUM(I15:I17)/20*100</f>
        <v>55.000000000000007</v>
      </c>
    </row>
    <row r="19" spans="1:9" x14ac:dyDescent="0.35">
      <c r="E19" s="39"/>
    </row>
    <row r="24" spans="1:9" ht="15" thickBot="1" x14ac:dyDescent="0.4">
      <c r="A24" s="27" t="s">
        <v>726</v>
      </c>
      <c r="B24" s="28" t="s">
        <v>767</v>
      </c>
      <c r="C24" s="29" t="s">
        <v>764</v>
      </c>
      <c r="D24" s="27" t="s">
        <v>765</v>
      </c>
      <c r="E24" s="27" t="s">
        <v>766</v>
      </c>
    </row>
    <row r="25" spans="1:9" x14ac:dyDescent="0.35">
      <c r="A25" s="30">
        <v>43699</v>
      </c>
      <c r="B25" s="31">
        <v>4</v>
      </c>
      <c r="C25" s="31">
        <v>1</v>
      </c>
      <c r="D25" s="40">
        <v>0</v>
      </c>
      <c r="E25" s="32">
        <v>3</v>
      </c>
    </row>
    <row r="26" spans="1:9" x14ac:dyDescent="0.35">
      <c r="A26" s="30">
        <v>43700</v>
      </c>
      <c r="B26" s="31">
        <v>8</v>
      </c>
      <c r="C26" s="31">
        <v>0</v>
      </c>
      <c r="D26" s="41">
        <v>0</v>
      </c>
      <c r="E26" s="32">
        <v>2</v>
      </c>
    </row>
    <row r="27" spans="1:9" x14ac:dyDescent="0.35">
      <c r="A27" s="30">
        <v>44788</v>
      </c>
      <c r="B27" s="31">
        <v>6</v>
      </c>
      <c r="C27" s="31">
        <v>0</v>
      </c>
      <c r="D27" s="41">
        <v>2</v>
      </c>
      <c r="E27" s="32">
        <v>4</v>
      </c>
    </row>
    <row r="28" spans="1:9" ht="15" thickBot="1" x14ac:dyDescent="0.4">
      <c r="A28" s="33">
        <v>44790</v>
      </c>
      <c r="B28" s="34">
        <v>10</v>
      </c>
      <c r="C28" s="34">
        <v>0</v>
      </c>
      <c r="D28" s="42">
        <v>7</v>
      </c>
      <c r="E28" s="35">
        <v>3</v>
      </c>
    </row>
    <row r="29" spans="1:9" x14ac:dyDescent="0.35">
      <c r="A29" s="36"/>
      <c r="B29" s="37"/>
      <c r="C29" s="38"/>
      <c r="D29" s="38"/>
      <c r="E29" s="14"/>
    </row>
    <row r="30" spans="1:9" ht="15" thickBot="1" x14ac:dyDescent="0.4">
      <c r="A30" s="27" t="s">
        <v>727</v>
      </c>
      <c r="B30" s="28" t="s">
        <v>767</v>
      </c>
      <c r="C30" s="29" t="s">
        <v>764</v>
      </c>
      <c r="D30" s="27" t="s">
        <v>765</v>
      </c>
      <c r="E30" s="27" t="s">
        <v>766</v>
      </c>
    </row>
    <row r="31" spans="1:9" x14ac:dyDescent="0.35">
      <c r="A31" s="30">
        <v>43699</v>
      </c>
      <c r="B31" s="31">
        <v>10</v>
      </c>
      <c r="C31" s="31">
        <v>0</v>
      </c>
      <c r="D31" s="40">
        <v>8</v>
      </c>
      <c r="E31" s="32">
        <v>2</v>
      </c>
    </row>
    <row r="32" spans="1:9" x14ac:dyDescent="0.35">
      <c r="A32" s="30">
        <v>43700</v>
      </c>
      <c r="B32" s="31">
        <v>5</v>
      </c>
      <c r="C32" s="31">
        <v>0</v>
      </c>
      <c r="D32" s="41">
        <v>0</v>
      </c>
      <c r="E32" s="32">
        <v>5</v>
      </c>
    </row>
    <row r="33" spans="1:5" ht="15" thickBot="1" x14ac:dyDescent="0.4">
      <c r="A33" s="33">
        <v>44790</v>
      </c>
      <c r="B33" s="34">
        <v>5</v>
      </c>
      <c r="C33" s="34">
        <v>0</v>
      </c>
      <c r="D33" s="42">
        <v>1</v>
      </c>
      <c r="E33" s="3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C25B-20CA-477F-9064-47AFB4DDE2BC}">
  <dimension ref="A1:W47"/>
  <sheetViews>
    <sheetView topLeftCell="A5" zoomScale="83" workbookViewId="0">
      <selection activeCell="R10" sqref="R10"/>
    </sheetView>
  </sheetViews>
  <sheetFormatPr defaultRowHeight="14.5" x14ac:dyDescent="0.35"/>
  <sheetData>
    <row r="1" spans="1:23" x14ac:dyDescent="0.35">
      <c r="A1" s="14" t="s">
        <v>728</v>
      </c>
      <c r="B1" s="14" t="s">
        <v>37</v>
      </c>
      <c r="C1" s="14" t="s">
        <v>729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x14ac:dyDescent="0.35">
      <c r="A2" s="21">
        <v>43699</v>
      </c>
      <c r="B2" s="14">
        <v>2.687332568</v>
      </c>
      <c r="C2" s="14" t="s">
        <v>730</v>
      </c>
      <c r="D2" s="14"/>
      <c r="E2" s="14"/>
      <c r="F2" s="14"/>
      <c r="G2" s="14"/>
      <c r="H2" s="14"/>
      <c r="I2" s="14"/>
      <c r="J2" s="14"/>
      <c r="K2" s="14"/>
      <c r="L2" s="14" t="s">
        <v>731</v>
      </c>
      <c r="M2" s="14" t="s">
        <v>732</v>
      </c>
      <c r="N2" s="14"/>
      <c r="O2" s="14"/>
      <c r="P2" s="14" t="s">
        <v>733</v>
      </c>
      <c r="Q2" s="14" t="s">
        <v>734</v>
      </c>
      <c r="R2" s="14"/>
      <c r="S2" s="14"/>
      <c r="T2" s="14"/>
      <c r="U2" s="14"/>
      <c r="V2" s="14"/>
      <c r="W2" s="14"/>
    </row>
    <row r="3" spans="1:23" x14ac:dyDescent="0.35">
      <c r="A3" s="21">
        <v>43699</v>
      </c>
      <c r="B3" s="14">
        <v>4.6991968039999996</v>
      </c>
      <c r="C3" s="14" t="s">
        <v>730</v>
      </c>
      <c r="D3" s="14"/>
      <c r="E3" s="14"/>
      <c r="F3" s="14"/>
      <c r="G3" s="14"/>
      <c r="H3" s="14">
        <v>2.687332568</v>
      </c>
      <c r="I3" s="14"/>
      <c r="J3" s="14">
        <v>6.34</v>
      </c>
      <c r="K3" s="14"/>
      <c r="L3" s="14" t="s">
        <v>735</v>
      </c>
      <c r="M3" s="14">
        <f>AVERAGE(H3:H12)</f>
        <v>1.7662025445</v>
      </c>
      <c r="N3" s="14">
        <f>STDEV(H3:H12)/SQRT(10)</f>
        <v>0.4001549570246325</v>
      </c>
      <c r="O3" s="14"/>
      <c r="P3" s="14" t="s">
        <v>735</v>
      </c>
      <c r="Q3" s="14">
        <v>5.5426687870833335</v>
      </c>
      <c r="R3" s="14"/>
      <c r="S3" s="14"/>
      <c r="T3" s="14"/>
      <c r="U3" s="14"/>
      <c r="V3" s="14"/>
      <c r="W3" s="14"/>
    </row>
    <row r="4" spans="1:23" x14ac:dyDescent="0.35">
      <c r="A4" s="21">
        <v>43699</v>
      </c>
      <c r="B4" s="14">
        <v>2.1604938269999998</v>
      </c>
      <c r="C4" s="14" t="s">
        <v>730</v>
      </c>
      <c r="D4" s="14"/>
      <c r="E4" s="14"/>
      <c r="F4" s="14"/>
      <c r="G4" s="14"/>
      <c r="H4" s="14">
        <v>4.6991968039999996</v>
      </c>
      <c r="I4" s="14"/>
      <c r="J4" s="14">
        <v>4.21</v>
      </c>
      <c r="K4" s="14"/>
      <c r="L4" s="14" t="s">
        <v>736</v>
      </c>
      <c r="M4" s="14">
        <f>AVERAGE(J3:J17)</f>
        <v>3.9013333333333331</v>
      </c>
      <c r="N4" s="14">
        <f>STDEV(J3:J17)/SQRT(16)</f>
        <v>0.85406792692942379</v>
      </c>
      <c r="O4" s="14"/>
      <c r="P4" s="14" t="s">
        <v>736</v>
      </c>
      <c r="Q4" s="14">
        <v>5.2475000000000005</v>
      </c>
      <c r="R4" s="14"/>
      <c r="S4" s="14"/>
      <c r="T4" s="14"/>
      <c r="U4" s="14"/>
      <c r="V4" s="14"/>
      <c r="W4" s="14"/>
    </row>
    <row r="5" spans="1:23" x14ac:dyDescent="0.35">
      <c r="A5" s="21">
        <v>43699</v>
      </c>
      <c r="B5" s="14">
        <v>1.7450022460000001</v>
      </c>
      <c r="C5" s="14" t="s">
        <v>730</v>
      </c>
      <c r="D5" s="14"/>
      <c r="E5" s="14"/>
      <c r="F5" s="14"/>
      <c r="G5" s="14"/>
      <c r="H5" s="14">
        <v>2.1604938269999998</v>
      </c>
      <c r="I5" s="14"/>
      <c r="J5" s="14">
        <v>8.11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spans="1:23" x14ac:dyDescent="0.35">
      <c r="A6" s="21">
        <v>43700</v>
      </c>
      <c r="B6" s="14">
        <v>0.9</v>
      </c>
      <c r="C6" s="14" t="s">
        <v>730</v>
      </c>
      <c r="D6" s="14"/>
      <c r="E6" s="14"/>
      <c r="F6" s="14"/>
      <c r="G6" s="14"/>
      <c r="H6" s="14">
        <v>1.7450022460000001</v>
      </c>
      <c r="I6" s="14"/>
      <c r="J6" s="14">
        <v>4.5999999999999996</v>
      </c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</row>
    <row r="7" spans="1:23" x14ac:dyDescent="0.35">
      <c r="A7" s="21">
        <v>43700</v>
      </c>
      <c r="B7" s="14">
        <v>1.26</v>
      </c>
      <c r="C7" s="14" t="s">
        <v>730</v>
      </c>
      <c r="D7" s="14"/>
      <c r="E7" s="14"/>
      <c r="F7" s="14"/>
      <c r="G7" s="14"/>
      <c r="H7" s="14">
        <v>0.9</v>
      </c>
      <c r="I7" s="14"/>
      <c r="J7" s="14">
        <v>1.51</v>
      </c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</row>
    <row r="8" spans="1:23" x14ac:dyDescent="0.35">
      <c r="A8" s="21">
        <v>43700</v>
      </c>
      <c r="B8" s="14">
        <v>32.94</v>
      </c>
      <c r="C8" s="14" t="s">
        <v>730</v>
      </c>
      <c r="D8" s="14"/>
      <c r="E8" s="14"/>
      <c r="F8" s="14"/>
      <c r="G8" s="14"/>
      <c r="H8" s="14">
        <v>1.26</v>
      </c>
      <c r="I8" s="14"/>
      <c r="J8" s="14">
        <v>1.59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  <row r="9" spans="1:23" x14ac:dyDescent="0.35">
      <c r="A9" s="21">
        <v>43700</v>
      </c>
      <c r="B9" s="14">
        <v>1.76</v>
      </c>
      <c r="C9" s="14" t="s">
        <v>730</v>
      </c>
      <c r="D9" s="14"/>
      <c r="E9" s="14"/>
      <c r="F9" s="14"/>
      <c r="G9" s="14"/>
      <c r="H9" s="14">
        <v>1.76</v>
      </c>
      <c r="I9" s="14"/>
      <c r="J9" s="14">
        <v>0.38</v>
      </c>
      <c r="K9" s="14"/>
      <c r="L9" s="14"/>
      <c r="M9" s="14"/>
      <c r="N9" s="14"/>
      <c r="O9" s="14"/>
      <c r="P9" s="14" t="s">
        <v>732</v>
      </c>
      <c r="Q9" s="14" t="s">
        <v>733</v>
      </c>
      <c r="R9" s="14"/>
      <c r="S9" s="14" t="s">
        <v>737</v>
      </c>
      <c r="T9" s="14"/>
      <c r="U9" s="14"/>
      <c r="V9" s="14"/>
      <c r="W9" s="14"/>
    </row>
    <row r="10" spans="1:23" x14ac:dyDescent="0.35">
      <c r="A10" s="21">
        <v>43700</v>
      </c>
      <c r="B10" s="14">
        <v>0</v>
      </c>
      <c r="C10" s="14" t="s">
        <v>730</v>
      </c>
      <c r="D10" s="14"/>
      <c r="E10" s="14"/>
      <c r="F10" s="14"/>
      <c r="G10" s="14"/>
      <c r="H10" s="14">
        <v>0</v>
      </c>
      <c r="I10" s="14"/>
      <c r="J10" s="14">
        <v>2.73</v>
      </c>
      <c r="K10" s="14"/>
      <c r="L10" s="14"/>
      <c r="M10" s="14" t="s">
        <v>735</v>
      </c>
      <c r="N10" s="14">
        <v>5.5426687870833335</v>
      </c>
      <c r="O10" s="14"/>
      <c r="P10" s="14" t="s">
        <v>750</v>
      </c>
      <c r="Q10" s="15">
        <v>1.7662025445</v>
      </c>
      <c r="R10" s="14">
        <v>0.4001549570246325</v>
      </c>
      <c r="S10" s="15">
        <v>3.1900039221333332</v>
      </c>
      <c r="T10" s="14">
        <f>STDEV(J22:J36)/SQRT(10)</f>
        <v>0.64958554211200381</v>
      </c>
      <c r="U10" s="14"/>
      <c r="V10" s="14"/>
      <c r="W10" s="14"/>
    </row>
    <row r="11" spans="1:23" x14ac:dyDescent="0.35">
      <c r="A11" s="21">
        <v>43700</v>
      </c>
      <c r="B11" s="14">
        <v>15.91</v>
      </c>
      <c r="C11" s="14" t="s">
        <v>730</v>
      </c>
      <c r="D11" s="14"/>
      <c r="E11" s="14"/>
      <c r="F11" s="14"/>
      <c r="G11" s="14"/>
      <c r="H11" s="14">
        <v>1.01</v>
      </c>
      <c r="I11" s="14"/>
      <c r="J11" s="14">
        <v>0.49</v>
      </c>
      <c r="K11" s="14"/>
      <c r="L11" s="14"/>
      <c r="M11" s="14" t="s">
        <v>736</v>
      </c>
      <c r="N11" s="14">
        <v>5.2475000000000005</v>
      </c>
      <c r="O11" s="14"/>
      <c r="P11" s="14" t="s">
        <v>752</v>
      </c>
      <c r="Q11" s="15">
        <v>3.9013333333333331</v>
      </c>
      <c r="R11" s="14">
        <v>0.85406792692942379</v>
      </c>
      <c r="S11" s="15">
        <v>0.36</v>
      </c>
      <c r="T11" s="14">
        <f>STDEV(J37:J40)/SQRT(10)</f>
        <v>5.7619441163551763E-2</v>
      </c>
      <c r="U11" s="14"/>
      <c r="V11" s="14"/>
      <c r="W11" s="14"/>
    </row>
    <row r="12" spans="1:23" x14ac:dyDescent="0.35">
      <c r="A12" s="21">
        <v>43700</v>
      </c>
      <c r="B12" s="14">
        <v>1.01</v>
      </c>
      <c r="C12" s="14" t="s">
        <v>730</v>
      </c>
      <c r="D12" s="14"/>
      <c r="E12" s="14"/>
      <c r="F12" s="14"/>
      <c r="G12" s="14"/>
      <c r="H12" s="14">
        <v>1.44</v>
      </c>
      <c r="I12" s="14"/>
      <c r="J12" s="14">
        <v>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  <row r="13" spans="1:23" x14ac:dyDescent="0.35">
      <c r="A13" s="21">
        <v>43700</v>
      </c>
      <c r="B13" s="14">
        <v>1.44</v>
      </c>
      <c r="C13" s="14" t="s">
        <v>730</v>
      </c>
      <c r="D13" s="14"/>
      <c r="E13" s="14"/>
      <c r="F13" s="14"/>
      <c r="G13" s="14"/>
      <c r="H13" s="14"/>
      <c r="I13" s="14"/>
      <c r="J13" s="14">
        <v>1.61</v>
      </c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 spans="1:23" x14ac:dyDescent="0.35">
      <c r="A14" s="21">
        <v>44786</v>
      </c>
      <c r="B14" s="14">
        <v>6.34</v>
      </c>
      <c r="C14" s="14" t="s">
        <v>738</v>
      </c>
      <c r="D14" s="14"/>
      <c r="E14" s="14"/>
      <c r="F14" s="14"/>
      <c r="G14" s="14"/>
      <c r="H14" s="14"/>
      <c r="I14" s="14"/>
      <c r="J14" s="14">
        <v>7.32</v>
      </c>
      <c r="K14" s="14"/>
      <c r="L14" s="14"/>
      <c r="M14" s="14"/>
      <c r="N14" s="14"/>
      <c r="O14" s="14"/>
      <c r="P14" s="14" t="s">
        <v>727</v>
      </c>
      <c r="Q14" s="14" t="s">
        <v>732</v>
      </c>
      <c r="R14" s="14"/>
      <c r="S14" s="14"/>
      <c r="T14" s="14"/>
      <c r="U14" s="14"/>
      <c r="V14" s="14"/>
      <c r="W14" s="14"/>
    </row>
    <row r="15" spans="1:23" x14ac:dyDescent="0.35">
      <c r="A15" s="21">
        <v>44786</v>
      </c>
      <c r="B15" s="14">
        <v>4.21</v>
      </c>
      <c r="C15" s="14" t="s">
        <v>738</v>
      </c>
      <c r="D15" s="14"/>
      <c r="E15" s="14"/>
      <c r="F15" s="14"/>
      <c r="G15" s="14"/>
      <c r="H15" s="14"/>
      <c r="I15" s="14"/>
      <c r="J15" s="14">
        <v>12.02</v>
      </c>
      <c r="K15" s="14"/>
      <c r="L15" s="14"/>
      <c r="M15" s="14"/>
      <c r="N15" s="14"/>
      <c r="O15" s="14"/>
      <c r="P15" s="14" t="s">
        <v>739</v>
      </c>
      <c r="Q15" s="14">
        <f>AVERAGE(J22:J36)</f>
        <v>3.1900039221333332</v>
      </c>
      <c r="R15" s="14"/>
      <c r="S15" s="14"/>
      <c r="T15" s="14"/>
      <c r="U15" s="14"/>
      <c r="V15" s="14"/>
      <c r="W15" s="14"/>
    </row>
    <row r="16" spans="1:23" x14ac:dyDescent="0.35">
      <c r="A16" s="21">
        <v>44786</v>
      </c>
      <c r="B16" s="14">
        <v>8.11</v>
      </c>
      <c r="C16" s="14" t="s">
        <v>738</v>
      </c>
      <c r="D16" s="14"/>
      <c r="E16" s="14"/>
      <c r="F16" s="14"/>
      <c r="G16" s="14"/>
      <c r="H16" s="14"/>
      <c r="I16" s="14"/>
      <c r="J16" s="14">
        <v>2.29</v>
      </c>
      <c r="K16" s="14"/>
      <c r="L16" s="14"/>
      <c r="M16" s="14"/>
      <c r="N16" s="14"/>
      <c r="O16" s="14"/>
      <c r="P16" s="14" t="s">
        <v>751</v>
      </c>
      <c r="Q16" s="14">
        <f>AVERAGE(J37:J40)</f>
        <v>0.36</v>
      </c>
      <c r="R16" s="14"/>
      <c r="S16" s="14"/>
      <c r="T16" s="14"/>
      <c r="U16" s="14"/>
      <c r="V16" s="14"/>
      <c r="W16" s="14"/>
    </row>
    <row r="17" spans="1:23" x14ac:dyDescent="0.35">
      <c r="A17" s="21">
        <v>44786</v>
      </c>
      <c r="B17" s="14">
        <v>4.5999999999999996</v>
      </c>
      <c r="C17" s="14" t="s">
        <v>738</v>
      </c>
      <c r="D17" s="14"/>
      <c r="E17" s="14"/>
      <c r="F17" s="14"/>
      <c r="G17" s="14"/>
      <c r="H17" s="14"/>
      <c r="I17" s="14"/>
      <c r="J17" s="14">
        <v>5.32</v>
      </c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spans="1:23" x14ac:dyDescent="0.35">
      <c r="A18" s="21">
        <v>44786</v>
      </c>
      <c r="B18" s="14">
        <v>1.51</v>
      </c>
      <c r="C18" s="14" t="s">
        <v>738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spans="1:23" x14ac:dyDescent="0.35">
      <c r="A19" s="21">
        <v>44786</v>
      </c>
      <c r="B19" s="14">
        <v>1.59</v>
      </c>
      <c r="C19" s="14" t="s">
        <v>738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spans="1:23" x14ac:dyDescent="0.35">
      <c r="A20" s="21">
        <v>44788</v>
      </c>
      <c r="B20" s="14">
        <v>0.38</v>
      </c>
      <c r="C20" s="14" t="s">
        <v>738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spans="1:23" x14ac:dyDescent="0.35">
      <c r="A21" s="21">
        <v>44788</v>
      </c>
      <c r="B21" s="14">
        <v>2.73</v>
      </c>
      <c r="C21" s="14" t="s">
        <v>738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spans="1:23" x14ac:dyDescent="0.35">
      <c r="A22" s="21">
        <v>44788</v>
      </c>
      <c r="B22" s="14">
        <v>0.49</v>
      </c>
      <c r="C22" s="14" t="s">
        <v>738</v>
      </c>
      <c r="D22" s="14"/>
      <c r="E22" s="14"/>
      <c r="F22" s="14"/>
      <c r="G22" s="14"/>
      <c r="H22" s="14" t="s">
        <v>730</v>
      </c>
      <c r="I22" s="14" t="s">
        <v>740</v>
      </c>
      <c r="J22" s="14">
        <v>3.6679517690000001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 spans="1:23" x14ac:dyDescent="0.35">
      <c r="A23" s="21">
        <v>44788</v>
      </c>
      <c r="B23" s="14">
        <v>0</v>
      </c>
      <c r="C23" s="14" t="s">
        <v>738</v>
      </c>
      <c r="D23" s="14"/>
      <c r="E23" s="14"/>
      <c r="F23" s="14"/>
      <c r="G23" s="14"/>
      <c r="H23" s="14" t="s">
        <v>730</v>
      </c>
      <c r="I23" s="14" t="s">
        <v>741</v>
      </c>
      <c r="J23" s="14">
        <v>1.5662241079999999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 spans="1:23" x14ac:dyDescent="0.35">
      <c r="A24" s="21">
        <v>44788</v>
      </c>
      <c r="B24" s="14">
        <v>1.61</v>
      </c>
      <c r="C24" s="14" t="s">
        <v>738</v>
      </c>
      <c r="D24" s="14"/>
      <c r="E24" s="14"/>
      <c r="F24" s="14"/>
      <c r="G24" s="14"/>
      <c r="H24" s="14" t="s">
        <v>730</v>
      </c>
      <c r="I24" s="14" t="s">
        <v>742</v>
      </c>
      <c r="J24" s="14">
        <v>1.190083126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  <row r="25" spans="1:23" x14ac:dyDescent="0.35">
      <c r="A25" s="21">
        <v>44788</v>
      </c>
      <c r="B25" s="14">
        <v>7.32</v>
      </c>
      <c r="C25" s="14" t="s">
        <v>738</v>
      </c>
      <c r="D25" s="14"/>
      <c r="E25" s="14"/>
      <c r="F25" s="14"/>
      <c r="G25" s="14"/>
      <c r="H25" s="14" t="s">
        <v>730</v>
      </c>
      <c r="I25" s="14" t="s">
        <v>743</v>
      </c>
      <c r="J25" s="14">
        <v>3.4501673839999998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  <row r="26" spans="1:23" x14ac:dyDescent="0.35">
      <c r="A26" s="21">
        <v>44788</v>
      </c>
      <c r="B26" s="14">
        <v>12.02</v>
      </c>
      <c r="C26" s="14" t="s">
        <v>738</v>
      </c>
      <c r="D26" s="14"/>
      <c r="E26" s="14"/>
      <c r="F26" s="14"/>
      <c r="G26" s="14"/>
      <c r="H26" s="14" t="s">
        <v>730</v>
      </c>
      <c r="I26" s="14" t="s">
        <v>744</v>
      </c>
      <c r="J26" s="14">
        <v>6.582199546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spans="1:23" x14ac:dyDescent="0.35">
      <c r="A27" s="21">
        <v>44788</v>
      </c>
      <c r="B27" s="14">
        <v>25.44</v>
      </c>
      <c r="C27" s="14" t="s">
        <v>738</v>
      </c>
      <c r="D27" s="14"/>
      <c r="E27" s="14"/>
      <c r="F27" s="14"/>
      <c r="G27" s="14"/>
      <c r="H27" s="14" t="s">
        <v>730</v>
      </c>
      <c r="I27" s="14" t="s">
        <v>745</v>
      </c>
      <c r="J27" s="14">
        <v>4.4619469130000002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spans="1:23" x14ac:dyDescent="0.35">
      <c r="A28" s="21">
        <v>44788</v>
      </c>
      <c r="B28" s="14">
        <v>2.29</v>
      </c>
      <c r="C28" s="14" t="s">
        <v>738</v>
      </c>
      <c r="D28" s="14"/>
      <c r="E28" s="14"/>
      <c r="F28" s="14"/>
      <c r="G28" s="14"/>
      <c r="H28" s="14" t="s">
        <v>730</v>
      </c>
      <c r="I28" s="14" t="s">
        <v>746</v>
      </c>
      <c r="J28" s="14">
        <v>2.7228721010000001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 spans="1:23" x14ac:dyDescent="0.35">
      <c r="A29" s="21">
        <v>44788</v>
      </c>
      <c r="B29" s="14">
        <v>5.32</v>
      </c>
      <c r="C29" s="14" t="s">
        <v>738</v>
      </c>
      <c r="D29" s="14"/>
      <c r="E29" s="14"/>
      <c r="F29" s="14"/>
      <c r="G29" s="14"/>
      <c r="H29" s="14" t="s">
        <v>730</v>
      </c>
      <c r="I29" s="14" t="s">
        <v>747</v>
      </c>
      <c r="J29" s="14">
        <v>6.421495191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spans="1:23" x14ac:dyDescent="0.35">
      <c r="A30" s="14"/>
      <c r="B30" s="14"/>
      <c r="C30" s="14"/>
      <c r="D30" s="14"/>
      <c r="E30" s="14"/>
      <c r="F30" s="14"/>
      <c r="G30" s="14"/>
      <c r="H30" s="14" t="s">
        <v>730</v>
      </c>
      <c r="I30" s="14" t="s">
        <v>748</v>
      </c>
      <c r="J30" s="14">
        <v>2.9282102839999999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 spans="1:23" x14ac:dyDescent="0.35">
      <c r="A31" s="14"/>
      <c r="B31" s="14"/>
      <c r="C31" s="14"/>
      <c r="D31" s="14"/>
      <c r="E31" s="14"/>
      <c r="F31" s="14"/>
      <c r="G31" s="14"/>
      <c r="H31" s="14" t="s">
        <v>730</v>
      </c>
      <c r="I31" s="14" t="s">
        <v>749</v>
      </c>
      <c r="J31" s="14">
        <v>6.67890841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 spans="1:23" x14ac:dyDescent="0.35">
      <c r="A32" s="14"/>
      <c r="B32" s="14"/>
      <c r="C32" s="14"/>
      <c r="D32" s="14"/>
      <c r="E32" s="14"/>
      <c r="F32" s="14"/>
      <c r="G32" s="14"/>
      <c r="H32" s="14" t="s">
        <v>730</v>
      </c>
      <c r="I32" s="14">
        <v>53</v>
      </c>
      <c r="J32" s="14">
        <v>1.33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 spans="1:23" x14ac:dyDescent="0.35">
      <c r="A33" s="14"/>
      <c r="B33" s="14"/>
      <c r="C33" s="14"/>
      <c r="D33" s="14"/>
      <c r="E33" s="14"/>
      <c r="F33" s="14"/>
      <c r="G33" s="14"/>
      <c r="H33" s="14" t="s">
        <v>730</v>
      </c>
      <c r="I33" s="14">
        <v>58</v>
      </c>
      <c r="J33" s="14">
        <v>0.54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 spans="1:23" x14ac:dyDescent="0.35">
      <c r="A34" s="14"/>
      <c r="B34" s="14"/>
      <c r="C34" s="14"/>
      <c r="D34" s="14"/>
      <c r="E34" s="14"/>
      <c r="F34" s="14"/>
      <c r="G34" s="14"/>
      <c r="H34" s="14" t="s">
        <v>730</v>
      </c>
      <c r="I34" s="14">
        <v>79</v>
      </c>
      <c r="J34" s="14">
        <v>0.96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  <row r="35" spans="1:23" x14ac:dyDescent="0.35">
      <c r="A35" s="14"/>
      <c r="B35" s="14"/>
      <c r="C35" s="14"/>
      <c r="D35" s="14"/>
      <c r="E35" s="14"/>
      <c r="F35" s="14"/>
      <c r="G35" s="14"/>
      <c r="H35" s="14" t="s">
        <v>730</v>
      </c>
      <c r="I35" s="14">
        <v>97</v>
      </c>
      <c r="J35" s="14">
        <v>2.42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6" spans="1:23" x14ac:dyDescent="0.35">
      <c r="A36" s="14"/>
      <c r="B36" s="14"/>
      <c r="C36" s="14"/>
      <c r="D36" s="14"/>
      <c r="E36" s="14"/>
      <c r="F36" s="14"/>
      <c r="G36" s="14"/>
      <c r="H36" s="14" t="s">
        <v>730</v>
      </c>
      <c r="I36" s="14">
        <v>102</v>
      </c>
      <c r="J36" s="14">
        <v>2.93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 spans="1:23" x14ac:dyDescent="0.35">
      <c r="A37" s="14"/>
      <c r="B37" s="14"/>
      <c r="C37" s="14"/>
      <c r="D37" s="14"/>
      <c r="E37" s="14"/>
      <c r="F37" s="14"/>
      <c r="G37" s="14"/>
      <c r="H37" s="14" t="s">
        <v>738</v>
      </c>
      <c r="I37" s="14">
        <v>1</v>
      </c>
      <c r="J37" s="14">
        <v>0.45</v>
      </c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</row>
    <row r="38" spans="1:23" x14ac:dyDescent="0.35">
      <c r="A38" s="14"/>
      <c r="B38" s="14"/>
      <c r="C38" s="14"/>
      <c r="D38" s="14"/>
      <c r="E38" s="14"/>
      <c r="F38" s="14"/>
      <c r="G38" s="14"/>
      <c r="H38" s="14" t="s">
        <v>738</v>
      </c>
      <c r="I38" s="14">
        <v>2</v>
      </c>
      <c r="J38" s="14">
        <v>0.31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 spans="1:23" x14ac:dyDescent="0.35">
      <c r="A39" s="14"/>
      <c r="B39" s="14"/>
      <c r="C39" s="14"/>
      <c r="D39" s="14"/>
      <c r="E39" s="14"/>
      <c r="F39" s="14"/>
      <c r="G39" s="14"/>
      <c r="H39" s="14" t="s">
        <v>738</v>
      </c>
      <c r="I39" s="14">
        <v>7</v>
      </c>
      <c r="J39" s="14">
        <v>0.55000000000000004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 spans="1:23" x14ac:dyDescent="0.35">
      <c r="A40" s="14"/>
      <c r="B40" s="14"/>
      <c r="C40" s="14"/>
      <c r="D40" s="14"/>
      <c r="E40" s="14"/>
      <c r="F40" s="14"/>
      <c r="G40" s="14"/>
      <c r="H40" s="14" t="s">
        <v>738</v>
      </c>
      <c r="I40" s="14">
        <v>4</v>
      </c>
      <c r="J40" s="14">
        <v>0.13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  <row r="41" spans="1:23" x14ac:dyDescent="0.3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23" x14ac:dyDescent="0.3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 spans="1:23" x14ac:dyDescent="0.3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spans="1:23" x14ac:dyDescent="0.3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spans="1:23" x14ac:dyDescent="0.3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 spans="1:23" x14ac:dyDescent="0.3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 spans="1:23" x14ac:dyDescent="0.35">
      <c r="A47" s="14"/>
      <c r="B47" s="14"/>
      <c r="C47" s="14"/>
      <c r="D47" s="14"/>
      <c r="E47" s="14"/>
      <c r="F47" s="14"/>
      <c r="G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49839-7881-400F-8672-9AD45DA2B568}">
  <dimension ref="A3:AC39"/>
  <sheetViews>
    <sheetView tabSelected="1" topLeftCell="L27" zoomScale="61" workbookViewId="0">
      <selection activeCell="R31" sqref="R31"/>
    </sheetView>
  </sheetViews>
  <sheetFormatPr defaultRowHeight="14.5" x14ac:dyDescent="0.35"/>
  <cols>
    <col min="14" max="14" width="8.7265625" style="14"/>
    <col min="17" max="17" width="19.1796875" customWidth="1"/>
    <col min="18" max="18" width="11.26953125" customWidth="1"/>
    <col min="19" max="19" width="11.36328125" customWidth="1"/>
  </cols>
  <sheetData>
    <row r="3" spans="1:22" x14ac:dyDescent="0.35">
      <c r="A3" s="14" t="s">
        <v>43</v>
      </c>
      <c r="B3" s="14">
        <v>-4.0099999999999997E-2</v>
      </c>
      <c r="C3" s="14">
        <v>88.804619543333331</v>
      </c>
      <c r="D3" s="14"/>
      <c r="E3" s="14" t="s">
        <v>51</v>
      </c>
      <c r="F3" s="14">
        <v>-7.2700000000000001E-2</v>
      </c>
      <c r="G3" s="14">
        <v>23.733056149999999</v>
      </c>
      <c r="K3" s="14" t="s">
        <v>42</v>
      </c>
      <c r="L3" s="14">
        <v>-5.62E-2</v>
      </c>
      <c r="M3" s="14">
        <v>87.176345666666677</v>
      </c>
      <c r="O3" s="14"/>
      <c r="P3" s="14" t="s">
        <v>55</v>
      </c>
      <c r="Q3" s="14">
        <v>-6.1800000000000001E-2</v>
      </c>
      <c r="R3" s="14">
        <v>57.446505426666668</v>
      </c>
    </row>
    <row r="4" spans="1:22" x14ac:dyDescent="0.35">
      <c r="A4" s="14" t="s">
        <v>47</v>
      </c>
      <c r="B4" s="14">
        <v>-7.3300000000000004E-2</v>
      </c>
      <c r="C4" s="14">
        <v>90.488554903333338</v>
      </c>
      <c r="D4" s="14"/>
      <c r="E4" s="14" t="s">
        <v>64</v>
      </c>
      <c r="F4" s="14">
        <v>-1.9599999999999999E-2</v>
      </c>
      <c r="G4" s="14">
        <v>54.915879443333331</v>
      </c>
      <c r="K4" s="14" t="s">
        <v>46</v>
      </c>
      <c r="L4" s="14">
        <v>-6.0100000000000001E-2</v>
      </c>
      <c r="M4" s="14">
        <v>96.489262373333347</v>
      </c>
      <c r="O4" s="14"/>
      <c r="P4" s="14" t="s">
        <v>48</v>
      </c>
      <c r="Q4" s="14">
        <v>-7.2400000000000006E-2</v>
      </c>
      <c r="R4" s="14">
        <v>25.750782376666667</v>
      </c>
      <c r="U4" t="s">
        <v>826</v>
      </c>
      <c r="V4">
        <f>_xlfn.T.TEST(M3:M8,R3:R16,2,2)</f>
        <v>0.29395757095920561</v>
      </c>
    </row>
    <row r="5" spans="1:22" x14ac:dyDescent="0.35">
      <c r="A5" s="14" t="s">
        <v>49</v>
      </c>
      <c r="B5" s="14">
        <v>-7.2400000000000006E-2</v>
      </c>
      <c r="C5" s="14">
        <v>65.403086909999999</v>
      </c>
      <c r="D5" s="14"/>
      <c r="E5" s="14" t="s">
        <v>49</v>
      </c>
      <c r="F5" s="14">
        <v>-7.2400000000000006E-2</v>
      </c>
      <c r="G5" s="14">
        <v>78.560840776666666</v>
      </c>
      <c r="K5" s="14" t="s">
        <v>48</v>
      </c>
      <c r="L5" s="14">
        <v>-7.2400000000000006E-2</v>
      </c>
      <c r="M5" s="14">
        <v>37.473036223333331</v>
      </c>
      <c r="O5" s="14"/>
      <c r="P5" s="14" t="s">
        <v>75</v>
      </c>
      <c r="Q5" s="14">
        <v>-2.0799999999999999E-2</v>
      </c>
      <c r="R5" s="14">
        <v>65.4382248</v>
      </c>
    </row>
    <row r="6" spans="1:22" x14ac:dyDescent="0.35">
      <c r="A6" s="14" t="s">
        <v>40</v>
      </c>
      <c r="B6" s="14">
        <v>-4.0099999999999997E-2</v>
      </c>
      <c r="C6" s="14">
        <v>83.684514493333324</v>
      </c>
      <c r="D6" s="14"/>
      <c r="E6" s="14" t="s">
        <v>66</v>
      </c>
      <c r="F6" s="14">
        <v>-6.7199999999999996E-2</v>
      </c>
      <c r="G6" s="14">
        <v>4.6405936570000001</v>
      </c>
      <c r="K6" s="14" t="s">
        <v>39</v>
      </c>
      <c r="L6" s="14">
        <v>-5.62E-2</v>
      </c>
      <c r="M6" s="14">
        <v>71.640056476666658</v>
      </c>
      <c r="O6" s="14"/>
      <c r="P6" s="14" t="s">
        <v>84</v>
      </c>
      <c r="Q6" s="14">
        <v>-7.5999999999999998E-2</v>
      </c>
      <c r="R6" s="14">
        <v>38.562144276666665</v>
      </c>
    </row>
    <row r="7" spans="1:22" x14ac:dyDescent="0.35">
      <c r="A7" s="14" t="s">
        <v>45</v>
      </c>
      <c r="B7" s="14">
        <v>-7.3300000000000004E-2</v>
      </c>
      <c r="C7" s="14">
        <v>50.396505376666674</v>
      </c>
      <c r="D7" s="14"/>
      <c r="E7" s="14" t="s">
        <v>68</v>
      </c>
      <c r="F7" s="14">
        <v>-3.95E-2</v>
      </c>
      <c r="G7" s="14">
        <v>19.327894326666666</v>
      </c>
      <c r="K7" s="14" t="s">
        <v>44</v>
      </c>
      <c r="L7" s="14">
        <v>-6.0100000000000001E-2</v>
      </c>
      <c r="M7" s="14">
        <v>64.123093679999997</v>
      </c>
      <c r="N7" s="14" t="s">
        <v>474</v>
      </c>
      <c r="O7" s="14"/>
      <c r="P7" s="14" t="s">
        <v>86</v>
      </c>
      <c r="Q7" s="14">
        <v>-3.0300000000000001E-2</v>
      </c>
      <c r="R7" s="14">
        <v>18.873034096666668</v>
      </c>
    </row>
    <row r="8" spans="1:22" x14ac:dyDescent="0.35">
      <c r="A8" s="14" t="s">
        <v>48</v>
      </c>
      <c r="B8" s="14">
        <v>-7.2400000000000006E-2</v>
      </c>
      <c r="C8" s="14">
        <v>37.473036223333331</v>
      </c>
      <c r="D8" s="14"/>
      <c r="E8" s="14" t="s">
        <v>70</v>
      </c>
      <c r="F8" s="14">
        <v>-1.21E-2</v>
      </c>
      <c r="G8" s="14">
        <v>66.317016316666681</v>
      </c>
      <c r="K8" s="14" t="s">
        <v>49</v>
      </c>
      <c r="L8" s="14">
        <v>-7.2400000000000006E-2</v>
      </c>
      <c r="M8" s="14">
        <v>65.403086909999999</v>
      </c>
      <c r="N8" s="14">
        <f>STDEV(M3:M8)</f>
        <v>20.553273482243728</v>
      </c>
      <c r="O8" s="14"/>
      <c r="P8" s="14" t="s">
        <v>88</v>
      </c>
      <c r="Q8" s="14">
        <v>-8.5000000000000006E-2</v>
      </c>
      <c r="R8" s="14">
        <v>40.65711391</v>
      </c>
    </row>
    <row r="9" spans="1:22" x14ac:dyDescent="0.35">
      <c r="A9" s="14"/>
      <c r="B9" s="14" t="s">
        <v>28</v>
      </c>
      <c r="C9" s="14">
        <f>AVERAGE(C3:C8)</f>
        <v>69.37505290833333</v>
      </c>
      <c r="D9" s="14">
        <f>STDEV(C3:C8)/SQRT(6)</f>
        <v>8.9847076855492318</v>
      </c>
      <c r="E9" s="14" t="s">
        <v>72</v>
      </c>
      <c r="F9" s="14">
        <v>-5.6300000000000003E-2</v>
      </c>
      <c r="G9" s="14">
        <v>84.45578231333333</v>
      </c>
      <c r="K9" s="14"/>
      <c r="L9" s="14" t="s">
        <v>28</v>
      </c>
      <c r="M9" s="14">
        <f>AVERAGE(M3:M8)</f>
        <v>70.384146888333348</v>
      </c>
      <c r="N9" s="14">
        <f>STDEV(M3:M8)/SQRT(6)</f>
        <v>8.390838762562252</v>
      </c>
      <c r="O9" s="14"/>
      <c r="P9" s="14" t="s">
        <v>90</v>
      </c>
      <c r="Q9" s="14">
        <v>-5.7799999999999997E-2</v>
      </c>
      <c r="R9" s="14">
        <v>42.674061039999998</v>
      </c>
    </row>
    <row r="10" spans="1:22" x14ac:dyDescent="0.35">
      <c r="A10" s="14"/>
      <c r="B10" s="14"/>
      <c r="C10" t="s">
        <v>474</v>
      </c>
      <c r="D10">
        <f>STDEV(C3:C8)</f>
        <v>22.007949317658028</v>
      </c>
      <c r="E10" s="14" t="s">
        <v>50</v>
      </c>
      <c r="F10" s="14">
        <v>-7.2700000000000001E-2</v>
      </c>
      <c r="G10" s="14">
        <v>79.48637316333334</v>
      </c>
      <c r="K10" s="14"/>
      <c r="L10" s="14"/>
      <c r="M10" s="14"/>
      <c r="O10" s="14"/>
      <c r="P10" s="14" t="s">
        <v>54</v>
      </c>
      <c r="Q10" s="14">
        <v>-6.1800000000000001E-2</v>
      </c>
      <c r="R10" s="14">
        <v>71.942110176666674</v>
      </c>
    </row>
    <row r="11" spans="1:22" x14ac:dyDescent="0.35">
      <c r="A11" s="14"/>
      <c r="B11" s="14">
        <f>_xlfn.T.TEST(C3:C8,G3:G16,2,3)</f>
        <v>0.215374290841261</v>
      </c>
      <c r="E11" s="14" t="s">
        <v>65</v>
      </c>
      <c r="F11" s="14">
        <v>-1.9599999999999999E-2</v>
      </c>
      <c r="G11" s="14">
        <v>80</v>
      </c>
      <c r="K11" s="14">
        <f>_xlfn.T.TEST(M3:M8,R3:R16,2,3)</f>
        <v>0.29395989869555389</v>
      </c>
      <c r="L11" s="14"/>
      <c r="M11" s="14"/>
      <c r="O11" s="14"/>
      <c r="P11" s="14" t="s">
        <v>49</v>
      </c>
      <c r="Q11" s="14">
        <v>-7.2400000000000006E-2</v>
      </c>
      <c r="R11" s="14">
        <v>78.560840776666666</v>
      </c>
    </row>
    <row r="12" spans="1:22" x14ac:dyDescent="0.35">
      <c r="A12" s="14"/>
      <c r="B12" s="14"/>
      <c r="E12" s="14" t="s">
        <v>48</v>
      </c>
      <c r="F12" s="14">
        <v>-7.2400000000000006E-2</v>
      </c>
      <c r="G12" s="14">
        <v>25.750782376666667</v>
      </c>
      <c r="K12" s="14"/>
      <c r="L12" s="14"/>
      <c r="M12" s="14"/>
      <c r="O12" s="14"/>
      <c r="P12" s="14" t="s">
        <v>74</v>
      </c>
      <c r="Q12" s="14">
        <v>-2.0799999999999999E-2</v>
      </c>
      <c r="R12" s="14">
        <v>82.563344970000003</v>
      </c>
    </row>
    <row r="13" spans="1:22" x14ac:dyDescent="0.35">
      <c r="A13" s="14"/>
      <c r="B13" s="14"/>
      <c r="E13" s="14" t="s">
        <v>67</v>
      </c>
      <c r="F13" s="14">
        <v>-6.7199999999999996E-2</v>
      </c>
      <c r="G13" s="14">
        <v>3.5589800036666666</v>
      </c>
      <c r="J13" t="s">
        <v>754</v>
      </c>
      <c r="K13" s="14">
        <v>69.37505290833333</v>
      </c>
      <c r="L13" s="14">
        <v>8.9847076855492318</v>
      </c>
      <c r="P13" s="14" t="s">
        <v>85</v>
      </c>
      <c r="Q13" s="14">
        <v>-7.5999999999999998E-2</v>
      </c>
      <c r="R13" s="14">
        <v>82.004186290000007</v>
      </c>
    </row>
    <row r="14" spans="1:22" x14ac:dyDescent="0.35">
      <c r="A14" s="14"/>
      <c r="B14" s="14"/>
      <c r="E14" s="14" t="s">
        <v>69</v>
      </c>
      <c r="F14" s="14">
        <v>-3.95E-2</v>
      </c>
      <c r="G14" s="14">
        <v>88.440860216666678</v>
      </c>
      <c r="J14" t="s">
        <v>755</v>
      </c>
      <c r="K14" s="14">
        <v>53.433254078619044</v>
      </c>
      <c r="L14" s="14">
        <v>12.748374212150113</v>
      </c>
      <c r="P14" s="14" t="s">
        <v>87</v>
      </c>
      <c r="Q14" s="14">
        <v>-3.0300000000000001E-2</v>
      </c>
      <c r="R14" s="14">
        <v>77.272727273333331</v>
      </c>
    </row>
    <row r="15" spans="1:22" x14ac:dyDescent="0.35">
      <c r="A15" s="14"/>
      <c r="B15" s="14"/>
      <c r="E15" s="14" t="s">
        <v>71</v>
      </c>
      <c r="F15" s="14">
        <v>-1.21E-2</v>
      </c>
      <c r="G15" s="14">
        <v>76.937229436666669</v>
      </c>
      <c r="K15" s="14"/>
      <c r="L15" s="14"/>
      <c r="P15" s="14" t="s">
        <v>89</v>
      </c>
      <c r="Q15" s="14">
        <v>-8.5000000000000006E-2</v>
      </c>
      <c r="R15" s="14">
        <v>68.863532033333328</v>
      </c>
      <c r="S15" t="s">
        <v>474</v>
      </c>
    </row>
    <row r="16" spans="1:22" x14ac:dyDescent="0.35">
      <c r="A16" s="14"/>
      <c r="B16" s="14"/>
      <c r="E16" s="14" t="s">
        <v>73</v>
      </c>
      <c r="F16" s="14">
        <v>-5.6300000000000003E-2</v>
      </c>
      <c r="G16" s="14">
        <v>61.940268919999994</v>
      </c>
      <c r="K16" s="14"/>
      <c r="L16" s="14"/>
      <c r="P16" s="14" t="s">
        <v>91</v>
      </c>
      <c r="Q16" s="14">
        <v>-5.7799999999999997E-2</v>
      </c>
      <c r="R16" s="14">
        <v>76.52474783000001</v>
      </c>
      <c r="S16">
        <f>STDEV(R3:R16)</f>
        <v>21.755648307427304</v>
      </c>
    </row>
    <row r="17" spans="1:29" x14ac:dyDescent="0.35">
      <c r="A17" s="14"/>
      <c r="B17" s="14"/>
      <c r="F17" s="14" t="s">
        <v>28</v>
      </c>
      <c r="G17" s="14">
        <f>AVERAGE(G3:G16)</f>
        <v>53.433254078619044</v>
      </c>
      <c r="H17" s="14">
        <f>STDEV(G3:G16)/SQRT(6)</f>
        <v>12.748374212150113</v>
      </c>
      <c r="J17" s="14" t="s">
        <v>756</v>
      </c>
      <c r="K17" s="14">
        <v>70.384146888333348</v>
      </c>
      <c r="L17" s="14">
        <v>8.390838762562252</v>
      </c>
      <c r="Q17" s="14" t="s">
        <v>28</v>
      </c>
      <c r="R17" s="14">
        <f>AVERAGE(R3:R16)</f>
        <v>59.080953948333331</v>
      </c>
      <c r="S17" s="14">
        <f>STDEV(R3:R16)/SQRT(6)</f>
        <v>8.8817062294402334</v>
      </c>
    </row>
    <row r="18" spans="1:29" x14ac:dyDescent="0.35">
      <c r="A18" s="14"/>
      <c r="B18" s="14"/>
      <c r="E18" s="14" t="s">
        <v>753</v>
      </c>
      <c r="F18" s="14">
        <v>3.7037037037037033</v>
      </c>
      <c r="G18" t="s">
        <v>474</v>
      </c>
      <c r="H18">
        <f>STDEV(G3:G16)</f>
        <v>31.227011869823276</v>
      </c>
      <c r="J18" s="14" t="s">
        <v>757</v>
      </c>
      <c r="K18" s="14">
        <v>59.080953948333331</v>
      </c>
      <c r="L18" s="14">
        <v>8.8817062294402334</v>
      </c>
    </row>
    <row r="19" spans="1:29" x14ac:dyDescent="0.35">
      <c r="A19" s="14"/>
      <c r="B19" s="14"/>
      <c r="E19" s="14" t="s">
        <v>753</v>
      </c>
      <c r="F19" s="14">
        <v>0</v>
      </c>
      <c r="K19" s="14"/>
      <c r="L19" s="14"/>
    </row>
    <row r="20" spans="1:29" x14ac:dyDescent="0.35">
      <c r="A20" s="14"/>
      <c r="B20" s="14"/>
      <c r="E20" s="14" t="s">
        <v>753</v>
      </c>
      <c r="F20" s="14">
        <v>2.7777777777777777</v>
      </c>
      <c r="G20" s="14">
        <f>STDEV(F18:F20)/SQRT(3)</f>
        <v>1.112824467735799</v>
      </c>
      <c r="K20" s="14"/>
      <c r="L20" s="14"/>
    </row>
    <row r="21" spans="1:29" x14ac:dyDescent="0.35">
      <c r="K21" s="14"/>
      <c r="L21" s="14"/>
      <c r="R21" s="14"/>
      <c r="S21" s="14"/>
      <c r="T21" s="14"/>
    </row>
    <row r="22" spans="1:29" x14ac:dyDescent="0.35">
      <c r="F22" s="14"/>
      <c r="G22" s="14"/>
      <c r="K22" s="14"/>
      <c r="L22" s="14"/>
      <c r="N22" s="14" t="s">
        <v>32</v>
      </c>
      <c r="O22" s="14">
        <v>69.37505290833333</v>
      </c>
      <c r="P22" s="14">
        <v>8.9847076855492318</v>
      </c>
      <c r="Q22" s="14"/>
      <c r="R22" s="14" t="s">
        <v>758</v>
      </c>
      <c r="S22" s="15">
        <v>70.384146888333305</v>
      </c>
      <c r="T22" s="14">
        <v>8.390838762562252</v>
      </c>
    </row>
    <row r="23" spans="1:29" x14ac:dyDescent="0.35">
      <c r="F23" s="14" t="s">
        <v>42</v>
      </c>
      <c r="G23" s="14">
        <v>-5.62E-2</v>
      </c>
      <c r="H23" s="14">
        <v>87.176345666666677</v>
      </c>
      <c r="I23" s="14"/>
      <c r="J23" s="14" t="s">
        <v>43</v>
      </c>
      <c r="K23" s="14">
        <v>-4.0099999999999997E-2</v>
      </c>
      <c r="L23" s="14">
        <v>88.804619543333331</v>
      </c>
      <c r="M23" s="14"/>
      <c r="N23" s="14" t="s">
        <v>759</v>
      </c>
      <c r="O23" s="14">
        <v>53.433254078619044</v>
      </c>
      <c r="P23" s="14">
        <v>12.748374212150113</v>
      </c>
      <c r="Q23" s="14"/>
      <c r="R23" s="14" t="s">
        <v>758</v>
      </c>
      <c r="S23" s="15">
        <v>59.080953948333331</v>
      </c>
      <c r="T23" s="14">
        <v>8.8817062294402334</v>
      </c>
    </row>
    <row r="24" spans="1:29" x14ac:dyDescent="0.35">
      <c r="F24" s="14" t="s">
        <v>46</v>
      </c>
      <c r="G24" s="14">
        <v>-6.0100000000000001E-2</v>
      </c>
      <c r="H24" s="14">
        <v>96.489262373333347</v>
      </c>
      <c r="I24" s="14"/>
      <c r="J24" s="14" t="s">
        <v>47</v>
      </c>
      <c r="K24" s="14">
        <v>-7.3300000000000004E-2</v>
      </c>
      <c r="L24" s="14">
        <v>90.488554903333338</v>
      </c>
      <c r="M24" s="14"/>
      <c r="O24" s="14"/>
      <c r="P24" s="14"/>
      <c r="Q24" s="14"/>
      <c r="R24" s="14"/>
    </row>
    <row r="25" spans="1:29" x14ac:dyDescent="0.35">
      <c r="F25" s="14" t="s">
        <v>48</v>
      </c>
      <c r="G25" s="14">
        <v>-7.2400000000000006E-2</v>
      </c>
      <c r="H25" s="14">
        <v>37.473036223333331</v>
      </c>
      <c r="I25" s="14"/>
      <c r="J25" s="14" t="s">
        <v>49</v>
      </c>
      <c r="K25" s="14">
        <v>-7.2400000000000006E-2</v>
      </c>
      <c r="L25" s="14">
        <v>65.403086909999999</v>
      </c>
      <c r="M25" s="14"/>
      <c r="O25" s="14"/>
      <c r="P25" s="14"/>
      <c r="Q25" s="14"/>
      <c r="R25" s="14"/>
    </row>
    <row r="26" spans="1:29" x14ac:dyDescent="0.35">
      <c r="F26" s="14" t="s">
        <v>39</v>
      </c>
      <c r="G26" s="14">
        <v>-5.62E-2</v>
      </c>
      <c r="H26" s="14">
        <v>71.640056476666658</v>
      </c>
      <c r="I26" s="14"/>
      <c r="J26" s="14" t="s">
        <v>40</v>
      </c>
      <c r="K26" s="14">
        <v>-4.0099999999999997E-2</v>
      </c>
      <c r="L26" s="14">
        <v>83.684514493333324</v>
      </c>
      <c r="M26" s="14"/>
      <c r="O26" s="14"/>
      <c r="P26" s="14"/>
      <c r="Q26" s="14"/>
      <c r="R26" s="14"/>
    </row>
    <row r="27" spans="1:29" x14ac:dyDescent="0.35">
      <c r="F27" s="14" t="s">
        <v>44</v>
      </c>
      <c r="G27" s="14">
        <v>-6.0100000000000001E-2</v>
      </c>
      <c r="H27" s="14">
        <v>64.123093679999997</v>
      </c>
      <c r="I27" s="14"/>
      <c r="J27" s="14" t="s">
        <v>45</v>
      </c>
      <c r="K27" s="14">
        <v>-7.3300000000000004E-2</v>
      </c>
      <c r="L27" s="14">
        <v>50.396505376666674</v>
      </c>
      <c r="M27" s="14"/>
      <c r="O27" s="14"/>
      <c r="P27" s="14"/>
      <c r="Q27" s="14"/>
      <c r="R27" s="14"/>
    </row>
    <row r="28" spans="1:29" x14ac:dyDescent="0.35">
      <c r="F28" s="14" t="s">
        <v>49</v>
      </c>
      <c r="G28" s="14">
        <v>-7.2400000000000006E-2</v>
      </c>
      <c r="H28" s="14">
        <v>65.403086909999999</v>
      </c>
      <c r="I28" s="14"/>
      <c r="J28" s="14" t="s">
        <v>48</v>
      </c>
      <c r="K28" s="14">
        <v>-7.2400000000000006E-2</v>
      </c>
      <c r="L28" s="14">
        <v>37.473036223333331</v>
      </c>
      <c r="M28" s="14"/>
      <c r="O28" s="14"/>
      <c r="P28" s="14"/>
      <c r="Q28" s="14"/>
      <c r="R28" s="14"/>
    </row>
    <row r="29" spans="1:29" ht="15" thickBot="1" x14ac:dyDescent="0.4">
      <c r="F29" s="14"/>
      <c r="G29" s="14"/>
      <c r="H29" s="14"/>
      <c r="I29" s="14"/>
      <c r="J29" s="14"/>
      <c r="K29" s="14"/>
      <c r="L29" s="14"/>
      <c r="M29" s="14"/>
      <c r="O29" s="14"/>
      <c r="P29" s="14"/>
      <c r="Q29" s="16" t="s">
        <v>551</v>
      </c>
      <c r="R29" s="48">
        <v>43699</v>
      </c>
      <c r="S29" s="48">
        <v>43700</v>
      </c>
      <c r="T29" s="16" t="s">
        <v>496</v>
      </c>
      <c r="X29" s="23" t="s">
        <v>762</v>
      </c>
      <c r="Y29" s="26">
        <v>70.384146888333348</v>
      </c>
      <c r="Z29" s="26">
        <v>59.080953948333331</v>
      </c>
      <c r="AA29" s="4">
        <v>0.29395989869555389</v>
      </c>
      <c r="AB29" s="14">
        <v>8.390838762562252</v>
      </c>
      <c r="AC29" s="14">
        <v>8.8817062294402334</v>
      </c>
    </row>
    <row r="30" spans="1:29" ht="15" thickBot="1" x14ac:dyDescent="0.4">
      <c r="F30" s="14"/>
      <c r="G30" s="14"/>
      <c r="H30" s="14"/>
      <c r="I30" s="14"/>
      <c r="J30" s="14"/>
      <c r="K30" s="14"/>
      <c r="L30" s="14"/>
      <c r="M30" s="14"/>
      <c r="O30" s="14"/>
      <c r="P30" s="14"/>
      <c r="Q30" s="23" t="s">
        <v>839</v>
      </c>
      <c r="R30" s="26">
        <v>70.384146888333348</v>
      </c>
      <c r="S30" s="47">
        <v>59.080953948333331</v>
      </c>
      <c r="T30" s="4">
        <v>0.29395989869555389</v>
      </c>
      <c r="U30" s="14">
        <v>8.390838762562252</v>
      </c>
      <c r="V30" s="14">
        <v>8.8817062294402334</v>
      </c>
      <c r="X30" s="23" t="s">
        <v>763</v>
      </c>
      <c r="Y30" s="26">
        <v>69.37505290833333</v>
      </c>
      <c r="Z30" s="26">
        <v>53.433254078619044</v>
      </c>
      <c r="AA30" s="4">
        <v>0.215374290841261</v>
      </c>
      <c r="AB30" s="14">
        <v>8.9847076855492318</v>
      </c>
      <c r="AC30" s="14">
        <v>12.748374212150113</v>
      </c>
    </row>
    <row r="31" spans="1:29" x14ac:dyDescent="0.35">
      <c r="F31" s="14"/>
      <c r="G31" s="14"/>
      <c r="H31" s="14"/>
      <c r="I31" s="14"/>
      <c r="J31" s="14"/>
      <c r="K31" s="14"/>
      <c r="L31" s="14"/>
      <c r="M31" s="14"/>
      <c r="O31" s="14"/>
      <c r="P31" s="14"/>
      <c r="Q31" s="23" t="s">
        <v>840</v>
      </c>
      <c r="R31" s="26">
        <v>69.37505290833333</v>
      </c>
      <c r="S31" s="47">
        <v>53.433254078619044</v>
      </c>
      <c r="T31" s="4">
        <v>0.215374290841261</v>
      </c>
      <c r="U31" s="14">
        <v>8.9847076855492318</v>
      </c>
      <c r="V31" s="14">
        <v>12.748374212150113</v>
      </c>
      <c r="X31" s="11" t="s">
        <v>49</v>
      </c>
      <c r="Y31" s="25">
        <v>65.403086910439896</v>
      </c>
      <c r="Z31" s="22">
        <v>78.560840775165502</v>
      </c>
      <c r="AA31" s="4">
        <v>0.21180499999999999</v>
      </c>
      <c r="AB31" s="14">
        <v>7.2983525658565505</v>
      </c>
      <c r="AC31" s="14">
        <v>5.0276779767421838</v>
      </c>
    </row>
    <row r="32" spans="1:29" x14ac:dyDescent="0.35">
      <c r="F32" s="14" t="s">
        <v>28</v>
      </c>
      <c r="G32" s="14">
        <f>AVERAGE(C3:C5)</f>
        <v>81.565420452222227</v>
      </c>
      <c r="H32" s="14">
        <f>STDEV(C3:C5)/SQRT(3)</f>
        <v>8.0957741800211522</v>
      </c>
      <c r="I32" s="14"/>
      <c r="J32" s="14">
        <f>AVERAGE(G3:G9)</f>
        <v>47.421580426238094</v>
      </c>
      <c r="K32" s="14">
        <f>STDEV(G3:G9)/SQRT(7)</f>
        <v>11.887370118292752</v>
      </c>
      <c r="L32" s="14"/>
      <c r="M32" s="14"/>
      <c r="O32" s="14"/>
      <c r="P32" s="14"/>
      <c r="Q32" s="11" t="s">
        <v>829</v>
      </c>
      <c r="R32" s="26">
        <v>65.403086910439896</v>
      </c>
      <c r="S32" s="22">
        <v>78.560840775165502</v>
      </c>
      <c r="T32" s="4">
        <v>0.21180499999999999</v>
      </c>
      <c r="U32" s="14">
        <v>7.2983525658565505</v>
      </c>
      <c r="V32" s="14">
        <v>5.0276779767421838</v>
      </c>
      <c r="X32" s="11" t="s">
        <v>48</v>
      </c>
      <c r="Y32" s="26">
        <v>37.473036223036225</v>
      </c>
      <c r="Z32" s="22">
        <v>25.750782378430426</v>
      </c>
      <c r="AA32" s="4">
        <v>0.18262700000000001</v>
      </c>
      <c r="AB32" s="14">
        <v>3.4761403349250029</v>
      </c>
      <c r="AC32" s="14">
        <v>5.8301193036836398</v>
      </c>
    </row>
    <row r="33" spans="6:29" x14ac:dyDescent="0.35">
      <c r="F33" s="14"/>
      <c r="G33" s="14">
        <f>AVERAGE(C6:C8)</f>
        <v>57.184685364444448</v>
      </c>
      <c r="H33" s="14">
        <f>STDEV(C6:C8)/SQRT(3)</f>
        <v>13.76510953624561</v>
      </c>
      <c r="I33" s="14"/>
      <c r="J33" s="14">
        <f>AVERAGE(G10:G16)</f>
        <v>59.444927731</v>
      </c>
      <c r="K33" s="14">
        <f>STDEV(G10:G16)/SQRT(7)</f>
        <v>12.184764650664125</v>
      </c>
      <c r="L33" s="14"/>
      <c r="M33" s="14"/>
      <c r="O33" s="14"/>
      <c r="P33" s="14"/>
      <c r="Q33" s="11" t="s">
        <v>838</v>
      </c>
      <c r="R33" s="26">
        <v>37.473036223036225</v>
      </c>
      <c r="S33" s="22">
        <v>25.750782378430426</v>
      </c>
      <c r="T33" s="4">
        <v>0.18262700000000001</v>
      </c>
      <c r="U33" s="14">
        <v>3.4761403349250029</v>
      </c>
      <c r="V33" s="14">
        <v>5.8301193036836398</v>
      </c>
      <c r="X33" s="24" t="s">
        <v>760</v>
      </c>
      <c r="Y33" s="26">
        <v>2.1604938271604937</v>
      </c>
      <c r="Z33" s="22">
        <v>1.7554012345679011</v>
      </c>
      <c r="AA33" s="4">
        <v>0.80626799999999998</v>
      </c>
      <c r="AB33" s="14">
        <v>1.112824467735799</v>
      </c>
      <c r="AC33" s="14">
        <v>1.0735088023130037</v>
      </c>
    </row>
    <row r="34" spans="6:29" x14ac:dyDescent="0.35">
      <c r="F34" s="14"/>
      <c r="G34" s="14"/>
      <c r="H34" s="14"/>
      <c r="I34" s="14"/>
      <c r="J34" s="14"/>
      <c r="K34" s="14"/>
      <c r="L34" s="14"/>
      <c r="M34" s="14"/>
      <c r="O34" s="14"/>
      <c r="P34" s="14"/>
      <c r="Q34" s="24" t="s">
        <v>828</v>
      </c>
      <c r="R34" s="26">
        <v>2.1604938271604937</v>
      </c>
      <c r="S34" s="22">
        <v>1.7554012345679011</v>
      </c>
      <c r="T34" s="4">
        <v>0.80626799999999998</v>
      </c>
      <c r="U34" s="14">
        <v>1.112824467735799</v>
      </c>
      <c r="V34" s="14">
        <v>1.0735088023130037</v>
      </c>
      <c r="X34" s="24" t="s">
        <v>761</v>
      </c>
      <c r="Y34" s="26">
        <v>1.7450022461814914</v>
      </c>
      <c r="Z34" s="22">
        <v>1.2647754137115801</v>
      </c>
      <c r="AA34" s="4">
        <v>0.538802</v>
      </c>
      <c r="AB34" s="14">
        <v>9.5802751113672591E-2</v>
      </c>
      <c r="AC34" s="14">
        <v>0.64623815285279629</v>
      </c>
    </row>
    <row r="35" spans="6:29" x14ac:dyDescent="0.35">
      <c r="F35" s="14"/>
      <c r="G35" s="14"/>
      <c r="H35" s="14"/>
      <c r="I35" s="14"/>
      <c r="J35" s="14"/>
      <c r="M35" s="14"/>
      <c r="O35" s="14"/>
      <c r="P35" s="14"/>
      <c r="Q35" s="24" t="s">
        <v>827</v>
      </c>
      <c r="R35" s="26">
        <v>1.7450022461814914</v>
      </c>
      <c r="S35" s="22">
        <v>1.2647754137115801</v>
      </c>
      <c r="T35" s="4">
        <v>0.538802</v>
      </c>
      <c r="U35" s="14">
        <v>9.5802751113672591E-2</v>
      </c>
      <c r="V35" s="14">
        <v>0.64623815285279629</v>
      </c>
    </row>
    <row r="36" spans="6:29" x14ac:dyDescent="0.35">
      <c r="F36" s="14"/>
      <c r="G36" s="14"/>
      <c r="H36" s="14"/>
      <c r="I36" s="14"/>
      <c r="J36" s="14"/>
      <c r="M36" s="14"/>
      <c r="O36" s="14"/>
      <c r="P36" s="14"/>
      <c r="Q36" s="14"/>
    </row>
    <row r="37" spans="6:29" x14ac:dyDescent="0.35">
      <c r="F37" s="14"/>
      <c r="G37" s="14"/>
      <c r="H37" s="14"/>
      <c r="I37" s="14"/>
      <c r="J37" s="14"/>
      <c r="M37" s="14"/>
      <c r="O37" s="14"/>
      <c r="P37" s="14"/>
      <c r="Q37" s="14"/>
    </row>
    <row r="38" spans="6:29" x14ac:dyDescent="0.35">
      <c r="H38" s="14"/>
      <c r="I38" s="14"/>
      <c r="J38" s="14"/>
      <c r="M38" s="14"/>
      <c r="O38" s="14"/>
      <c r="P38" s="14"/>
      <c r="Q38" s="14"/>
    </row>
    <row r="39" spans="6:29" x14ac:dyDescent="0.35">
      <c r="O39" s="14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751F1-4242-498A-A16D-682C6DB23614}">
  <dimension ref="F3:U43"/>
  <sheetViews>
    <sheetView topLeftCell="F16" zoomScale="77" workbookViewId="0">
      <selection activeCell="S40" sqref="S40"/>
    </sheetView>
  </sheetViews>
  <sheetFormatPr defaultRowHeight="14.5" x14ac:dyDescent="0.35"/>
  <sheetData>
    <row r="3" spans="6:21" x14ac:dyDescent="0.35">
      <c r="F3" t="s">
        <v>796</v>
      </c>
    </row>
    <row r="4" spans="6:21" x14ac:dyDescent="0.35">
      <c r="G4" t="s">
        <v>770</v>
      </c>
      <c r="H4">
        <v>63.066314027852492</v>
      </c>
      <c r="I4">
        <v>5.1634856335569914</v>
      </c>
      <c r="N4" s="14" t="s">
        <v>778</v>
      </c>
      <c r="O4" s="14"/>
      <c r="P4" s="14"/>
      <c r="Q4" s="14"/>
      <c r="R4" s="14"/>
      <c r="S4" s="14"/>
      <c r="T4" s="14"/>
      <c r="U4" s="14"/>
    </row>
    <row r="5" spans="6:21" x14ac:dyDescent="0.35">
      <c r="G5" t="s">
        <v>771</v>
      </c>
      <c r="H5">
        <v>41.759454241444047</v>
      </c>
      <c r="I5">
        <v>4.3362274167167421</v>
      </c>
      <c r="N5" s="14"/>
      <c r="O5" s="14" t="s">
        <v>779</v>
      </c>
      <c r="P5" s="14">
        <v>95.719600609364377</v>
      </c>
      <c r="Q5" s="14">
        <v>0.90271267664879318</v>
      </c>
      <c r="R5" s="14"/>
      <c r="S5" s="14"/>
      <c r="T5" s="14"/>
      <c r="U5" s="14"/>
    </row>
    <row r="6" spans="6:21" x14ac:dyDescent="0.35">
      <c r="G6" t="s">
        <v>772</v>
      </c>
      <c r="H6">
        <v>53.338877547523602</v>
      </c>
      <c r="I6">
        <v>5.9729687355492604</v>
      </c>
      <c r="N6" s="14"/>
      <c r="O6" s="14" t="s">
        <v>780</v>
      </c>
      <c r="P6" s="14">
        <v>95.738437076267289</v>
      </c>
      <c r="Q6" s="14">
        <v>0.96300256529385264</v>
      </c>
      <c r="R6" s="14"/>
      <c r="S6" s="14"/>
      <c r="T6" s="14"/>
      <c r="U6" s="14"/>
    </row>
    <row r="7" spans="6:21" x14ac:dyDescent="0.35">
      <c r="G7" t="s">
        <v>773</v>
      </c>
      <c r="H7">
        <v>38.809168477237201</v>
      </c>
      <c r="I7">
        <v>4.0808677434288319</v>
      </c>
      <c r="N7" s="14"/>
      <c r="O7" s="14" t="s">
        <v>781</v>
      </c>
      <c r="P7" s="14">
        <v>92.979251085146288</v>
      </c>
      <c r="Q7" s="14">
        <v>1.6986286951129832</v>
      </c>
      <c r="R7" s="14"/>
      <c r="S7" s="14"/>
      <c r="T7" s="14"/>
      <c r="U7" s="14"/>
    </row>
    <row r="8" spans="6:21" x14ac:dyDescent="0.35">
      <c r="G8" t="s">
        <v>774</v>
      </c>
      <c r="H8">
        <v>59.903935283021184</v>
      </c>
      <c r="I8">
        <v>4.9974468922239321</v>
      </c>
      <c r="J8">
        <v>14.868635607996227</v>
      </c>
      <c r="N8" s="14"/>
      <c r="O8" s="14" t="s">
        <v>782</v>
      </c>
      <c r="P8" s="14">
        <v>7.3699460820784912</v>
      </c>
      <c r="Q8" s="14">
        <v>0.83992558006539186</v>
      </c>
      <c r="R8" s="14"/>
      <c r="S8" s="14"/>
      <c r="T8" s="14"/>
      <c r="U8" s="14"/>
    </row>
    <row r="9" spans="6:21" x14ac:dyDescent="0.35">
      <c r="G9" t="s">
        <v>775</v>
      </c>
      <c r="H9">
        <v>50.753953416348473</v>
      </c>
      <c r="I9">
        <v>2.1557927360644116</v>
      </c>
      <c r="N9" s="14"/>
      <c r="O9" s="14" t="s">
        <v>783</v>
      </c>
      <c r="P9" s="14">
        <v>84.947738421214197</v>
      </c>
      <c r="Q9" s="14">
        <v>1.7709212584863421</v>
      </c>
      <c r="R9" s="14"/>
      <c r="S9" s="14"/>
      <c r="T9" s="14"/>
      <c r="U9" s="14"/>
    </row>
    <row r="10" spans="6:21" x14ac:dyDescent="0.35">
      <c r="G10" t="s">
        <v>776</v>
      </c>
      <c r="H10">
        <v>39.224254044645157</v>
      </c>
      <c r="I10">
        <v>6.2117307272927249</v>
      </c>
      <c r="J10" t="s">
        <v>501</v>
      </c>
      <c r="K10" t="s">
        <v>502</v>
      </c>
      <c r="N10" s="14"/>
      <c r="O10" s="14" t="s">
        <v>784</v>
      </c>
      <c r="P10" s="14">
        <v>94.668674507411836</v>
      </c>
      <c r="Q10" s="14">
        <v>1.1139723205581584</v>
      </c>
      <c r="R10" s="14"/>
      <c r="S10" s="14"/>
      <c r="T10" s="14"/>
      <c r="U10" s="14"/>
    </row>
    <row r="11" spans="6:21" x14ac:dyDescent="0.35">
      <c r="G11" t="s">
        <v>777</v>
      </c>
      <c r="H11">
        <v>82.6594233399979</v>
      </c>
      <c r="I11">
        <v>2.8270484069050572</v>
      </c>
      <c r="J11">
        <v>53.689422547258744</v>
      </c>
      <c r="K11">
        <v>0.50490101001287679</v>
      </c>
      <c r="N11" s="14"/>
      <c r="O11" s="14" t="s">
        <v>771</v>
      </c>
      <c r="P11" s="14">
        <v>93.940891351446567</v>
      </c>
      <c r="Q11" s="14">
        <v>1.8657387878366045</v>
      </c>
      <c r="R11" s="14"/>
      <c r="S11" s="14"/>
      <c r="T11" s="14"/>
      <c r="U11" s="14"/>
    </row>
    <row r="12" spans="6:21" x14ac:dyDescent="0.35">
      <c r="N12" s="14"/>
      <c r="O12" s="14" t="s">
        <v>785</v>
      </c>
      <c r="P12" s="14">
        <v>81.659793547048437</v>
      </c>
      <c r="Q12" s="14">
        <v>1.3220609382170037</v>
      </c>
      <c r="R12" s="14"/>
      <c r="S12" s="14"/>
      <c r="T12" s="14"/>
      <c r="U12" s="14"/>
    </row>
    <row r="13" spans="6:21" x14ac:dyDescent="0.35">
      <c r="N13" s="14"/>
      <c r="O13" s="14" t="s">
        <v>786</v>
      </c>
      <c r="P13" s="14">
        <v>87.834296035802126</v>
      </c>
      <c r="Q13" s="14">
        <v>0.49938019524356292</v>
      </c>
      <c r="R13" s="14"/>
      <c r="S13" s="14"/>
      <c r="T13" s="14"/>
      <c r="U13" s="14"/>
    </row>
    <row r="14" spans="6:21" x14ac:dyDescent="0.35">
      <c r="H14" t="s">
        <v>496</v>
      </c>
      <c r="I14">
        <f>_xlfn.T.TEST(H4:H11,P5:P22,2,2)</f>
        <v>2.1895091421238303E-2</v>
      </c>
      <c r="N14" s="14"/>
      <c r="O14" s="14" t="s">
        <v>787</v>
      </c>
      <c r="P14" s="14">
        <v>94.763017175493658</v>
      </c>
      <c r="Q14" s="14">
        <v>0.86079788130917345</v>
      </c>
      <c r="R14" s="14"/>
      <c r="S14" s="14"/>
      <c r="T14" s="14"/>
      <c r="U14" s="14"/>
    </row>
    <row r="15" spans="6:21" x14ac:dyDescent="0.35">
      <c r="N15" s="14"/>
      <c r="O15" s="14" t="s">
        <v>788</v>
      </c>
      <c r="P15" s="14">
        <v>83.159222739194561</v>
      </c>
      <c r="Q15" s="14">
        <v>1.2340987330270896</v>
      </c>
      <c r="R15" s="14"/>
      <c r="S15" s="14"/>
      <c r="T15" s="14"/>
      <c r="U15" s="14"/>
    </row>
    <row r="16" spans="6:21" x14ac:dyDescent="0.35">
      <c r="N16" s="14"/>
      <c r="O16" s="14" t="s">
        <v>789</v>
      </c>
      <c r="P16" s="14">
        <v>80.841965292702398</v>
      </c>
      <c r="Q16" s="14">
        <v>1.7546147559183951</v>
      </c>
      <c r="R16" s="14"/>
      <c r="S16" s="14"/>
      <c r="T16" s="14"/>
      <c r="U16" s="14"/>
    </row>
    <row r="17" spans="7:21" x14ac:dyDescent="0.35">
      <c r="G17" t="s">
        <v>804</v>
      </c>
      <c r="H17">
        <v>96.636668825320257</v>
      </c>
      <c r="I17">
        <v>0.50075724772987851</v>
      </c>
      <c r="N17" s="14"/>
      <c r="O17" s="14" t="s">
        <v>790</v>
      </c>
      <c r="P17" s="14">
        <v>1.4062347117829093</v>
      </c>
      <c r="Q17" s="14">
        <v>0.41715601204918146</v>
      </c>
      <c r="R17" s="14"/>
      <c r="S17" s="14"/>
      <c r="T17" s="14"/>
      <c r="U17" s="14"/>
    </row>
    <row r="18" spans="7:21" x14ac:dyDescent="0.35">
      <c r="G18" t="s">
        <v>775</v>
      </c>
      <c r="H18">
        <v>96.228901207620751</v>
      </c>
      <c r="I18">
        <v>0.17811339477560312</v>
      </c>
      <c r="N18" s="14"/>
      <c r="O18" s="14" t="s">
        <v>791</v>
      </c>
      <c r="P18" s="14">
        <v>68.454307390434849</v>
      </c>
      <c r="Q18" s="14">
        <v>1.2159472039949133</v>
      </c>
      <c r="R18" s="14"/>
      <c r="S18" s="14"/>
      <c r="T18" s="14"/>
      <c r="U18" s="14"/>
    </row>
    <row r="19" spans="7:21" x14ac:dyDescent="0.35">
      <c r="G19" t="s">
        <v>805</v>
      </c>
      <c r="H19">
        <v>95.690341738897587</v>
      </c>
      <c r="I19">
        <v>0.37489548338918705</v>
      </c>
      <c r="N19" s="14"/>
      <c r="O19" s="14" t="s">
        <v>792</v>
      </c>
      <c r="P19" s="14">
        <v>97.236134441684769</v>
      </c>
      <c r="Q19" s="14">
        <v>0.64335711459846934</v>
      </c>
      <c r="R19" s="14"/>
      <c r="S19" s="14"/>
      <c r="T19" s="14"/>
      <c r="U19" s="14"/>
    </row>
    <row r="20" spans="7:21" x14ac:dyDescent="0.35">
      <c r="G20" t="s">
        <v>806</v>
      </c>
      <c r="H20">
        <v>92.592319108916698</v>
      </c>
      <c r="I20">
        <v>0.90626728090443476</v>
      </c>
      <c r="N20" s="14"/>
      <c r="O20" s="14" t="s">
        <v>775</v>
      </c>
      <c r="P20" s="14">
        <v>96.228901207620751</v>
      </c>
      <c r="Q20" s="14">
        <v>0.17811339477560312</v>
      </c>
      <c r="R20" s="14"/>
      <c r="S20" s="14"/>
      <c r="T20" s="14"/>
      <c r="U20" s="14"/>
    </row>
    <row r="21" spans="7:21" x14ac:dyDescent="0.35">
      <c r="G21" t="s">
        <v>807</v>
      </c>
      <c r="H21">
        <v>68.539325842696641</v>
      </c>
      <c r="I21">
        <v>1.8059271088001765</v>
      </c>
      <c r="N21" s="14"/>
      <c r="O21" s="14" t="s">
        <v>793</v>
      </c>
      <c r="P21" s="14">
        <v>91.308615260520881</v>
      </c>
      <c r="Q21" s="14">
        <v>1.4970099873806335</v>
      </c>
      <c r="R21" s="14"/>
      <c r="S21" s="14"/>
      <c r="T21" s="14" t="s">
        <v>794</v>
      </c>
      <c r="U21" s="14" t="s">
        <v>474</v>
      </c>
    </row>
    <row r="22" spans="7:21" x14ac:dyDescent="0.35">
      <c r="G22" t="s">
        <v>808</v>
      </c>
      <c r="H22">
        <v>90.887902751702043</v>
      </c>
      <c r="I22">
        <v>0.760058105827221</v>
      </c>
      <c r="N22" s="14"/>
      <c r="O22" s="14" t="s">
        <v>795</v>
      </c>
      <c r="P22" s="14">
        <v>92.633799039329006</v>
      </c>
      <c r="Q22" s="14">
        <v>1.1299501257663502</v>
      </c>
      <c r="R22" s="14">
        <v>80.049490331919074</v>
      </c>
      <c r="S22" s="14">
        <v>6.7211873534369539</v>
      </c>
      <c r="T22" s="14">
        <v>3.0060949167915459E-2</v>
      </c>
      <c r="U22" s="14">
        <v>28.515582931443205</v>
      </c>
    </row>
    <row r="23" spans="7:21" x14ac:dyDescent="0.35">
      <c r="G23" t="s">
        <v>809</v>
      </c>
      <c r="H23">
        <v>95.916495866285558</v>
      </c>
      <c r="I23">
        <v>0.29482322898484764</v>
      </c>
    </row>
    <row r="24" spans="7:21" x14ac:dyDescent="0.35">
      <c r="G24" t="s">
        <v>810</v>
      </c>
      <c r="H24">
        <v>84.129247342236269</v>
      </c>
      <c r="I24">
        <v>1.7101271480470865</v>
      </c>
    </row>
    <row r="25" spans="7:21" x14ac:dyDescent="0.35">
      <c r="G25" t="s">
        <v>811</v>
      </c>
      <c r="H25">
        <v>15.558840359327684</v>
      </c>
      <c r="I25">
        <v>0.78078909102227034</v>
      </c>
      <c r="O25" t="s">
        <v>775</v>
      </c>
      <c r="P25">
        <v>50.753953416348473</v>
      </c>
      <c r="Q25">
        <v>2.1557927360644116</v>
      </c>
    </row>
    <row r="26" spans="7:21" x14ac:dyDescent="0.35">
      <c r="G26" t="s">
        <v>812</v>
      </c>
      <c r="H26">
        <v>93.873646795724724</v>
      </c>
      <c r="I26">
        <v>1.6873267306021411</v>
      </c>
      <c r="O26" t="s">
        <v>797</v>
      </c>
      <c r="P26">
        <v>97.639626037928323</v>
      </c>
      <c r="Q26">
        <v>0.48340421089880053</v>
      </c>
    </row>
    <row r="27" spans="7:21" x14ac:dyDescent="0.35">
      <c r="G27" t="s">
        <v>771</v>
      </c>
      <c r="H27">
        <v>93.940891351446567</v>
      </c>
      <c r="I27">
        <v>1.8657387878366045</v>
      </c>
      <c r="O27" t="s">
        <v>798</v>
      </c>
      <c r="P27">
        <v>98.767246937459717</v>
      </c>
      <c r="Q27">
        <v>0.54579091344334585</v>
      </c>
    </row>
    <row r="28" spans="7:21" x14ac:dyDescent="0.35">
      <c r="G28" t="s">
        <v>813</v>
      </c>
      <c r="H28">
        <v>89.895744801405172</v>
      </c>
      <c r="I28">
        <v>0.43925871287362916</v>
      </c>
      <c r="O28" t="s">
        <v>799</v>
      </c>
      <c r="P28">
        <v>94.404041618250062</v>
      </c>
      <c r="Q28">
        <v>1.4541409231342086</v>
      </c>
      <c r="R28" t="s">
        <v>474</v>
      </c>
      <c r="S28">
        <f>STDEV(P25:P32)</f>
        <v>22.943775010894068</v>
      </c>
    </row>
    <row r="29" spans="7:21" x14ac:dyDescent="0.35">
      <c r="G29" t="s">
        <v>814</v>
      </c>
      <c r="H29">
        <v>92.458858909900144</v>
      </c>
      <c r="I29">
        <v>1.6150396031283802</v>
      </c>
      <c r="O29" t="s">
        <v>771</v>
      </c>
      <c r="P29">
        <v>41.759454241444047</v>
      </c>
      <c r="Q29">
        <v>4.3362274167167421</v>
      </c>
    </row>
    <row r="30" spans="7:21" x14ac:dyDescent="0.35">
      <c r="G30" t="s">
        <v>815</v>
      </c>
      <c r="H30">
        <v>90.010701374877797</v>
      </c>
      <c r="I30">
        <v>0.86741434273408435</v>
      </c>
      <c r="J30" t="s">
        <v>474</v>
      </c>
      <c r="K30">
        <f>STDEV(H17:H34)</f>
        <v>27.461597743417308</v>
      </c>
      <c r="O30" t="s">
        <v>800</v>
      </c>
      <c r="P30">
        <v>77.004555407155991</v>
      </c>
      <c r="Q30">
        <v>4.8124478667512181</v>
      </c>
      <c r="T30" t="s">
        <v>801</v>
      </c>
    </row>
    <row r="31" spans="7:21" x14ac:dyDescent="0.35">
      <c r="G31" t="s">
        <v>816</v>
      </c>
      <c r="H31">
        <v>87.806796600058021</v>
      </c>
      <c r="I31">
        <v>3.2340061179901411</v>
      </c>
      <c r="O31" t="s">
        <v>802</v>
      </c>
      <c r="P31">
        <v>62.634110127198312</v>
      </c>
      <c r="Q31">
        <v>6.9236390589455663</v>
      </c>
      <c r="T31">
        <v>0.2601213895347898</v>
      </c>
    </row>
    <row r="32" spans="7:21" x14ac:dyDescent="0.35">
      <c r="G32" t="s">
        <v>817</v>
      </c>
      <c r="H32">
        <v>91.825354747019517</v>
      </c>
      <c r="I32">
        <v>0.44900364136690069</v>
      </c>
      <c r="O32" t="s">
        <v>803</v>
      </c>
      <c r="P32">
        <v>95.598388566294247</v>
      </c>
      <c r="Q32">
        <v>1.0985065807221546</v>
      </c>
      <c r="R32">
        <v>77.320172044009894</v>
      </c>
      <c r="S32">
        <v>0.83388413921662652</v>
      </c>
    </row>
    <row r="33" spans="7:17" x14ac:dyDescent="0.35">
      <c r="G33" t="s">
        <v>818</v>
      </c>
      <c r="H33">
        <v>95.201587539777222</v>
      </c>
      <c r="I33">
        <v>0.30019554922477437</v>
      </c>
      <c r="L33" t="s">
        <v>794</v>
      </c>
    </row>
    <row r="34" spans="7:17" x14ac:dyDescent="0.35">
      <c r="G34" t="s">
        <v>819</v>
      </c>
      <c r="H34">
        <v>1.952003284304294</v>
      </c>
      <c r="I34">
        <v>0.12866246094220196</v>
      </c>
      <c r="J34">
        <v>81.841423802639824</v>
      </c>
      <c r="K34">
        <v>6.4727606621958573</v>
      </c>
      <c r="L34">
        <v>4.352490569553967E-2</v>
      </c>
    </row>
    <row r="36" spans="7:17" x14ac:dyDescent="0.35">
      <c r="M36">
        <f>_xlfn.T.TEST(H17:H34,P25:P32,2,2)</f>
        <v>0.68852861407683918</v>
      </c>
    </row>
    <row r="39" spans="7:17" x14ac:dyDescent="0.35">
      <c r="J39" s="14" t="s">
        <v>820</v>
      </c>
      <c r="K39" s="14">
        <v>96.420581655480987</v>
      </c>
      <c r="M39" s="14" t="s">
        <v>823</v>
      </c>
      <c r="N39" s="14">
        <v>88.108108108108112</v>
      </c>
      <c r="P39" s="14" t="s">
        <v>820</v>
      </c>
      <c r="Q39" s="14">
        <v>87.352941176470594</v>
      </c>
    </row>
    <row r="40" spans="7:17" x14ac:dyDescent="0.35">
      <c r="J40" s="14" t="s">
        <v>821</v>
      </c>
      <c r="K40" s="14">
        <v>94.757281553398059</v>
      </c>
      <c r="M40" s="14" t="s">
        <v>824</v>
      </c>
      <c r="N40" s="14">
        <v>88.073394495412856</v>
      </c>
      <c r="P40" s="14" t="s">
        <v>821</v>
      </c>
      <c r="Q40" s="14">
        <v>91.489361702127653</v>
      </c>
    </row>
    <row r="41" spans="7:17" x14ac:dyDescent="0.35">
      <c r="J41" s="14" t="s">
        <v>822</v>
      </c>
      <c r="K41" s="14">
        <v>96.83794466403161</v>
      </c>
      <c r="M41" s="14" t="s">
        <v>825</v>
      </c>
      <c r="N41" s="14">
        <v>85.690235690235696</v>
      </c>
      <c r="P41" s="14" t="s">
        <v>822</v>
      </c>
      <c r="Q41" s="14">
        <v>91.83098591549296</v>
      </c>
    </row>
    <row r="42" spans="7:17" x14ac:dyDescent="0.35">
      <c r="O42" s="14">
        <f>_xlfn.T.TEST(K39:K41,Q39:Q41,2,2)</f>
        <v>2.1305468410063172E-2</v>
      </c>
    </row>
    <row r="43" spans="7:17" x14ac:dyDescent="0.35">
      <c r="L43">
        <f>_xlfn.T.TEST(K39:K41,N39:N41,2,2)</f>
        <v>1.0374400475333366E-3</v>
      </c>
      <c r="O43" s="14">
        <f>_xlfn.T.TEST(N39:N41,Q39:Q41,2,2)</f>
        <v>0.14938693029164701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 4 nights graph - avgs</vt:lpstr>
      <vt:lpstr>All 4 nights graph - all reps</vt:lpstr>
      <vt:lpstr>2019 VS. 2022 ALL REPLICATES</vt:lpstr>
      <vt:lpstr>Sheet1</vt:lpstr>
      <vt:lpstr>B8 and M13</vt:lpstr>
      <vt:lpstr>Sheet2</vt:lpstr>
      <vt:lpstr>2022 Night 1 vs Night 2</vt:lpstr>
      <vt:lpstr>selfs</vt:lpstr>
      <vt:lpstr>ACER and OFAV</vt:lpstr>
      <vt:lpstr>ACER and OFAV Selfs</vt:lpstr>
      <vt:lpstr>2019 u50 and u94</vt:lpstr>
      <vt:lpstr>Sheet3</vt:lpstr>
    </vt:vector>
  </TitlesOfParts>
  <Company>College of Charleston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Parsons, Emily Emily (Student)</dc:creator>
  <cp:lastModifiedBy>Parsons, Emily Emily (Student)</cp:lastModifiedBy>
  <dcterms:created xsi:type="dcterms:W3CDTF">2022-09-18T02:21:18Z</dcterms:created>
  <dcterms:modified xsi:type="dcterms:W3CDTF">2022-12-16T00:34:43Z</dcterms:modified>
</cp:coreProperties>
</file>