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C9176092-A91B-4DD4-9E2D-2C5C9910FF83}" xr6:coauthVersionLast="45" xr6:coauthVersionMax="45" xr10:uidLastSave="{00000000-0000-0000-0000-000000000000}"/>
  <bookViews>
    <workbookView minimized="1" xWindow="380" yWindow="380" windowWidth="10420" windowHeight="8680" firstSheet="2" activeTab="5" xr2:uid="{CDD34130-A193-47E6-A185-B42D145C34A9}"/>
  </bookViews>
  <sheets>
    <sheet name="Raw Counts" sheetId="2" r:id="rId1"/>
    <sheet name="Reciprocal Genet Avg Selves" sheetId="10" r:id="rId2"/>
    <sheet name="Sheet4" sheetId="19" r:id="rId3"/>
    <sheet name="06and09" sheetId="16" r:id="rId4"/>
    <sheet name="Sheet1" sheetId="12" r:id="rId5"/>
    <sheet name="Reciprocal Crosses" sheetId="4" r:id="rId6"/>
    <sheet name="Sheet3" sheetId="14" r:id="rId7"/>
    <sheet name="Overall Genet Average" sheetId="3" r:id="rId8"/>
    <sheet name="Overall Genet Average (2)" sheetId="9" r:id="rId9"/>
    <sheet name="OVA 2022 -1 Ova Graph" sheetId="17" r:id="rId10"/>
    <sheet name="Clones" sheetId="8" r:id="rId11"/>
    <sheet name="Reciprocal Genet Avg" sheetId="7" r:id="rId12"/>
    <sheet name="Selves" sheetId="6" r:id="rId13"/>
    <sheet name="Overall Yearly Difference " sheetId="11" r:id="rId14"/>
    <sheet name="no clones and MORE clones!" sheetId="15" r:id="rId15"/>
    <sheet name="Sperm Crosses" sheetId="1" r:id="rId16"/>
    <sheet name="Sheet2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6" i="3" l="1"/>
  <c r="D86" i="3"/>
  <c r="AI32" i="2" l="1"/>
  <c r="BD32" i="2"/>
  <c r="AI20" i="2"/>
  <c r="N16" i="17" l="1"/>
  <c r="M16" i="17"/>
  <c r="N20" i="17"/>
  <c r="I21" i="17"/>
  <c r="K19" i="17" s="1"/>
  <c r="N23" i="9" l="1"/>
  <c r="N18" i="9"/>
  <c r="N17" i="9"/>
  <c r="N16" i="9"/>
  <c r="N12" i="9"/>
  <c r="N10" i="9"/>
  <c r="N9" i="9"/>
  <c r="N8" i="9"/>
  <c r="N7" i="9"/>
  <c r="N4" i="9"/>
  <c r="N5" i="9"/>
  <c r="N6" i="9"/>
  <c r="N11" i="9"/>
  <c r="N13" i="9"/>
  <c r="N14" i="9"/>
  <c r="N15" i="9"/>
  <c r="N19" i="9"/>
  <c r="N20" i="9"/>
  <c r="N21" i="9"/>
  <c r="N22" i="9"/>
  <c r="N3" i="9"/>
  <c r="C26" i="9"/>
  <c r="M49" i="2" l="1"/>
  <c r="J11" i="15"/>
  <c r="H11" i="15"/>
  <c r="G11" i="15"/>
  <c r="CB3" i="2"/>
  <c r="E6" i="6" l="1"/>
  <c r="K9" i="16" l="1"/>
  <c r="D9" i="16"/>
  <c r="D4" i="16"/>
  <c r="J4" i="16"/>
  <c r="K4" i="16" s="1"/>
  <c r="K8" i="16"/>
  <c r="L8" i="16" s="1"/>
  <c r="K7" i="16"/>
  <c r="L7" i="16" s="1"/>
  <c r="K6" i="16"/>
  <c r="L6" i="16" s="1"/>
  <c r="D8" i="16"/>
  <c r="E8" i="16" s="1"/>
  <c r="D7" i="16"/>
  <c r="E7" i="16" s="1"/>
  <c r="E6" i="16"/>
  <c r="F9" i="16" s="1"/>
  <c r="D6" i="16"/>
  <c r="K3" i="16"/>
  <c r="L3" i="16" s="1"/>
  <c r="L2" i="16"/>
  <c r="K2" i="16"/>
  <c r="K1" i="16"/>
  <c r="L1" i="16" s="1"/>
  <c r="D3" i="16"/>
  <c r="E3" i="16" s="1"/>
  <c r="D2" i="16"/>
  <c r="E2" i="16" s="1"/>
  <c r="D1" i="16"/>
  <c r="E1" i="16" s="1"/>
  <c r="M9" i="16" l="1"/>
  <c r="L9" i="16"/>
  <c r="E9" i="16"/>
  <c r="M4" i="16"/>
  <c r="L4" i="16"/>
  <c r="F4" i="16"/>
  <c r="E4" i="16"/>
  <c r="L36" i="15"/>
  <c r="H36" i="15"/>
  <c r="O24" i="15"/>
  <c r="O25" i="15"/>
  <c r="O26" i="15"/>
  <c r="O27" i="15"/>
  <c r="O28" i="15"/>
  <c r="O29" i="15"/>
  <c r="O30" i="15"/>
  <c r="O31" i="15"/>
  <c r="O32" i="15"/>
  <c r="O33" i="15"/>
  <c r="O34" i="15"/>
  <c r="D33" i="15"/>
  <c r="D25" i="15"/>
  <c r="D44" i="15"/>
  <c r="D34" i="15"/>
  <c r="D17" i="15"/>
  <c r="AE16" i="15"/>
  <c r="AE17" i="15"/>
  <c r="AE18" i="15"/>
  <c r="AE19" i="15"/>
  <c r="AE20" i="15"/>
  <c r="O73" i="15"/>
  <c r="D220" i="12" l="1"/>
  <c r="D216" i="12"/>
  <c r="D212" i="12"/>
  <c r="D208" i="12"/>
  <c r="D204" i="12"/>
  <c r="D200" i="12"/>
  <c r="D196" i="12"/>
  <c r="D192" i="12"/>
  <c r="D188" i="12"/>
  <c r="D184" i="12"/>
  <c r="D180" i="12"/>
  <c r="D176" i="12"/>
  <c r="D172" i="12"/>
  <c r="D168" i="12"/>
  <c r="D164" i="12"/>
  <c r="D160" i="12"/>
  <c r="D156" i="12"/>
  <c r="D152" i="12"/>
  <c r="D148" i="12"/>
  <c r="D144" i="12"/>
  <c r="D140" i="12"/>
  <c r="D136" i="12"/>
  <c r="D132" i="12"/>
  <c r="D128" i="12"/>
  <c r="D124" i="12"/>
  <c r="D120" i="12"/>
  <c r="D116" i="12"/>
  <c r="D112" i="12"/>
  <c r="D108" i="12"/>
  <c r="D104" i="12"/>
  <c r="D100" i="12"/>
  <c r="D96" i="12"/>
  <c r="D92" i="12"/>
  <c r="D88" i="12"/>
  <c r="D84" i="12"/>
  <c r="D80" i="12"/>
  <c r="D76" i="12"/>
  <c r="D72" i="12"/>
  <c r="D68" i="12"/>
  <c r="D64" i="12"/>
  <c r="D60" i="12"/>
  <c r="D56" i="12"/>
  <c r="D52" i="12"/>
  <c r="D48" i="12"/>
  <c r="D44" i="12"/>
  <c r="D40" i="12"/>
  <c r="D36" i="12"/>
  <c r="D32" i="12"/>
  <c r="D28" i="12"/>
  <c r="D24" i="12"/>
  <c r="D20" i="12"/>
  <c r="D16" i="12"/>
  <c r="D12" i="12"/>
  <c r="D8" i="12"/>
  <c r="D4" i="12"/>
  <c r="H27" i="11" l="1"/>
  <c r="H26" i="11"/>
  <c r="F23" i="11"/>
  <c r="F22" i="11"/>
  <c r="G21" i="11"/>
  <c r="F21" i="11"/>
  <c r="D42" i="3" l="1"/>
  <c r="C42" i="3"/>
  <c r="D43" i="9"/>
  <c r="C43" i="9"/>
  <c r="O17" i="10" l="1"/>
  <c r="O16" i="10"/>
  <c r="O11" i="10"/>
  <c r="O10" i="10"/>
  <c r="M11" i="10"/>
  <c r="M10" i="10"/>
  <c r="M16" i="10"/>
  <c r="M17" i="10"/>
  <c r="BU28" i="3"/>
  <c r="BN28" i="3"/>
  <c r="BG28" i="3"/>
  <c r="AZ28" i="3"/>
  <c r="AS28" i="3"/>
  <c r="AL28" i="3"/>
  <c r="AE28" i="3"/>
  <c r="X28" i="3"/>
  <c r="Q28" i="3"/>
  <c r="J28" i="3"/>
  <c r="C28" i="3"/>
  <c r="BU27" i="3"/>
  <c r="BN27" i="3"/>
  <c r="BG27" i="3"/>
  <c r="AZ27" i="3"/>
  <c r="AS27" i="3"/>
  <c r="AL27" i="3"/>
  <c r="AE27" i="3"/>
  <c r="X27" i="3"/>
  <c r="Q27" i="3"/>
  <c r="J27" i="3"/>
  <c r="C27" i="3"/>
  <c r="BU26" i="9"/>
  <c r="BN26" i="9"/>
  <c r="BG26" i="9"/>
  <c r="AZ26" i="9"/>
  <c r="AS26" i="9"/>
  <c r="AL26" i="9"/>
  <c r="AE26" i="9"/>
  <c r="X26" i="9"/>
  <c r="Q26" i="9"/>
  <c r="J26" i="9"/>
  <c r="BV25" i="9"/>
  <c r="BU25" i="9"/>
  <c r="BO25" i="9"/>
  <c r="BN25" i="9"/>
  <c r="BH25" i="9"/>
  <c r="BG25" i="9"/>
  <c r="BA25" i="9"/>
  <c r="AZ25" i="9"/>
  <c r="AT25" i="9"/>
  <c r="AS25" i="9"/>
  <c r="AM25" i="9"/>
  <c r="AL25" i="9"/>
  <c r="AF25" i="9"/>
  <c r="AE25" i="9"/>
  <c r="Y25" i="9"/>
  <c r="X25" i="9"/>
  <c r="R25" i="9"/>
  <c r="Q25" i="9"/>
  <c r="K25" i="9"/>
  <c r="J25" i="9"/>
  <c r="D25" i="9"/>
  <c r="C25" i="9"/>
  <c r="F24" i="9"/>
  <c r="E24" i="9"/>
  <c r="BX23" i="9"/>
  <c r="BW23" i="9"/>
  <c r="BQ23" i="9"/>
  <c r="BP23" i="9"/>
  <c r="BJ23" i="9"/>
  <c r="BI23" i="9"/>
  <c r="BC23" i="9"/>
  <c r="BB23" i="9"/>
  <c r="AV23" i="9"/>
  <c r="AU23" i="9"/>
  <c r="AO23" i="9"/>
  <c r="AN23" i="9"/>
  <c r="AH23" i="9"/>
  <c r="AG23" i="9"/>
  <c r="AA23" i="9"/>
  <c r="Z23" i="9"/>
  <c r="T23" i="9"/>
  <c r="S23" i="9"/>
  <c r="M23" i="9"/>
  <c r="L23" i="9"/>
  <c r="BX13" i="9"/>
  <c r="BW13" i="9"/>
  <c r="BQ13" i="9"/>
  <c r="BP13" i="9"/>
  <c r="BJ13" i="9"/>
  <c r="BI13" i="9"/>
  <c r="BC13" i="9"/>
  <c r="BB13" i="9"/>
  <c r="AV13" i="9"/>
  <c r="AU13" i="9"/>
  <c r="AO13" i="9"/>
  <c r="AN13" i="9"/>
  <c r="AH13" i="9"/>
  <c r="AG13" i="9"/>
  <c r="AA13" i="9"/>
  <c r="Z13" i="9"/>
  <c r="T13" i="9"/>
  <c r="S13" i="9"/>
  <c r="M13" i="9"/>
  <c r="L13" i="9"/>
  <c r="F13" i="9"/>
  <c r="E13" i="9"/>
  <c r="X14" i="8"/>
  <c r="W14" i="8"/>
  <c r="T14" i="8"/>
  <c r="S14" i="8"/>
  <c r="P14" i="8"/>
  <c r="O14" i="8"/>
  <c r="L14" i="8"/>
  <c r="K14" i="8"/>
  <c r="H14" i="8"/>
  <c r="G14" i="8"/>
  <c r="D14" i="8"/>
  <c r="C14" i="8"/>
  <c r="C25" i="3"/>
  <c r="J26" i="3"/>
  <c r="BU26" i="3"/>
  <c r="BN26" i="3"/>
  <c r="BG26" i="3"/>
  <c r="AZ26" i="3"/>
  <c r="AS26" i="3"/>
  <c r="AL26" i="3"/>
  <c r="AE26" i="3"/>
  <c r="X26" i="3"/>
  <c r="Q26" i="3"/>
  <c r="C26" i="3"/>
  <c r="E13" i="3"/>
  <c r="BV25" i="3" l="1"/>
  <c r="BU25" i="3"/>
  <c r="BO25" i="3"/>
  <c r="BN25" i="3"/>
  <c r="BH25" i="3"/>
  <c r="BG25" i="3"/>
  <c r="BA25" i="3"/>
  <c r="AZ25" i="3"/>
  <c r="AT25" i="3"/>
  <c r="AS25" i="3"/>
  <c r="AM25" i="3"/>
  <c r="AL25" i="3"/>
  <c r="AF25" i="3"/>
  <c r="AE25" i="3"/>
  <c r="Y25" i="3"/>
  <c r="X25" i="3"/>
  <c r="R25" i="3"/>
  <c r="Q25" i="3"/>
  <c r="K25" i="3"/>
  <c r="J25" i="3"/>
  <c r="D25" i="3"/>
  <c r="F24" i="3"/>
  <c r="E24" i="3"/>
  <c r="BX23" i="3"/>
  <c r="BW23" i="3"/>
  <c r="BQ23" i="3"/>
  <c r="BP23" i="3"/>
  <c r="BJ23" i="3"/>
  <c r="BI23" i="3"/>
  <c r="BC23" i="3"/>
  <c r="BB23" i="3"/>
  <c r="AV23" i="3"/>
  <c r="AU23" i="3"/>
  <c r="AO23" i="3"/>
  <c r="AN23" i="3"/>
  <c r="AH23" i="3"/>
  <c r="AG23" i="3"/>
  <c r="AA23" i="3"/>
  <c r="Z23" i="3"/>
  <c r="T23" i="3"/>
  <c r="S23" i="3"/>
  <c r="M23" i="3"/>
  <c r="L23" i="3"/>
  <c r="BX13" i="3"/>
  <c r="BW13" i="3"/>
  <c r="BQ13" i="3"/>
  <c r="BP13" i="3"/>
  <c r="BJ13" i="3"/>
  <c r="BI13" i="3"/>
  <c r="BC13" i="3"/>
  <c r="BB13" i="3"/>
  <c r="AV13" i="3"/>
  <c r="AU13" i="3"/>
  <c r="AO13" i="3"/>
  <c r="AN13" i="3"/>
  <c r="AH13" i="3"/>
  <c r="AG13" i="3"/>
  <c r="AA13" i="3"/>
  <c r="Z13" i="3"/>
  <c r="T13" i="3"/>
  <c r="S13" i="3"/>
  <c r="M13" i="3"/>
  <c r="L13" i="3"/>
  <c r="F13" i="3"/>
  <c r="BW37" i="2" l="1"/>
  <c r="BW36" i="2"/>
  <c r="BX36" i="2" s="1"/>
  <c r="BW35" i="2"/>
  <c r="BX35" i="2" s="1"/>
  <c r="BX34" i="2"/>
  <c r="BY37" i="2" s="1"/>
  <c r="BW34" i="2"/>
  <c r="BW33" i="2"/>
  <c r="BW32" i="2"/>
  <c r="BX32" i="2" s="1"/>
  <c r="BW31" i="2"/>
  <c r="BX31" i="2" s="1"/>
  <c r="BX30" i="2"/>
  <c r="BY33" i="2" s="1"/>
  <c r="BW30" i="2"/>
  <c r="BP37" i="2"/>
  <c r="BP36" i="2"/>
  <c r="BQ36" i="2" s="1"/>
  <c r="BP35" i="2"/>
  <c r="BQ35" i="2" s="1"/>
  <c r="BP34" i="2"/>
  <c r="BQ34" i="2" s="1"/>
  <c r="BR37" i="2" s="1"/>
  <c r="BP33" i="2"/>
  <c r="BP32" i="2"/>
  <c r="BQ32" i="2" s="1"/>
  <c r="BP31" i="2"/>
  <c r="BQ31" i="2" s="1"/>
  <c r="BP30" i="2"/>
  <c r="BQ30" i="2" s="1"/>
  <c r="BR33" i="2" s="1"/>
  <c r="BI37" i="2"/>
  <c r="BI36" i="2"/>
  <c r="BJ36" i="2" s="1"/>
  <c r="BI35" i="2"/>
  <c r="BJ35" i="2" s="1"/>
  <c r="BI34" i="2"/>
  <c r="BJ34" i="2" s="1"/>
  <c r="BI33" i="2"/>
  <c r="BI32" i="2"/>
  <c r="BJ32" i="2" s="1"/>
  <c r="BI31" i="2"/>
  <c r="BJ31" i="2" s="1"/>
  <c r="BI30" i="2"/>
  <c r="BJ30" i="2" s="1"/>
  <c r="BK33" i="2" s="1"/>
  <c r="BB37" i="2"/>
  <c r="BB36" i="2"/>
  <c r="BC36" i="2" s="1"/>
  <c r="BB35" i="2"/>
  <c r="BC35" i="2" s="1"/>
  <c r="BB34" i="2"/>
  <c r="BC34" i="2" s="1"/>
  <c r="BD37" i="2" s="1"/>
  <c r="BB33" i="2"/>
  <c r="BB32" i="2"/>
  <c r="BC32" i="2" s="1"/>
  <c r="BB31" i="2"/>
  <c r="BC31" i="2" s="1"/>
  <c r="BB30" i="2"/>
  <c r="BC30" i="2" s="1"/>
  <c r="AU37" i="2"/>
  <c r="AU36" i="2"/>
  <c r="AV36" i="2" s="1"/>
  <c r="AU35" i="2"/>
  <c r="AV35" i="2" s="1"/>
  <c r="AU34" i="2"/>
  <c r="AV34" i="2" s="1"/>
  <c r="AU33" i="2"/>
  <c r="AU32" i="2"/>
  <c r="AV32" i="2" s="1"/>
  <c r="AU31" i="2"/>
  <c r="AV31" i="2" s="1"/>
  <c r="AU30" i="2"/>
  <c r="AV30" i="2" s="1"/>
  <c r="AN37" i="2"/>
  <c r="AN36" i="2"/>
  <c r="AO36" i="2" s="1"/>
  <c r="AN35" i="2"/>
  <c r="AO35" i="2" s="1"/>
  <c r="AN34" i="2"/>
  <c r="AO34" i="2" s="1"/>
  <c r="AN33" i="2"/>
  <c r="AN32" i="2"/>
  <c r="AO32" i="2" s="1"/>
  <c r="AN31" i="2"/>
  <c r="AO31" i="2" s="1"/>
  <c r="AN30" i="2"/>
  <c r="AO30" i="2" s="1"/>
  <c r="AG37" i="2"/>
  <c r="AG36" i="2"/>
  <c r="AH36" i="2" s="1"/>
  <c r="AG35" i="2"/>
  <c r="AH35" i="2" s="1"/>
  <c r="AG34" i="2"/>
  <c r="AH34" i="2" s="1"/>
  <c r="AG33" i="2"/>
  <c r="AG32" i="2"/>
  <c r="AH32" i="2" s="1"/>
  <c r="AG31" i="2"/>
  <c r="AH31" i="2" s="1"/>
  <c r="AG30" i="2"/>
  <c r="AH30" i="2" s="1"/>
  <c r="BW45" i="2"/>
  <c r="BP45" i="2"/>
  <c r="BI45" i="2"/>
  <c r="BB45" i="2"/>
  <c r="AU45" i="2"/>
  <c r="AN45" i="2"/>
  <c r="AG45" i="2"/>
  <c r="Z45" i="2"/>
  <c r="S45" i="2"/>
  <c r="L45" i="2"/>
  <c r="BW44" i="2"/>
  <c r="BX44" i="2" s="1"/>
  <c r="BP44" i="2"/>
  <c r="BQ44" i="2" s="1"/>
  <c r="BI44" i="2"/>
  <c r="BJ44" i="2" s="1"/>
  <c r="BB44" i="2"/>
  <c r="BC44" i="2" s="1"/>
  <c r="AU44" i="2"/>
  <c r="AV44" i="2" s="1"/>
  <c r="AN44" i="2"/>
  <c r="AO44" i="2" s="1"/>
  <c r="AG44" i="2"/>
  <c r="AH44" i="2" s="1"/>
  <c r="Z44" i="2"/>
  <c r="AA44" i="2" s="1"/>
  <c r="S44" i="2"/>
  <c r="T44" i="2" s="1"/>
  <c r="L44" i="2"/>
  <c r="M44" i="2" s="1"/>
  <c r="D44" i="2"/>
  <c r="E44" i="2" s="1"/>
  <c r="BW43" i="2"/>
  <c r="BX43" i="2" s="1"/>
  <c r="BP43" i="2"/>
  <c r="BQ43" i="2" s="1"/>
  <c r="BI43" i="2"/>
  <c r="BJ43" i="2" s="1"/>
  <c r="BB43" i="2"/>
  <c r="BC43" i="2" s="1"/>
  <c r="AU43" i="2"/>
  <c r="AV43" i="2" s="1"/>
  <c r="AN43" i="2"/>
  <c r="AO43" i="2" s="1"/>
  <c r="AG43" i="2"/>
  <c r="AH43" i="2" s="1"/>
  <c r="Z43" i="2"/>
  <c r="AA43" i="2" s="1"/>
  <c r="S43" i="2"/>
  <c r="T43" i="2" s="1"/>
  <c r="L43" i="2"/>
  <c r="M43" i="2" s="1"/>
  <c r="D43" i="2"/>
  <c r="E43" i="2" s="1"/>
  <c r="BW42" i="2"/>
  <c r="BX42" i="2" s="1"/>
  <c r="BP42" i="2"/>
  <c r="BQ42" i="2" s="1"/>
  <c r="BI42" i="2"/>
  <c r="BJ42" i="2" s="1"/>
  <c r="BB42" i="2"/>
  <c r="BC42" i="2" s="1"/>
  <c r="AU42" i="2"/>
  <c r="AV42" i="2" s="1"/>
  <c r="AN42" i="2"/>
  <c r="AO42" i="2" s="1"/>
  <c r="AG42" i="2"/>
  <c r="AH42" i="2" s="1"/>
  <c r="Z42" i="2"/>
  <c r="AA42" i="2" s="1"/>
  <c r="S42" i="2"/>
  <c r="T42" i="2" s="1"/>
  <c r="L42" i="2"/>
  <c r="M42" i="2" s="1"/>
  <c r="D42" i="2"/>
  <c r="E42" i="2" s="1"/>
  <c r="BW41" i="2"/>
  <c r="BP41" i="2"/>
  <c r="BI41" i="2"/>
  <c r="BB41" i="2"/>
  <c r="AU41" i="2"/>
  <c r="AN41" i="2"/>
  <c r="AG41" i="2"/>
  <c r="Z41" i="2"/>
  <c r="S41" i="2"/>
  <c r="L41" i="2"/>
  <c r="D41" i="2"/>
  <c r="BW40" i="2"/>
  <c r="BX40" i="2" s="1"/>
  <c r="BP40" i="2"/>
  <c r="BQ40" i="2" s="1"/>
  <c r="BI40" i="2"/>
  <c r="BJ40" i="2" s="1"/>
  <c r="BB40" i="2"/>
  <c r="BC40" i="2" s="1"/>
  <c r="AU40" i="2"/>
  <c r="AV40" i="2" s="1"/>
  <c r="AN40" i="2"/>
  <c r="AO40" i="2" s="1"/>
  <c r="AG40" i="2"/>
  <c r="AH40" i="2" s="1"/>
  <c r="Z40" i="2"/>
  <c r="AA40" i="2" s="1"/>
  <c r="S40" i="2"/>
  <c r="T40" i="2" s="1"/>
  <c r="L40" i="2"/>
  <c r="M40" i="2" s="1"/>
  <c r="D40" i="2"/>
  <c r="E40" i="2" s="1"/>
  <c r="BW39" i="2"/>
  <c r="BX39" i="2" s="1"/>
  <c r="BP39" i="2"/>
  <c r="BQ39" i="2" s="1"/>
  <c r="BI39" i="2"/>
  <c r="BJ39" i="2" s="1"/>
  <c r="BB39" i="2"/>
  <c r="BC39" i="2" s="1"/>
  <c r="AU39" i="2"/>
  <c r="AV39" i="2" s="1"/>
  <c r="AN39" i="2"/>
  <c r="AO39" i="2" s="1"/>
  <c r="AG39" i="2"/>
  <c r="AH39" i="2" s="1"/>
  <c r="Z39" i="2"/>
  <c r="AA39" i="2" s="1"/>
  <c r="S39" i="2"/>
  <c r="T39" i="2" s="1"/>
  <c r="L39" i="2"/>
  <c r="M39" i="2" s="1"/>
  <c r="D39" i="2"/>
  <c r="E39" i="2" s="1"/>
  <c r="BW38" i="2"/>
  <c r="BX38" i="2" s="1"/>
  <c r="BP38" i="2"/>
  <c r="BQ38" i="2" s="1"/>
  <c r="BI38" i="2"/>
  <c r="BJ38" i="2" s="1"/>
  <c r="BB38" i="2"/>
  <c r="BC38" i="2" s="1"/>
  <c r="AU38" i="2"/>
  <c r="AV38" i="2" s="1"/>
  <c r="AN38" i="2"/>
  <c r="AO38" i="2" s="1"/>
  <c r="AG38" i="2"/>
  <c r="AH38" i="2" s="1"/>
  <c r="Z38" i="2"/>
  <c r="AA38" i="2" s="1"/>
  <c r="S38" i="2"/>
  <c r="T38" i="2" s="1"/>
  <c r="L38" i="2"/>
  <c r="M38" i="2" s="1"/>
  <c r="D38" i="2"/>
  <c r="E38" i="2" s="1"/>
  <c r="BW29" i="2"/>
  <c r="BP29" i="2"/>
  <c r="BI29" i="2"/>
  <c r="BB29" i="2"/>
  <c r="AU29" i="2"/>
  <c r="AN29" i="2"/>
  <c r="AG29" i="2"/>
  <c r="Z29" i="2"/>
  <c r="S29" i="2"/>
  <c r="L29" i="2"/>
  <c r="D29" i="2"/>
  <c r="BW28" i="2"/>
  <c r="BX28" i="2" s="1"/>
  <c r="BP28" i="2"/>
  <c r="BQ28" i="2" s="1"/>
  <c r="BI28" i="2"/>
  <c r="BJ28" i="2" s="1"/>
  <c r="BB28" i="2"/>
  <c r="BC28" i="2" s="1"/>
  <c r="AU28" i="2"/>
  <c r="AV28" i="2" s="1"/>
  <c r="AN28" i="2"/>
  <c r="AO28" i="2" s="1"/>
  <c r="AF28" i="2"/>
  <c r="AG28" i="2" s="1"/>
  <c r="AH28" i="2" s="1"/>
  <c r="Z28" i="2"/>
  <c r="AA28" i="2" s="1"/>
  <c r="S28" i="2"/>
  <c r="T28" i="2" s="1"/>
  <c r="L28" i="2"/>
  <c r="M28" i="2" s="1"/>
  <c r="D28" i="2"/>
  <c r="E28" i="2" s="1"/>
  <c r="BW27" i="2"/>
  <c r="BX27" i="2" s="1"/>
  <c r="BP27" i="2"/>
  <c r="BQ27" i="2" s="1"/>
  <c r="BI27" i="2"/>
  <c r="BJ27" i="2" s="1"/>
  <c r="BB27" i="2"/>
  <c r="BC27" i="2" s="1"/>
  <c r="AU27" i="2"/>
  <c r="AV27" i="2" s="1"/>
  <c r="AN27" i="2"/>
  <c r="AO27" i="2" s="1"/>
  <c r="AG27" i="2"/>
  <c r="AH27" i="2" s="1"/>
  <c r="Z27" i="2"/>
  <c r="AA27" i="2" s="1"/>
  <c r="S27" i="2"/>
  <c r="T27" i="2" s="1"/>
  <c r="L27" i="2"/>
  <c r="M27" i="2" s="1"/>
  <c r="D27" i="2"/>
  <c r="E27" i="2" s="1"/>
  <c r="BW26" i="2"/>
  <c r="BX26" i="2" s="1"/>
  <c r="BP26" i="2"/>
  <c r="BQ26" i="2" s="1"/>
  <c r="BI26" i="2"/>
  <c r="BJ26" i="2" s="1"/>
  <c r="BB26" i="2"/>
  <c r="BC26" i="2" s="1"/>
  <c r="AU26" i="2"/>
  <c r="AV26" i="2" s="1"/>
  <c r="AN26" i="2"/>
  <c r="AO26" i="2" s="1"/>
  <c r="AG26" i="2"/>
  <c r="AH26" i="2" s="1"/>
  <c r="Z26" i="2"/>
  <c r="AA26" i="2" s="1"/>
  <c r="S26" i="2"/>
  <c r="T26" i="2" s="1"/>
  <c r="L26" i="2"/>
  <c r="M26" i="2" s="1"/>
  <c r="D26" i="2"/>
  <c r="E26" i="2" s="1"/>
  <c r="BW25" i="2"/>
  <c r="BP25" i="2"/>
  <c r="BI25" i="2"/>
  <c r="BB25" i="2"/>
  <c r="AU25" i="2"/>
  <c r="AN25" i="2"/>
  <c r="AG25" i="2"/>
  <c r="Z25" i="2"/>
  <c r="S25" i="2"/>
  <c r="L25" i="2"/>
  <c r="D25" i="2"/>
  <c r="BW24" i="2"/>
  <c r="BX24" i="2" s="1"/>
  <c r="BP24" i="2"/>
  <c r="BQ24" i="2" s="1"/>
  <c r="BI24" i="2"/>
  <c r="BJ24" i="2" s="1"/>
  <c r="BB24" i="2"/>
  <c r="BC24" i="2" s="1"/>
  <c r="AU24" i="2"/>
  <c r="AV24" i="2" s="1"/>
  <c r="AN24" i="2"/>
  <c r="AO24" i="2" s="1"/>
  <c r="AG24" i="2"/>
  <c r="AH24" i="2" s="1"/>
  <c r="Y24" i="2"/>
  <c r="X24" i="2"/>
  <c r="S24" i="2"/>
  <c r="T24" i="2" s="1"/>
  <c r="L24" i="2"/>
  <c r="M24" i="2" s="1"/>
  <c r="D24" i="2"/>
  <c r="E24" i="2" s="1"/>
  <c r="BW23" i="2"/>
  <c r="BX23" i="2" s="1"/>
  <c r="BP23" i="2"/>
  <c r="BQ23" i="2" s="1"/>
  <c r="BI23" i="2"/>
  <c r="BJ23" i="2" s="1"/>
  <c r="BB23" i="2"/>
  <c r="BC23" i="2" s="1"/>
  <c r="AU23" i="2"/>
  <c r="AV23" i="2" s="1"/>
  <c r="AN23" i="2"/>
  <c r="AO23" i="2" s="1"/>
  <c r="AG23" i="2"/>
  <c r="AH23" i="2" s="1"/>
  <c r="Y23" i="2"/>
  <c r="X23" i="2"/>
  <c r="S23" i="2"/>
  <c r="T23" i="2" s="1"/>
  <c r="L23" i="2"/>
  <c r="M23" i="2" s="1"/>
  <c r="C23" i="2"/>
  <c r="B23" i="2"/>
  <c r="BW22" i="2"/>
  <c r="BX22" i="2" s="1"/>
  <c r="BP22" i="2"/>
  <c r="BQ22" i="2" s="1"/>
  <c r="BI22" i="2"/>
  <c r="BJ22" i="2" s="1"/>
  <c r="BB22" i="2"/>
  <c r="BC22" i="2" s="1"/>
  <c r="AU22" i="2"/>
  <c r="AV22" i="2" s="1"/>
  <c r="AN22" i="2"/>
  <c r="AO22" i="2" s="1"/>
  <c r="AG22" i="2"/>
  <c r="AH22" i="2" s="1"/>
  <c r="Z22" i="2"/>
  <c r="AA22" i="2" s="1"/>
  <c r="S22" i="2"/>
  <c r="T22" i="2" s="1"/>
  <c r="L22" i="2"/>
  <c r="M22" i="2" s="1"/>
  <c r="D22" i="2"/>
  <c r="E22" i="2" s="1"/>
  <c r="BW21" i="2"/>
  <c r="BP21" i="2"/>
  <c r="BI21" i="2"/>
  <c r="BB21" i="2"/>
  <c r="AU21" i="2"/>
  <c r="AN21" i="2"/>
  <c r="AG21" i="2"/>
  <c r="Z21" i="2"/>
  <c r="S21" i="2"/>
  <c r="L21" i="2"/>
  <c r="D21" i="2"/>
  <c r="BW20" i="2"/>
  <c r="BX20" i="2" s="1"/>
  <c r="BP20" i="2"/>
  <c r="BQ20" i="2" s="1"/>
  <c r="BI20" i="2"/>
  <c r="BJ20" i="2" s="1"/>
  <c r="BB20" i="2"/>
  <c r="BC20" i="2" s="1"/>
  <c r="AU20" i="2"/>
  <c r="AV20" i="2" s="1"/>
  <c r="AN20" i="2"/>
  <c r="AO20" i="2" s="1"/>
  <c r="AG20" i="2"/>
  <c r="AH20" i="2" s="1"/>
  <c r="Z20" i="2"/>
  <c r="AA20" i="2" s="1"/>
  <c r="S20" i="2"/>
  <c r="T20" i="2" s="1"/>
  <c r="L20" i="2"/>
  <c r="M20" i="2" s="1"/>
  <c r="D20" i="2"/>
  <c r="E20" i="2" s="1"/>
  <c r="BW19" i="2"/>
  <c r="BX19" i="2" s="1"/>
  <c r="BP19" i="2"/>
  <c r="BQ19" i="2" s="1"/>
  <c r="BI19" i="2"/>
  <c r="BJ19" i="2" s="1"/>
  <c r="BB19" i="2"/>
  <c r="BC19" i="2" s="1"/>
  <c r="AU19" i="2"/>
  <c r="AV19" i="2" s="1"/>
  <c r="AN19" i="2"/>
  <c r="AO19" i="2" s="1"/>
  <c r="AG19" i="2"/>
  <c r="AH19" i="2" s="1"/>
  <c r="Z19" i="2"/>
  <c r="AA19" i="2" s="1"/>
  <c r="S19" i="2"/>
  <c r="T19" i="2" s="1"/>
  <c r="L19" i="2"/>
  <c r="M19" i="2" s="1"/>
  <c r="D19" i="2"/>
  <c r="E19" i="2" s="1"/>
  <c r="BW18" i="2"/>
  <c r="BX18" i="2" s="1"/>
  <c r="BP18" i="2"/>
  <c r="BQ18" i="2" s="1"/>
  <c r="BI18" i="2"/>
  <c r="BJ18" i="2" s="1"/>
  <c r="BB18" i="2"/>
  <c r="BC18" i="2" s="1"/>
  <c r="AU18" i="2"/>
  <c r="AV18" i="2" s="1"/>
  <c r="AN18" i="2"/>
  <c r="AO18" i="2" s="1"/>
  <c r="AG18" i="2"/>
  <c r="AH18" i="2" s="1"/>
  <c r="Z18" i="2"/>
  <c r="AA18" i="2" s="1"/>
  <c r="S18" i="2"/>
  <c r="T18" i="2" s="1"/>
  <c r="L18" i="2"/>
  <c r="M18" i="2" s="1"/>
  <c r="D18" i="2"/>
  <c r="E18" i="2" s="1"/>
  <c r="BW17" i="2"/>
  <c r="BP17" i="2"/>
  <c r="BI17" i="2"/>
  <c r="BB17" i="2"/>
  <c r="AU17" i="2"/>
  <c r="AN17" i="2"/>
  <c r="AG17" i="2"/>
  <c r="Z17" i="2"/>
  <c r="S17" i="2"/>
  <c r="L17" i="2"/>
  <c r="D17" i="2"/>
  <c r="BW16" i="2"/>
  <c r="BX16" i="2" s="1"/>
  <c r="BP16" i="2"/>
  <c r="BQ16" i="2" s="1"/>
  <c r="BI16" i="2"/>
  <c r="BJ16" i="2" s="1"/>
  <c r="BB16" i="2"/>
  <c r="BC16" i="2" s="1"/>
  <c r="AU16" i="2"/>
  <c r="AV16" i="2" s="1"/>
  <c r="AN16" i="2"/>
  <c r="AO16" i="2" s="1"/>
  <c r="AG16" i="2"/>
  <c r="AH16" i="2" s="1"/>
  <c r="Z16" i="2"/>
  <c r="AA16" i="2" s="1"/>
  <c r="S16" i="2"/>
  <c r="T16" i="2" s="1"/>
  <c r="L16" i="2"/>
  <c r="M16" i="2" s="1"/>
  <c r="D16" i="2"/>
  <c r="E16" i="2" s="1"/>
  <c r="BW15" i="2"/>
  <c r="BX15" i="2" s="1"/>
  <c r="BP15" i="2"/>
  <c r="BQ15" i="2" s="1"/>
  <c r="BI15" i="2"/>
  <c r="BJ15" i="2" s="1"/>
  <c r="BB15" i="2"/>
  <c r="BC15" i="2" s="1"/>
  <c r="AU15" i="2"/>
  <c r="AV15" i="2" s="1"/>
  <c r="AN15" i="2"/>
  <c r="AO15" i="2" s="1"/>
  <c r="AG15" i="2"/>
  <c r="AH15" i="2" s="1"/>
  <c r="Z15" i="2"/>
  <c r="AA15" i="2" s="1"/>
  <c r="S15" i="2"/>
  <c r="T15" i="2" s="1"/>
  <c r="L15" i="2"/>
  <c r="M15" i="2" s="1"/>
  <c r="D15" i="2"/>
  <c r="E15" i="2" s="1"/>
  <c r="BW14" i="2"/>
  <c r="BX14" i="2" s="1"/>
  <c r="BP14" i="2"/>
  <c r="BQ14" i="2" s="1"/>
  <c r="BI14" i="2"/>
  <c r="BJ14" i="2" s="1"/>
  <c r="BB14" i="2"/>
  <c r="BC14" i="2" s="1"/>
  <c r="AU14" i="2"/>
  <c r="AV14" i="2" s="1"/>
  <c r="AN14" i="2"/>
  <c r="AO14" i="2" s="1"/>
  <c r="AG14" i="2"/>
  <c r="AH14" i="2" s="1"/>
  <c r="Z14" i="2"/>
  <c r="AA14" i="2" s="1"/>
  <c r="S14" i="2"/>
  <c r="T14" i="2" s="1"/>
  <c r="L14" i="2"/>
  <c r="M14" i="2" s="1"/>
  <c r="D14" i="2"/>
  <c r="E14" i="2" s="1"/>
  <c r="BW13" i="2"/>
  <c r="BP13" i="2"/>
  <c r="BI13" i="2"/>
  <c r="BB13" i="2"/>
  <c r="AU13" i="2"/>
  <c r="AN13" i="2"/>
  <c r="AG13" i="2"/>
  <c r="Z13" i="2"/>
  <c r="S13" i="2"/>
  <c r="L13" i="2"/>
  <c r="D13" i="2"/>
  <c r="BW12" i="2"/>
  <c r="BX12" i="2" s="1"/>
  <c r="BP12" i="2"/>
  <c r="BQ12" i="2" s="1"/>
  <c r="BI12" i="2"/>
  <c r="BJ12" i="2" s="1"/>
  <c r="BB12" i="2"/>
  <c r="BC12" i="2" s="1"/>
  <c r="AU12" i="2"/>
  <c r="AV12" i="2" s="1"/>
  <c r="AN12" i="2"/>
  <c r="AO12" i="2" s="1"/>
  <c r="AG12" i="2"/>
  <c r="AH12" i="2" s="1"/>
  <c r="Z12" i="2"/>
  <c r="AA12" i="2" s="1"/>
  <c r="S12" i="2"/>
  <c r="T12" i="2" s="1"/>
  <c r="L12" i="2"/>
  <c r="M12" i="2" s="1"/>
  <c r="D12" i="2"/>
  <c r="E12" i="2" s="1"/>
  <c r="BW11" i="2"/>
  <c r="BX11" i="2" s="1"/>
  <c r="BP11" i="2"/>
  <c r="BQ11" i="2" s="1"/>
  <c r="BI11" i="2"/>
  <c r="BJ11" i="2" s="1"/>
  <c r="BB11" i="2"/>
  <c r="BC11" i="2" s="1"/>
  <c r="AU11" i="2"/>
  <c r="AV11" i="2" s="1"/>
  <c r="AN11" i="2"/>
  <c r="AO11" i="2" s="1"/>
  <c r="AG11" i="2"/>
  <c r="AH11" i="2" s="1"/>
  <c r="Z11" i="2"/>
  <c r="AA11" i="2" s="1"/>
  <c r="S11" i="2"/>
  <c r="T11" i="2" s="1"/>
  <c r="L11" i="2"/>
  <c r="M11" i="2" s="1"/>
  <c r="D11" i="2"/>
  <c r="E11" i="2" s="1"/>
  <c r="BW10" i="2"/>
  <c r="BX10" i="2" s="1"/>
  <c r="BP10" i="2"/>
  <c r="BQ10" i="2" s="1"/>
  <c r="BI10" i="2"/>
  <c r="BJ10" i="2" s="1"/>
  <c r="BB10" i="2"/>
  <c r="BC10" i="2" s="1"/>
  <c r="AU10" i="2"/>
  <c r="AV10" i="2" s="1"/>
  <c r="AN10" i="2"/>
  <c r="AO10" i="2" s="1"/>
  <c r="AG10" i="2"/>
  <c r="AH10" i="2" s="1"/>
  <c r="Z10" i="2"/>
  <c r="AA10" i="2" s="1"/>
  <c r="S10" i="2"/>
  <c r="T10" i="2" s="1"/>
  <c r="L10" i="2"/>
  <c r="M10" i="2" s="1"/>
  <c r="D10" i="2"/>
  <c r="E10" i="2" s="1"/>
  <c r="BW9" i="2"/>
  <c r="BP9" i="2"/>
  <c r="BI9" i="2"/>
  <c r="BB9" i="2"/>
  <c r="AU9" i="2"/>
  <c r="AN9" i="2"/>
  <c r="AG9" i="2"/>
  <c r="Z9" i="2"/>
  <c r="S9" i="2"/>
  <c r="L9" i="2"/>
  <c r="D9" i="2"/>
  <c r="BW8" i="2"/>
  <c r="BX8" i="2" s="1"/>
  <c r="BP8" i="2"/>
  <c r="BQ8" i="2" s="1"/>
  <c r="BI8" i="2"/>
  <c r="BJ8" i="2" s="1"/>
  <c r="BB8" i="2"/>
  <c r="BC8" i="2" s="1"/>
  <c r="AU8" i="2"/>
  <c r="AV8" i="2" s="1"/>
  <c r="AN8" i="2"/>
  <c r="AO8" i="2" s="1"/>
  <c r="AG8" i="2"/>
  <c r="AH8" i="2" s="1"/>
  <c r="Z8" i="2"/>
  <c r="AA8" i="2" s="1"/>
  <c r="S8" i="2"/>
  <c r="T8" i="2" s="1"/>
  <c r="L8" i="2"/>
  <c r="M8" i="2" s="1"/>
  <c r="D8" i="2"/>
  <c r="E8" i="2" s="1"/>
  <c r="BW7" i="2"/>
  <c r="BX7" i="2" s="1"/>
  <c r="BP7" i="2"/>
  <c r="BQ7" i="2" s="1"/>
  <c r="BI7" i="2"/>
  <c r="BJ7" i="2" s="1"/>
  <c r="BB7" i="2"/>
  <c r="BC7" i="2" s="1"/>
  <c r="AU7" i="2"/>
  <c r="AV7" i="2" s="1"/>
  <c r="AN7" i="2"/>
  <c r="AO7" i="2" s="1"/>
  <c r="AG7" i="2"/>
  <c r="AH7" i="2" s="1"/>
  <c r="Z7" i="2"/>
  <c r="AA7" i="2" s="1"/>
  <c r="S7" i="2"/>
  <c r="T7" i="2" s="1"/>
  <c r="L7" i="2"/>
  <c r="M7" i="2" s="1"/>
  <c r="D7" i="2"/>
  <c r="E7" i="2" s="1"/>
  <c r="BW6" i="2"/>
  <c r="BX6" i="2" s="1"/>
  <c r="BP6" i="2"/>
  <c r="BQ6" i="2" s="1"/>
  <c r="BI6" i="2"/>
  <c r="BJ6" i="2" s="1"/>
  <c r="BB6" i="2"/>
  <c r="BC6" i="2" s="1"/>
  <c r="AU6" i="2"/>
  <c r="AV6" i="2" s="1"/>
  <c r="AN6" i="2"/>
  <c r="AO6" i="2" s="1"/>
  <c r="AG6" i="2"/>
  <c r="AH6" i="2" s="1"/>
  <c r="Z6" i="2"/>
  <c r="AA6" i="2" s="1"/>
  <c r="S6" i="2"/>
  <c r="T6" i="2" s="1"/>
  <c r="L6" i="2"/>
  <c r="M6" i="2" s="1"/>
  <c r="D6" i="2"/>
  <c r="E6" i="2" s="1"/>
  <c r="BW5" i="2"/>
  <c r="BP5" i="2"/>
  <c r="BI5" i="2"/>
  <c r="BB5" i="2"/>
  <c r="AU5" i="2"/>
  <c r="AN5" i="2"/>
  <c r="AG5" i="2"/>
  <c r="Z5" i="2"/>
  <c r="S5" i="2"/>
  <c r="L5" i="2"/>
  <c r="BW4" i="2"/>
  <c r="BX4" i="2" s="1"/>
  <c r="BP4" i="2"/>
  <c r="BQ4" i="2" s="1"/>
  <c r="BI4" i="2"/>
  <c r="BJ4" i="2" s="1"/>
  <c r="BB4" i="2"/>
  <c r="BC4" i="2" s="1"/>
  <c r="AU4" i="2"/>
  <c r="AV4" i="2" s="1"/>
  <c r="AN4" i="2"/>
  <c r="AO4" i="2" s="1"/>
  <c r="AG4" i="2"/>
  <c r="AH4" i="2" s="1"/>
  <c r="Z4" i="2"/>
  <c r="AA4" i="2" s="1"/>
  <c r="S4" i="2"/>
  <c r="T4" i="2" s="1"/>
  <c r="L4" i="2"/>
  <c r="M4" i="2" s="1"/>
  <c r="D4" i="2"/>
  <c r="E4" i="2" s="1"/>
  <c r="BW3" i="2"/>
  <c r="BX3" i="2" s="1"/>
  <c r="BP3" i="2"/>
  <c r="BQ3" i="2" s="1"/>
  <c r="BI3" i="2"/>
  <c r="BJ3" i="2" s="1"/>
  <c r="BB3" i="2"/>
  <c r="BC3" i="2" s="1"/>
  <c r="AU3" i="2"/>
  <c r="AV3" i="2" s="1"/>
  <c r="AN3" i="2"/>
  <c r="AO3" i="2" s="1"/>
  <c r="AG3" i="2"/>
  <c r="AH3" i="2" s="1"/>
  <c r="Z3" i="2"/>
  <c r="AA3" i="2" s="1"/>
  <c r="S3" i="2"/>
  <c r="T3" i="2" s="1"/>
  <c r="L3" i="2"/>
  <c r="M3" i="2" s="1"/>
  <c r="D3" i="2"/>
  <c r="E3" i="2" s="1"/>
  <c r="BW2" i="2"/>
  <c r="BX2" i="2" s="1"/>
  <c r="BP2" i="2"/>
  <c r="BQ2" i="2" s="1"/>
  <c r="BI2" i="2"/>
  <c r="BJ2" i="2" s="1"/>
  <c r="BB2" i="2"/>
  <c r="BC2" i="2" s="1"/>
  <c r="AU2" i="2"/>
  <c r="AV2" i="2" s="1"/>
  <c r="AN2" i="2"/>
  <c r="AO2" i="2" s="1"/>
  <c r="AG2" i="2"/>
  <c r="AH2" i="2" s="1"/>
  <c r="Z2" i="2"/>
  <c r="AA2" i="2" s="1"/>
  <c r="S2" i="2"/>
  <c r="T2" i="2" s="1"/>
  <c r="L2" i="2"/>
  <c r="M2" i="2" s="1"/>
  <c r="D2" i="2"/>
  <c r="BX37" i="2" l="1"/>
  <c r="BX33" i="2"/>
  <c r="BQ37" i="2"/>
  <c r="BQ33" i="2"/>
  <c r="AI37" i="2"/>
  <c r="BK37" i="2"/>
  <c r="BJ37" i="2"/>
  <c r="BJ33" i="2"/>
  <c r="AP37" i="2"/>
  <c r="AW37" i="2"/>
  <c r="BD33" i="2"/>
  <c r="BC37" i="2"/>
  <c r="BC33" i="2"/>
  <c r="AP33" i="2"/>
  <c r="AW33" i="2"/>
  <c r="AV37" i="2"/>
  <c r="AV33" i="2"/>
  <c r="N25" i="2"/>
  <c r="AI33" i="2"/>
  <c r="AO37" i="2"/>
  <c r="AO33" i="2"/>
  <c r="E45" i="2"/>
  <c r="AH37" i="2"/>
  <c r="AH33" i="2"/>
  <c r="BK29" i="2"/>
  <c r="BR25" i="2"/>
  <c r="U21" i="2"/>
  <c r="BY21" i="2"/>
  <c r="AW17" i="2"/>
  <c r="BQ21" i="2"/>
  <c r="AP13" i="2"/>
  <c r="AV21" i="2"/>
  <c r="D5" i="2"/>
  <c r="AH21" i="2"/>
  <c r="AI9" i="2"/>
  <c r="F29" i="2"/>
  <c r="BY41" i="2"/>
  <c r="AP25" i="2"/>
  <c r="N13" i="2"/>
  <c r="BC17" i="2"/>
  <c r="BD25" i="2"/>
  <c r="AV41" i="2"/>
  <c r="AW9" i="2"/>
  <c r="F17" i="2"/>
  <c r="AW13" i="2"/>
  <c r="AO5" i="2"/>
  <c r="AP5" i="2"/>
  <c r="BD9" i="2"/>
  <c r="BC9" i="2"/>
  <c r="BK5" i="2"/>
  <c r="BJ5" i="2"/>
  <c r="E2" i="2"/>
  <c r="E5" i="2" s="1"/>
  <c r="AA13" i="2"/>
  <c r="AP17" i="2"/>
  <c r="Z23" i="2"/>
  <c r="AA23" i="2" s="1"/>
  <c r="Z24" i="2"/>
  <c r="AA24" i="2" s="1"/>
  <c r="BX29" i="2"/>
  <c r="AH25" i="2"/>
  <c r="AP29" i="2"/>
  <c r="AV25" i="2"/>
  <c r="D23" i="2"/>
  <c r="E23" i="2" s="1"/>
  <c r="F25" i="2" s="1"/>
  <c r="AI17" i="2"/>
  <c r="AB9" i="2"/>
  <c r="AH9" i="2"/>
  <c r="BX17" i="2"/>
  <c r="T29" i="2"/>
  <c r="M21" i="2"/>
  <c r="AI5" i="2"/>
  <c r="AP9" i="2"/>
  <c r="BK17" i="2"/>
  <c r="T17" i="2"/>
  <c r="M25" i="2"/>
  <c r="BQ25" i="2"/>
  <c r="AO17" i="2"/>
  <c r="BY25" i="2"/>
  <c r="BX25" i="2"/>
  <c r="AW45" i="2"/>
  <c r="AV45" i="2"/>
  <c r="E13" i="2"/>
  <c r="F13" i="2"/>
  <c r="BY13" i="2"/>
  <c r="BX13" i="2"/>
  <c r="N17" i="2"/>
  <c r="M17" i="2"/>
  <c r="AO29" i="2"/>
  <c r="AB41" i="2"/>
  <c r="AA41" i="2"/>
  <c r="BR41" i="2"/>
  <c r="BQ41" i="2"/>
  <c r="BD45" i="2"/>
  <c r="BC45" i="2"/>
  <c r="AV13" i="2"/>
  <c r="BD21" i="2"/>
  <c r="BC21" i="2"/>
  <c r="N21" i="2"/>
  <c r="U25" i="2"/>
  <c r="T25" i="2"/>
  <c r="AW25" i="2"/>
  <c r="AW29" i="2"/>
  <c r="AV29" i="2"/>
  <c r="AH41" i="2"/>
  <c r="AI41" i="2"/>
  <c r="N45" i="2"/>
  <c r="M45" i="2"/>
  <c r="F9" i="2"/>
  <c r="E9" i="2"/>
  <c r="BK21" i="2"/>
  <c r="BJ21" i="2"/>
  <c r="N29" i="2"/>
  <c r="M29" i="2"/>
  <c r="BC29" i="2"/>
  <c r="BD29" i="2"/>
  <c r="AP41" i="2"/>
  <c r="AO41" i="2"/>
  <c r="U45" i="2"/>
  <c r="T45" i="2"/>
  <c r="BJ45" i="2"/>
  <c r="T5" i="2"/>
  <c r="U5" i="2"/>
  <c r="M9" i="2"/>
  <c r="N9" i="2"/>
  <c r="BK41" i="2"/>
  <c r="BJ41" i="2"/>
  <c r="BK9" i="2"/>
  <c r="BJ9" i="2"/>
  <c r="BX5" i="2"/>
  <c r="BY5" i="2"/>
  <c r="BD13" i="2"/>
  <c r="BC13" i="2"/>
  <c r="U17" i="2"/>
  <c r="AB21" i="2"/>
  <c r="AA21" i="2"/>
  <c r="BR21" i="2"/>
  <c r="F41" i="2"/>
  <c r="E41" i="2"/>
  <c r="AB45" i="2"/>
  <c r="AA45" i="2"/>
  <c r="BR45" i="2"/>
  <c r="BQ45" i="2"/>
  <c r="BY9" i="2"/>
  <c r="U13" i="2"/>
  <c r="T13" i="2"/>
  <c r="BJ13" i="2"/>
  <c r="BK13" i="2"/>
  <c r="AB17" i="2"/>
  <c r="AI21" i="2"/>
  <c r="BK25" i="2"/>
  <c r="AB29" i="2"/>
  <c r="AA29" i="2"/>
  <c r="U29" i="2"/>
  <c r="N41" i="2"/>
  <c r="M41" i="2"/>
  <c r="BY45" i="2"/>
  <c r="BX45" i="2"/>
  <c r="AA5" i="2"/>
  <c r="AB5" i="2"/>
  <c r="AW5" i="2"/>
  <c r="AV5" i="2"/>
  <c r="AB13" i="2"/>
  <c r="BY17" i="2"/>
  <c r="AP21" i="2"/>
  <c r="AO21" i="2"/>
  <c r="AI25" i="2"/>
  <c r="AI45" i="2"/>
  <c r="BR5" i="2"/>
  <c r="BQ5" i="2"/>
  <c r="BQ9" i="2"/>
  <c r="BR9" i="2"/>
  <c r="N5" i="2"/>
  <c r="M5" i="2"/>
  <c r="BD5" i="2"/>
  <c r="BC5" i="2"/>
  <c r="U9" i="2"/>
  <c r="AI13" i="2"/>
  <c r="AH13" i="2"/>
  <c r="BR13" i="2"/>
  <c r="BR17" i="2"/>
  <c r="BQ17" i="2"/>
  <c r="F21" i="2"/>
  <c r="E21" i="2"/>
  <c r="AI29" i="2"/>
  <c r="BR29" i="2"/>
  <c r="BQ29" i="2"/>
  <c r="BY29" i="2"/>
  <c r="U41" i="2"/>
  <c r="BD41" i="2"/>
  <c r="BC41" i="2"/>
  <c r="AP45" i="2"/>
  <c r="AO45" i="2"/>
  <c r="BD17" i="2"/>
  <c r="AW21" i="2"/>
  <c r="AW41" i="2"/>
  <c r="F45" i="2"/>
  <c r="BK45" i="2"/>
  <c r="M13" i="2"/>
  <c r="BQ13" i="2"/>
  <c r="E17" i="2"/>
  <c r="BJ17" i="2"/>
  <c r="E29" i="2"/>
  <c r="BJ29" i="2"/>
  <c r="T9" i="2"/>
  <c r="BX9" i="2"/>
  <c r="AO9" i="2"/>
  <c r="AA17" i="2"/>
  <c r="T21" i="2"/>
  <c r="BX21" i="2"/>
  <c r="BC25" i="2"/>
  <c r="T41" i="2"/>
  <c r="BX41" i="2"/>
  <c r="AH45" i="2"/>
  <c r="AV17" i="2"/>
  <c r="AH5" i="2"/>
  <c r="AA9" i="2"/>
  <c r="AO25" i="2"/>
  <c r="AV9" i="2"/>
  <c r="AO13" i="2"/>
  <c r="AH17" i="2"/>
  <c r="BJ25" i="2"/>
  <c r="AH29" i="2"/>
  <c r="AA25" i="2" l="1"/>
  <c r="F5" i="2"/>
  <c r="AB25" i="2"/>
  <c r="E25" i="2"/>
</calcChain>
</file>

<file path=xl/sharedStrings.xml><?xml version="1.0" encoding="utf-8"?>
<sst xmlns="http://schemas.openxmlformats.org/spreadsheetml/2006/main" count="2968" uniqueCount="831">
  <si>
    <t>Sample ID</t>
  </si>
  <si>
    <t>Fert</t>
  </si>
  <si>
    <t>Unfert</t>
  </si>
  <si>
    <t>Total</t>
  </si>
  <si>
    <t>% Fert</t>
  </si>
  <si>
    <t>SE</t>
  </si>
  <si>
    <t>AA1</t>
  </si>
  <si>
    <t>BA1</t>
  </si>
  <si>
    <t>CA1</t>
  </si>
  <si>
    <t>DA1</t>
  </si>
  <si>
    <t>EA1</t>
  </si>
  <si>
    <t>FA1</t>
  </si>
  <si>
    <t>GA1</t>
  </si>
  <si>
    <t>HA1</t>
  </si>
  <si>
    <t>IA1</t>
  </si>
  <si>
    <t>JA1</t>
  </si>
  <si>
    <t>KA1</t>
  </si>
  <si>
    <t>AA2</t>
  </si>
  <si>
    <t>BA2</t>
  </si>
  <si>
    <t>CA2</t>
  </si>
  <si>
    <t>DA2</t>
  </si>
  <si>
    <t>EA2</t>
  </si>
  <si>
    <t>FA2</t>
  </si>
  <si>
    <t>GA2</t>
  </si>
  <si>
    <t>HA2</t>
  </si>
  <si>
    <t>IA2</t>
  </si>
  <si>
    <t>JA2</t>
  </si>
  <si>
    <t>KA2</t>
  </si>
  <si>
    <t>AA3</t>
  </si>
  <si>
    <t>BA3</t>
  </si>
  <si>
    <t>CA3</t>
  </si>
  <si>
    <t>DA3</t>
  </si>
  <si>
    <t>EA3</t>
  </si>
  <si>
    <t>FA3</t>
  </si>
  <si>
    <t>GA3</t>
  </si>
  <si>
    <t>HA3</t>
  </si>
  <si>
    <t>IA3</t>
  </si>
  <si>
    <t>JA3</t>
  </si>
  <si>
    <t>KA3</t>
  </si>
  <si>
    <t>AA Avg</t>
  </si>
  <si>
    <t>BA Avg</t>
  </si>
  <si>
    <t>CA Avg</t>
  </si>
  <si>
    <t>DA Avg</t>
  </si>
  <si>
    <t>EA Avg</t>
  </si>
  <si>
    <t>FA Avg</t>
  </si>
  <si>
    <t>GA Avg</t>
  </si>
  <si>
    <t>HA Avg</t>
  </si>
  <si>
    <t>IA Avg</t>
  </si>
  <si>
    <t>JA Avg</t>
  </si>
  <si>
    <t>KA Avg</t>
  </si>
  <si>
    <t>AB1</t>
  </si>
  <si>
    <t>BB1</t>
  </si>
  <si>
    <t>CB1</t>
  </si>
  <si>
    <t>DB1</t>
  </si>
  <si>
    <t>EB1</t>
  </si>
  <si>
    <t>FB1</t>
  </si>
  <si>
    <t>GB1</t>
  </si>
  <si>
    <t>HB1</t>
  </si>
  <si>
    <t>IB1</t>
  </si>
  <si>
    <t>JB1</t>
  </si>
  <si>
    <t>KB1</t>
  </si>
  <si>
    <t>AB2</t>
  </si>
  <si>
    <t>BB2</t>
  </si>
  <si>
    <t>CB2</t>
  </si>
  <si>
    <t>DB2</t>
  </si>
  <si>
    <t>EB2</t>
  </si>
  <si>
    <t>FB2</t>
  </si>
  <si>
    <t>GB2</t>
  </si>
  <si>
    <t>HB2</t>
  </si>
  <si>
    <t>IB2</t>
  </si>
  <si>
    <t>JB2</t>
  </si>
  <si>
    <t>KB2</t>
  </si>
  <si>
    <t>AB3</t>
  </si>
  <si>
    <t>BB3</t>
  </si>
  <si>
    <t>CB3</t>
  </si>
  <si>
    <t>DB3</t>
  </si>
  <si>
    <t>EB3</t>
  </si>
  <si>
    <t>FB3</t>
  </si>
  <si>
    <t>GB3</t>
  </si>
  <si>
    <t>HB3</t>
  </si>
  <si>
    <t>IB3</t>
  </si>
  <si>
    <t>JB3</t>
  </si>
  <si>
    <t>KB3</t>
  </si>
  <si>
    <t>AB Avg</t>
  </si>
  <si>
    <t>BB Avg</t>
  </si>
  <si>
    <t>CB Avg</t>
  </si>
  <si>
    <t>DB Avg</t>
  </si>
  <si>
    <t>EB Avg</t>
  </si>
  <si>
    <t>FB Avg</t>
  </si>
  <si>
    <t>GB Avg</t>
  </si>
  <si>
    <t>HB Avg</t>
  </si>
  <si>
    <t>IB Avg</t>
  </si>
  <si>
    <t>JB Avg</t>
  </si>
  <si>
    <t>KB Avg</t>
  </si>
  <si>
    <t>AC1</t>
  </si>
  <si>
    <t>BC1</t>
  </si>
  <si>
    <t>CC1</t>
  </si>
  <si>
    <t>DC1</t>
  </si>
  <si>
    <t>EC1</t>
  </si>
  <si>
    <t>FC1</t>
  </si>
  <si>
    <t>GC1</t>
  </si>
  <si>
    <t>HC1</t>
  </si>
  <si>
    <t>IC1</t>
  </si>
  <si>
    <t>JC1</t>
  </si>
  <si>
    <t>KC1</t>
  </si>
  <si>
    <t>AC2</t>
  </si>
  <si>
    <t>BC2</t>
  </si>
  <si>
    <t>CC2</t>
  </si>
  <si>
    <t>DC2</t>
  </si>
  <si>
    <t>EC2</t>
  </si>
  <si>
    <t>FC2</t>
  </si>
  <si>
    <t>GC2</t>
  </si>
  <si>
    <t>HC2</t>
  </si>
  <si>
    <t>IC2</t>
  </si>
  <si>
    <t>JC2</t>
  </si>
  <si>
    <t>KC2</t>
  </si>
  <si>
    <t>AC3</t>
  </si>
  <si>
    <t>BC3</t>
  </si>
  <si>
    <t>CC3</t>
  </si>
  <si>
    <t>DC3</t>
  </si>
  <si>
    <t>EC3</t>
  </si>
  <si>
    <t>FC3</t>
  </si>
  <si>
    <t>GC3</t>
  </si>
  <si>
    <t>HC3</t>
  </si>
  <si>
    <t>IC3</t>
  </si>
  <si>
    <t>JC3</t>
  </si>
  <si>
    <t>KC3</t>
  </si>
  <si>
    <t>AC Avg</t>
  </si>
  <si>
    <t>BC Avg</t>
  </si>
  <si>
    <t>CC Avg</t>
  </si>
  <si>
    <t>DC Avg</t>
  </si>
  <si>
    <t>EC Avg</t>
  </si>
  <si>
    <t>FC Avg</t>
  </si>
  <si>
    <t>GC Avg</t>
  </si>
  <si>
    <t>HC Avg</t>
  </si>
  <si>
    <t>IC Avg</t>
  </si>
  <si>
    <t>JC Avg</t>
  </si>
  <si>
    <t>KC Avg</t>
  </si>
  <si>
    <t>AD1</t>
  </si>
  <si>
    <t>BD1</t>
  </si>
  <si>
    <t>CD1</t>
  </si>
  <si>
    <t>DD1</t>
  </si>
  <si>
    <t>ED1</t>
  </si>
  <si>
    <t>FD1</t>
  </si>
  <si>
    <t>GD1</t>
  </si>
  <si>
    <t>HD1</t>
  </si>
  <si>
    <t>ID1</t>
  </si>
  <si>
    <t>JD1</t>
  </si>
  <si>
    <t>KD1</t>
  </si>
  <si>
    <t>AD2</t>
  </si>
  <si>
    <t>BD2</t>
  </si>
  <si>
    <t>CD2</t>
  </si>
  <si>
    <t>DD2</t>
  </si>
  <si>
    <t>ED2</t>
  </si>
  <si>
    <t>FD2</t>
  </si>
  <si>
    <t>GD2</t>
  </si>
  <si>
    <t>HD2</t>
  </si>
  <si>
    <t>ID2</t>
  </si>
  <si>
    <t>JD2</t>
  </si>
  <si>
    <t>KD2</t>
  </si>
  <si>
    <t>AD3</t>
  </si>
  <si>
    <t>BD3</t>
  </si>
  <si>
    <t>CD3</t>
  </si>
  <si>
    <t>DD3</t>
  </si>
  <si>
    <t>ED3</t>
  </si>
  <si>
    <t>FD3</t>
  </si>
  <si>
    <t>GD3</t>
  </si>
  <si>
    <t>HD3</t>
  </si>
  <si>
    <t>ID3</t>
  </si>
  <si>
    <t>JD3</t>
  </si>
  <si>
    <t>KD3</t>
  </si>
  <si>
    <t>AD Avg</t>
  </si>
  <si>
    <t>BD Avg</t>
  </si>
  <si>
    <t>CD Avg</t>
  </si>
  <si>
    <t>DD Avg</t>
  </si>
  <si>
    <t>ED Avg</t>
  </si>
  <si>
    <t>FD Avg</t>
  </si>
  <si>
    <t>GD Avg</t>
  </si>
  <si>
    <t>HD Avg</t>
  </si>
  <si>
    <t>ID Avg</t>
  </si>
  <si>
    <t>JD Avg</t>
  </si>
  <si>
    <t>KD Avg</t>
  </si>
  <si>
    <t>AE1</t>
  </si>
  <si>
    <t>BE1</t>
  </si>
  <si>
    <t>CE1</t>
  </si>
  <si>
    <t>DE1</t>
  </si>
  <si>
    <t>EE1</t>
  </si>
  <si>
    <t>FE1</t>
  </si>
  <si>
    <t>GE1</t>
  </si>
  <si>
    <t>HE1</t>
  </si>
  <si>
    <t>IE1</t>
  </si>
  <si>
    <t>JE1</t>
  </si>
  <si>
    <t>KE1</t>
  </si>
  <si>
    <t>AE2</t>
  </si>
  <si>
    <t>BE2</t>
  </si>
  <si>
    <t>CE2</t>
  </si>
  <si>
    <t>DE2</t>
  </si>
  <si>
    <t>EE2</t>
  </si>
  <si>
    <t>FE2</t>
  </si>
  <si>
    <t>GE2</t>
  </si>
  <si>
    <t>HE2</t>
  </si>
  <si>
    <t>IE2</t>
  </si>
  <si>
    <t>JE2</t>
  </si>
  <si>
    <t>KE2</t>
  </si>
  <si>
    <t>AE3</t>
  </si>
  <si>
    <t>BE3</t>
  </si>
  <si>
    <t>CE3</t>
  </si>
  <si>
    <t>DE3</t>
  </si>
  <si>
    <t>EE3</t>
  </si>
  <si>
    <t>FE3</t>
  </si>
  <si>
    <t>GE3</t>
  </si>
  <si>
    <t>HE3</t>
  </si>
  <si>
    <t>IE3</t>
  </si>
  <si>
    <t>JE3</t>
  </si>
  <si>
    <t>KE3</t>
  </si>
  <si>
    <t>AE Avg</t>
  </si>
  <si>
    <t>BE Avg</t>
  </si>
  <si>
    <t>CE Avg</t>
  </si>
  <si>
    <t>DE Avg</t>
  </si>
  <si>
    <t>EE Avg</t>
  </si>
  <si>
    <t>FE Avg</t>
  </si>
  <si>
    <t>GE Avg</t>
  </si>
  <si>
    <t>HE Avg</t>
  </si>
  <si>
    <t>IE Avg</t>
  </si>
  <si>
    <t>JE Avg</t>
  </si>
  <si>
    <t>KE Avg</t>
  </si>
  <si>
    <t>AF1</t>
  </si>
  <si>
    <t>BF1</t>
  </si>
  <si>
    <t>CF1</t>
  </si>
  <si>
    <t>DF1</t>
  </si>
  <si>
    <t>EF1</t>
  </si>
  <si>
    <t>FF1</t>
  </si>
  <si>
    <t>GF1</t>
  </si>
  <si>
    <t>HF1</t>
  </si>
  <si>
    <t>IF1</t>
  </si>
  <si>
    <t>JF1</t>
  </si>
  <si>
    <t>KF1</t>
  </si>
  <si>
    <t>AF2</t>
  </si>
  <si>
    <t>BF2</t>
  </si>
  <si>
    <t>CF2</t>
  </si>
  <si>
    <t>DF2</t>
  </si>
  <si>
    <t>EF2</t>
  </si>
  <si>
    <t>FF2</t>
  </si>
  <si>
    <t>GF2</t>
  </si>
  <si>
    <t>HF2</t>
  </si>
  <si>
    <t>IF2</t>
  </si>
  <si>
    <t>JF2</t>
  </si>
  <si>
    <t>KF2</t>
  </si>
  <si>
    <t>AF3</t>
  </si>
  <si>
    <t>BF3</t>
  </si>
  <si>
    <t>CF3</t>
  </si>
  <si>
    <t>DF3</t>
  </si>
  <si>
    <t>EF3</t>
  </si>
  <si>
    <t>FF3</t>
  </si>
  <si>
    <t>GF3</t>
  </si>
  <si>
    <t>HF3</t>
  </si>
  <si>
    <t>IF3</t>
  </si>
  <si>
    <t>JF3</t>
  </si>
  <si>
    <t>KF3</t>
  </si>
  <si>
    <t>AF Avg</t>
  </si>
  <si>
    <t>BF Avg</t>
  </si>
  <si>
    <t>CF Avg</t>
  </si>
  <si>
    <t>DF Avg</t>
  </si>
  <si>
    <t>EF Avg</t>
  </si>
  <si>
    <t>FF Avg</t>
  </si>
  <si>
    <t>GF Avg</t>
  </si>
  <si>
    <t>HF Avg</t>
  </si>
  <si>
    <t>IF Avg</t>
  </si>
  <si>
    <t>JF Avg</t>
  </si>
  <si>
    <t>KF Avg</t>
  </si>
  <si>
    <t>AG1</t>
  </si>
  <si>
    <t>BG1</t>
  </si>
  <si>
    <t>CG1</t>
  </si>
  <si>
    <t>DG1</t>
  </si>
  <si>
    <t>EG1</t>
  </si>
  <si>
    <t>FG1</t>
  </si>
  <si>
    <t>GG1</t>
  </si>
  <si>
    <t>HG1</t>
  </si>
  <si>
    <t>IG1</t>
  </si>
  <si>
    <t>JG1</t>
  </si>
  <si>
    <t>KG1</t>
  </si>
  <si>
    <t>AG2</t>
  </si>
  <si>
    <t>BG2</t>
  </si>
  <si>
    <t>CG2</t>
  </si>
  <si>
    <t>DG2</t>
  </si>
  <si>
    <t>EG2</t>
  </si>
  <si>
    <t>FG2</t>
  </si>
  <si>
    <t>GG2</t>
  </si>
  <si>
    <t>HG2</t>
  </si>
  <si>
    <t>IG2</t>
  </si>
  <si>
    <t>JG2</t>
  </si>
  <si>
    <t>KG2</t>
  </si>
  <si>
    <t>AG3</t>
  </si>
  <si>
    <t>BG3</t>
  </si>
  <si>
    <t>CG3</t>
  </si>
  <si>
    <t>DG3</t>
  </si>
  <si>
    <t>EG3</t>
  </si>
  <si>
    <t>FG3</t>
  </si>
  <si>
    <t>GG3</t>
  </si>
  <si>
    <t>HG3</t>
  </si>
  <si>
    <t>IG3</t>
  </si>
  <si>
    <t>JG3</t>
  </si>
  <si>
    <t>KG3</t>
  </si>
  <si>
    <t>AG Avg</t>
  </si>
  <si>
    <t>BG Avg</t>
  </si>
  <si>
    <t>CG Avg</t>
  </si>
  <si>
    <t>DG Avg</t>
  </si>
  <si>
    <t>EG Avg</t>
  </si>
  <si>
    <t>FG Avg</t>
  </si>
  <si>
    <t>GG Avg</t>
  </si>
  <si>
    <t>HG Avg</t>
  </si>
  <si>
    <t>IG Avg</t>
  </si>
  <si>
    <t>JG Avg</t>
  </si>
  <si>
    <t>KG Avg</t>
  </si>
  <si>
    <t>AH1</t>
  </si>
  <si>
    <t>BH1</t>
  </si>
  <si>
    <t>CH1</t>
  </si>
  <si>
    <t>DH1</t>
  </si>
  <si>
    <t>EH1</t>
  </si>
  <si>
    <t>FH1</t>
  </si>
  <si>
    <t>GH1</t>
  </si>
  <si>
    <t>HH1</t>
  </si>
  <si>
    <t>IH1</t>
  </si>
  <si>
    <t>JH1</t>
  </si>
  <si>
    <t>KH1</t>
  </si>
  <si>
    <t>AH2</t>
  </si>
  <si>
    <t>BH2</t>
  </si>
  <si>
    <t>CH2</t>
  </si>
  <si>
    <t>DH2</t>
  </si>
  <si>
    <t>EH2</t>
  </si>
  <si>
    <t>FH2</t>
  </si>
  <si>
    <t>GH2</t>
  </si>
  <si>
    <t>HH2</t>
  </si>
  <si>
    <t>IH2</t>
  </si>
  <si>
    <t>JH2</t>
  </si>
  <si>
    <t>KH2</t>
  </si>
  <si>
    <t>AH3</t>
  </si>
  <si>
    <t>BH3</t>
  </si>
  <si>
    <t>CH3</t>
  </si>
  <si>
    <t>DH3</t>
  </si>
  <si>
    <t>EH3</t>
  </si>
  <si>
    <t>FH3</t>
  </si>
  <si>
    <t>GH3</t>
  </si>
  <si>
    <t>HH3</t>
  </si>
  <si>
    <t>IH3</t>
  </si>
  <si>
    <t>JH3</t>
  </si>
  <si>
    <t>KH3</t>
  </si>
  <si>
    <t>AH Avg</t>
  </si>
  <si>
    <t>BH Avg</t>
  </si>
  <si>
    <t>CH Avg</t>
  </si>
  <si>
    <t>DH Avg</t>
  </si>
  <si>
    <t>EH Avg</t>
  </si>
  <si>
    <t>FH Avg</t>
  </si>
  <si>
    <t>GH Avg</t>
  </si>
  <si>
    <t>HH Avg</t>
  </si>
  <si>
    <t>IH Avg</t>
  </si>
  <si>
    <t>JH Avg</t>
  </si>
  <si>
    <t>KH Avg</t>
  </si>
  <si>
    <t>AI1</t>
  </si>
  <si>
    <t>BI1</t>
  </si>
  <si>
    <t>CI1</t>
  </si>
  <si>
    <t>DI1</t>
  </si>
  <si>
    <t>EI1</t>
  </si>
  <si>
    <t>FI1</t>
  </si>
  <si>
    <t>GI1</t>
  </si>
  <si>
    <t>HI1</t>
  </si>
  <si>
    <t>II1</t>
  </si>
  <si>
    <t>JI1</t>
  </si>
  <si>
    <t>KI1</t>
  </si>
  <si>
    <t>AI2</t>
  </si>
  <si>
    <t>BI2</t>
  </si>
  <si>
    <t>CI2</t>
  </si>
  <si>
    <t>DI2</t>
  </si>
  <si>
    <t>EI2</t>
  </si>
  <si>
    <t>FI2</t>
  </si>
  <si>
    <t>GI2</t>
  </si>
  <si>
    <t>HI2</t>
  </si>
  <si>
    <t>II2</t>
  </si>
  <si>
    <t>JI2</t>
  </si>
  <si>
    <t>KI2</t>
  </si>
  <si>
    <t>AI3</t>
  </si>
  <si>
    <t>BI3</t>
  </si>
  <si>
    <t>CI3</t>
  </si>
  <si>
    <t>DI3</t>
  </si>
  <si>
    <t>EI3</t>
  </si>
  <si>
    <t>FI3</t>
  </si>
  <si>
    <t>GI3</t>
  </si>
  <si>
    <t>HI3</t>
  </si>
  <si>
    <t>II3</t>
  </si>
  <si>
    <t>JI3</t>
  </si>
  <si>
    <t>KI3</t>
  </si>
  <si>
    <t>AI Avg</t>
  </si>
  <si>
    <t>BI Avg</t>
  </si>
  <si>
    <t>CI Avg.</t>
  </si>
  <si>
    <t>DI Avg</t>
  </si>
  <si>
    <t>EI Avg</t>
  </si>
  <si>
    <t>FI Avg</t>
  </si>
  <si>
    <t>GI Avg</t>
  </si>
  <si>
    <t>HI Avg</t>
  </si>
  <si>
    <t>II Avg</t>
  </si>
  <si>
    <t>JI Avg</t>
  </si>
  <si>
    <t>KI Avg</t>
  </si>
  <si>
    <t>AJ1</t>
  </si>
  <si>
    <t>BJ1</t>
  </si>
  <si>
    <t>CJ1</t>
  </si>
  <si>
    <t>DJ1</t>
  </si>
  <si>
    <t>EJ1</t>
  </si>
  <si>
    <t>FJ1</t>
  </si>
  <si>
    <t>HJ1</t>
  </si>
  <si>
    <t>IJ1</t>
  </si>
  <si>
    <t>JJ1</t>
  </si>
  <si>
    <t>KJ1</t>
  </si>
  <si>
    <t>AJ2</t>
  </si>
  <si>
    <t>BJ2</t>
  </si>
  <si>
    <t>CJ2</t>
  </si>
  <si>
    <t>DJ2</t>
  </si>
  <si>
    <t>EJ2</t>
  </si>
  <si>
    <t>FJ2</t>
  </si>
  <si>
    <t>HJ2</t>
  </si>
  <si>
    <t>IJ2</t>
  </si>
  <si>
    <t>JJ2</t>
  </si>
  <si>
    <t>KJ2</t>
  </si>
  <si>
    <t>AJ3</t>
  </si>
  <si>
    <t>BJ3</t>
  </si>
  <si>
    <t>CJ3</t>
  </si>
  <si>
    <t>DJ3</t>
  </si>
  <si>
    <t>EJ3</t>
  </si>
  <si>
    <t>FJ3</t>
  </si>
  <si>
    <t>HJ3</t>
  </si>
  <si>
    <t>IJ3</t>
  </si>
  <si>
    <t>JJ3</t>
  </si>
  <si>
    <t>KJ3</t>
  </si>
  <si>
    <t>AK Avg</t>
  </si>
  <si>
    <t>BK AVG</t>
  </si>
  <si>
    <t>CJ Avg</t>
  </si>
  <si>
    <t>DJ Avg</t>
  </si>
  <si>
    <t>EK Avg</t>
  </si>
  <si>
    <t>FK Avg</t>
  </si>
  <si>
    <t>GK Avg</t>
  </si>
  <si>
    <t>HK Avg</t>
  </si>
  <si>
    <t>IK Avg</t>
  </si>
  <si>
    <t>JJ Avg</t>
  </si>
  <si>
    <t>KJ Avg</t>
  </si>
  <si>
    <t>AK1</t>
  </si>
  <si>
    <t>BK1</t>
  </si>
  <si>
    <t>CK1</t>
  </si>
  <si>
    <t>DK1</t>
  </si>
  <si>
    <t>EK1</t>
  </si>
  <si>
    <t>FK1</t>
  </si>
  <si>
    <t>GK1</t>
  </si>
  <si>
    <t>HK1</t>
  </si>
  <si>
    <t>IK1</t>
  </si>
  <si>
    <t>JK1</t>
  </si>
  <si>
    <t>KK1</t>
  </si>
  <si>
    <t>AK2</t>
  </si>
  <si>
    <t>BK2</t>
  </si>
  <si>
    <t>CK2</t>
  </si>
  <si>
    <t>DK2</t>
  </si>
  <si>
    <t>EK2</t>
  </si>
  <si>
    <t>FK2</t>
  </si>
  <si>
    <t>GK2</t>
  </si>
  <si>
    <t>HK2</t>
  </si>
  <si>
    <t>IK2</t>
  </si>
  <si>
    <t>JK2</t>
  </si>
  <si>
    <t>KK2</t>
  </si>
  <si>
    <t>AK3</t>
  </si>
  <si>
    <t>BK3</t>
  </si>
  <si>
    <t>CK3</t>
  </si>
  <si>
    <t>DK3</t>
  </si>
  <si>
    <t>EK3</t>
  </si>
  <si>
    <t>FK3</t>
  </si>
  <si>
    <t>GK3</t>
  </si>
  <si>
    <t>HK3</t>
  </si>
  <si>
    <t>IK3</t>
  </si>
  <si>
    <t>JK3</t>
  </si>
  <si>
    <t>KK3</t>
  </si>
  <si>
    <t>BK Avg</t>
  </si>
  <si>
    <t>CK Avg</t>
  </si>
  <si>
    <t>DK Avg</t>
  </si>
  <si>
    <t>KK Avg</t>
  </si>
  <si>
    <t>BATCH 1</t>
  </si>
  <si>
    <t>BATCH 2</t>
  </si>
  <si>
    <t>BATCH 3</t>
  </si>
  <si>
    <t>BATCH AVG</t>
  </si>
  <si>
    <t>BJ AVG</t>
  </si>
  <si>
    <t>AJ Avg</t>
  </si>
  <si>
    <t>Genotype</t>
  </si>
  <si>
    <t>Genet code</t>
  </si>
  <si>
    <t>01</t>
  </si>
  <si>
    <t>A</t>
  </si>
  <si>
    <t>02</t>
  </si>
  <si>
    <t>B</t>
  </si>
  <si>
    <t>03</t>
  </si>
  <si>
    <t>C</t>
  </si>
  <si>
    <t>05</t>
  </si>
  <si>
    <t>D</t>
  </si>
  <si>
    <t>06</t>
  </si>
  <si>
    <t>E</t>
  </si>
  <si>
    <t>07</t>
  </si>
  <si>
    <t>F</t>
  </si>
  <si>
    <t>08</t>
  </si>
  <si>
    <t>G</t>
  </si>
  <si>
    <t>09</t>
  </si>
  <si>
    <t>H</t>
  </si>
  <si>
    <t>12</t>
  </si>
  <si>
    <t>I</t>
  </si>
  <si>
    <t>13</t>
  </si>
  <si>
    <t>J</t>
  </si>
  <si>
    <t>04</t>
  </si>
  <si>
    <t>K</t>
  </si>
  <si>
    <t>Avg</t>
  </si>
  <si>
    <t>SD</t>
  </si>
  <si>
    <t>EJ Avg</t>
  </si>
  <si>
    <t>FJ Avg</t>
  </si>
  <si>
    <t>GJ Avg</t>
  </si>
  <si>
    <t>HJ Avg</t>
  </si>
  <si>
    <t>IJ Avg</t>
  </si>
  <si>
    <t>JK Avg</t>
  </si>
  <si>
    <t>Genet Av</t>
  </si>
  <si>
    <t xml:space="preserve"> A Genet</t>
  </si>
  <si>
    <t xml:space="preserve"> G Genet</t>
  </si>
  <si>
    <t xml:space="preserve"> C Genet</t>
  </si>
  <si>
    <t xml:space="preserve"> D Genet</t>
  </si>
  <si>
    <t xml:space="preserve"> J Genet</t>
  </si>
  <si>
    <t xml:space="preserve"> I Genet</t>
  </si>
  <si>
    <t xml:space="preserve"> E Genet</t>
  </si>
  <si>
    <t xml:space="preserve"> H Genet</t>
  </si>
  <si>
    <t xml:space="preserve"> F Genet</t>
  </si>
  <si>
    <t xml:space="preserve"> B Genet</t>
  </si>
  <si>
    <t xml:space="preserve"> K Genet</t>
  </si>
  <si>
    <t xml:space="preserve">BATCH </t>
  </si>
  <si>
    <t>Batch</t>
  </si>
  <si>
    <t>t.test</t>
  </si>
  <si>
    <t>Genet</t>
  </si>
  <si>
    <t>Sperm Avg</t>
  </si>
  <si>
    <t>Ova Avg</t>
  </si>
  <si>
    <r>
      <t>p-value (</t>
    </r>
    <r>
      <rPr>
        <i/>
        <sz val="11"/>
        <color theme="1"/>
        <rFont val="Calibri"/>
        <family val="2"/>
      </rPr>
      <t>α</t>
    </r>
    <r>
      <rPr>
        <i/>
        <sz val="7.25"/>
        <color theme="1"/>
        <rFont val="Calibri"/>
        <family val="2"/>
      </rPr>
      <t xml:space="preserve"> = 0.05)</t>
    </r>
  </si>
  <si>
    <t>AVG</t>
  </si>
  <si>
    <t>batch ttest</t>
  </si>
  <si>
    <t>Genet Avg</t>
  </si>
  <si>
    <t>Batch Avg</t>
  </si>
  <si>
    <t>Batch p-value</t>
  </si>
  <si>
    <t>Self p-value</t>
  </si>
  <si>
    <t>self ttest</t>
  </si>
  <si>
    <t>Self Avg</t>
  </si>
  <si>
    <t>Batch p-value (α = 0.05)</t>
  </si>
  <si>
    <r>
      <t>Self p-value (</t>
    </r>
    <r>
      <rPr>
        <i/>
        <sz val="11"/>
        <color theme="1"/>
        <rFont val="Calibri"/>
        <family val="2"/>
      </rPr>
      <t>α</t>
    </r>
    <r>
      <rPr>
        <i/>
        <sz val="11.2"/>
        <color theme="1"/>
        <rFont val="Calibri"/>
        <family val="2"/>
      </rPr>
      <t xml:space="preserve"> = 0.05)</t>
    </r>
  </si>
  <si>
    <t>2019 Night 2</t>
  </si>
  <si>
    <t>2019 Night 1</t>
  </si>
  <si>
    <t>2022 No Clones</t>
  </si>
  <si>
    <t>2022 With Clone Crosses</t>
  </si>
  <si>
    <t>2022 No Clone Crosses</t>
  </si>
  <si>
    <t>2022 Clones</t>
  </si>
  <si>
    <t>2022 Avg (n=11)</t>
  </si>
  <si>
    <t>2019 Avg (n=15)</t>
  </si>
  <si>
    <r>
      <t>p-value (</t>
    </r>
    <r>
      <rPr>
        <b/>
        <sz val="11"/>
        <color theme="1"/>
        <rFont val="Calibri"/>
        <family val="2"/>
      </rPr>
      <t>α</t>
    </r>
    <r>
      <rPr>
        <b/>
        <i/>
        <sz val="11"/>
        <color theme="1"/>
        <rFont val="calibri"/>
        <family val="2"/>
      </rPr>
      <t>=0.05)</t>
    </r>
  </si>
  <si>
    <t>2022 - No Clones (n=11)</t>
  </si>
  <si>
    <t>2022 (n=11)</t>
  </si>
  <si>
    <t>2019 (n=15)</t>
  </si>
  <si>
    <t>Year AVG</t>
  </si>
  <si>
    <t>2019 Night 1 (n=90)</t>
  </si>
  <si>
    <t>2019 Night 2 (n=20)</t>
  </si>
  <si>
    <t>2022 No Clones (n=79)</t>
  </si>
  <si>
    <t>batch</t>
  </si>
  <si>
    <t>outcross</t>
  </si>
  <si>
    <t xml:space="preserve">-02-01 </t>
  </si>
  <si>
    <t xml:space="preserve">-03-01 </t>
  </si>
  <si>
    <t xml:space="preserve">-03-02 </t>
  </si>
  <si>
    <t xml:space="preserve">-05-01 </t>
  </si>
  <si>
    <t xml:space="preserve">-05-02 </t>
  </si>
  <si>
    <t xml:space="preserve">-05-03 </t>
  </si>
  <si>
    <t xml:space="preserve">-06-01 </t>
  </si>
  <si>
    <t xml:space="preserve">-06-02 </t>
  </si>
  <si>
    <t xml:space="preserve">-06-03 </t>
  </si>
  <si>
    <t xml:space="preserve">-06-05 </t>
  </si>
  <si>
    <t xml:space="preserve">-07-01 </t>
  </si>
  <si>
    <t xml:space="preserve">-07-02 </t>
  </si>
  <si>
    <t xml:space="preserve">-07-03 </t>
  </si>
  <si>
    <t xml:space="preserve">-07-05 </t>
  </si>
  <si>
    <t xml:space="preserve">-07-06 </t>
  </si>
  <si>
    <t xml:space="preserve">-08-01 </t>
  </si>
  <si>
    <t xml:space="preserve">-02-08 </t>
  </si>
  <si>
    <t xml:space="preserve">-08-03 </t>
  </si>
  <si>
    <t xml:space="preserve">-08-05 </t>
  </si>
  <si>
    <t xml:space="preserve">-08-06 </t>
  </si>
  <si>
    <t xml:space="preserve">-08-07 </t>
  </si>
  <si>
    <t xml:space="preserve">-09-01 </t>
  </si>
  <si>
    <t xml:space="preserve">-09-02 </t>
  </si>
  <si>
    <t xml:space="preserve">-09-03 </t>
  </si>
  <si>
    <t xml:space="preserve">-09-05 </t>
  </si>
  <si>
    <t xml:space="preserve">-09-06 </t>
  </si>
  <si>
    <t xml:space="preserve">-09-07 </t>
  </si>
  <si>
    <t xml:space="preserve">-09-08 </t>
  </si>
  <si>
    <t xml:space="preserve">-12-01 </t>
  </si>
  <si>
    <t xml:space="preserve">-12-02 </t>
  </si>
  <si>
    <t xml:space="preserve">-12-03 </t>
  </si>
  <si>
    <t xml:space="preserve">-12-05 </t>
  </si>
  <si>
    <t xml:space="preserve">-12-06 </t>
  </si>
  <si>
    <t xml:space="preserve">-12-07 </t>
  </si>
  <si>
    <t xml:space="preserve">-12-08 </t>
  </si>
  <si>
    <t xml:space="preserve">-12-09 </t>
  </si>
  <si>
    <t xml:space="preserve">-13-01 </t>
  </si>
  <si>
    <t xml:space="preserve">-13-02 </t>
  </si>
  <si>
    <t xml:space="preserve">-13-03 </t>
  </si>
  <si>
    <t xml:space="preserve">-13-05 </t>
  </si>
  <si>
    <t xml:space="preserve">-13-06 </t>
  </si>
  <si>
    <t xml:space="preserve">-13-07 </t>
  </si>
  <si>
    <t xml:space="preserve">-13-08 </t>
  </si>
  <si>
    <t xml:space="preserve">-13-09 </t>
  </si>
  <si>
    <t xml:space="preserve">-13-12 </t>
  </si>
  <si>
    <t xml:space="preserve">-04-01 </t>
  </si>
  <si>
    <t xml:space="preserve">-04-02 </t>
  </si>
  <si>
    <t xml:space="preserve">-04-03 </t>
  </si>
  <si>
    <t xml:space="preserve">-04-05 </t>
  </si>
  <si>
    <t xml:space="preserve">-04-06 </t>
  </si>
  <si>
    <t xml:space="preserve">-04-07 </t>
  </si>
  <si>
    <t xml:space="preserve">-04-08 </t>
  </si>
  <si>
    <t xml:space="preserve">-04-09 </t>
  </si>
  <si>
    <t xml:space="preserve">-04-12 </t>
  </si>
  <si>
    <t xml:space="preserve">-04-13 </t>
  </si>
  <si>
    <t xml:space="preserve">01x02 </t>
  </si>
  <si>
    <t xml:space="preserve">01x03 </t>
  </si>
  <si>
    <t xml:space="preserve">01x05 </t>
  </si>
  <si>
    <t xml:space="preserve">01x06 </t>
  </si>
  <si>
    <t xml:space="preserve">13x04 </t>
  </si>
  <si>
    <t xml:space="preserve">12x04 </t>
  </si>
  <si>
    <t xml:space="preserve">01x07 </t>
  </si>
  <si>
    <t xml:space="preserve">01x08 </t>
  </si>
  <si>
    <t xml:space="preserve">01x09 </t>
  </si>
  <si>
    <t xml:space="preserve">01x12 </t>
  </si>
  <si>
    <t xml:space="preserve">01x13 </t>
  </si>
  <si>
    <t xml:space="preserve">01x04 </t>
  </si>
  <si>
    <t xml:space="preserve">02x03 </t>
  </si>
  <si>
    <t xml:space="preserve">02x05 </t>
  </si>
  <si>
    <t xml:space="preserve">02x06 </t>
  </si>
  <si>
    <t xml:space="preserve">02x07 </t>
  </si>
  <si>
    <t xml:space="preserve">08x02 </t>
  </si>
  <si>
    <t xml:space="preserve">02x09 </t>
  </si>
  <si>
    <t xml:space="preserve">02x12 </t>
  </si>
  <si>
    <t xml:space="preserve">02x13 </t>
  </si>
  <si>
    <t xml:space="preserve">02x04 </t>
  </si>
  <si>
    <t xml:space="preserve">03x05 </t>
  </si>
  <si>
    <t xml:space="preserve">03x06 </t>
  </si>
  <si>
    <t xml:space="preserve">03x07 </t>
  </si>
  <si>
    <t xml:space="preserve">03x08 </t>
  </si>
  <si>
    <t xml:space="preserve">03x09 </t>
  </si>
  <si>
    <t>03x12</t>
  </si>
  <si>
    <t xml:space="preserve">03x13 </t>
  </si>
  <si>
    <t xml:space="preserve">03x04 </t>
  </si>
  <si>
    <t xml:space="preserve">05x06 </t>
  </si>
  <si>
    <t xml:space="preserve">05x07 </t>
  </si>
  <si>
    <t xml:space="preserve">05x08 </t>
  </si>
  <si>
    <t xml:space="preserve">05x09 </t>
  </si>
  <si>
    <t xml:space="preserve">05x12 </t>
  </si>
  <si>
    <t xml:space="preserve">05x13 </t>
  </si>
  <si>
    <t xml:space="preserve">05x04 </t>
  </si>
  <si>
    <t xml:space="preserve">06x07 </t>
  </si>
  <si>
    <t xml:space="preserve">06x08 </t>
  </si>
  <si>
    <t xml:space="preserve">06x09 </t>
  </si>
  <si>
    <t xml:space="preserve">06x12 </t>
  </si>
  <si>
    <t xml:space="preserve">06x13 </t>
  </si>
  <si>
    <t xml:space="preserve">06x04 </t>
  </si>
  <si>
    <t xml:space="preserve">07x08 </t>
  </si>
  <si>
    <t xml:space="preserve">07x09 </t>
  </si>
  <si>
    <t xml:space="preserve">07x12 </t>
  </si>
  <si>
    <t xml:space="preserve">07x13 </t>
  </si>
  <si>
    <t xml:space="preserve">07x04 </t>
  </si>
  <si>
    <t xml:space="preserve">08x09 </t>
  </si>
  <si>
    <t xml:space="preserve">08x12 </t>
  </si>
  <si>
    <t xml:space="preserve">08x13 </t>
  </si>
  <si>
    <t xml:space="preserve">08x04 </t>
  </si>
  <si>
    <t xml:space="preserve">09x12 </t>
  </si>
  <si>
    <t xml:space="preserve">09x13 </t>
  </si>
  <si>
    <t xml:space="preserve">04x09 </t>
  </si>
  <si>
    <t xml:space="preserve">12x13 </t>
  </si>
  <si>
    <t>GJ1</t>
  </si>
  <si>
    <t>GJ2</t>
  </si>
  <si>
    <t>GJ3</t>
  </si>
  <si>
    <t>Cross (Sperm-Ova)</t>
  </si>
  <si>
    <t>Sperm Avg (n=3)</t>
  </si>
  <si>
    <t>Ova Avg (n=3)</t>
  </si>
  <si>
    <r>
      <t>p-value (</t>
    </r>
    <r>
      <rPr>
        <b/>
        <i/>
        <sz val="11"/>
        <color theme="1"/>
        <rFont val="calibri"/>
        <family val="2"/>
      </rPr>
      <t>α</t>
    </r>
    <r>
      <rPr>
        <b/>
        <i/>
        <sz val="10.25"/>
        <color theme="1"/>
        <rFont val="Calibri"/>
        <family val="2"/>
      </rPr>
      <t>=0.05)</t>
    </r>
  </si>
  <si>
    <t>Selvs</t>
  </si>
  <si>
    <t xml:space="preserve">01x01 </t>
  </si>
  <si>
    <t xml:space="preserve">02x01 </t>
  </si>
  <si>
    <t xml:space="preserve">03x01 </t>
  </si>
  <si>
    <t xml:space="preserve">05x01 </t>
  </si>
  <si>
    <t xml:space="preserve">06x01 </t>
  </si>
  <si>
    <t xml:space="preserve">07x01 </t>
  </si>
  <si>
    <t xml:space="preserve">08x01 </t>
  </si>
  <si>
    <t xml:space="preserve">09x01 </t>
  </si>
  <si>
    <t xml:space="preserve">12x01 </t>
  </si>
  <si>
    <t xml:space="preserve">13x01 </t>
  </si>
  <si>
    <t xml:space="preserve">04x01 </t>
  </si>
  <si>
    <t xml:space="preserve">03x03 </t>
  </si>
  <si>
    <t xml:space="preserve">05x03 </t>
  </si>
  <si>
    <t xml:space="preserve">06x03 </t>
  </si>
  <si>
    <t xml:space="preserve">07x03 </t>
  </si>
  <si>
    <t xml:space="preserve">08x03 </t>
  </si>
  <si>
    <t xml:space="preserve">09x03 </t>
  </si>
  <si>
    <t xml:space="preserve">12x03 </t>
  </si>
  <si>
    <t xml:space="preserve">13x03 </t>
  </si>
  <si>
    <t xml:space="preserve">04x03 </t>
  </si>
  <si>
    <t xml:space="preserve">05x05 </t>
  </si>
  <si>
    <t xml:space="preserve">06x05 </t>
  </si>
  <si>
    <t xml:space="preserve">07x05 </t>
  </si>
  <si>
    <t xml:space="preserve">08x05 </t>
  </si>
  <si>
    <t xml:space="preserve">09x05 </t>
  </si>
  <si>
    <t xml:space="preserve">12x05 </t>
  </si>
  <si>
    <t xml:space="preserve">13x05 </t>
  </si>
  <si>
    <t xml:space="preserve">04x05 </t>
  </si>
  <si>
    <t xml:space="preserve">02x08 </t>
  </si>
  <si>
    <t xml:space="preserve">08x08 </t>
  </si>
  <si>
    <t xml:space="preserve">09x08 </t>
  </si>
  <si>
    <t xml:space="preserve">12x08 </t>
  </si>
  <si>
    <t xml:space="preserve">13x08 </t>
  </si>
  <si>
    <t xml:space="preserve">04x08 </t>
  </si>
  <si>
    <t xml:space="preserve">12x12 </t>
  </si>
  <si>
    <t xml:space="preserve">13x12 </t>
  </si>
  <si>
    <t xml:space="preserve">04x12 </t>
  </si>
  <si>
    <t xml:space="preserve">13x13 </t>
  </si>
  <si>
    <t xml:space="preserve">04x13 </t>
  </si>
  <si>
    <t xml:space="preserve">02x02 </t>
  </si>
  <si>
    <t xml:space="preserve">03x02 </t>
  </si>
  <si>
    <t xml:space="preserve">05x02 </t>
  </si>
  <si>
    <t xml:space="preserve">06x02 </t>
  </si>
  <si>
    <t xml:space="preserve">07x02 </t>
  </si>
  <si>
    <t xml:space="preserve">09x02 </t>
  </si>
  <si>
    <t xml:space="preserve">12x02 </t>
  </si>
  <si>
    <t xml:space="preserve">13x02 </t>
  </si>
  <si>
    <t xml:space="preserve">04x02 </t>
  </si>
  <si>
    <t xml:space="preserve">09x09 </t>
  </si>
  <si>
    <t xml:space="preserve">12x09 </t>
  </si>
  <si>
    <t xml:space="preserve">13x09 </t>
  </si>
  <si>
    <t xml:space="preserve">06x06 </t>
  </si>
  <si>
    <t xml:space="preserve">07x06 </t>
  </si>
  <si>
    <t xml:space="preserve">08x06 </t>
  </si>
  <si>
    <t xml:space="preserve">09x06 </t>
  </si>
  <si>
    <t xml:space="preserve">12x06 </t>
  </si>
  <si>
    <t xml:space="preserve">13x06 </t>
  </si>
  <si>
    <t xml:space="preserve">04x06 </t>
  </si>
  <si>
    <t xml:space="preserve">07x07 </t>
  </si>
  <si>
    <t xml:space="preserve">08x07 </t>
  </si>
  <si>
    <t xml:space="preserve">09x07 </t>
  </si>
  <si>
    <t xml:space="preserve">12x07 </t>
  </si>
  <si>
    <t xml:space="preserve">13x07 </t>
  </si>
  <si>
    <t xml:space="preserve">04x07 </t>
  </si>
  <si>
    <t xml:space="preserve">09x04 </t>
  </si>
  <si>
    <t xml:space="preserve">04x04 </t>
  </si>
  <si>
    <t>01x13</t>
  </si>
  <si>
    <t xml:space="preserve">03x12 </t>
  </si>
  <si>
    <t>08x13</t>
  </si>
  <si>
    <t>12x13</t>
  </si>
  <si>
    <t>02x13</t>
  </si>
  <si>
    <t>09x13</t>
  </si>
  <si>
    <t>06x13</t>
  </si>
  <si>
    <t>07x13</t>
  </si>
  <si>
    <t>cross</t>
  </si>
  <si>
    <t>fert</t>
  </si>
  <si>
    <t>06x06-1</t>
  </si>
  <si>
    <t>06x06-2</t>
  </si>
  <si>
    <t>06x06-3</t>
  </si>
  <si>
    <t>06x06 Avg</t>
  </si>
  <si>
    <t>09x09-1</t>
  </si>
  <si>
    <t>09x09-2</t>
  </si>
  <si>
    <t>09x09-3</t>
  </si>
  <si>
    <t>09x09 Avg</t>
  </si>
  <si>
    <t>09x06-1</t>
  </si>
  <si>
    <t>09x06-2</t>
  </si>
  <si>
    <t>09x06-3</t>
  </si>
  <si>
    <t>09x06 Avg</t>
  </si>
  <si>
    <t>06X09 Avg</t>
  </si>
  <si>
    <t>06x09-3</t>
  </si>
  <si>
    <t>06x09-2</t>
  </si>
  <si>
    <t>06x09-1</t>
  </si>
  <si>
    <t>Fertilization Avg (n=9)</t>
  </si>
  <si>
    <t>S.E.</t>
  </si>
  <si>
    <t xml:space="preserve">Genet   </t>
  </si>
  <si>
    <t>01*</t>
  </si>
  <si>
    <t>08*</t>
  </si>
  <si>
    <t>03*</t>
  </si>
  <si>
    <t>05*</t>
  </si>
  <si>
    <t>13*</t>
  </si>
  <si>
    <t>12*</t>
  </si>
  <si>
    <t>06^</t>
  </si>
  <si>
    <t>09^</t>
  </si>
  <si>
    <t>6 clone AVG</t>
  </si>
  <si>
    <t>% Average of Self and Out-Crosses (n=108)</t>
  </si>
  <si>
    <t>x</t>
  </si>
  <si>
    <t>sperm</t>
  </si>
  <si>
    <t>sd</t>
  </si>
  <si>
    <t>R</t>
  </si>
  <si>
    <t>p-value</t>
  </si>
  <si>
    <t xml:space="preserve">Total </t>
  </si>
  <si>
    <t>SS</t>
  </si>
  <si>
    <t>df</t>
  </si>
  <si>
    <t>MS</t>
  </si>
  <si>
    <t>Miles</t>
  </si>
  <si>
    <t>Residuals</t>
  </si>
  <si>
    <t>Sperm</t>
  </si>
  <si>
    <t>0.09939 .</t>
  </si>
  <si>
    <t>0.06330 .</t>
  </si>
  <si>
    <t>035-108</t>
  </si>
  <si>
    <t>035-067</t>
  </si>
  <si>
    <t>035-077</t>
  </si>
  <si>
    <t>035-040</t>
  </si>
  <si>
    <t>035-015</t>
  </si>
  <si>
    <t>035-124</t>
  </si>
  <si>
    <t>035-010</t>
  </si>
  <si>
    <t>108-067</t>
  </si>
  <si>
    <t>108-077</t>
  </si>
  <si>
    <t>108-040</t>
  </si>
  <si>
    <t>108-015</t>
  </si>
  <si>
    <t>108-124</t>
  </si>
  <si>
    <t>108-010</t>
  </si>
  <si>
    <t>067-077</t>
  </si>
  <si>
    <t>067-040</t>
  </si>
  <si>
    <t>067-015</t>
  </si>
  <si>
    <t>067-124</t>
  </si>
  <si>
    <t>067-010</t>
  </si>
  <si>
    <t>077-040</t>
  </si>
  <si>
    <t>077-015</t>
  </si>
  <si>
    <t>077-124</t>
  </si>
  <si>
    <t>077-010</t>
  </si>
  <si>
    <t>040-015</t>
  </si>
  <si>
    <t>040-124</t>
  </si>
  <si>
    <t>040-010</t>
  </si>
  <si>
    <t>015-124</t>
  </si>
  <si>
    <t>015-010</t>
  </si>
  <si>
    <t>124-010</t>
  </si>
  <si>
    <t>Cross (Sperm-Ova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</si>
</sst>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E+00"/>
    <numFmt numFmtId="167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7.25"/>
      <color theme="1"/>
      <name val="Calibri"/>
      <family val="2"/>
    </font>
    <font>
      <i/>
      <sz val="11.2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0.25"/>
      <color theme="1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0" applyFont="1" applyBorder="1"/>
    <xf numFmtId="0" fontId="1" fillId="0" borderId="0" xfId="0" applyFont="1"/>
    <xf numFmtId="0" fontId="1" fillId="0" borderId="3" xfId="0" applyFont="1" applyBorder="1"/>
    <xf numFmtId="0" fontId="1" fillId="0" borderId="1" xfId="0" applyFont="1" applyBorder="1"/>
    <xf numFmtId="0" fontId="1" fillId="0" borderId="5" xfId="0" applyFont="1" applyBorder="1"/>
    <xf numFmtId="0" fontId="0" fillId="0" borderId="0" xfId="0" applyBorder="1"/>
    <xf numFmtId="0" fontId="0" fillId="0" borderId="3" xfId="0" applyFont="1" applyBorder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2" fillId="0" borderId="9" xfId="0" applyFont="1" applyBorder="1"/>
    <xf numFmtId="165" fontId="1" fillId="0" borderId="0" xfId="0" applyNumberFormat="1" applyFont="1"/>
    <xf numFmtId="2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11" fontId="1" fillId="0" borderId="0" xfId="0" applyNumberFormat="1" applyFont="1"/>
    <xf numFmtId="2" fontId="0" fillId="0" borderId="0" xfId="0" applyNumberFormat="1" applyFont="1"/>
    <xf numFmtId="0" fontId="6" fillId="0" borderId="9" xfId="0" applyFont="1" applyBorder="1"/>
    <xf numFmtId="0" fontId="10" fillId="0" borderId="10" xfId="0" applyFont="1" applyBorder="1" applyAlignment="1">
      <alignment horizontal="left" wrapText="1" readingOrder="1"/>
    </xf>
    <xf numFmtId="0" fontId="11" fillId="0" borderId="11" xfId="0" applyFont="1" applyBorder="1" applyAlignment="1">
      <alignment horizontal="right" wrapText="1" readingOrder="1"/>
    </xf>
    <xf numFmtId="11" fontId="12" fillId="0" borderId="11" xfId="0" applyNumberFormat="1" applyFont="1" applyBorder="1" applyAlignment="1">
      <alignment horizontal="right" wrapText="1" readingOrder="1"/>
    </xf>
    <xf numFmtId="0" fontId="11" fillId="0" borderId="0" xfId="0" applyFont="1" applyAlignment="1">
      <alignment horizontal="right" wrapText="1" readingOrder="1"/>
    </xf>
    <xf numFmtId="11" fontId="12" fillId="0" borderId="0" xfId="0" applyNumberFormat="1" applyFont="1" applyAlignment="1">
      <alignment horizontal="right" wrapText="1" readingOrder="1"/>
    </xf>
    <xf numFmtId="11" fontId="11" fillId="0" borderId="0" xfId="0" applyNumberFormat="1" applyFont="1" applyAlignment="1">
      <alignment horizontal="right" wrapText="1" readingOrder="1"/>
    </xf>
    <xf numFmtId="167" fontId="0" fillId="0" borderId="0" xfId="0" applyNumberFormat="1"/>
    <xf numFmtId="167" fontId="1" fillId="0" borderId="0" xfId="0" applyNumberFormat="1" applyFont="1"/>
    <xf numFmtId="0" fontId="6" fillId="0" borderId="0" xfId="0" applyFont="1"/>
    <xf numFmtId="0" fontId="0" fillId="0" borderId="12" xfId="0" applyBorder="1"/>
    <xf numFmtId="0" fontId="6" fillId="0" borderId="0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5" xfId="0" applyFont="1" applyBorder="1"/>
    <xf numFmtId="0" fontId="2" fillId="0" borderId="17" xfId="0" applyFont="1" applyBorder="1"/>
    <xf numFmtId="0" fontId="2" fillId="0" borderId="6" xfId="0" applyFont="1" applyBorder="1"/>
    <xf numFmtId="0" fontId="2" fillId="0" borderId="0" xfId="0" applyFont="1" applyBorder="1"/>
    <xf numFmtId="0" fontId="6" fillId="0" borderId="8" xfId="0" applyFont="1" applyBorder="1"/>
    <xf numFmtId="0" fontId="13" fillId="0" borderId="9" xfId="0" applyFont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92B0"/>
      <color rgb="FFCC0099"/>
      <color rgb="FF996633"/>
      <color rgb="FFCC99FF"/>
      <color rgb="FF009999"/>
      <color rgb="FFFF3399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95000"/>
                    <a:lumOff val="5000"/>
                  </a:schemeClr>
                </a:solidFill>
              </a:rPr>
              <a:t>Reciprocal Genet Averages</a:t>
            </a:r>
            <a:r>
              <a:rPr lang="en-US" sz="16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endParaRPr lang="en-US" sz="16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98-46CF-95A4-1ADF444DF632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Genet Avg Selves'!$C$4:$C$7</c:f>
                <c:numCache>
                  <c:formatCode>General</c:formatCode>
                  <c:ptCount val="4"/>
                  <c:pt idx="0">
                    <c:v>1.6152127401037399</c:v>
                  </c:pt>
                  <c:pt idx="1">
                    <c:v>1.3864148016346385</c:v>
                  </c:pt>
                  <c:pt idx="3">
                    <c:v>1.4391271767004465</c:v>
                  </c:pt>
                </c:numCache>
              </c:numRef>
            </c:plus>
            <c:minus>
              <c:numRef>
                <c:f>'Reciprocal Genet Avg Selves'!$C$4:$C$7</c:f>
                <c:numCache>
                  <c:formatCode>General</c:formatCode>
                  <c:ptCount val="4"/>
                  <c:pt idx="0">
                    <c:v>1.6152127401037399</c:v>
                  </c:pt>
                  <c:pt idx="1">
                    <c:v>1.3864148016346385</c:v>
                  </c:pt>
                  <c:pt idx="3">
                    <c:v>1.4391271767004465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Genet Avg Selves'!$A$4:$A$7</c:f>
              <c:strCache>
                <c:ptCount val="4"/>
                <c:pt idx="0">
                  <c:v>B</c:v>
                </c:pt>
                <c:pt idx="1">
                  <c:v>F</c:v>
                </c:pt>
                <c:pt idx="3">
                  <c:v>Batch</c:v>
                </c:pt>
              </c:strCache>
            </c:strRef>
          </c:cat>
          <c:val>
            <c:numRef>
              <c:f>'Reciprocal Genet Avg Selves'!$B$4:$B$7</c:f>
              <c:numCache>
                <c:formatCode>0.00</c:formatCode>
                <c:ptCount val="4"/>
                <c:pt idx="0">
                  <c:v>90.727367086656116</c:v>
                </c:pt>
                <c:pt idx="1">
                  <c:v>91.718425616697488</c:v>
                </c:pt>
                <c:pt idx="3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D-4728-8F00-18F8077CF60C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98-46CF-95A4-1ADF444DF632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Genet Avg Selves'!$F$4:$F$7</c:f>
                <c:numCache>
                  <c:formatCode>General</c:formatCode>
                  <c:ptCount val="4"/>
                  <c:pt idx="0">
                    <c:v>2.2796456448307563</c:v>
                  </c:pt>
                  <c:pt idx="1">
                    <c:v>1.5997489587539013</c:v>
                  </c:pt>
                  <c:pt idx="3">
                    <c:v>1.4391271767004465</c:v>
                  </c:pt>
                </c:numCache>
              </c:numRef>
            </c:plus>
            <c:minus>
              <c:numRef>
                <c:f>'Reciprocal Genet Avg Selves'!$F$4:$F$7</c:f>
                <c:numCache>
                  <c:formatCode>General</c:formatCode>
                  <c:ptCount val="4"/>
                  <c:pt idx="0">
                    <c:v>2.2796456448307563</c:v>
                  </c:pt>
                  <c:pt idx="1">
                    <c:v>1.5997489587539013</c:v>
                  </c:pt>
                  <c:pt idx="3">
                    <c:v>1.4391271767004465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Genet Avg Selves'!$A$4:$A$7</c:f>
              <c:strCache>
                <c:ptCount val="4"/>
                <c:pt idx="0">
                  <c:v>B</c:v>
                </c:pt>
                <c:pt idx="1">
                  <c:v>F</c:v>
                </c:pt>
                <c:pt idx="3">
                  <c:v>Batch</c:v>
                </c:pt>
              </c:strCache>
            </c:strRef>
          </c:cat>
          <c:val>
            <c:numRef>
              <c:f>'Reciprocal Genet Avg Selves'!$E$4:$E$7</c:f>
              <c:numCache>
                <c:formatCode>0.00</c:formatCode>
                <c:ptCount val="4"/>
                <c:pt idx="0">
                  <c:v>78.51459234612598</c:v>
                </c:pt>
                <c:pt idx="1">
                  <c:v>85.312014542699131</c:v>
                </c:pt>
                <c:pt idx="3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4D-4728-8F00-18F8077CF60C}"/>
            </c:ext>
          </c:extLst>
        </c:ser>
        <c:ser>
          <c:idx val="2"/>
          <c:order val="2"/>
          <c:tx>
            <c:v>Selves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Genet Avg Selves'!$N$4:$N$5</c:f>
                <c:numCache>
                  <c:formatCode>General</c:formatCode>
                  <c:ptCount val="2"/>
                  <c:pt idx="0">
                    <c:v>0.30581039755351691</c:v>
                  </c:pt>
                  <c:pt idx="1">
                    <c:v>0.31725212061375258</c:v>
                  </c:pt>
                </c:numCache>
              </c:numRef>
            </c:plus>
            <c:minus>
              <c:numRef>
                <c:f>'Reciprocal Genet Avg Selves'!$N$4:$N$5</c:f>
                <c:numCache>
                  <c:formatCode>General</c:formatCode>
                  <c:ptCount val="2"/>
                  <c:pt idx="0">
                    <c:v>0.30581039755351691</c:v>
                  </c:pt>
                  <c:pt idx="1">
                    <c:v>0.31725212061375258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Genet Avg Selves'!$A$4:$A$7</c:f>
              <c:strCache>
                <c:ptCount val="4"/>
                <c:pt idx="0">
                  <c:v>B</c:v>
                </c:pt>
                <c:pt idx="1">
                  <c:v>F</c:v>
                </c:pt>
                <c:pt idx="3">
                  <c:v>Batch</c:v>
                </c:pt>
              </c:strCache>
            </c:strRef>
          </c:cat>
          <c:val>
            <c:numRef>
              <c:f>'Reciprocal Genet Avg Selves'!$M$4:$M$5</c:f>
              <c:numCache>
                <c:formatCode>0.00</c:formatCode>
                <c:ptCount val="2"/>
                <c:pt idx="0">
                  <c:v>0.30581039755351686</c:v>
                </c:pt>
                <c:pt idx="1">
                  <c:v>0.5535662839033626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4D-4728-8F00-18F8077CF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965679"/>
        <c:axId val="2063539855"/>
      </c:barChart>
      <c:catAx>
        <c:axId val="144196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9855"/>
        <c:crosses val="autoZero"/>
        <c:auto val="1"/>
        <c:lblAlgn val="ctr"/>
        <c:lblOffset val="100"/>
        <c:noMultiLvlLbl val="0"/>
      </c:catAx>
      <c:valAx>
        <c:axId val="206353985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6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OFAV 2022 Selves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Selves!$D$2:$D$12</c:f>
                <c:numCache>
                  <c:formatCode>General</c:formatCode>
                  <c:ptCount val="11"/>
                  <c:pt idx="0">
                    <c:v>0.25062656641604009</c:v>
                  </c:pt>
                  <c:pt idx="1">
                    <c:v>0.30581039755351691</c:v>
                  </c:pt>
                  <c:pt idx="2">
                    <c:v>0</c:v>
                  </c:pt>
                  <c:pt idx="3">
                    <c:v>0</c:v>
                  </c:pt>
                  <c:pt idx="4">
                    <c:v>1.1867115694334665</c:v>
                  </c:pt>
                  <c:pt idx="5">
                    <c:v>0.31725212061375258</c:v>
                  </c:pt>
                  <c:pt idx="6">
                    <c:v>0.1061571125265393</c:v>
                  </c:pt>
                  <c:pt idx="7">
                    <c:v>0.41552491256720497</c:v>
                  </c:pt>
                  <c:pt idx="8">
                    <c:v>0.95778670480479466</c:v>
                  </c:pt>
                  <c:pt idx="9">
                    <c:v>0.24994239325106238</c:v>
                  </c:pt>
                  <c:pt idx="10">
                    <c:v>0.1349527665317139</c:v>
                  </c:pt>
                </c:numCache>
              </c:numRef>
            </c:plus>
            <c:minus>
              <c:numRef>
                <c:f>Selves!$D$2:$D$12</c:f>
                <c:numCache>
                  <c:formatCode>General</c:formatCode>
                  <c:ptCount val="11"/>
                  <c:pt idx="0">
                    <c:v>0.25062656641604009</c:v>
                  </c:pt>
                  <c:pt idx="1">
                    <c:v>0.30581039755351691</c:v>
                  </c:pt>
                  <c:pt idx="2">
                    <c:v>0</c:v>
                  </c:pt>
                  <c:pt idx="3">
                    <c:v>0</c:v>
                  </c:pt>
                  <c:pt idx="4">
                    <c:v>1.1867115694334665</c:v>
                  </c:pt>
                  <c:pt idx="5">
                    <c:v>0.31725212061375258</c:v>
                  </c:pt>
                  <c:pt idx="6">
                    <c:v>0.1061571125265393</c:v>
                  </c:pt>
                  <c:pt idx="7">
                    <c:v>0.41552491256720497</c:v>
                  </c:pt>
                  <c:pt idx="8">
                    <c:v>0.95778670480479466</c:v>
                  </c:pt>
                  <c:pt idx="9">
                    <c:v>0.24994239325106238</c:v>
                  </c:pt>
                  <c:pt idx="10">
                    <c:v>0.1349527665317139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Selves!$B$2:$B$12</c:f>
              <c:strCache>
                <c:ptCount val="1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12</c:v>
                </c:pt>
                <c:pt idx="9">
                  <c:v>13</c:v>
                </c:pt>
                <c:pt idx="10">
                  <c:v>04</c:v>
                </c:pt>
              </c:strCache>
            </c:strRef>
          </c:cat>
          <c:val>
            <c:numRef>
              <c:f>Selves!$C$2:$C$12</c:f>
              <c:numCache>
                <c:formatCode>0.00</c:formatCode>
                <c:ptCount val="11"/>
                <c:pt idx="0">
                  <c:v>0.25062656641604009</c:v>
                </c:pt>
                <c:pt idx="1">
                  <c:v>0.30581039755351686</c:v>
                </c:pt>
                <c:pt idx="2">
                  <c:v>0</c:v>
                </c:pt>
                <c:pt idx="3">
                  <c:v>0</c:v>
                </c:pt>
                <c:pt idx="4">
                  <c:v>11.19995745215158</c:v>
                </c:pt>
                <c:pt idx="5">
                  <c:v>0.5535662839033626</c:v>
                </c:pt>
                <c:pt idx="6">
                  <c:v>0.1061571125265393</c:v>
                </c:pt>
                <c:pt idx="7">
                  <c:v>0.8232323232323232</c:v>
                </c:pt>
                <c:pt idx="8">
                  <c:v>1.9090909090909089</c:v>
                </c:pt>
                <c:pt idx="9">
                  <c:v>0.43479911900964535</c:v>
                </c:pt>
                <c:pt idx="10">
                  <c:v>0.1349527665317139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9-402F-841B-7DB81AB257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9"/>
        <c:overlap val="-27"/>
        <c:axId val="1537938751"/>
        <c:axId val="2063501999"/>
      </c:barChart>
      <c:catAx>
        <c:axId val="153793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01999"/>
        <c:crosses val="autoZero"/>
        <c:auto val="1"/>
        <c:lblAlgn val="ctr"/>
        <c:lblOffset val="100"/>
        <c:noMultiLvlLbl val="0"/>
      </c:catAx>
      <c:valAx>
        <c:axId val="206350199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3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95000"/>
                    <a:lumOff val="5000"/>
                  </a:schemeClr>
                </a:solidFill>
              </a:rPr>
              <a:t>2019 vs.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4F5-42DF-95D6-DEFAFE4D36D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F5-42DF-95D6-DEFAFE4D36D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4F5-42DF-95D6-DEFAFE4D36D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F5-42DF-95D6-DEFAFE4D36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Yearly Difference '!$M$3:$M$7</c:f>
                <c:numCache>
                  <c:formatCode>General</c:formatCode>
                  <c:ptCount val="5"/>
                  <c:pt idx="0">
                    <c:v>3.0225548331182268</c:v>
                  </c:pt>
                  <c:pt idx="1">
                    <c:v>5.4248274149015518</c:v>
                  </c:pt>
                  <c:pt idx="3">
                    <c:v>6.6908011078225398</c:v>
                  </c:pt>
                  <c:pt idx="4">
                    <c:v>2.6409130474846267</c:v>
                  </c:pt>
                </c:numCache>
              </c:numRef>
            </c:plus>
            <c:minus>
              <c:numRef>
                <c:f>'Overall Yearly Difference '!$M$3:$M$7</c:f>
                <c:numCache>
                  <c:formatCode>General</c:formatCode>
                  <c:ptCount val="5"/>
                  <c:pt idx="0">
                    <c:v>3.0225548331182268</c:v>
                  </c:pt>
                  <c:pt idx="1">
                    <c:v>5.4248274149015518</c:v>
                  </c:pt>
                  <c:pt idx="3">
                    <c:v>6.6908011078225398</c:v>
                  </c:pt>
                  <c:pt idx="4">
                    <c:v>2.6409130474846267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Yearly Difference '!$K$3:$K$7</c:f>
              <c:strCache>
                <c:ptCount val="5"/>
                <c:pt idx="0">
                  <c:v>2019 Night 1</c:v>
                </c:pt>
                <c:pt idx="1">
                  <c:v>2019 Night 2</c:v>
                </c:pt>
                <c:pt idx="3">
                  <c:v>2022 With Clone Crosses</c:v>
                </c:pt>
                <c:pt idx="4">
                  <c:v>2022 No Clone Crosses</c:v>
                </c:pt>
              </c:strCache>
            </c:strRef>
          </c:cat>
          <c:val>
            <c:numRef>
              <c:f>'Overall Yearly Difference '!$L$3:$L$7</c:f>
              <c:numCache>
                <c:formatCode>0.00</c:formatCode>
                <c:ptCount val="5"/>
                <c:pt idx="0">
                  <c:v>76.201839647431726</c:v>
                </c:pt>
                <c:pt idx="1">
                  <c:v>72.696327614678665</c:v>
                </c:pt>
                <c:pt idx="3">
                  <c:v>58.07635067958136</c:v>
                </c:pt>
                <c:pt idx="4">
                  <c:v>79.739271607405982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5-42DF-95D6-DEFAFE4D36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4"/>
        <c:overlap val="-27"/>
        <c:axId val="333616048"/>
        <c:axId val="1383534560"/>
      </c:barChart>
      <c:catAx>
        <c:axId val="33361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534560"/>
        <c:crosses val="autoZero"/>
        <c:auto val="1"/>
        <c:lblAlgn val="ctr"/>
        <c:lblOffset val="100"/>
        <c:noMultiLvlLbl val="0"/>
      </c:catAx>
      <c:valAx>
        <c:axId val="1383534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1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95000"/>
                    <a:lumOff val="5000"/>
                  </a:schemeClr>
                </a:solidFill>
              </a:rPr>
              <a:t>OFAV 2019 vs.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 Crosses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CA-49E5-B184-BA3CC85EB8A3}"/>
                </c:ext>
              </c:extLst>
            </c:dLbl>
            <c:dLbl>
              <c:idx val="1"/>
              <c:layout>
                <c:manualLayout>
                  <c:x val="0"/>
                  <c:y val="-6.0185185185185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CA-49E5-B184-BA3CC85EB8A3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95000"/>
                          <a:lumOff val="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Yearly Difference '!$L$24:$L$25</c:f>
                <c:numCache>
                  <c:formatCode>General</c:formatCode>
                  <c:ptCount val="2"/>
                  <c:pt idx="0">
                    <c:v>2.5596374990746718</c:v>
                  </c:pt>
                  <c:pt idx="1">
                    <c:v>6.6908011078225398</c:v>
                  </c:pt>
                </c:numCache>
              </c:numRef>
            </c:plus>
            <c:minus>
              <c:numRef>
                <c:f>'Overall Yearly Difference '!$L$24:$L$25</c:f>
                <c:numCache>
                  <c:formatCode>General</c:formatCode>
                  <c:ptCount val="2"/>
                  <c:pt idx="0">
                    <c:v>2.5596374990746718</c:v>
                  </c:pt>
                  <c:pt idx="1">
                    <c:v>6.6908011078225398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'Overall Yearly Difference '!$J$24:$J$25</c:f>
              <c:strCache>
                <c:ptCount val="2"/>
                <c:pt idx="0">
                  <c:v>2019 (n=15)</c:v>
                </c:pt>
                <c:pt idx="1">
                  <c:v>2022 (n=11)</c:v>
                </c:pt>
              </c:strCache>
            </c:strRef>
          </c:cat>
          <c:val>
            <c:numRef>
              <c:f>'Overall Yearly Difference '!$K$24:$K$25</c:f>
              <c:numCache>
                <c:formatCode>0.00</c:formatCode>
                <c:ptCount val="2"/>
                <c:pt idx="0">
                  <c:v>75.423184653155985</c:v>
                </c:pt>
                <c:pt idx="1">
                  <c:v>58.07635067958136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A-49E5-B184-BA3CC85EB8A3}"/>
            </c:ext>
          </c:extLst>
        </c:ser>
        <c:ser>
          <c:idx val="1"/>
          <c:order val="1"/>
          <c:tx>
            <c:v>No Clones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CA-49E5-B184-BA3CC85EB8A3}"/>
                </c:ext>
              </c:extLst>
            </c:dLbl>
            <c:dLbl>
              <c:idx val="1"/>
              <c:layout>
                <c:manualLayout>
                  <c:x val="0"/>
                  <c:y val="-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DCA-49E5-B184-BA3CC85EB8A3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95000"/>
                          <a:lumOff val="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Yearly Difference '!$O$24:$O$25</c:f>
                <c:numCache>
                  <c:formatCode>General</c:formatCode>
                  <c:ptCount val="2"/>
                  <c:pt idx="1">
                    <c:v>2.6409130474846267</c:v>
                  </c:pt>
                </c:numCache>
              </c:numRef>
            </c:plus>
            <c:minus>
              <c:numRef>
                <c:f>'Overall Yearly Difference '!$O$24:$O$25</c:f>
                <c:numCache>
                  <c:formatCode>General</c:formatCode>
                  <c:ptCount val="2"/>
                  <c:pt idx="1">
                    <c:v>2.6409130474846267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val>
            <c:numRef>
              <c:f>'Overall Yearly Difference '!$N$24:$N$25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79.739271607405982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CA-49E5-B184-BA3CC85EB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9785760"/>
        <c:axId val="657018224"/>
      </c:barChart>
      <c:catAx>
        <c:axId val="66978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18224"/>
        <c:crosses val="autoZero"/>
        <c:auto val="1"/>
        <c:lblAlgn val="ctr"/>
        <c:lblOffset val="100"/>
        <c:noMultiLvlLbl val="0"/>
      </c:catAx>
      <c:valAx>
        <c:axId val="6570182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78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Year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Averages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Outcrosses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555555555555558E-3"/>
                  <c:y val="-6.0185185185185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D8-4A53-BDA9-CA1FBC7D4D56}"/>
                </c:ext>
              </c:extLst>
            </c:dLbl>
            <c:dLbl>
              <c:idx val="1"/>
              <c:layout>
                <c:manualLayout>
                  <c:x val="-1.0185067526415994E-16"/>
                  <c:y val="-3.703703703703707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D8-4A53-BDA9-CA1FBC7D4D56}"/>
                </c:ext>
              </c:extLst>
            </c:dLbl>
            <c:dLbl>
              <c:idx val="2"/>
              <c:layout>
                <c:manualLayout>
                  <c:x val="0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D8-4A53-BDA9-CA1FBC7D4D56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Yearly Difference '!$J$30:$J$32</c:f>
                <c:numCache>
                  <c:formatCode>General</c:formatCode>
                  <c:ptCount val="3"/>
                  <c:pt idx="0">
                    <c:v>3.0225548331182268</c:v>
                  </c:pt>
                  <c:pt idx="1">
                    <c:v>5.4248274149015518</c:v>
                  </c:pt>
                  <c:pt idx="2">
                    <c:v>2.6409130474846267</c:v>
                  </c:pt>
                </c:numCache>
              </c:numRef>
            </c:plus>
            <c:minus>
              <c:numRef>
                <c:f>'Overall Yearly Difference '!$J$30:$J$32</c:f>
                <c:numCache>
                  <c:formatCode>General</c:formatCode>
                  <c:ptCount val="3"/>
                  <c:pt idx="0">
                    <c:v>3.0225548331182268</c:v>
                  </c:pt>
                  <c:pt idx="1">
                    <c:v>5.4248274149015518</c:v>
                  </c:pt>
                  <c:pt idx="2">
                    <c:v>2.6409130474846267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'Overall Yearly Difference '!$H$30:$H$32</c:f>
              <c:strCache>
                <c:ptCount val="3"/>
                <c:pt idx="0">
                  <c:v>2019 Night 1 (n=90)</c:v>
                </c:pt>
                <c:pt idx="1">
                  <c:v>2019 Night 2 (n=20)</c:v>
                </c:pt>
                <c:pt idx="2">
                  <c:v>2022 No Clones (n=79)</c:v>
                </c:pt>
              </c:strCache>
            </c:strRef>
          </c:cat>
          <c:val>
            <c:numRef>
              <c:f>'Overall Yearly Difference '!$I$30:$I$32</c:f>
              <c:numCache>
                <c:formatCode>0.00</c:formatCode>
                <c:ptCount val="3"/>
                <c:pt idx="0">
                  <c:v>76.201839647431726</c:v>
                </c:pt>
                <c:pt idx="1">
                  <c:v>72.696327614678665</c:v>
                </c:pt>
                <c:pt idx="2">
                  <c:v>79.739271607405982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8-4A53-BDA9-CA1FBC7D4D56}"/>
            </c:ext>
          </c:extLst>
        </c:ser>
        <c:ser>
          <c:idx val="1"/>
          <c:order val="1"/>
          <c:tx>
            <c:v>Batch (n=3)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Yearly Difference '!$L$30:$L$32</c:f>
                <c:numCache>
                  <c:formatCode>General</c:formatCode>
                  <c:ptCount val="3"/>
                  <c:pt idx="0">
                    <c:v>0.63551895200548925</c:v>
                  </c:pt>
                  <c:pt idx="1">
                    <c:v>0.80023461680198626</c:v>
                  </c:pt>
                  <c:pt idx="2">
                    <c:v>1.4391271767004465</c:v>
                  </c:pt>
                </c:numCache>
              </c:numRef>
            </c:plus>
            <c:minus>
              <c:numRef>
                <c:f>'Overall Yearly Difference '!$L$30:$L$32</c:f>
                <c:numCache>
                  <c:formatCode>General</c:formatCode>
                  <c:ptCount val="3"/>
                  <c:pt idx="0">
                    <c:v>0.63551895200548925</c:v>
                  </c:pt>
                  <c:pt idx="1">
                    <c:v>0.80023461680198626</c:v>
                  </c:pt>
                  <c:pt idx="2">
                    <c:v>1.4391271767004465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'Overall Yearly Difference '!$K$30:$K$32</c:f>
              <c:numCache>
                <c:formatCode>0.00</c:formatCode>
                <c:ptCount val="3"/>
                <c:pt idx="0">
                  <c:v>96.005269290970219</c:v>
                </c:pt>
                <c:pt idx="1">
                  <c:v>87.290579431252226</c:v>
                </c:pt>
                <c:pt idx="2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D8-4A53-BDA9-CA1FBC7D4D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9"/>
        <c:overlap val="-11"/>
        <c:axId val="1238008047"/>
        <c:axId val="1226566287"/>
      </c:barChart>
      <c:catAx>
        <c:axId val="123800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Night (n) </a:t>
                </a:r>
              </a:p>
              <a:p>
                <a:pPr>
                  <a:defRPr>
                    <a:solidFill>
                      <a:schemeClr val="tx1">
                        <a:lumMod val="95000"/>
                        <a:lumOff val="5000"/>
                      </a:schemeClr>
                    </a:solidFill>
                  </a:defRPr>
                </a:pPr>
                <a:endParaRPr lang="en-US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66287"/>
        <c:crosses val="autoZero"/>
        <c:auto val="1"/>
        <c:lblAlgn val="ctr"/>
        <c:lblOffset val="100"/>
        <c:noMultiLvlLbl val="0"/>
      </c:catAx>
      <c:valAx>
        <c:axId val="12265662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0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Genet 01, 03, 05,</a:t>
            </a:r>
            <a:r>
              <a:rPr lang="en-US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08, 12, 13</a:t>
            </a:r>
            <a:r>
              <a:rPr lang="en-US">
                <a:solidFill>
                  <a:schemeClr val="tx1">
                    <a:lumMod val="85000"/>
                    <a:lumOff val="15000"/>
                  </a:schemeClr>
                </a:solidFill>
              </a:rPr>
              <a:t> Clone Crosses (n=108)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clones and MORE clones!'!$F$11</c:f>
              <c:strCache>
                <c:ptCount val="1"/>
                <c:pt idx="0">
                  <c:v>% Average of Self and Out-Crosses (n=108)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7777777777778798E-3"/>
                  <c:y val="-9.2592592592592587E-2"/>
                </c:manualLayout>
              </c:layout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0B-4CDB-9B13-7312B40D6A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'no clones and MORE clones!'!$H$11</c:f>
                <c:numCache>
                  <c:formatCode>General</c:formatCode>
                  <c:ptCount val="1"/>
                  <c:pt idx="0">
                    <c:v>0.12227738825249206</c:v>
                  </c:pt>
                </c:numCache>
              </c:numRef>
            </c:plus>
            <c:minus>
              <c:numRef>
                <c:f>'no clones and MORE clones!'!$H$11</c:f>
                <c:numCache>
                  <c:formatCode>General</c:formatCode>
                  <c:ptCount val="1"/>
                  <c:pt idx="0">
                    <c:v>0.12227738825249206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'no clones and MORE clones!'!$F$11</c:f>
              <c:strCache>
                <c:ptCount val="1"/>
                <c:pt idx="0">
                  <c:v>% Average of Self and Out-Crosses (n=108)</c:v>
                </c:pt>
              </c:strCache>
            </c:strRef>
          </c:cat>
          <c:val>
            <c:numRef>
              <c:f>'no clones and MORE clones!'!$G$11</c:f>
              <c:numCache>
                <c:formatCode>0.00</c:formatCode>
                <c:ptCount val="1"/>
                <c:pt idx="0">
                  <c:v>0.52134275538887687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B-4CDB-9B13-7312B40D6A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76974496"/>
        <c:axId val="1170759536"/>
      </c:barChart>
      <c:catAx>
        <c:axId val="13769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59536"/>
        <c:crosses val="autoZero"/>
        <c:auto val="1"/>
        <c:lblAlgn val="ctr"/>
        <c:lblOffset val="100"/>
        <c:noMultiLvlLbl val="0"/>
      </c:catAx>
      <c:valAx>
        <c:axId val="1170759536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Fertilization</a:t>
                </a:r>
                <a:r>
                  <a:rPr lang="en-US" sz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</a:rPr>
                  <a:t> Avg (n=108)</a:t>
                </a:r>
                <a:endParaRPr lang="en-US" sz="1200">
                  <a:solidFill>
                    <a:schemeClr val="tx1">
                      <a:lumMod val="85000"/>
                      <a:lumOff val="1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744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Sperm Crosses by Genet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16-49DE-9C0A-F2750D69C36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16-49DE-9C0A-F2750D69C366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16-49DE-9C0A-F2750D69C366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16-49DE-9C0A-F2750D69C366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16-49DE-9C0A-F2750D69C366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116-49DE-9C0A-F2750D69C366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16-49DE-9C0A-F2750D69C366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16-49DE-9C0A-F2750D69C366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16-49DE-9C0A-F2750D69C366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116-49DE-9C0A-F2750D69C366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16-49DE-9C0A-F2750D69C366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116-49DE-9C0A-F2750D69C366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16-49DE-9C0A-F2750D69C366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16-49DE-9C0A-F2750D69C366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16-49DE-9C0A-F2750D69C36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116-49DE-9C0A-F2750D69C366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116-49DE-9C0A-F2750D69C366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116-49DE-9C0A-F2750D69C366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116-49DE-9C0A-F2750D69C366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116-49DE-9C0A-F2750D69C366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116-49DE-9C0A-F2750D69C366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116-49DE-9C0A-F2750D69C366}"/>
              </c:ext>
            </c:extLst>
          </c:dPt>
          <c:dPt>
            <c:idx val="3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116-49DE-9C0A-F2750D69C366}"/>
              </c:ext>
            </c:extLst>
          </c:dPt>
          <c:dPt>
            <c:idx val="3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116-49DE-9C0A-F2750D69C366}"/>
              </c:ext>
            </c:extLst>
          </c:dPt>
          <c:dPt>
            <c:idx val="3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116-49DE-9C0A-F2750D69C366}"/>
              </c:ext>
            </c:extLst>
          </c:dPt>
          <c:dPt>
            <c:idx val="3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116-49DE-9C0A-F2750D69C366}"/>
              </c:ext>
            </c:extLst>
          </c:dPt>
          <c:dPt>
            <c:idx val="3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116-49DE-9C0A-F2750D69C366}"/>
              </c:ext>
            </c:extLst>
          </c:dPt>
          <c:dPt>
            <c:idx val="3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116-49DE-9C0A-F2750D69C366}"/>
              </c:ext>
            </c:extLst>
          </c:dPt>
          <c:dPt>
            <c:idx val="3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116-49DE-9C0A-F2750D69C366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116-49DE-9C0A-F2750D69C366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116-49DE-9C0A-F2750D69C366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116-49DE-9C0A-F2750D69C366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116-49DE-9C0A-F2750D69C366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116-49DE-9C0A-F2750D69C366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116-49DE-9C0A-F2750D69C366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116-49DE-9C0A-F2750D69C366}"/>
              </c:ext>
            </c:extLst>
          </c:dPt>
          <c:dPt>
            <c:idx val="5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116-49DE-9C0A-F2750D69C366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116-49DE-9C0A-F2750D69C366}"/>
              </c:ext>
            </c:extLst>
          </c:dPt>
          <c:dPt>
            <c:idx val="5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116-49DE-9C0A-F2750D69C366}"/>
              </c:ext>
            </c:extLst>
          </c:dPt>
          <c:dPt>
            <c:idx val="5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116-49DE-9C0A-F2750D69C366}"/>
              </c:ext>
            </c:extLst>
          </c:dPt>
          <c:dPt>
            <c:idx val="5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116-49DE-9C0A-F2750D69C366}"/>
              </c:ext>
            </c:extLst>
          </c:dPt>
          <c:dPt>
            <c:idx val="5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116-49DE-9C0A-F2750D69C366}"/>
              </c:ext>
            </c:extLst>
          </c:dPt>
          <c:dPt>
            <c:idx val="5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116-49DE-9C0A-F2750D69C366}"/>
              </c:ext>
            </c:extLst>
          </c:dPt>
          <c:dPt>
            <c:idx val="5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116-49DE-9C0A-F2750D69C366}"/>
              </c:ext>
            </c:extLst>
          </c:dPt>
          <c:dPt>
            <c:idx val="6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116-49DE-9C0A-F2750D69C366}"/>
              </c:ext>
            </c:extLst>
          </c:dPt>
          <c:dPt>
            <c:idx val="6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116-49DE-9C0A-F2750D69C366}"/>
              </c:ext>
            </c:extLst>
          </c:dPt>
          <c:dPt>
            <c:idx val="6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116-49DE-9C0A-F2750D69C366}"/>
              </c:ext>
            </c:extLst>
          </c:dPt>
          <c:dPt>
            <c:idx val="66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116-49DE-9C0A-F2750D69C366}"/>
              </c:ext>
            </c:extLst>
          </c:dPt>
          <c:dPt>
            <c:idx val="67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116-49DE-9C0A-F2750D69C366}"/>
              </c:ext>
            </c:extLst>
          </c:dPt>
          <c:dPt>
            <c:idx val="68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116-49DE-9C0A-F2750D69C366}"/>
              </c:ext>
            </c:extLst>
          </c:dPt>
          <c:dPt>
            <c:idx val="69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116-49DE-9C0A-F2750D69C366}"/>
              </c:ext>
            </c:extLst>
          </c:dPt>
          <c:dPt>
            <c:idx val="7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D116-49DE-9C0A-F2750D69C366}"/>
              </c:ext>
            </c:extLst>
          </c:dPt>
          <c:dPt>
            <c:idx val="72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116-49DE-9C0A-F2750D69C366}"/>
              </c:ext>
            </c:extLst>
          </c:dPt>
          <c:dPt>
            <c:idx val="73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D116-49DE-9C0A-F2750D69C366}"/>
              </c:ext>
            </c:extLst>
          </c:dPt>
          <c:dPt>
            <c:idx val="74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116-49DE-9C0A-F2750D69C366}"/>
              </c:ext>
            </c:extLst>
          </c:dPt>
          <c:dPt>
            <c:idx val="75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D116-49DE-9C0A-F2750D69C366}"/>
              </c:ext>
            </c:extLst>
          </c:dPt>
          <c:dPt>
            <c:idx val="78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116-49DE-9C0A-F2750D69C366}"/>
              </c:ext>
            </c:extLst>
          </c:dPt>
          <c:dPt>
            <c:idx val="79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D116-49DE-9C0A-F2750D69C366}"/>
              </c:ext>
            </c:extLst>
          </c:dPt>
          <c:dPt>
            <c:idx val="80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116-49DE-9C0A-F2750D69C366}"/>
              </c:ext>
            </c:extLst>
          </c:dPt>
          <c:dPt>
            <c:idx val="81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D116-49DE-9C0A-F2750D69C366}"/>
              </c:ext>
            </c:extLst>
          </c:dPt>
          <c:dPt>
            <c:idx val="82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116-49DE-9C0A-F2750D69C366}"/>
              </c:ext>
            </c:extLst>
          </c:dPt>
          <c:dPt>
            <c:idx val="83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D116-49DE-9C0A-F2750D69C366}"/>
              </c:ext>
            </c:extLst>
          </c:dPt>
          <c:dPt>
            <c:idx val="84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116-49DE-9C0A-F2750D69C366}"/>
              </c:ext>
            </c:extLst>
          </c:dPt>
          <c:dPt>
            <c:idx val="85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D116-49DE-9C0A-F2750D69C366}"/>
              </c:ext>
            </c:extLst>
          </c:dPt>
          <c:dPt>
            <c:idx val="86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116-49DE-9C0A-F2750D69C366}"/>
              </c:ext>
            </c:extLst>
          </c:dPt>
          <c:dPt>
            <c:idx val="87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D116-49DE-9C0A-F2750D69C366}"/>
              </c:ext>
            </c:extLst>
          </c:dPt>
          <c:dPt>
            <c:idx val="88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116-49DE-9C0A-F2750D69C366}"/>
              </c:ext>
            </c:extLst>
          </c:dPt>
          <c:dPt>
            <c:idx val="91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D116-49DE-9C0A-F2750D69C366}"/>
              </c:ext>
            </c:extLst>
          </c:dPt>
          <c:dPt>
            <c:idx val="92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D116-49DE-9C0A-F2750D69C366}"/>
              </c:ext>
            </c:extLst>
          </c:dPt>
          <c:dPt>
            <c:idx val="93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D116-49DE-9C0A-F2750D69C366}"/>
              </c:ext>
            </c:extLst>
          </c:dPt>
          <c:dPt>
            <c:idx val="94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116-49DE-9C0A-F2750D69C366}"/>
              </c:ext>
            </c:extLst>
          </c:dPt>
          <c:dPt>
            <c:idx val="96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D116-49DE-9C0A-F2750D69C366}"/>
              </c:ext>
            </c:extLst>
          </c:dPt>
          <c:dPt>
            <c:idx val="97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D116-49DE-9C0A-F2750D69C366}"/>
              </c:ext>
            </c:extLst>
          </c:dPt>
          <c:dPt>
            <c:idx val="98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D116-49DE-9C0A-F2750D69C366}"/>
              </c:ext>
            </c:extLst>
          </c:dPt>
          <c:dPt>
            <c:idx val="99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116-49DE-9C0A-F2750D69C366}"/>
              </c:ext>
            </c:extLst>
          </c:dPt>
          <c:dPt>
            <c:idx val="100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D116-49DE-9C0A-F2750D69C366}"/>
              </c:ext>
            </c:extLst>
          </c:dPt>
          <c:dPt>
            <c:idx val="101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D116-49DE-9C0A-F2750D69C366}"/>
              </c:ext>
            </c:extLst>
          </c:dPt>
          <c:dPt>
            <c:idx val="10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D116-49DE-9C0A-F2750D69C366}"/>
              </c:ext>
            </c:extLst>
          </c:dPt>
          <c:dPt>
            <c:idx val="105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D116-49DE-9C0A-F2750D69C366}"/>
              </c:ext>
            </c:extLst>
          </c:dPt>
          <c:dPt>
            <c:idx val="106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D116-49DE-9C0A-F2750D69C366}"/>
              </c:ext>
            </c:extLst>
          </c:dPt>
          <c:dPt>
            <c:idx val="107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D116-49DE-9C0A-F2750D69C366}"/>
              </c:ext>
            </c:extLst>
          </c:dPt>
          <c:dPt>
            <c:idx val="108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D116-49DE-9C0A-F2750D69C366}"/>
              </c:ext>
            </c:extLst>
          </c:dPt>
          <c:dPt>
            <c:idx val="109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D116-49DE-9C0A-F2750D69C366}"/>
              </c:ext>
            </c:extLst>
          </c:dPt>
          <c:dPt>
            <c:idx val="11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D116-49DE-9C0A-F2750D69C366}"/>
              </c:ext>
            </c:extLst>
          </c:dPt>
          <c:dPt>
            <c:idx val="111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D116-49DE-9C0A-F2750D69C366}"/>
              </c:ext>
            </c:extLst>
          </c:dPt>
          <c:dPt>
            <c:idx val="112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D116-49DE-9C0A-F2750D69C366}"/>
              </c:ext>
            </c:extLst>
          </c:dPt>
          <c:dPt>
            <c:idx val="113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D116-49DE-9C0A-F2750D69C366}"/>
              </c:ext>
            </c:extLst>
          </c:dPt>
          <c:dPt>
            <c:idx val="11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D116-49DE-9C0A-F2750D69C366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D116-49DE-9C0A-F2750D69C366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D116-49DE-9C0A-F2750D69C366}"/>
              </c:ext>
            </c:extLst>
          </c:dPt>
          <c:dPt>
            <c:idx val="1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D116-49DE-9C0A-F2750D69C366}"/>
              </c:ext>
            </c:extLst>
          </c:dPt>
          <c:dPt>
            <c:idx val="12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D116-49DE-9C0A-F2750D69C366}"/>
              </c:ext>
            </c:extLst>
          </c:dPt>
          <c:dPt>
            <c:idx val="12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D116-49DE-9C0A-F2750D69C366}"/>
              </c:ext>
            </c:extLst>
          </c:dPt>
          <c:dPt>
            <c:idx val="122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D116-49DE-9C0A-F2750D69C366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D116-49DE-9C0A-F2750D69C366}"/>
              </c:ext>
            </c:extLst>
          </c:dPt>
          <c:dPt>
            <c:idx val="12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D116-49DE-9C0A-F2750D69C366}"/>
              </c:ext>
            </c:extLst>
          </c:dPt>
          <c:dPt>
            <c:idx val="12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D116-49DE-9C0A-F2750D69C366}"/>
              </c:ext>
            </c:extLst>
          </c:dPt>
          <c:dPt>
            <c:idx val="12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D116-49DE-9C0A-F2750D69C366}"/>
              </c:ext>
            </c:extLst>
          </c:dPt>
          <c:dPt>
            <c:idx val="12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D116-49DE-9C0A-F2750D69C366}"/>
              </c:ext>
            </c:extLst>
          </c:dPt>
          <c:dPt>
            <c:idx val="13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D116-49DE-9C0A-F2750D69C366}"/>
              </c:ext>
            </c:extLst>
          </c:dPt>
          <c:dPt>
            <c:idx val="13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D116-49DE-9C0A-F2750D69C366}"/>
              </c:ext>
            </c:extLst>
          </c:dPt>
          <c:dPt>
            <c:idx val="13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D116-49DE-9C0A-F2750D69C366}"/>
              </c:ext>
            </c:extLst>
          </c:dPt>
          <c:dPt>
            <c:idx val="13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D116-49DE-9C0A-F2750D69C366}"/>
              </c:ext>
            </c:extLst>
          </c:dPt>
          <c:dPt>
            <c:idx val="13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D116-49DE-9C0A-F2750D69C366}"/>
              </c:ext>
            </c:extLst>
          </c:dPt>
          <c:dPt>
            <c:idx val="13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D116-49DE-9C0A-F2750D69C366}"/>
              </c:ext>
            </c:extLst>
          </c:dPt>
          <c:dPt>
            <c:idx val="13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D116-49DE-9C0A-F2750D69C366}"/>
              </c:ext>
            </c:extLst>
          </c:dPt>
          <c:dPt>
            <c:idx val="13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D116-49DE-9C0A-F2750D69C366}"/>
              </c:ext>
            </c:extLst>
          </c:dPt>
          <c:dPt>
            <c:idx val="13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D116-49DE-9C0A-F2750D69C366}"/>
              </c:ext>
            </c:extLst>
          </c:dPt>
          <c:dPt>
            <c:idx val="13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D116-49DE-9C0A-F2750D69C366}"/>
              </c:ext>
            </c:extLst>
          </c:dPt>
          <c:dPt>
            <c:idx val="14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D116-49DE-9C0A-F2750D69C366}"/>
              </c:ext>
            </c:extLst>
          </c:dPt>
          <c:dPt>
            <c:idx val="14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D-2FDF-493F-ABA8-CB5BCF926FE6}"/>
              </c:ext>
            </c:extLst>
          </c:dPt>
          <c:errBars>
            <c:errBarType val="both"/>
            <c:errValType val="cust"/>
            <c:noEndCap val="0"/>
            <c:plus>
              <c:numRef>
                <c:f>'Sperm Crosses'!$D$2:$D$145</c:f>
                <c:numCache>
                  <c:formatCode>General</c:formatCode>
                  <c:ptCount val="144"/>
                  <c:pt idx="0">
                    <c:v>0.25062656641604009</c:v>
                  </c:pt>
                  <c:pt idx="1">
                    <c:v>0.46383482799880732</c:v>
                  </c:pt>
                  <c:pt idx="2">
                    <c:v>0.68180776606318705</c:v>
                  </c:pt>
                  <c:pt idx="3">
                    <c:v>0</c:v>
                  </c:pt>
                  <c:pt idx="4">
                    <c:v>2.9503020582670154</c:v>
                  </c:pt>
                  <c:pt idx="5">
                    <c:v>2.6037773438941048</c:v>
                  </c:pt>
                  <c:pt idx="6">
                    <c:v>0.20255676336927625</c:v>
                  </c:pt>
                  <c:pt idx="7">
                    <c:v>3.9168220408296714</c:v>
                  </c:pt>
                  <c:pt idx="8">
                    <c:v>0.38382767128052114</c:v>
                  </c:pt>
                  <c:pt idx="9">
                    <c:v>0.45045045045045046</c:v>
                  </c:pt>
                  <c:pt idx="10">
                    <c:v>1.382735362793146</c:v>
                  </c:pt>
                  <c:pt idx="13">
                    <c:v>0.1349527665317139</c:v>
                  </c:pt>
                  <c:pt idx="14">
                    <c:v>2.7167283071327391</c:v>
                  </c:pt>
                  <c:pt idx="15">
                    <c:v>0</c:v>
                  </c:pt>
                  <c:pt idx="16">
                    <c:v>0.14479621697331413</c:v>
                  </c:pt>
                  <c:pt idx="17">
                    <c:v>1.5006243688616341</c:v>
                  </c:pt>
                  <c:pt idx="18">
                    <c:v>0.71311182544783558</c:v>
                  </c:pt>
                  <c:pt idx="19">
                    <c:v>0.2032520325203252</c:v>
                  </c:pt>
                  <c:pt idx="20">
                    <c:v>3.1881874603420117</c:v>
                  </c:pt>
                  <c:pt idx="21">
                    <c:v>0.18019589468219419</c:v>
                  </c:pt>
                  <c:pt idx="22">
                    <c:v>0.14629457183917466</c:v>
                  </c:pt>
                  <c:pt idx="23">
                    <c:v>1.1896972687717478</c:v>
                  </c:pt>
                  <c:pt idx="26">
                    <c:v>0.21452170199465323</c:v>
                  </c:pt>
                  <c:pt idx="27">
                    <c:v>0.61142341617368567</c:v>
                  </c:pt>
                  <c:pt idx="28">
                    <c:v>0</c:v>
                  </c:pt>
                  <c:pt idx="29">
                    <c:v>0</c:v>
                  </c:pt>
                  <c:pt idx="30">
                    <c:v>2.1137731233376389</c:v>
                  </c:pt>
                  <c:pt idx="31">
                    <c:v>1.8541892763148806</c:v>
                  </c:pt>
                  <c:pt idx="32">
                    <c:v>8.3333333333333343E-2</c:v>
                  </c:pt>
                  <c:pt idx="33">
                    <c:v>1.3040340317155881</c:v>
                  </c:pt>
                  <c:pt idx="34">
                    <c:v>0.49751243781094528</c:v>
                  </c:pt>
                  <c:pt idx="35">
                    <c:v>9.6302945467438131E-2</c:v>
                  </c:pt>
                  <c:pt idx="36">
                    <c:v>0.17598316098040634</c:v>
                  </c:pt>
                  <c:pt idx="39">
                    <c:v>0</c:v>
                  </c:pt>
                  <c:pt idx="40">
                    <c:v>1.9016600130057322</c:v>
                  </c:pt>
                  <c:pt idx="41">
                    <c:v>0.10334075193647989</c:v>
                  </c:pt>
                  <c:pt idx="42">
                    <c:v>0</c:v>
                  </c:pt>
                  <c:pt idx="43">
                    <c:v>1.0542737152183157</c:v>
                  </c:pt>
                  <c:pt idx="44">
                    <c:v>0.96308902133842311</c:v>
                  </c:pt>
                  <c:pt idx="45">
                    <c:v>0.1061571125265393</c:v>
                  </c:pt>
                  <c:pt idx="46">
                    <c:v>0.86544694291090163</c:v>
                  </c:pt>
                  <c:pt idx="47">
                    <c:v>0</c:v>
                  </c:pt>
                  <c:pt idx="48">
                    <c:v>0</c:v>
                  </c:pt>
                  <c:pt idx="49">
                    <c:v>0.479606027376553</c:v>
                  </c:pt>
                  <c:pt idx="52">
                    <c:v>0.28271815023243113</c:v>
                  </c:pt>
                  <c:pt idx="53">
                    <c:v>3.1286727828626972</c:v>
                  </c:pt>
                  <c:pt idx="54">
                    <c:v>0.44131958252502912</c:v>
                  </c:pt>
                  <c:pt idx="55">
                    <c:v>0.41081597863297992</c:v>
                  </c:pt>
                  <c:pt idx="56">
                    <c:v>2.8680859472104387</c:v>
                  </c:pt>
                  <c:pt idx="57">
                    <c:v>0.79401767084912689</c:v>
                  </c:pt>
                  <c:pt idx="58">
                    <c:v>0.48014311202087862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0.24423980107521687</c:v>
                  </c:pt>
                  <c:pt idx="62">
                    <c:v>0.4781709253018227</c:v>
                  </c:pt>
                  <c:pt idx="65">
                    <c:v>0</c:v>
                  </c:pt>
                  <c:pt idx="66">
                    <c:v>1.7959264735350926</c:v>
                  </c:pt>
                  <c:pt idx="67">
                    <c:v>0.16314934317492366</c:v>
                  </c:pt>
                  <c:pt idx="68">
                    <c:v>0.11148272017837237</c:v>
                  </c:pt>
                  <c:pt idx="69">
                    <c:v>2.760433625672194</c:v>
                  </c:pt>
                  <c:pt idx="70">
                    <c:v>1.5309269061475965</c:v>
                  </c:pt>
                  <c:pt idx="71">
                    <c:v>0</c:v>
                  </c:pt>
                  <c:pt idx="72">
                    <c:v>0.9624523766124653</c:v>
                  </c:pt>
                  <c:pt idx="73">
                    <c:v>0.35087719298245612</c:v>
                  </c:pt>
                  <c:pt idx="74">
                    <c:v>0.24994239325106238</c:v>
                  </c:pt>
                  <c:pt idx="75">
                    <c:v>0.23059422071472824</c:v>
                  </c:pt>
                  <c:pt idx="78">
                    <c:v>0.91902841896891818</c:v>
                  </c:pt>
                  <c:pt idx="79">
                    <c:v>0.30581039755351691</c:v>
                  </c:pt>
                  <c:pt idx="80">
                    <c:v>1.2774057269374812</c:v>
                  </c:pt>
                  <c:pt idx="81">
                    <c:v>0.78314629641254063</c:v>
                  </c:pt>
                  <c:pt idx="82">
                    <c:v>0.34919889181346442</c:v>
                  </c:pt>
                  <c:pt idx="83">
                    <c:v>1.9305614627218439</c:v>
                  </c:pt>
                  <c:pt idx="84">
                    <c:v>0.43992186225154384</c:v>
                  </c:pt>
                  <c:pt idx="85">
                    <c:v>1.4724629481043399</c:v>
                  </c:pt>
                  <c:pt idx="86">
                    <c:v>1.3132748974162229</c:v>
                  </c:pt>
                  <c:pt idx="87">
                    <c:v>0.58182776597450458</c:v>
                  </c:pt>
                  <c:pt idx="88">
                    <c:v>0.72513283043621513</c:v>
                  </c:pt>
                  <c:pt idx="91">
                    <c:v>1.6237709708330024</c:v>
                  </c:pt>
                  <c:pt idx="92">
                    <c:v>1.5634231426781651</c:v>
                  </c:pt>
                  <c:pt idx="93">
                    <c:v>1.6289808164455166</c:v>
                  </c:pt>
                  <c:pt idx="94">
                    <c:v>3.0062670578840662</c:v>
                  </c:pt>
                  <c:pt idx="95">
                    <c:v>0</c:v>
                  </c:pt>
                  <c:pt idx="96">
                    <c:v>3.0868732781252906</c:v>
                  </c:pt>
                  <c:pt idx="97">
                    <c:v>2.5855948435619633</c:v>
                  </c:pt>
                  <c:pt idx="98">
                    <c:v>0.41552491256720497</c:v>
                  </c:pt>
                  <c:pt idx="99">
                    <c:v>2.43733188474818</c:v>
                  </c:pt>
                  <c:pt idx="100">
                    <c:v>1.8381645310446031</c:v>
                  </c:pt>
                  <c:pt idx="101">
                    <c:v>1.2125263501649279</c:v>
                  </c:pt>
                  <c:pt idx="104">
                    <c:v>1.8579394192386209</c:v>
                  </c:pt>
                  <c:pt idx="105">
                    <c:v>0.29569447025444001</c:v>
                  </c:pt>
                  <c:pt idx="106">
                    <c:v>2.1759494783107565</c:v>
                  </c:pt>
                  <c:pt idx="107">
                    <c:v>3.6218251708856757</c:v>
                  </c:pt>
                  <c:pt idx="108">
                    <c:v>1.1867115694334665</c:v>
                  </c:pt>
                  <c:pt idx="109">
                    <c:v>1.7297377475898172</c:v>
                  </c:pt>
                  <c:pt idx="110">
                    <c:v>2.9031855977058605</c:v>
                  </c:pt>
                  <c:pt idx="111">
                    <c:v>1.0653121903525689</c:v>
                  </c:pt>
                  <c:pt idx="112">
                    <c:v>4.5200828288271948</c:v>
                  </c:pt>
                  <c:pt idx="113">
                    <c:v>6.4805895354183436</c:v>
                  </c:pt>
                  <c:pt idx="114">
                    <c:v>1.3199541398237253</c:v>
                  </c:pt>
                  <c:pt idx="117">
                    <c:v>1.0393624157214987</c:v>
                  </c:pt>
                  <c:pt idx="118">
                    <c:v>1.0808408293143617</c:v>
                  </c:pt>
                  <c:pt idx="119">
                    <c:v>0.67498491818899675</c:v>
                  </c:pt>
                  <c:pt idx="120">
                    <c:v>1.9560009202894248</c:v>
                  </c:pt>
                  <c:pt idx="121">
                    <c:v>0.31695849346049726</c:v>
                  </c:pt>
                  <c:pt idx="122">
                    <c:v>0.31725212061375258</c:v>
                  </c:pt>
                  <c:pt idx="123">
                    <c:v>0.62610127310584052</c:v>
                  </c:pt>
                  <c:pt idx="124">
                    <c:v>0.27219030406783018</c:v>
                  </c:pt>
                  <c:pt idx="125">
                    <c:v>1.4543823730778704</c:v>
                  </c:pt>
                  <c:pt idx="126">
                    <c:v>0.75224207794000852</c:v>
                  </c:pt>
                  <c:pt idx="127">
                    <c:v>0.31371488099594219</c:v>
                  </c:pt>
                  <c:pt idx="130">
                    <c:v>1.2807139794106399</c:v>
                  </c:pt>
                  <c:pt idx="131">
                    <c:v>0.35069089145873039</c:v>
                  </c:pt>
                  <c:pt idx="132">
                    <c:v>3.1503140621200068</c:v>
                  </c:pt>
                  <c:pt idx="133">
                    <c:v>0.77342858193368169</c:v>
                  </c:pt>
                  <c:pt idx="134">
                    <c:v>1.1219794536484331</c:v>
                  </c:pt>
                  <c:pt idx="135">
                    <c:v>0.40724790826510981</c:v>
                  </c:pt>
                  <c:pt idx="136">
                    <c:v>1.4935103311418578</c:v>
                  </c:pt>
                  <c:pt idx="137">
                    <c:v>0.17373846780968272</c:v>
                  </c:pt>
                  <c:pt idx="138">
                    <c:v>0.77325246165900474</c:v>
                  </c:pt>
                  <c:pt idx="139">
                    <c:v>2.2835653681169958</c:v>
                  </c:pt>
                  <c:pt idx="140">
                    <c:v>0.1349527665317139</c:v>
                  </c:pt>
                  <c:pt idx="143">
                    <c:v>1.4391271767004465</c:v>
                  </c:pt>
                </c:numCache>
              </c:numRef>
            </c:plus>
            <c:minus>
              <c:numRef>
                <c:f>'Sperm Crosses'!$D$2:$D$145</c:f>
                <c:numCache>
                  <c:formatCode>General</c:formatCode>
                  <c:ptCount val="144"/>
                  <c:pt idx="0">
                    <c:v>0.25062656641604009</c:v>
                  </c:pt>
                  <c:pt idx="1">
                    <c:v>0.46383482799880732</c:v>
                  </c:pt>
                  <c:pt idx="2">
                    <c:v>0.68180776606318705</c:v>
                  </c:pt>
                  <c:pt idx="3">
                    <c:v>0</c:v>
                  </c:pt>
                  <c:pt idx="4">
                    <c:v>2.9503020582670154</c:v>
                  </c:pt>
                  <c:pt idx="5">
                    <c:v>2.6037773438941048</c:v>
                  </c:pt>
                  <c:pt idx="6">
                    <c:v>0.20255676336927625</c:v>
                  </c:pt>
                  <c:pt idx="7">
                    <c:v>3.9168220408296714</c:v>
                  </c:pt>
                  <c:pt idx="8">
                    <c:v>0.38382767128052114</c:v>
                  </c:pt>
                  <c:pt idx="9">
                    <c:v>0.45045045045045046</c:v>
                  </c:pt>
                  <c:pt idx="10">
                    <c:v>1.382735362793146</c:v>
                  </c:pt>
                  <c:pt idx="13">
                    <c:v>0.1349527665317139</c:v>
                  </c:pt>
                  <c:pt idx="14">
                    <c:v>2.7167283071327391</c:v>
                  </c:pt>
                  <c:pt idx="15">
                    <c:v>0</c:v>
                  </c:pt>
                  <c:pt idx="16">
                    <c:v>0.14479621697331413</c:v>
                  </c:pt>
                  <c:pt idx="17">
                    <c:v>1.5006243688616341</c:v>
                  </c:pt>
                  <c:pt idx="18">
                    <c:v>0.71311182544783558</c:v>
                  </c:pt>
                  <c:pt idx="19">
                    <c:v>0.2032520325203252</c:v>
                  </c:pt>
                  <c:pt idx="20">
                    <c:v>3.1881874603420117</c:v>
                  </c:pt>
                  <c:pt idx="21">
                    <c:v>0.18019589468219419</c:v>
                  </c:pt>
                  <c:pt idx="22">
                    <c:v>0.14629457183917466</c:v>
                  </c:pt>
                  <c:pt idx="23">
                    <c:v>1.1896972687717478</c:v>
                  </c:pt>
                  <c:pt idx="26">
                    <c:v>0.21452170199465323</c:v>
                  </c:pt>
                  <c:pt idx="27">
                    <c:v>0.61142341617368567</c:v>
                  </c:pt>
                  <c:pt idx="28">
                    <c:v>0</c:v>
                  </c:pt>
                  <c:pt idx="29">
                    <c:v>0</c:v>
                  </c:pt>
                  <c:pt idx="30">
                    <c:v>2.1137731233376389</c:v>
                  </c:pt>
                  <c:pt idx="31">
                    <c:v>1.8541892763148806</c:v>
                  </c:pt>
                  <c:pt idx="32">
                    <c:v>8.3333333333333343E-2</c:v>
                  </c:pt>
                  <c:pt idx="33">
                    <c:v>1.3040340317155881</c:v>
                  </c:pt>
                  <c:pt idx="34">
                    <c:v>0.49751243781094528</c:v>
                  </c:pt>
                  <c:pt idx="35">
                    <c:v>9.6302945467438131E-2</c:v>
                  </c:pt>
                  <c:pt idx="36">
                    <c:v>0.17598316098040634</c:v>
                  </c:pt>
                  <c:pt idx="39">
                    <c:v>0</c:v>
                  </c:pt>
                  <c:pt idx="40">
                    <c:v>1.9016600130057322</c:v>
                  </c:pt>
                  <c:pt idx="41">
                    <c:v>0.10334075193647989</c:v>
                  </c:pt>
                  <c:pt idx="42">
                    <c:v>0</c:v>
                  </c:pt>
                  <c:pt idx="43">
                    <c:v>1.0542737152183157</c:v>
                  </c:pt>
                  <c:pt idx="44">
                    <c:v>0.96308902133842311</c:v>
                  </c:pt>
                  <c:pt idx="45">
                    <c:v>0.1061571125265393</c:v>
                  </c:pt>
                  <c:pt idx="46">
                    <c:v>0.86544694291090163</c:v>
                  </c:pt>
                  <c:pt idx="47">
                    <c:v>0</c:v>
                  </c:pt>
                  <c:pt idx="48">
                    <c:v>0</c:v>
                  </c:pt>
                  <c:pt idx="49">
                    <c:v>0.479606027376553</c:v>
                  </c:pt>
                  <c:pt idx="52">
                    <c:v>0.28271815023243113</c:v>
                  </c:pt>
                  <c:pt idx="53">
                    <c:v>3.1286727828626972</c:v>
                  </c:pt>
                  <c:pt idx="54">
                    <c:v>0.44131958252502912</c:v>
                  </c:pt>
                  <c:pt idx="55">
                    <c:v>0.41081597863297992</c:v>
                  </c:pt>
                  <c:pt idx="56">
                    <c:v>2.8680859472104387</c:v>
                  </c:pt>
                  <c:pt idx="57">
                    <c:v>0.79401767084912689</c:v>
                  </c:pt>
                  <c:pt idx="58">
                    <c:v>0.48014311202087862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0.24423980107521687</c:v>
                  </c:pt>
                  <c:pt idx="62">
                    <c:v>0.4781709253018227</c:v>
                  </c:pt>
                  <c:pt idx="65">
                    <c:v>0</c:v>
                  </c:pt>
                  <c:pt idx="66">
                    <c:v>1.7959264735350926</c:v>
                  </c:pt>
                  <c:pt idx="67">
                    <c:v>0.16314934317492366</c:v>
                  </c:pt>
                  <c:pt idx="68">
                    <c:v>0.11148272017837237</c:v>
                  </c:pt>
                  <c:pt idx="69">
                    <c:v>2.760433625672194</c:v>
                  </c:pt>
                  <c:pt idx="70">
                    <c:v>1.5309269061475965</c:v>
                  </c:pt>
                  <c:pt idx="71">
                    <c:v>0</c:v>
                  </c:pt>
                  <c:pt idx="72">
                    <c:v>0.9624523766124653</c:v>
                  </c:pt>
                  <c:pt idx="73">
                    <c:v>0.35087719298245612</c:v>
                  </c:pt>
                  <c:pt idx="74">
                    <c:v>0.24994239325106238</c:v>
                  </c:pt>
                  <c:pt idx="75">
                    <c:v>0.23059422071472824</c:v>
                  </c:pt>
                  <c:pt idx="78">
                    <c:v>0.91902841896891818</c:v>
                  </c:pt>
                  <c:pt idx="79">
                    <c:v>0.30581039755351691</c:v>
                  </c:pt>
                  <c:pt idx="80">
                    <c:v>1.2774057269374812</c:v>
                  </c:pt>
                  <c:pt idx="81">
                    <c:v>0.78314629641254063</c:v>
                  </c:pt>
                  <c:pt idx="82">
                    <c:v>0.34919889181346442</c:v>
                  </c:pt>
                  <c:pt idx="83">
                    <c:v>1.9305614627218439</c:v>
                  </c:pt>
                  <c:pt idx="84">
                    <c:v>0.43992186225154384</c:v>
                  </c:pt>
                  <c:pt idx="85">
                    <c:v>1.4724629481043399</c:v>
                  </c:pt>
                  <c:pt idx="86">
                    <c:v>1.3132748974162229</c:v>
                  </c:pt>
                  <c:pt idx="87">
                    <c:v>0.58182776597450458</c:v>
                  </c:pt>
                  <c:pt idx="88">
                    <c:v>0.72513283043621513</c:v>
                  </c:pt>
                  <c:pt idx="91">
                    <c:v>1.6237709708330024</c:v>
                  </c:pt>
                  <c:pt idx="92">
                    <c:v>1.5634231426781651</c:v>
                  </c:pt>
                  <c:pt idx="93">
                    <c:v>1.6289808164455166</c:v>
                  </c:pt>
                  <c:pt idx="94">
                    <c:v>3.0062670578840662</c:v>
                  </c:pt>
                  <c:pt idx="95">
                    <c:v>0</c:v>
                  </c:pt>
                  <c:pt idx="96">
                    <c:v>3.0868732781252906</c:v>
                  </c:pt>
                  <c:pt idx="97">
                    <c:v>2.5855948435619633</c:v>
                  </c:pt>
                  <c:pt idx="98">
                    <c:v>0.41552491256720497</c:v>
                  </c:pt>
                  <c:pt idx="99">
                    <c:v>2.43733188474818</c:v>
                  </c:pt>
                  <c:pt idx="100">
                    <c:v>1.8381645310446031</c:v>
                  </c:pt>
                  <c:pt idx="101">
                    <c:v>1.2125263501649279</c:v>
                  </c:pt>
                  <c:pt idx="104">
                    <c:v>1.8579394192386209</c:v>
                  </c:pt>
                  <c:pt idx="105">
                    <c:v>0.29569447025444001</c:v>
                  </c:pt>
                  <c:pt idx="106">
                    <c:v>2.1759494783107565</c:v>
                  </c:pt>
                  <c:pt idx="107">
                    <c:v>3.6218251708856757</c:v>
                  </c:pt>
                  <c:pt idx="108">
                    <c:v>1.1867115694334665</c:v>
                  </c:pt>
                  <c:pt idx="109">
                    <c:v>1.7297377475898172</c:v>
                  </c:pt>
                  <c:pt idx="110">
                    <c:v>2.9031855977058605</c:v>
                  </c:pt>
                  <c:pt idx="111">
                    <c:v>1.0653121903525689</c:v>
                  </c:pt>
                  <c:pt idx="112">
                    <c:v>4.5200828288271948</c:v>
                  </c:pt>
                  <c:pt idx="113">
                    <c:v>6.4805895354183436</c:v>
                  </c:pt>
                  <c:pt idx="114">
                    <c:v>1.3199541398237253</c:v>
                  </c:pt>
                  <c:pt idx="117">
                    <c:v>1.0393624157214987</c:v>
                  </c:pt>
                  <c:pt idx="118">
                    <c:v>1.0808408293143617</c:v>
                  </c:pt>
                  <c:pt idx="119">
                    <c:v>0.67498491818899675</c:v>
                  </c:pt>
                  <c:pt idx="120">
                    <c:v>1.9560009202894248</c:v>
                  </c:pt>
                  <c:pt idx="121">
                    <c:v>0.31695849346049726</c:v>
                  </c:pt>
                  <c:pt idx="122">
                    <c:v>0.31725212061375258</c:v>
                  </c:pt>
                  <c:pt idx="123">
                    <c:v>0.62610127310584052</c:v>
                  </c:pt>
                  <c:pt idx="124">
                    <c:v>0.27219030406783018</c:v>
                  </c:pt>
                  <c:pt idx="125">
                    <c:v>1.4543823730778704</c:v>
                  </c:pt>
                  <c:pt idx="126">
                    <c:v>0.75224207794000852</c:v>
                  </c:pt>
                  <c:pt idx="127">
                    <c:v>0.31371488099594219</c:v>
                  </c:pt>
                  <c:pt idx="130">
                    <c:v>1.2807139794106399</c:v>
                  </c:pt>
                  <c:pt idx="131">
                    <c:v>0.35069089145873039</c:v>
                  </c:pt>
                  <c:pt idx="132">
                    <c:v>3.1503140621200068</c:v>
                  </c:pt>
                  <c:pt idx="133">
                    <c:v>0.77342858193368169</c:v>
                  </c:pt>
                  <c:pt idx="134">
                    <c:v>1.1219794536484331</c:v>
                  </c:pt>
                  <c:pt idx="135">
                    <c:v>0.40724790826510981</c:v>
                  </c:pt>
                  <c:pt idx="136">
                    <c:v>1.4935103311418578</c:v>
                  </c:pt>
                  <c:pt idx="137">
                    <c:v>0.17373846780968272</c:v>
                  </c:pt>
                  <c:pt idx="138">
                    <c:v>0.77325246165900474</c:v>
                  </c:pt>
                  <c:pt idx="139">
                    <c:v>2.2835653681169958</c:v>
                  </c:pt>
                  <c:pt idx="140">
                    <c:v>0.1349527665317139</c:v>
                  </c:pt>
                  <c:pt idx="143">
                    <c:v>1.4391271767004465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'Sperm Crosses'!$B$2:$B$145</c:f>
              <c:strCache>
                <c:ptCount val="144"/>
                <c:pt idx="0">
                  <c:v>01x01 </c:v>
                </c:pt>
                <c:pt idx="1">
                  <c:v>01x02 </c:v>
                </c:pt>
                <c:pt idx="2">
                  <c:v>01x03 </c:v>
                </c:pt>
                <c:pt idx="3">
                  <c:v>01x05 </c:v>
                </c:pt>
                <c:pt idx="4">
                  <c:v>01x06 </c:v>
                </c:pt>
                <c:pt idx="5">
                  <c:v>01x07 </c:v>
                </c:pt>
                <c:pt idx="6">
                  <c:v>01x08 </c:v>
                </c:pt>
                <c:pt idx="7">
                  <c:v>01x09 </c:v>
                </c:pt>
                <c:pt idx="8">
                  <c:v>01x12 </c:v>
                </c:pt>
                <c:pt idx="9">
                  <c:v>01x13</c:v>
                </c:pt>
                <c:pt idx="10">
                  <c:v>01x04 </c:v>
                </c:pt>
                <c:pt idx="13">
                  <c:v>03x01 </c:v>
                </c:pt>
                <c:pt idx="14">
                  <c:v>03x02 </c:v>
                </c:pt>
                <c:pt idx="15">
                  <c:v>03x03 </c:v>
                </c:pt>
                <c:pt idx="16">
                  <c:v>03x05 </c:v>
                </c:pt>
                <c:pt idx="17">
                  <c:v>03x06 </c:v>
                </c:pt>
                <c:pt idx="18">
                  <c:v>03x07 </c:v>
                </c:pt>
                <c:pt idx="19">
                  <c:v>03x08 </c:v>
                </c:pt>
                <c:pt idx="20">
                  <c:v>03x09 </c:v>
                </c:pt>
                <c:pt idx="21">
                  <c:v>03x12 </c:v>
                </c:pt>
                <c:pt idx="22">
                  <c:v>03x13 </c:v>
                </c:pt>
                <c:pt idx="23">
                  <c:v>03x04 </c:v>
                </c:pt>
                <c:pt idx="26">
                  <c:v>05x01 </c:v>
                </c:pt>
                <c:pt idx="27">
                  <c:v>05x02 </c:v>
                </c:pt>
                <c:pt idx="28">
                  <c:v>05x03 </c:v>
                </c:pt>
                <c:pt idx="29">
                  <c:v>05x05 </c:v>
                </c:pt>
                <c:pt idx="30">
                  <c:v>05x06 </c:v>
                </c:pt>
                <c:pt idx="31">
                  <c:v>05x07 </c:v>
                </c:pt>
                <c:pt idx="32">
                  <c:v>05x08 </c:v>
                </c:pt>
                <c:pt idx="33">
                  <c:v>05x09 </c:v>
                </c:pt>
                <c:pt idx="34">
                  <c:v>05x12 </c:v>
                </c:pt>
                <c:pt idx="35">
                  <c:v>05x13 </c:v>
                </c:pt>
                <c:pt idx="36">
                  <c:v>05x04 </c:v>
                </c:pt>
                <c:pt idx="39">
                  <c:v>08x01 </c:v>
                </c:pt>
                <c:pt idx="40">
                  <c:v>08x02 </c:v>
                </c:pt>
                <c:pt idx="41">
                  <c:v>08x03 </c:v>
                </c:pt>
                <c:pt idx="42">
                  <c:v>08x05 </c:v>
                </c:pt>
                <c:pt idx="43">
                  <c:v>08x06 </c:v>
                </c:pt>
                <c:pt idx="44">
                  <c:v>08x07 </c:v>
                </c:pt>
                <c:pt idx="45">
                  <c:v>08x08 </c:v>
                </c:pt>
                <c:pt idx="46">
                  <c:v>08x09 </c:v>
                </c:pt>
                <c:pt idx="47">
                  <c:v>08x12 </c:v>
                </c:pt>
                <c:pt idx="48">
                  <c:v>08x13</c:v>
                </c:pt>
                <c:pt idx="49">
                  <c:v>08x04 </c:v>
                </c:pt>
                <c:pt idx="52">
                  <c:v>12x01 </c:v>
                </c:pt>
                <c:pt idx="53">
                  <c:v>12x02 </c:v>
                </c:pt>
                <c:pt idx="54">
                  <c:v>12x03 </c:v>
                </c:pt>
                <c:pt idx="55">
                  <c:v>12x05 </c:v>
                </c:pt>
                <c:pt idx="56">
                  <c:v>12x06 </c:v>
                </c:pt>
                <c:pt idx="57">
                  <c:v>12x07 </c:v>
                </c:pt>
                <c:pt idx="58">
                  <c:v>12x08 </c:v>
                </c:pt>
                <c:pt idx="59">
                  <c:v>12x09 </c:v>
                </c:pt>
                <c:pt idx="60">
                  <c:v>12x12 </c:v>
                </c:pt>
                <c:pt idx="61">
                  <c:v>12x13</c:v>
                </c:pt>
                <c:pt idx="62">
                  <c:v>12x04 </c:v>
                </c:pt>
                <c:pt idx="65">
                  <c:v>13x01 </c:v>
                </c:pt>
                <c:pt idx="66">
                  <c:v>13x02 </c:v>
                </c:pt>
                <c:pt idx="67">
                  <c:v>13x03 </c:v>
                </c:pt>
                <c:pt idx="68">
                  <c:v>13x05 </c:v>
                </c:pt>
                <c:pt idx="69">
                  <c:v>13x06 </c:v>
                </c:pt>
                <c:pt idx="70">
                  <c:v>13x07 </c:v>
                </c:pt>
                <c:pt idx="71">
                  <c:v>13x08 </c:v>
                </c:pt>
                <c:pt idx="72">
                  <c:v>13x09 </c:v>
                </c:pt>
                <c:pt idx="73">
                  <c:v>13x12 </c:v>
                </c:pt>
                <c:pt idx="74">
                  <c:v>13x13 </c:v>
                </c:pt>
                <c:pt idx="75">
                  <c:v>13x04 </c:v>
                </c:pt>
                <c:pt idx="78">
                  <c:v>02x01 </c:v>
                </c:pt>
                <c:pt idx="79">
                  <c:v>02x02 </c:v>
                </c:pt>
                <c:pt idx="80">
                  <c:v>02x03 </c:v>
                </c:pt>
                <c:pt idx="81">
                  <c:v>02x05 </c:v>
                </c:pt>
                <c:pt idx="82">
                  <c:v>02x06 </c:v>
                </c:pt>
                <c:pt idx="83">
                  <c:v>02x07 </c:v>
                </c:pt>
                <c:pt idx="84">
                  <c:v>02x08 </c:v>
                </c:pt>
                <c:pt idx="85">
                  <c:v>02x09 </c:v>
                </c:pt>
                <c:pt idx="86">
                  <c:v>02x12 </c:v>
                </c:pt>
                <c:pt idx="87">
                  <c:v>02x13</c:v>
                </c:pt>
                <c:pt idx="88">
                  <c:v>02x04 </c:v>
                </c:pt>
                <c:pt idx="91">
                  <c:v>09x01 </c:v>
                </c:pt>
                <c:pt idx="92">
                  <c:v>09x02 </c:v>
                </c:pt>
                <c:pt idx="93">
                  <c:v>09x03 </c:v>
                </c:pt>
                <c:pt idx="94">
                  <c:v>09x05 </c:v>
                </c:pt>
                <c:pt idx="95">
                  <c:v>09x06 </c:v>
                </c:pt>
                <c:pt idx="96">
                  <c:v>09x07 </c:v>
                </c:pt>
                <c:pt idx="97">
                  <c:v>09x08 </c:v>
                </c:pt>
                <c:pt idx="98">
                  <c:v>09x09 </c:v>
                </c:pt>
                <c:pt idx="99">
                  <c:v>09x12 </c:v>
                </c:pt>
                <c:pt idx="100">
                  <c:v>09x13</c:v>
                </c:pt>
                <c:pt idx="101">
                  <c:v>09x04 </c:v>
                </c:pt>
                <c:pt idx="104">
                  <c:v>06x01 </c:v>
                </c:pt>
                <c:pt idx="105">
                  <c:v>06x02 </c:v>
                </c:pt>
                <c:pt idx="106">
                  <c:v>06x03 </c:v>
                </c:pt>
                <c:pt idx="107">
                  <c:v>06x05 </c:v>
                </c:pt>
                <c:pt idx="108">
                  <c:v>06x06 </c:v>
                </c:pt>
                <c:pt idx="109">
                  <c:v>06x07 </c:v>
                </c:pt>
                <c:pt idx="110">
                  <c:v>06x08 </c:v>
                </c:pt>
                <c:pt idx="111">
                  <c:v>06x09 </c:v>
                </c:pt>
                <c:pt idx="112">
                  <c:v>06x12 </c:v>
                </c:pt>
                <c:pt idx="113">
                  <c:v>06x13</c:v>
                </c:pt>
                <c:pt idx="114">
                  <c:v>06x04 </c:v>
                </c:pt>
                <c:pt idx="117">
                  <c:v>07x01 </c:v>
                </c:pt>
                <c:pt idx="118">
                  <c:v>07x02 </c:v>
                </c:pt>
                <c:pt idx="119">
                  <c:v>07x03 </c:v>
                </c:pt>
                <c:pt idx="120">
                  <c:v>07x05 </c:v>
                </c:pt>
                <c:pt idx="121">
                  <c:v>07x06 </c:v>
                </c:pt>
                <c:pt idx="122">
                  <c:v>07x07 </c:v>
                </c:pt>
                <c:pt idx="123">
                  <c:v>07x08 </c:v>
                </c:pt>
                <c:pt idx="124">
                  <c:v>07x09 </c:v>
                </c:pt>
                <c:pt idx="125">
                  <c:v>07x12 </c:v>
                </c:pt>
                <c:pt idx="126">
                  <c:v>07x13</c:v>
                </c:pt>
                <c:pt idx="127">
                  <c:v>07x04 </c:v>
                </c:pt>
                <c:pt idx="130">
                  <c:v>04x01 </c:v>
                </c:pt>
                <c:pt idx="131">
                  <c:v>04x02 </c:v>
                </c:pt>
                <c:pt idx="132">
                  <c:v>04x03 </c:v>
                </c:pt>
                <c:pt idx="133">
                  <c:v>04x05 </c:v>
                </c:pt>
                <c:pt idx="134">
                  <c:v>04x06 </c:v>
                </c:pt>
                <c:pt idx="135">
                  <c:v>04x07 </c:v>
                </c:pt>
                <c:pt idx="136">
                  <c:v>04x08 </c:v>
                </c:pt>
                <c:pt idx="137">
                  <c:v>04x09 </c:v>
                </c:pt>
                <c:pt idx="138">
                  <c:v>04x12 </c:v>
                </c:pt>
                <c:pt idx="139">
                  <c:v>04x13 </c:v>
                </c:pt>
                <c:pt idx="140">
                  <c:v>04x04 </c:v>
                </c:pt>
                <c:pt idx="143">
                  <c:v>Batch</c:v>
                </c:pt>
              </c:strCache>
            </c:strRef>
          </c:cat>
          <c:val>
            <c:numRef>
              <c:f>'Sperm Crosses'!$C$2:$C$145</c:f>
              <c:numCache>
                <c:formatCode>General</c:formatCode>
                <c:ptCount val="144"/>
                <c:pt idx="0">
                  <c:v>0.25062656641604009</c:v>
                </c:pt>
                <c:pt idx="1">
                  <c:v>68.487907891691748</c:v>
                </c:pt>
                <c:pt idx="2">
                  <c:v>1.5634895601789189</c:v>
                </c:pt>
                <c:pt idx="3">
                  <c:v>0</c:v>
                </c:pt>
                <c:pt idx="4">
                  <c:v>75.108574220774472</c:v>
                </c:pt>
                <c:pt idx="5">
                  <c:v>78.578977854004933</c:v>
                </c:pt>
                <c:pt idx="6">
                  <c:v>0.86290357997836387</c:v>
                </c:pt>
                <c:pt idx="7">
                  <c:v>69.359342504547172</c:v>
                </c:pt>
                <c:pt idx="8">
                  <c:v>0.92088818438602615</c:v>
                </c:pt>
                <c:pt idx="9">
                  <c:v>0.45045045045045046</c:v>
                </c:pt>
                <c:pt idx="10">
                  <c:v>92.760501821062618</c:v>
                </c:pt>
                <c:pt idx="13">
                  <c:v>0.1349527665317139</c:v>
                </c:pt>
                <c:pt idx="14">
                  <c:v>71.828143883483605</c:v>
                </c:pt>
                <c:pt idx="15">
                  <c:v>0</c:v>
                </c:pt>
                <c:pt idx="16">
                  <c:v>0.28050490883590462</c:v>
                </c:pt>
                <c:pt idx="17">
                  <c:v>83.454232641633169</c:v>
                </c:pt>
                <c:pt idx="18">
                  <c:v>82.742902876804138</c:v>
                </c:pt>
                <c:pt idx="19">
                  <c:v>0.2032520325203252</c:v>
                </c:pt>
                <c:pt idx="20">
                  <c:v>82.222081591074314</c:v>
                </c:pt>
                <c:pt idx="21">
                  <c:v>0.34000033251866263</c:v>
                </c:pt>
                <c:pt idx="22">
                  <c:v>0.61415098449830186</c:v>
                </c:pt>
                <c:pt idx="23">
                  <c:v>92.379393644955641</c:v>
                </c:pt>
                <c:pt idx="26">
                  <c:v>0.39870787024487209</c:v>
                </c:pt>
                <c:pt idx="27">
                  <c:v>74.020609065102178</c:v>
                </c:pt>
                <c:pt idx="28">
                  <c:v>0</c:v>
                </c:pt>
                <c:pt idx="29">
                  <c:v>0</c:v>
                </c:pt>
                <c:pt idx="30">
                  <c:v>83.963607773384766</c:v>
                </c:pt>
                <c:pt idx="31">
                  <c:v>84.255161188556187</c:v>
                </c:pt>
                <c:pt idx="32">
                  <c:v>8.3333333333333329E-2</c:v>
                </c:pt>
                <c:pt idx="33">
                  <c:v>79.724790540658731</c:v>
                </c:pt>
                <c:pt idx="34">
                  <c:v>0.49751243781094523</c:v>
                </c:pt>
                <c:pt idx="35">
                  <c:v>0.1923162188525317</c:v>
                </c:pt>
                <c:pt idx="36">
                  <c:v>93.000412753062918</c:v>
                </c:pt>
                <c:pt idx="39">
                  <c:v>0</c:v>
                </c:pt>
                <c:pt idx="40">
                  <c:v>76.451678040844357</c:v>
                </c:pt>
                <c:pt idx="41">
                  <c:v>0.20407531277096494</c:v>
                </c:pt>
                <c:pt idx="42">
                  <c:v>0</c:v>
                </c:pt>
                <c:pt idx="43">
                  <c:v>86.044056710579341</c:v>
                </c:pt>
                <c:pt idx="44">
                  <c:v>91.925832279814585</c:v>
                </c:pt>
                <c:pt idx="45">
                  <c:v>0.1061571125265393</c:v>
                </c:pt>
                <c:pt idx="46">
                  <c:v>85.424524771740764</c:v>
                </c:pt>
                <c:pt idx="47">
                  <c:v>0</c:v>
                </c:pt>
                <c:pt idx="48">
                  <c:v>0</c:v>
                </c:pt>
                <c:pt idx="49">
                  <c:v>95.086588705566328</c:v>
                </c:pt>
                <c:pt idx="52">
                  <c:v>1.2508192899340609</c:v>
                </c:pt>
                <c:pt idx="53">
                  <c:v>80.702115556518677</c:v>
                </c:pt>
                <c:pt idx="54">
                  <c:v>2.5043585785273765</c:v>
                </c:pt>
                <c:pt idx="55">
                  <c:v>3.1942252715837625</c:v>
                </c:pt>
                <c:pt idx="56">
                  <c:v>90.857281918541617</c:v>
                </c:pt>
                <c:pt idx="57">
                  <c:v>88.505411008406554</c:v>
                </c:pt>
                <c:pt idx="58">
                  <c:v>1.0218456436267596</c:v>
                </c:pt>
                <c:pt idx="59">
                  <c:v>87.422665563938551</c:v>
                </c:pt>
                <c:pt idx="60">
                  <c:v>1.9090909090909089</c:v>
                </c:pt>
                <c:pt idx="61">
                  <c:v>0.99067491931200724</c:v>
                </c:pt>
                <c:pt idx="62">
                  <c:v>96.192588067142594</c:v>
                </c:pt>
                <c:pt idx="65">
                  <c:v>0</c:v>
                </c:pt>
                <c:pt idx="66">
                  <c:v>87.911852429843307</c:v>
                </c:pt>
                <c:pt idx="67">
                  <c:v>0.32422672319045381</c:v>
                </c:pt>
                <c:pt idx="68">
                  <c:v>0.11148272017837235</c:v>
                </c:pt>
                <c:pt idx="69">
                  <c:v>87.644033074904641</c:v>
                </c:pt>
                <c:pt idx="70">
                  <c:v>88.896021847232419</c:v>
                </c:pt>
                <c:pt idx="71">
                  <c:v>0</c:v>
                </c:pt>
                <c:pt idx="72">
                  <c:v>85.666278166278175</c:v>
                </c:pt>
                <c:pt idx="73">
                  <c:v>0.35087719298245612</c:v>
                </c:pt>
                <c:pt idx="74">
                  <c:v>0.43479911900964535</c:v>
                </c:pt>
                <c:pt idx="75">
                  <c:v>96.841565182984709</c:v>
                </c:pt>
                <c:pt idx="78">
                  <c:v>95.257588415483156</c:v>
                </c:pt>
                <c:pt idx="79">
                  <c:v>0.30581039755351686</c:v>
                </c:pt>
                <c:pt idx="80">
                  <c:v>92.96444831928703</c:v>
                </c:pt>
                <c:pt idx="81">
                  <c:v>93.362301505490578</c:v>
                </c:pt>
                <c:pt idx="82">
                  <c:v>90.763384030710768</c:v>
                </c:pt>
                <c:pt idx="83">
                  <c:v>76.873049604904438</c:v>
                </c:pt>
                <c:pt idx="84">
                  <c:v>91.90896721404944</c:v>
                </c:pt>
                <c:pt idx="85">
                  <c:v>93.666190201966188</c:v>
                </c:pt>
                <c:pt idx="86">
                  <c:v>91.274181849048162</c:v>
                </c:pt>
                <c:pt idx="87">
                  <c:v>90.490066961184723</c:v>
                </c:pt>
                <c:pt idx="88">
                  <c:v>90.713492764436523</c:v>
                </c:pt>
                <c:pt idx="91">
                  <c:v>53.558702635555875</c:v>
                </c:pt>
                <c:pt idx="92">
                  <c:v>80.819715653694402</c:v>
                </c:pt>
                <c:pt idx="93">
                  <c:v>44.049767146595912</c:v>
                </c:pt>
                <c:pt idx="94">
                  <c:v>44.690964601976837</c:v>
                </c:pt>
                <c:pt idx="95">
                  <c:v>0</c:v>
                </c:pt>
                <c:pt idx="96">
                  <c:v>86.827485380116968</c:v>
                </c:pt>
                <c:pt idx="97">
                  <c:v>43.896988275295151</c:v>
                </c:pt>
                <c:pt idx="98">
                  <c:v>0.8232323232323232</c:v>
                </c:pt>
                <c:pt idx="99">
                  <c:v>44.602396514161221</c:v>
                </c:pt>
                <c:pt idx="100">
                  <c:v>43.093200724977827</c:v>
                </c:pt>
                <c:pt idx="101">
                  <c:v>95.617010155316621</c:v>
                </c:pt>
                <c:pt idx="104">
                  <c:v>64.296575210244839</c:v>
                </c:pt>
                <c:pt idx="105">
                  <c:v>73.030222283231112</c:v>
                </c:pt>
                <c:pt idx="106">
                  <c:v>41.338762521044202</c:v>
                </c:pt>
                <c:pt idx="107">
                  <c:v>41.80124147583598</c:v>
                </c:pt>
                <c:pt idx="108">
                  <c:v>11.19995745215158</c:v>
                </c:pt>
                <c:pt idx="109">
                  <c:v>83.423112239761181</c:v>
                </c:pt>
                <c:pt idx="110">
                  <c:v>36.819707299643945</c:v>
                </c:pt>
                <c:pt idx="111">
                  <c:v>14.846091447234897</c:v>
                </c:pt>
                <c:pt idx="112">
                  <c:v>41.404952710995595</c:v>
                </c:pt>
                <c:pt idx="113">
                  <c:v>46.460561326407678</c:v>
                </c:pt>
                <c:pt idx="114">
                  <c:v>96.308232793127559</c:v>
                </c:pt>
                <c:pt idx="117">
                  <c:v>90.298567001135368</c:v>
                </c:pt>
                <c:pt idx="118">
                  <c:v>80.512971698113219</c:v>
                </c:pt>
                <c:pt idx="119">
                  <c:v>93.089999654370914</c:v>
                </c:pt>
                <c:pt idx="120">
                  <c:v>94.913266077639278</c:v>
                </c:pt>
                <c:pt idx="121">
                  <c:v>91.148073887573503</c:v>
                </c:pt>
                <c:pt idx="122">
                  <c:v>0.5535662839033626</c:v>
                </c:pt>
                <c:pt idx="123">
                  <c:v>92.407394979968046</c:v>
                </c:pt>
                <c:pt idx="124">
                  <c:v>95.705015849338054</c:v>
                </c:pt>
                <c:pt idx="125">
                  <c:v>94.890211640211646</c:v>
                </c:pt>
                <c:pt idx="126">
                  <c:v>90.339077137244416</c:v>
                </c:pt>
                <c:pt idx="127">
                  <c:v>93.879678241380361</c:v>
                </c:pt>
                <c:pt idx="130">
                  <c:v>94.367405424259275</c:v>
                </c:pt>
                <c:pt idx="131">
                  <c:v>91.380706958737164</c:v>
                </c:pt>
                <c:pt idx="132">
                  <c:v>89.863766618809166</c:v>
                </c:pt>
                <c:pt idx="133">
                  <c:v>96.152958152958149</c:v>
                </c:pt>
                <c:pt idx="134">
                  <c:v>93.572711507494105</c:v>
                </c:pt>
                <c:pt idx="135">
                  <c:v>91.092191147389869</c:v>
                </c:pt>
                <c:pt idx="136">
                  <c:v>92.405542157279982</c:v>
                </c:pt>
                <c:pt idx="137">
                  <c:v>95.711758901041108</c:v>
                </c:pt>
                <c:pt idx="138">
                  <c:v>93.674142026702654</c:v>
                </c:pt>
                <c:pt idx="139">
                  <c:v>94.879592543143943</c:v>
                </c:pt>
                <c:pt idx="140">
                  <c:v>0.1349527665317139</c:v>
                </c:pt>
                <c:pt idx="143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D-4922-B5ED-DA2CFFE7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"/>
        <c:overlap val="-27"/>
        <c:axId val="1498339984"/>
        <c:axId val="1781252720"/>
      </c:barChart>
      <c:catAx>
        <c:axId val="149833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 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52720"/>
        <c:crosses val="autoZero"/>
        <c:auto val="1"/>
        <c:lblAlgn val="ctr"/>
        <c:lblOffset val="100"/>
        <c:noMultiLvlLbl val="0"/>
      </c:catAx>
      <c:valAx>
        <c:axId val="178125272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3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OFAV Genet</a:t>
            </a:r>
            <a:r>
              <a:rPr lang="en-US" baseline="0"/>
              <a:t> Reciprocal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443877996248879"/>
          <c:w val="0.8585579615048119"/>
          <c:h val="0.75735901362974689"/>
        </c:manualLayout>
      </c:layout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85-44CD-A587-9DBD29BA5B6F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Genet Avg Selves'!$L$32:$L$43</c:f>
                <c:numCache>
                  <c:formatCode>General</c:formatCode>
                  <c:ptCount val="12"/>
                  <c:pt idx="0">
                    <c:v>12.851457279524841</c:v>
                  </c:pt>
                  <c:pt idx="1">
                    <c:v>1.6152127401037399</c:v>
                  </c:pt>
                  <c:pt idx="2">
                    <c:v>13.78775667603664</c:v>
                  </c:pt>
                  <c:pt idx="3">
                    <c:v>13.871026958298074</c:v>
                  </c:pt>
                  <c:pt idx="4">
                    <c:v>7.8007503954687696</c:v>
                  </c:pt>
                  <c:pt idx="5">
                    <c:v>1.3864148016346385</c:v>
                  </c:pt>
                  <c:pt idx="6">
                    <c:v>14.569087600126164</c:v>
                  </c:pt>
                  <c:pt idx="7">
                    <c:v>8.7808578808214328</c:v>
                  </c:pt>
                  <c:pt idx="8">
                    <c:v>14.540521797435247</c:v>
                  </c:pt>
                  <c:pt idx="9">
                    <c:v>14.900423334681154</c:v>
                  </c:pt>
                  <c:pt idx="10">
                    <c:v>0.65802411983208231</c:v>
                  </c:pt>
                  <c:pt idx="11">
                    <c:v>1.4391271767004465</c:v>
                  </c:pt>
                </c:numCache>
              </c:numRef>
            </c:plus>
            <c:minus>
              <c:numRef>
                <c:f>'Reciprocal Genet Avg Selves'!$L$32:$L$43</c:f>
                <c:numCache>
                  <c:formatCode>General</c:formatCode>
                  <c:ptCount val="12"/>
                  <c:pt idx="0">
                    <c:v>12.851457279524841</c:v>
                  </c:pt>
                  <c:pt idx="1">
                    <c:v>1.6152127401037399</c:v>
                  </c:pt>
                  <c:pt idx="2">
                    <c:v>13.78775667603664</c:v>
                  </c:pt>
                  <c:pt idx="3">
                    <c:v>13.871026958298074</c:v>
                  </c:pt>
                  <c:pt idx="4">
                    <c:v>7.8007503954687696</c:v>
                  </c:pt>
                  <c:pt idx="5">
                    <c:v>1.3864148016346385</c:v>
                  </c:pt>
                  <c:pt idx="6">
                    <c:v>14.569087600126164</c:v>
                  </c:pt>
                  <c:pt idx="7">
                    <c:v>8.7808578808214328</c:v>
                  </c:pt>
                  <c:pt idx="8">
                    <c:v>14.540521797435247</c:v>
                  </c:pt>
                  <c:pt idx="9">
                    <c:v>14.900423334681154</c:v>
                  </c:pt>
                  <c:pt idx="10">
                    <c:v>0.65802411983208231</c:v>
                  </c:pt>
                  <c:pt idx="11">
                    <c:v>1.4391271767004465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'Reciprocal Genet Avg Selves'!$C$10:$C$21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12</c:v>
                </c:pt>
                <c:pt idx="9">
                  <c:v>13</c:v>
                </c:pt>
                <c:pt idx="10">
                  <c:v>04</c:v>
                </c:pt>
                <c:pt idx="11">
                  <c:v>Batch</c:v>
                </c:pt>
              </c:strCache>
            </c:strRef>
          </c:cat>
          <c:val>
            <c:numRef>
              <c:f>'Reciprocal Genet Avg Selves'!$D$10:$D$21</c:f>
              <c:numCache>
                <c:formatCode>0.00</c:formatCode>
                <c:ptCount val="12"/>
                <c:pt idx="0">
                  <c:v>38.809303606707473</c:v>
                </c:pt>
                <c:pt idx="1">
                  <c:v>90.727367086656116</c:v>
                </c:pt>
                <c:pt idx="2">
                  <c:v>41.419961566285579</c:v>
                </c:pt>
                <c:pt idx="3">
                  <c:v>41.613645118100649</c:v>
                </c:pt>
                <c:pt idx="4">
                  <c:v>53.972945930752687</c:v>
                </c:pt>
                <c:pt idx="5">
                  <c:v>91.718425616697488</c:v>
                </c:pt>
                <c:pt idx="6">
                  <c:v>43.513675582131633</c:v>
                </c:pt>
                <c:pt idx="7">
                  <c:v>53.71562310876908</c:v>
                </c:pt>
                <c:pt idx="8">
                  <c:v>45.264198581753199</c:v>
                </c:pt>
                <c:pt idx="9">
                  <c:v>44.774633733759451</c:v>
                </c:pt>
                <c:pt idx="10">
                  <c:v>93.310077543781546</c:v>
                </c:pt>
                <c:pt idx="11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C-45A3-B968-21C9FA9E7DBA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Genet Avg Selves'!$O$32:$O$42</c:f>
                <c:numCache>
                  <c:formatCode>General</c:formatCode>
                  <c:ptCount val="11"/>
                  <c:pt idx="0">
                    <c:v>13.813153128830102</c:v>
                  </c:pt>
                  <c:pt idx="1">
                    <c:v>2.2796456448307563</c:v>
                  </c:pt>
                  <c:pt idx="2">
                    <c:v>13.18807490624344</c:v>
                  </c:pt>
                  <c:pt idx="3">
                    <c:v>13.621801932529268</c:v>
                  </c:pt>
                  <c:pt idx="4">
                    <c:v>8.8558388815533569</c:v>
                  </c:pt>
                  <c:pt idx="5">
                    <c:v>1.5997489587539013</c:v>
                  </c:pt>
                  <c:pt idx="6">
                    <c:v>13.282282298315627</c:v>
                  </c:pt>
                  <c:pt idx="7">
                    <c:v>8.2167878348293009</c:v>
                  </c:pt>
                  <c:pt idx="8">
                    <c:v>14.373878586345763</c:v>
                  </c:pt>
                  <c:pt idx="9">
                    <c:v>13.275950544087035</c:v>
                  </c:pt>
                  <c:pt idx="10">
                    <c:v>0.6429984535530483</c:v>
                  </c:pt>
                </c:numCache>
              </c:numRef>
            </c:plus>
            <c:minus>
              <c:numRef>
                <c:f>'Reciprocal Genet Avg Selves'!$O$32:$O$42</c:f>
                <c:numCache>
                  <c:formatCode>General</c:formatCode>
                  <c:ptCount val="11"/>
                  <c:pt idx="0">
                    <c:v>13.813153128830102</c:v>
                  </c:pt>
                  <c:pt idx="1">
                    <c:v>2.2796456448307563</c:v>
                  </c:pt>
                  <c:pt idx="2">
                    <c:v>13.18807490624344</c:v>
                  </c:pt>
                  <c:pt idx="3">
                    <c:v>13.621801932529268</c:v>
                  </c:pt>
                  <c:pt idx="4">
                    <c:v>8.8558388815533569</c:v>
                  </c:pt>
                  <c:pt idx="5">
                    <c:v>1.5997489587539013</c:v>
                  </c:pt>
                  <c:pt idx="6">
                    <c:v>13.282282298315627</c:v>
                  </c:pt>
                  <c:pt idx="7">
                    <c:v>8.2167878348293009</c:v>
                  </c:pt>
                  <c:pt idx="8">
                    <c:v>14.373878586345763</c:v>
                  </c:pt>
                  <c:pt idx="9">
                    <c:v>13.275950544087035</c:v>
                  </c:pt>
                  <c:pt idx="10">
                    <c:v>0.6429984535530483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'Reciprocal Genet Avg Selves'!$C$10:$C$21</c:f>
              <c:strCache>
                <c:ptCount val="12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05</c:v>
                </c:pt>
                <c:pt idx="4">
                  <c:v>06</c:v>
                </c:pt>
                <c:pt idx="5">
                  <c:v>07</c:v>
                </c:pt>
                <c:pt idx="6">
                  <c:v>08</c:v>
                </c:pt>
                <c:pt idx="7">
                  <c:v>09</c:v>
                </c:pt>
                <c:pt idx="8">
                  <c:v>12</c:v>
                </c:pt>
                <c:pt idx="9">
                  <c:v>13</c:v>
                </c:pt>
                <c:pt idx="10">
                  <c:v>04</c:v>
                </c:pt>
                <c:pt idx="11">
                  <c:v>Batch</c:v>
                </c:pt>
              </c:strCache>
            </c:strRef>
          </c:cat>
          <c:val>
            <c:numRef>
              <c:f>'Reciprocal Genet Avg Selves'!$E$10:$E$20</c:f>
              <c:numCache>
                <c:formatCode>0.00</c:formatCode>
                <c:ptCount val="11"/>
                <c:pt idx="0">
                  <c:v>39.956331861338917</c:v>
                </c:pt>
                <c:pt idx="1">
                  <c:v>78.51459234612598</c:v>
                </c:pt>
                <c:pt idx="2">
                  <c:v>36.590289443477495</c:v>
                </c:pt>
                <c:pt idx="3">
                  <c:v>37.450694471449886</c:v>
                </c:pt>
                <c:pt idx="4">
                  <c:v>78.255595576559642</c:v>
                </c:pt>
                <c:pt idx="5">
                  <c:v>85.312014542699131</c:v>
                </c:pt>
                <c:pt idx="6">
                  <c:v>35.960993451569536</c:v>
                </c:pt>
                <c:pt idx="7">
                  <c:v>74.692847048804055</c:v>
                </c:pt>
                <c:pt idx="8">
                  <c:v>41.077543193859476</c:v>
                </c:pt>
                <c:pt idx="9">
                  <c:v>36.751009126607187</c:v>
                </c:pt>
                <c:pt idx="10">
                  <c:v>94.277946412903603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9C-45A3-B968-21C9FA9E7DBA}"/>
            </c:ext>
          </c:extLst>
        </c:ser>
        <c:ser>
          <c:idx val="2"/>
          <c:order val="2"/>
          <c:tx>
            <c:v>Self Cross (n=3)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Genet Avg Selves'!$H$10:$H$20</c:f>
                <c:numCache>
                  <c:formatCode>General</c:formatCode>
                  <c:ptCount val="11"/>
                  <c:pt idx="0">
                    <c:v>0.25062656641604009</c:v>
                  </c:pt>
                  <c:pt idx="1">
                    <c:v>0.1061571125265393</c:v>
                  </c:pt>
                  <c:pt idx="2">
                    <c:v>0</c:v>
                  </c:pt>
                  <c:pt idx="3">
                    <c:v>0</c:v>
                  </c:pt>
                  <c:pt idx="4">
                    <c:v>0.24994239325106238</c:v>
                  </c:pt>
                  <c:pt idx="5">
                    <c:v>0.95778670480479466</c:v>
                  </c:pt>
                  <c:pt idx="6">
                    <c:v>1.1867115694334665</c:v>
                  </c:pt>
                  <c:pt idx="7">
                    <c:v>0.41552491256720497</c:v>
                  </c:pt>
                  <c:pt idx="8">
                    <c:v>0.31725212061375258</c:v>
                  </c:pt>
                  <c:pt idx="9">
                    <c:v>0.30581039755351691</c:v>
                  </c:pt>
                  <c:pt idx="10">
                    <c:v>0.1349527665317139</c:v>
                  </c:pt>
                </c:numCache>
              </c:numRef>
            </c:plus>
            <c:minus>
              <c:numRef>
                <c:f>'Reciprocal Genet Avg Selves'!$H$10:$H$20</c:f>
                <c:numCache>
                  <c:formatCode>General</c:formatCode>
                  <c:ptCount val="11"/>
                  <c:pt idx="0">
                    <c:v>0.25062656641604009</c:v>
                  </c:pt>
                  <c:pt idx="1">
                    <c:v>0.1061571125265393</c:v>
                  </c:pt>
                  <c:pt idx="2">
                    <c:v>0</c:v>
                  </c:pt>
                  <c:pt idx="3">
                    <c:v>0</c:v>
                  </c:pt>
                  <c:pt idx="4">
                    <c:v>0.24994239325106238</c:v>
                  </c:pt>
                  <c:pt idx="5">
                    <c:v>0.95778670480479466</c:v>
                  </c:pt>
                  <c:pt idx="6">
                    <c:v>1.1867115694334665</c:v>
                  </c:pt>
                  <c:pt idx="7">
                    <c:v>0.41552491256720497</c:v>
                  </c:pt>
                  <c:pt idx="8">
                    <c:v>0.31725212061375258</c:v>
                  </c:pt>
                  <c:pt idx="9">
                    <c:v>0.30581039755351691</c:v>
                  </c:pt>
                  <c:pt idx="10">
                    <c:v>0.1349527665317139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'Reciprocal Genet Avg Selves'!$G$10:$G$20</c:f>
              <c:numCache>
                <c:formatCode>0.00</c:formatCode>
                <c:ptCount val="11"/>
                <c:pt idx="0">
                  <c:v>0.25062656641604009</c:v>
                </c:pt>
                <c:pt idx="1">
                  <c:v>0.1061571125265393</c:v>
                </c:pt>
                <c:pt idx="2">
                  <c:v>0</c:v>
                </c:pt>
                <c:pt idx="3">
                  <c:v>0</c:v>
                </c:pt>
                <c:pt idx="4">
                  <c:v>11.19995745215158</c:v>
                </c:pt>
                <c:pt idx="5">
                  <c:v>1.9090909090909089</c:v>
                </c:pt>
                <c:pt idx="6">
                  <c:v>0.43479911900964535</c:v>
                </c:pt>
                <c:pt idx="7">
                  <c:v>0.8232323232323232</c:v>
                </c:pt>
                <c:pt idx="8">
                  <c:v>0.5535662839033626</c:v>
                </c:pt>
                <c:pt idx="9">
                  <c:v>0.30581039755351686</c:v>
                </c:pt>
                <c:pt idx="10">
                  <c:v>0.1349527665317139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BD-4CA2-8DAC-46EBDD01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5698543"/>
        <c:axId val="30545295"/>
      </c:barChart>
      <c:catAx>
        <c:axId val="505698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45295"/>
        <c:crosses val="autoZero"/>
        <c:auto val="1"/>
        <c:lblAlgn val="ctr"/>
        <c:lblOffset val="100"/>
        <c:noMultiLvlLbl val="0"/>
      </c:catAx>
      <c:valAx>
        <c:axId val="30545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Genet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06 and 09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1EC-4791-A2FD-F0831DA574E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1EC-4791-A2FD-F0831DA574E5}"/>
              </c:ext>
            </c:extLst>
          </c:dPt>
          <c:dPt>
            <c:idx val="2"/>
            <c:invertIfNegative val="0"/>
            <c:bubble3D val="0"/>
            <c:spPr>
              <a:solidFill>
                <a:srgbClr val="7092B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EC-4791-A2FD-F0831DA574E5}"/>
              </c:ext>
            </c:extLst>
          </c:dPt>
          <c:dLbls>
            <c:dLbl>
              <c:idx val="0"/>
              <c:layout>
                <c:manualLayout>
                  <c:x val="-2.7777777777777779E-3"/>
                  <c:y val="-6.018518518518518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EC-4791-A2FD-F0831DA574E5}"/>
                </c:ext>
              </c:extLst>
            </c:dLbl>
            <c:dLbl>
              <c:idx val="1"/>
              <c:layout>
                <c:manualLayout>
                  <c:x val="-5.0925337632079971E-17"/>
                  <c:y val="-4.16666666666666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EC-4791-A2FD-F0831DA574E5}"/>
                </c:ext>
              </c:extLst>
            </c:dLbl>
            <c:dLbl>
              <c:idx val="2"/>
              <c:layout>
                <c:manualLayout>
                  <c:x val="0"/>
                  <c:y val="-1.85185185185184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EC-4791-A2FD-F0831DA574E5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95000"/>
                          <a:lumOff val="5000"/>
                          <a:alpha val="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'06and09'!$F$14:$F$17</c:f>
                <c:numCache>
                  <c:formatCode>General</c:formatCode>
                  <c:ptCount val="4"/>
                  <c:pt idx="0">
                    <c:v>1.1867115694334665</c:v>
                  </c:pt>
                  <c:pt idx="1">
                    <c:v>1.0653121903525689</c:v>
                  </c:pt>
                  <c:pt idx="2">
                    <c:v>0.41552491256720497</c:v>
                  </c:pt>
                  <c:pt idx="3">
                    <c:v>0</c:v>
                  </c:pt>
                </c:numCache>
              </c:numRef>
            </c:plus>
            <c:minus>
              <c:numRef>
                <c:f>'06and09'!$F$14:$F$17</c:f>
                <c:numCache>
                  <c:formatCode>General</c:formatCode>
                  <c:ptCount val="4"/>
                  <c:pt idx="0">
                    <c:v>1.1867115694334665</c:v>
                  </c:pt>
                  <c:pt idx="1">
                    <c:v>1.0653121903525689</c:v>
                  </c:pt>
                  <c:pt idx="2">
                    <c:v>0.41552491256720497</c:v>
                  </c:pt>
                  <c:pt idx="3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'06and09'!$D$14:$D$17</c:f>
              <c:strCache>
                <c:ptCount val="4"/>
                <c:pt idx="0">
                  <c:v>06x06 </c:v>
                </c:pt>
                <c:pt idx="1">
                  <c:v>06x09 </c:v>
                </c:pt>
                <c:pt idx="2">
                  <c:v>09x09 </c:v>
                </c:pt>
                <c:pt idx="3">
                  <c:v>09x06 </c:v>
                </c:pt>
              </c:strCache>
            </c:strRef>
          </c:cat>
          <c:val>
            <c:numRef>
              <c:f>'06and09'!$E$14:$E$17</c:f>
              <c:numCache>
                <c:formatCode>0.00</c:formatCode>
                <c:ptCount val="4"/>
                <c:pt idx="0">
                  <c:v>11.19995745215158</c:v>
                </c:pt>
                <c:pt idx="1">
                  <c:v>14.846091447234897</c:v>
                </c:pt>
                <c:pt idx="2">
                  <c:v>0.8232323232323232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C-4791-A2FD-F0831DA574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4917839"/>
        <c:axId val="490872671"/>
      </c:barChart>
      <c:catAx>
        <c:axId val="42491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72671"/>
        <c:crosses val="autoZero"/>
        <c:auto val="1"/>
        <c:lblAlgn val="ctr"/>
        <c:lblOffset val="100"/>
        <c:noMultiLvlLbl val="0"/>
      </c:catAx>
      <c:valAx>
        <c:axId val="4908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  <a:r>
                  <a:rPr lang="en-US" sz="105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(n=3)</a:t>
                </a:r>
                <a:endParaRPr lang="en-US" sz="105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>
                    <a:lumMod val="95000"/>
                    <a:lumOff val="5000"/>
                  </a:schemeClr>
                </a:solidFill>
              </a:rPr>
              <a:t>2022 OFAV Reciprocal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57-4C69-B750-F3CF1C62EC23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Crosses'!$D$3:$D$58</c:f>
                <c:numCache>
                  <c:formatCode>General</c:formatCode>
                  <c:ptCount val="56"/>
                  <c:pt idx="0">
                    <c:v>0.68180776606318705</c:v>
                  </c:pt>
                  <c:pt idx="1">
                    <c:v>0</c:v>
                  </c:pt>
                  <c:pt idx="2">
                    <c:v>2.9503020582670154</c:v>
                  </c:pt>
                  <c:pt idx="3">
                    <c:v>2.6037773438941048</c:v>
                  </c:pt>
                  <c:pt idx="4">
                    <c:v>0.20255676336927625</c:v>
                  </c:pt>
                  <c:pt idx="5">
                    <c:v>3.9168220408296714</c:v>
                  </c:pt>
                  <c:pt idx="6">
                    <c:v>0.38382767128052114</c:v>
                  </c:pt>
                  <c:pt idx="7">
                    <c:v>0.45045045045045046</c:v>
                  </c:pt>
                  <c:pt idx="8">
                    <c:v>1.382735362793146</c:v>
                  </c:pt>
                  <c:pt idx="9">
                    <c:v>1.2774057269374812</c:v>
                  </c:pt>
                  <c:pt idx="10">
                    <c:v>0.78314629641254063</c:v>
                  </c:pt>
                  <c:pt idx="11">
                    <c:v>0.34919889181346442</c:v>
                  </c:pt>
                  <c:pt idx="12">
                    <c:v>1.9305614627218439</c:v>
                  </c:pt>
                  <c:pt idx="13">
                    <c:v>1.9016600130057322</c:v>
                  </c:pt>
                  <c:pt idx="14">
                    <c:v>1.4724629481043399</c:v>
                  </c:pt>
                  <c:pt idx="15">
                    <c:v>1.3132748974162229</c:v>
                  </c:pt>
                  <c:pt idx="16">
                    <c:v>0.58182776597450458</c:v>
                  </c:pt>
                  <c:pt idx="17">
                    <c:v>0.72513283043621513</c:v>
                  </c:pt>
                  <c:pt idx="18">
                    <c:v>0.14479621697331413</c:v>
                  </c:pt>
                  <c:pt idx="19">
                    <c:v>1.5006243688616341</c:v>
                  </c:pt>
                  <c:pt idx="20">
                    <c:v>0.71311182544783558</c:v>
                  </c:pt>
                  <c:pt idx="21">
                    <c:v>0.2032520325203252</c:v>
                  </c:pt>
                  <c:pt idx="22">
                    <c:v>3.1881874603420117</c:v>
                  </c:pt>
                  <c:pt idx="23">
                    <c:v>0.18019589468219419</c:v>
                  </c:pt>
                  <c:pt idx="24">
                    <c:v>0.14629457183917466</c:v>
                  </c:pt>
                  <c:pt idx="25">
                    <c:v>1.1896972687717478</c:v>
                  </c:pt>
                  <c:pt idx="26">
                    <c:v>2.1137731233376389</c:v>
                  </c:pt>
                  <c:pt idx="27">
                    <c:v>1.8541892763148806</c:v>
                  </c:pt>
                  <c:pt idx="28">
                    <c:v>8.3333333333333343E-2</c:v>
                  </c:pt>
                  <c:pt idx="29">
                    <c:v>1.3040340317155881</c:v>
                  </c:pt>
                  <c:pt idx="30">
                    <c:v>0.49751243781094528</c:v>
                  </c:pt>
                  <c:pt idx="31">
                    <c:v>9.6302945467438131E-2</c:v>
                  </c:pt>
                  <c:pt idx="32">
                    <c:v>0.17598316098040634</c:v>
                  </c:pt>
                  <c:pt idx="33">
                    <c:v>1.7297377475898172</c:v>
                  </c:pt>
                  <c:pt idx="34">
                    <c:v>2.9031855977058605</c:v>
                  </c:pt>
                  <c:pt idx="35">
                    <c:v>4.5200828288271948</c:v>
                  </c:pt>
                  <c:pt idx="36">
                    <c:v>1.0653121903525689</c:v>
                  </c:pt>
                  <c:pt idx="37">
                    <c:v>6.4805895354183436</c:v>
                  </c:pt>
                  <c:pt idx="38">
                    <c:v>1.3199541398237253</c:v>
                  </c:pt>
                  <c:pt idx="39">
                    <c:v>0.62610127310584052</c:v>
                  </c:pt>
                  <c:pt idx="40">
                    <c:v>0.27219030406783018</c:v>
                  </c:pt>
                  <c:pt idx="41">
                    <c:v>1.4543823730778704</c:v>
                  </c:pt>
                  <c:pt idx="42">
                    <c:v>0.75224207794000852</c:v>
                  </c:pt>
                  <c:pt idx="43">
                    <c:v>0.31371488099594219</c:v>
                  </c:pt>
                  <c:pt idx="44">
                    <c:v>0.86544694291090163</c:v>
                  </c:pt>
                  <c:pt idx="45">
                    <c:v>0</c:v>
                  </c:pt>
                  <c:pt idx="46">
                    <c:v>0</c:v>
                  </c:pt>
                  <c:pt idx="47">
                    <c:v>0.479606027376553</c:v>
                  </c:pt>
                  <c:pt idx="48">
                    <c:v>2.43733188474818</c:v>
                  </c:pt>
                  <c:pt idx="49">
                    <c:v>1.8381645310446031</c:v>
                  </c:pt>
                  <c:pt idx="50">
                    <c:v>0.17373846780968272</c:v>
                  </c:pt>
                  <c:pt idx="51">
                    <c:v>0.24423980107521687</c:v>
                  </c:pt>
                  <c:pt idx="52">
                    <c:v>0.4781709253018227</c:v>
                  </c:pt>
                  <c:pt idx="53">
                    <c:v>0.23059422071472824</c:v>
                  </c:pt>
                  <c:pt idx="55">
                    <c:v>1.4391271767004465</c:v>
                  </c:pt>
                </c:numCache>
              </c:numRef>
            </c:plus>
            <c:minus>
              <c:numRef>
                <c:f>'Reciprocal Crosses'!$D$2:$D$58</c:f>
                <c:numCache>
                  <c:formatCode>General</c:formatCode>
                  <c:ptCount val="57"/>
                  <c:pt idx="0">
                    <c:v>0.46383482799880732</c:v>
                  </c:pt>
                  <c:pt idx="1">
                    <c:v>0.68180776606318705</c:v>
                  </c:pt>
                  <c:pt idx="2">
                    <c:v>0</c:v>
                  </c:pt>
                  <c:pt idx="3">
                    <c:v>2.9503020582670154</c:v>
                  </c:pt>
                  <c:pt idx="4">
                    <c:v>2.6037773438941048</c:v>
                  </c:pt>
                  <c:pt idx="5">
                    <c:v>0.20255676336927625</c:v>
                  </c:pt>
                  <c:pt idx="6">
                    <c:v>3.9168220408296714</c:v>
                  </c:pt>
                  <c:pt idx="7">
                    <c:v>0.38382767128052114</c:v>
                  </c:pt>
                  <c:pt idx="8">
                    <c:v>0.45045045045045046</c:v>
                  </c:pt>
                  <c:pt idx="9">
                    <c:v>1.382735362793146</c:v>
                  </c:pt>
                  <c:pt idx="10">
                    <c:v>1.2774057269374812</c:v>
                  </c:pt>
                  <c:pt idx="11">
                    <c:v>0.78314629641254063</c:v>
                  </c:pt>
                  <c:pt idx="12">
                    <c:v>0.34919889181346442</c:v>
                  </c:pt>
                  <c:pt idx="13">
                    <c:v>1.9305614627218439</c:v>
                  </c:pt>
                  <c:pt idx="14">
                    <c:v>1.9016600130057322</c:v>
                  </c:pt>
                  <c:pt idx="15">
                    <c:v>1.4724629481043399</c:v>
                  </c:pt>
                  <c:pt idx="16">
                    <c:v>1.3132748974162229</c:v>
                  </c:pt>
                  <c:pt idx="17">
                    <c:v>0.58182776597450458</c:v>
                  </c:pt>
                  <c:pt idx="18">
                    <c:v>0.72513283043621513</c:v>
                  </c:pt>
                  <c:pt idx="19">
                    <c:v>0.14479621697331413</c:v>
                  </c:pt>
                  <c:pt idx="20">
                    <c:v>1.5006243688616341</c:v>
                  </c:pt>
                  <c:pt idx="21">
                    <c:v>0.71311182544783558</c:v>
                  </c:pt>
                  <c:pt idx="22">
                    <c:v>0.2032520325203252</c:v>
                  </c:pt>
                  <c:pt idx="23">
                    <c:v>3.1881874603420117</c:v>
                  </c:pt>
                  <c:pt idx="24">
                    <c:v>0.18019589468219419</c:v>
                  </c:pt>
                  <c:pt idx="25">
                    <c:v>0.14629457183917466</c:v>
                  </c:pt>
                  <c:pt idx="26">
                    <c:v>1.1896972687717478</c:v>
                  </c:pt>
                  <c:pt idx="27">
                    <c:v>2.1137731233376389</c:v>
                  </c:pt>
                  <c:pt idx="28">
                    <c:v>1.8541892763148806</c:v>
                  </c:pt>
                  <c:pt idx="29">
                    <c:v>8.3333333333333343E-2</c:v>
                  </c:pt>
                  <c:pt idx="30">
                    <c:v>1.3040340317155881</c:v>
                  </c:pt>
                  <c:pt idx="31">
                    <c:v>0.49751243781094528</c:v>
                  </c:pt>
                  <c:pt idx="32">
                    <c:v>9.6302945467438131E-2</c:v>
                  </c:pt>
                  <c:pt idx="33">
                    <c:v>0.17598316098040634</c:v>
                  </c:pt>
                  <c:pt idx="34">
                    <c:v>1.7297377475898172</c:v>
                  </c:pt>
                  <c:pt idx="35">
                    <c:v>2.9031855977058605</c:v>
                  </c:pt>
                  <c:pt idx="36">
                    <c:v>4.5200828288271948</c:v>
                  </c:pt>
                  <c:pt idx="37">
                    <c:v>1.0653121903525689</c:v>
                  </c:pt>
                  <c:pt idx="38">
                    <c:v>6.4805895354183436</c:v>
                  </c:pt>
                  <c:pt idx="39">
                    <c:v>1.3199541398237253</c:v>
                  </c:pt>
                  <c:pt idx="40">
                    <c:v>0.62610127310584052</c:v>
                  </c:pt>
                  <c:pt idx="41">
                    <c:v>0.27219030406783018</c:v>
                  </c:pt>
                  <c:pt idx="42">
                    <c:v>1.4543823730778704</c:v>
                  </c:pt>
                  <c:pt idx="43">
                    <c:v>0.75224207794000852</c:v>
                  </c:pt>
                  <c:pt idx="44">
                    <c:v>0.31371488099594219</c:v>
                  </c:pt>
                  <c:pt idx="45">
                    <c:v>0.86544694291090163</c:v>
                  </c:pt>
                  <c:pt idx="46">
                    <c:v>0</c:v>
                  </c:pt>
                  <c:pt idx="47">
                    <c:v>0</c:v>
                  </c:pt>
                  <c:pt idx="48">
                    <c:v>0.479606027376553</c:v>
                  </c:pt>
                  <c:pt idx="49">
                    <c:v>2.43733188474818</c:v>
                  </c:pt>
                  <c:pt idx="50">
                    <c:v>1.8381645310446031</c:v>
                  </c:pt>
                  <c:pt idx="51">
                    <c:v>0.17373846780968272</c:v>
                  </c:pt>
                  <c:pt idx="52">
                    <c:v>0.24423980107521687</c:v>
                  </c:pt>
                  <c:pt idx="53">
                    <c:v>0.4781709253018227</c:v>
                  </c:pt>
                  <c:pt idx="54">
                    <c:v>0.23059422071472824</c:v>
                  </c:pt>
                  <c:pt idx="56">
                    <c:v>1.4391271767004465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Crosses'!$B$2:$B$58</c:f>
              <c:strCache>
                <c:ptCount val="57"/>
                <c:pt idx="0">
                  <c:v>01x02 </c:v>
                </c:pt>
                <c:pt idx="1">
                  <c:v>01x03 </c:v>
                </c:pt>
                <c:pt idx="2">
                  <c:v>01x05 </c:v>
                </c:pt>
                <c:pt idx="3">
                  <c:v>01x06 </c:v>
                </c:pt>
                <c:pt idx="4">
                  <c:v>01x07 </c:v>
                </c:pt>
                <c:pt idx="5">
                  <c:v>01x08 </c:v>
                </c:pt>
                <c:pt idx="6">
                  <c:v>01x09 </c:v>
                </c:pt>
                <c:pt idx="7">
                  <c:v>01x12 </c:v>
                </c:pt>
                <c:pt idx="8">
                  <c:v>01x13 </c:v>
                </c:pt>
                <c:pt idx="9">
                  <c:v>01x04 </c:v>
                </c:pt>
                <c:pt idx="10">
                  <c:v>02x03 </c:v>
                </c:pt>
                <c:pt idx="11">
                  <c:v>02x05 </c:v>
                </c:pt>
                <c:pt idx="12">
                  <c:v>02x06 </c:v>
                </c:pt>
                <c:pt idx="13">
                  <c:v>02x07 </c:v>
                </c:pt>
                <c:pt idx="14">
                  <c:v>08x02 </c:v>
                </c:pt>
                <c:pt idx="15">
                  <c:v>02x09 </c:v>
                </c:pt>
                <c:pt idx="16">
                  <c:v>02x12 </c:v>
                </c:pt>
                <c:pt idx="17">
                  <c:v>02x13 </c:v>
                </c:pt>
                <c:pt idx="18">
                  <c:v>02x04 </c:v>
                </c:pt>
                <c:pt idx="19">
                  <c:v>03x05 </c:v>
                </c:pt>
                <c:pt idx="20">
                  <c:v>03x06 </c:v>
                </c:pt>
                <c:pt idx="21">
                  <c:v>03x07 </c:v>
                </c:pt>
                <c:pt idx="22">
                  <c:v>03x08 </c:v>
                </c:pt>
                <c:pt idx="23">
                  <c:v>03x09 </c:v>
                </c:pt>
                <c:pt idx="24">
                  <c:v>03x12</c:v>
                </c:pt>
                <c:pt idx="25">
                  <c:v>03x13 </c:v>
                </c:pt>
                <c:pt idx="26">
                  <c:v>03x04 </c:v>
                </c:pt>
                <c:pt idx="27">
                  <c:v>05x06 </c:v>
                </c:pt>
                <c:pt idx="28">
                  <c:v>05x07 </c:v>
                </c:pt>
                <c:pt idx="29">
                  <c:v>05x08 </c:v>
                </c:pt>
                <c:pt idx="30">
                  <c:v>05x09 </c:v>
                </c:pt>
                <c:pt idx="31">
                  <c:v>05x12 </c:v>
                </c:pt>
                <c:pt idx="32">
                  <c:v>05x13 </c:v>
                </c:pt>
                <c:pt idx="33">
                  <c:v>05x04 </c:v>
                </c:pt>
                <c:pt idx="34">
                  <c:v>06x07 </c:v>
                </c:pt>
                <c:pt idx="35">
                  <c:v>06x08 </c:v>
                </c:pt>
                <c:pt idx="36">
                  <c:v>06x09 </c:v>
                </c:pt>
                <c:pt idx="37">
                  <c:v>06x12 </c:v>
                </c:pt>
                <c:pt idx="38">
                  <c:v>06x13 </c:v>
                </c:pt>
                <c:pt idx="39">
                  <c:v>06x04 </c:v>
                </c:pt>
                <c:pt idx="40">
                  <c:v>07x08 </c:v>
                </c:pt>
                <c:pt idx="41">
                  <c:v>07x09 </c:v>
                </c:pt>
                <c:pt idx="42">
                  <c:v>07x12 </c:v>
                </c:pt>
                <c:pt idx="43">
                  <c:v>07x13 </c:v>
                </c:pt>
                <c:pt idx="44">
                  <c:v>07x04 </c:v>
                </c:pt>
                <c:pt idx="45">
                  <c:v>08x09 </c:v>
                </c:pt>
                <c:pt idx="46">
                  <c:v>08x12 </c:v>
                </c:pt>
                <c:pt idx="47">
                  <c:v>08x13 </c:v>
                </c:pt>
                <c:pt idx="48">
                  <c:v>08x04 </c:v>
                </c:pt>
                <c:pt idx="49">
                  <c:v>09x12 </c:v>
                </c:pt>
                <c:pt idx="50">
                  <c:v>09x13 </c:v>
                </c:pt>
                <c:pt idx="51">
                  <c:v>04x09 </c:v>
                </c:pt>
                <c:pt idx="52">
                  <c:v>12x13 </c:v>
                </c:pt>
                <c:pt idx="53">
                  <c:v>12x04 </c:v>
                </c:pt>
                <c:pt idx="54">
                  <c:v>13x04 </c:v>
                </c:pt>
                <c:pt idx="56">
                  <c:v>BATCH </c:v>
                </c:pt>
              </c:strCache>
            </c:strRef>
          </c:cat>
          <c:val>
            <c:numRef>
              <c:f>'Reciprocal Crosses'!$C$2:$C$58</c:f>
              <c:numCache>
                <c:formatCode>General</c:formatCode>
                <c:ptCount val="57"/>
                <c:pt idx="0">
                  <c:v>68.487907891691748</c:v>
                </c:pt>
                <c:pt idx="1">
                  <c:v>1.5634895601789189</c:v>
                </c:pt>
                <c:pt idx="2">
                  <c:v>0</c:v>
                </c:pt>
                <c:pt idx="3">
                  <c:v>75.108574220774472</c:v>
                </c:pt>
                <c:pt idx="4">
                  <c:v>78.578977854004933</c:v>
                </c:pt>
                <c:pt idx="5">
                  <c:v>0.86290357997836387</c:v>
                </c:pt>
                <c:pt idx="6">
                  <c:v>69.359342504547172</c:v>
                </c:pt>
                <c:pt idx="7">
                  <c:v>0.92088818438602615</c:v>
                </c:pt>
                <c:pt idx="8">
                  <c:v>0.45045045045045046</c:v>
                </c:pt>
                <c:pt idx="9">
                  <c:v>92.760501821062618</c:v>
                </c:pt>
                <c:pt idx="10">
                  <c:v>92.96444831928703</c:v>
                </c:pt>
                <c:pt idx="11">
                  <c:v>93.362301505490578</c:v>
                </c:pt>
                <c:pt idx="12">
                  <c:v>90.763384030710768</c:v>
                </c:pt>
                <c:pt idx="13">
                  <c:v>76.873049604904438</c:v>
                </c:pt>
                <c:pt idx="14">
                  <c:v>76.451678040844357</c:v>
                </c:pt>
                <c:pt idx="15">
                  <c:v>93.666190201966188</c:v>
                </c:pt>
                <c:pt idx="16">
                  <c:v>91.274181849048162</c:v>
                </c:pt>
                <c:pt idx="17">
                  <c:v>90.490066961184723</c:v>
                </c:pt>
                <c:pt idx="18">
                  <c:v>90.713492764436523</c:v>
                </c:pt>
                <c:pt idx="19">
                  <c:v>0.28050490883590462</c:v>
                </c:pt>
                <c:pt idx="20">
                  <c:v>83.454232641633169</c:v>
                </c:pt>
                <c:pt idx="21">
                  <c:v>82.742902876804138</c:v>
                </c:pt>
                <c:pt idx="22">
                  <c:v>0.2032520325203252</c:v>
                </c:pt>
                <c:pt idx="23">
                  <c:v>82.222081591074314</c:v>
                </c:pt>
                <c:pt idx="24">
                  <c:v>0.34000033251866263</c:v>
                </c:pt>
                <c:pt idx="25">
                  <c:v>0.61415098449830186</c:v>
                </c:pt>
                <c:pt idx="26">
                  <c:v>92.379393644955641</c:v>
                </c:pt>
                <c:pt idx="27">
                  <c:v>83.963607773384766</c:v>
                </c:pt>
                <c:pt idx="28">
                  <c:v>84.255161188556187</c:v>
                </c:pt>
                <c:pt idx="29">
                  <c:v>8.3333333333333329E-2</c:v>
                </c:pt>
                <c:pt idx="30">
                  <c:v>79.724790540658731</c:v>
                </c:pt>
                <c:pt idx="31">
                  <c:v>0.49751243781094523</c:v>
                </c:pt>
                <c:pt idx="32">
                  <c:v>0.1923162188525317</c:v>
                </c:pt>
                <c:pt idx="33">
                  <c:v>93.000412753062918</c:v>
                </c:pt>
                <c:pt idx="34">
                  <c:v>83.423112239761181</c:v>
                </c:pt>
                <c:pt idx="35">
                  <c:v>36.819707299643945</c:v>
                </c:pt>
                <c:pt idx="36">
                  <c:v>41.404952710995595</c:v>
                </c:pt>
                <c:pt idx="37">
                  <c:v>14.846091447234897</c:v>
                </c:pt>
                <c:pt idx="38">
                  <c:v>46.460561326407678</c:v>
                </c:pt>
                <c:pt idx="39">
                  <c:v>96.308232793127559</c:v>
                </c:pt>
                <c:pt idx="40">
                  <c:v>92.407394979968046</c:v>
                </c:pt>
                <c:pt idx="41">
                  <c:v>95.705015849338054</c:v>
                </c:pt>
                <c:pt idx="42">
                  <c:v>94.890211640211646</c:v>
                </c:pt>
                <c:pt idx="43">
                  <c:v>90.339077137244416</c:v>
                </c:pt>
                <c:pt idx="44">
                  <c:v>93.879678241380361</c:v>
                </c:pt>
                <c:pt idx="45">
                  <c:v>85.424524771740764</c:v>
                </c:pt>
                <c:pt idx="46">
                  <c:v>0</c:v>
                </c:pt>
                <c:pt idx="47">
                  <c:v>0</c:v>
                </c:pt>
                <c:pt idx="48">
                  <c:v>95.086588705566328</c:v>
                </c:pt>
                <c:pt idx="49">
                  <c:v>44.602396514161221</c:v>
                </c:pt>
                <c:pt idx="50">
                  <c:v>43.093200724977827</c:v>
                </c:pt>
                <c:pt idx="51">
                  <c:v>95.711758901041108</c:v>
                </c:pt>
                <c:pt idx="52">
                  <c:v>0.99067491931200724</c:v>
                </c:pt>
                <c:pt idx="53">
                  <c:v>96.192588067142594</c:v>
                </c:pt>
                <c:pt idx="54">
                  <c:v>96.841565182984709</c:v>
                </c:pt>
                <c:pt idx="56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F-4857-BB5A-A0A4F889B1B6}"/>
            </c:ext>
          </c:extLst>
        </c:ser>
        <c:ser>
          <c:idx val="1"/>
          <c:order val="1"/>
          <c:tx>
            <c:v>Ova</c:v>
          </c:tx>
          <c:spPr>
            <a:solidFill>
              <a:srgbClr val="CC00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Crosses'!$H$2:$H$56</c:f>
                <c:numCache>
                  <c:formatCode>General</c:formatCode>
                  <c:ptCount val="55"/>
                  <c:pt idx="0">
                    <c:v>0.91902841896891818</c:v>
                  </c:pt>
                  <c:pt idx="1">
                    <c:v>0.1349527665317139</c:v>
                  </c:pt>
                  <c:pt idx="2">
                    <c:v>0.21452170199465323</c:v>
                  </c:pt>
                  <c:pt idx="3">
                    <c:v>1.8579394192386209</c:v>
                  </c:pt>
                  <c:pt idx="4">
                    <c:v>1.0393624157214987</c:v>
                  </c:pt>
                  <c:pt idx="5">
                    <c:v>0</c:v>
                  </c:pt>
                  <c:pt idx="6">
                    <c:v>1.6237709708330024</c:v>
                  </c:pt>
                  <c:pt idx="7">
                    <c:v>0.28271815023243113</c:v>
                  </c:pt>
                  <c:pt idx="8">
                    <c:v>0</c:v>
                  </c:pt>
                  <c:pt idx="9">
                    <c:v>1.2807139794106399</c:v>
                  </c:pt>
                  <c:pt idx="10">
                    <c:v>2.7167283071327391</c:v>
                  </c:pt>
                  <c:pt idx="11">
                    <c:v>0.61142341617368567</c:v>
                  </c:pt>
                  <c:pt idx="12">
                    <c:v>0.29569447025444001</c:v>
                  </c:pt>
                  <c:pt idx="13">
                    <c:v>1.0808408293143617</c:v>
                  </c:pt>
                  <c:pt idx="14">
                    <c:v>0.43992186225154384</c:v>
                  </c:pt>
                  <c:pt idx="15">
                    <c:v>1.5634231426781651</c:v>
                  </c:pt>
                  <c:pt idx="16">
                    <c:v>3.1286727828626972</c:v>
                  </c:pt>
                  <c:pt idx="17">
                    <c:v>1.7959264735350926</c:v>
                  </c:pt>
                  <c:pt idx="18">
                    <c:v>0.35069089145873039</c:v>
                  </c:pt>
                  <c:pt idx="19">
                    <c:v>0</c:v>
                  </c:pt>
                  <c:pt idx="20">
                    <c:v>2.1759494783107565</c:v>
                  </c:pt>
                  <c:pt idx="21">
                    <c:v>0.67498491818899675</c:v>
                  </c:pt>
                  <c:pt idx="22">
                    <c:v>0.10334075193647989</c:v>
                  </c:pt>
                  <c:pt idx="23">
                    <c:v>1.6289808164455166</c:v>
                  </c:pt>
                  <c:pt idx="24">
                    <c:v>0.44131958252502912</c:v>
                  </c:pt>
                  <c:pt idx="25">
                    <c:v>0.16314934317492366</c:v>
                  </c:pt>
                  <c:pt idx="26">
                    <c:v>3.1503140621200068</c:v>
                  </c:pt>
                  <c:pt idx="27">
                    <c:v>3.6218251708856757</c:v>
                  </c:pt>
                  <c:pt idx="28">
                    <c:v>1.9560009202894248</c:v>
                  </c:pt>
                  <c:pt idx="29">
                    <c:v>0</c:v>
                  </c:pt>
                  <c:pt idx="30">
                    <c:v>3.0062670578840662</c:v>
                  </c:pt>
                  <c:pt idx="31">
                    <c:v>0.41081597863297992</c:v>
                  </c:pt>
                  <c:pt idx="32">
                    <c:v>0.11148272017837237</c:v>
                  </c:pt>
                  <c:pt idx="33">
                    <c:v>0.77342858193368169</c:v>
                  </c:pt>
                  <c:pt idx="34">
                    <c:v>0.31695849346049726</c:v>
                  </c:pt>
                  <c:pt idx="35">
                    <c:v>1.0542737152183157</c:v>
                  </c:pt>
                  <c:pt idx="36">
                    <c:v>0</c:v>
                  </c:pt>
                  <c:pt idx="37">
                    <c:v>2.8680859472104387</c:v>
                  </c:pt>
                  <c:pt idx="38">
                    <c:v>2.760433625672194</c:v>
                  </c:pt>
                  <c:pt idx="39">
                    <c:v>1.1219794536484331</c:v>
                  </c:pt>
                  <c:pt idx="40">
                    <c:v>0.96308902133842311</c:v>
                  </c:pt>
                  <c:pt idx="41">
                    <c:v>3.0868732781252906</c:v>
                  </c:pt>
                  <c:pt idx="42">
                    <c:v>0.79401767084912689</c:v>
                  </c:pt>
                  <c:pt idx="43">
                    <c:v>1.5309269061475965</c:v>
                  </c:pt>
                  <c:pt idx="44">
                    <c:v>0.40724790826510981</c:v>
                  </c:pt>
                  <c:pt idx="45">
                    <c:v>2.5855948435619633</c:v>
                  </c:pt>
                  <c:pt idx="46">
                    <c:v>0.48014311202087862</c:v>
                  </c:pt>
                  <c:pt idx="47">
                    <c:v>0</c:v>
                  </c:pt>
                  <c:pt idx="48">
                    <c:v>1.4935103311418578</c:v>
                  </c:pt>
                  <c:pt idx="49">
                    <c:v>2.43733188474818</c:v>
                  </c:pt>
                  <c:pt idx="50">
                    <c:v>0.9624523766124653</c:v>
                  </c:pt>
                  <c:pt idx="51">
                    <c:v>0.17373846780968272</c:v>
                  </c:pt>
                  <c:pt idx="52">
                    <c:v>0.35087719298245612</c:v>
                  </c:pt>
                  <c:pt idx="53">
                    <c:v>0.77325246165900474</c:v>
                  </c:pt>
                  <c:pt idx="54">
                    <c:v>2.2835653681169958</c:v>
                  </c:pt>
                </c:numCache>
              </c:numRef>
            </c:plus>
            <c:minus>
              <c:numRef>
                <c:f>'Reciprocal Crosses'!$H$2:$H$56</c:f>
                <c:numCache>
                  <c:formatCode>General</c:formatCode>
                  <c:ptCount val="55"/>
                  <c:pt idx="0">
                    <c:v>0.91902841896891818</c:v>
                  </c:pt>
                  <c:pt idx="1">
                    <c:v>0.1349527665317139</c:v>
                  </c:pt>
                  <c:pt idx="2">
                    <c:v>0.21452170199465323</c:v>
                  </c:pt>
                  <c:pt idx="3">
                    <c:v>1.8579394192386209</c:v>
                  </c:pt>
                  <c:pt idx="4">
                    <c:v>1.0393624157214987</c:v>
                  </c:pt>
                  <c:pt idx="5">
                    <c:v>0</c:v>
                  </c:pt>
                  <c:pt idx="6">
                    <c:v>1.6237709708330024</c:v>
                  </c:pt>
                  <c:pt idx="7">
                    <c:v>0.28271815023243113</c:v>
                  </c:pt>
                  <c:pt idx="8">
                    <c:v>0</c:v>
                  </c:pt>
                  <c:pt idx="9">
                    <c:v>1.2807139794106399</c:v>
                  </c:pt>
                  <c:pt idx="10">
                    <c:v>2.7167283071327391</c:v>
                  </c:pt>
                  <c:pt idx="11">
                    <c:v>0.61142341617368567</c:v>
                  </c:pt>
                  <c:pt idx="12">
                    <c:v>0.29569447025444001</c:v>
                  </c:pt>
                  <c:pt idx="13">
                    <c:v>1.0808408293143617</c:v>
                  </c:pt>
                  <c:pt idx="14">
                    <c:v>0.43992186225154384</c:v>
                  </c:pt>
                  <c:pt idx="15">
                    <c:v>1.5634231426781651</c:v>
                  </c:pt>
                  <c:pt idx="16">
                    <c:v>3.1286727828626972</c:v>
                  </c:pt>
                  <c:pt idx="17">
                    <c:v>1.7959264735350926</c:v>
                  </c:pt>
                  <c:pt idx="18">
                    <c:v>0.35069089145873039</c:v>
                  </c:pt>
                  <c:pt idx="19">
                    <c:v>0</c:v>
                  </c:pt>
                  <c:pt idx="20">
                    <c:v>2.1759494783107565</c:v>
                  </c:pt>
                  <c:pt idx="21">
                    <c:v>0.67498491818899675</c:v>
                  </c:pt>
                  <c:pt idx="22">
                    <c:v>0.10334075193647989</c:v>
                  </c:pt>
                  <c:pt idx="23">
                    <c:v>1.6289808164455166</c:v>
                  </c:pt>
                  <c:pt idx="24">
                    <c:v>0.44131958252502912</c:v>
                  </c:pt>
                  <c:pt idx="25">
                    <c:v>0.16314934317492366</c:v>
                  </c:pt>
                  <c:pt idx="26">
                    <c:v>3.1503140621200068</c:v>
                  </c:pt>
                  <c:pt idx="27">
                    <c:v>3.6218251708856757</c:v>
                  </c:pt>
                  <c:pt idx="28">
                    <c:v>1.9560009202894248</c:v>
                  </c:pt>
                  <c:pt idx="29">
                    <c:v>0</c:v>
                  </c:pt>
                  <c:pt idx="30">
                    <c:v>3.0062670578840662</c:v>
                  </c:pt>
                  <c:pt idx="31">
                    <c:v>0.41081597863297992</c:v>
                  </c:pt>
                  <c:pt idx="32">
                    <c:v>0.11148272017837237</c:v>
                  </c:pt>
                  <c:pt idx="33">
                    <c:v>0.77342858193368169</c:v>
                  </c:pt>
                  <c:pt idx="34">
                    <c:v>0.31695849346049726</c:v>
                  </c:pt>
                  <c:pt idx="35">
                    <c:v>1.0542737152183157</c:v>
                  </c:pt>
                  <c:pt idx="36">
                    <c:v>0</c:v>
                  </c:pt>
                  <c:pt idx="37">
                    <c:v>2.8680859472104387</c:v>
                  </c:pt>
                  <c:pt idx="38">
                    <c:v>2.760433625672194</c:v>
                  </c:pt>
                  <c:pt idx="39">
                    <c:v>1.1219794536484331</c:v>
                  </c:pt>
                  <c:pt idx="40">
                    <c:v>0.96308902133842311</c:v>
                  </c:pt>
                  <c:pt idx="41">
                    <c:v>3.0868732781252906</c:v>
                  </c:pt>
                  <c:pt idx="42">
                    <c:v>0.79401767084912689</c:v>
                  </c:pt>
                  <c:pt idx="43">
                    <c:v>1.5309269061475965</c:v>
                  </c:pt>
                  <c:pt idx="44">
                    <c:v>0.40724790826510981</c:v>
                  </c:pt>
                  <c:pt idx="45">
                    <c:v>2.5855948435619633</c:v>
                  </c:pt>
                  <c:pt idx="46">
                    <c:v>0.48014311202087862</c:v>
                  </c:pt>
                  <c:pt idx="47">
                    <c:v>0</c:v>
                  </c:pt>
                  <c:pt idx="48">
                    <c:v>1.4935103311418578</c:v>
                  </c:pt>
                  <c:pt idx="49">
                    <c:v>2.43733188474818</c:v>
                  </c:pt>
                  <c:pt idx="50">
                    <c:v>0.9624523766124653</c:v>
                  </c:pt>
                  <c:pt idx="51">
                    <c:v>0.17373846780968272</c:v>
                  </c:pt>
                  <c:pt idx="52">
                    <c:v>0.35087719298245612</c:v>
                  </c:pt>
                  <c:pt idx="53">
                    <c:v>0.77325246165900474</c:v>
                  </c:pt>
                  <c:pt idx="54">
                    <c:v>2.2835653681169958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val>
            <c:numRef>
              <c:f>'Reciprocal Crosses'!$G$2:$G$56</c:f>
              <c:numCache>
                <c:formatCode>General</c:formatCode>
                <c:ptCount val="55"/>
                <c:pt idx="0">
                  <c:v>95.257588415483156</c:v>
                </c:pt>
                <c:pt idx="1">
                  <c:v>0.1349527665317139</c:v>
                </c:pt>
                <c:pt idx="2">
                  <c:v>0.39870787024487209</c:v>
                </c:pt>
                <c:pt idx="3">
                  <c:v>64.296575210244839</c:v>
                </c:pt>
                <c:pt idx="4">
                  <c:v>90.298567001135368</c:v>
                </c:pt>
                <c:pt idx="5">
                  <c:v>0</c:v>
                </c:pt>
                <c:pt idx="6">
                  <c:v>53.558702635555875</c:v>
                </c:pt>
                <c:pt idx="7">
                  <c:v>1.2508192899340609</c:v>
                </c:pt>
                <c:pt idx="8">
                  <c:v>0</c:v>
                </c:pt>
                <c:pt idx="9">
                  <c:v>94.367405424259275</c:v>
                </c:pt>
                <c:pt idx="10">
                  <c:v>71.828143883483605</c:v>
                </c:pt>
                <c:pt idx="11">
                  <c:v>74.020609065102178</c:v>
                </c:pt>
                <c:pt idx="12">
                  <c:v>73.030222283231112</c:v>
                </c:pt>
                <c:pt idx="13">
                  <c:v>80.512971698113219</c:v>
                </c:pt>
                <c:pt idx="14">
                  <c:v>91.90896721404944</c:v>
                </c:pt>
                <c:pt idx="15">
                  <c:v>80.819715653694402</c:v>
                </c:pt>
                <c:pt idx="16">
                  <c:v>80.702115556518677</c:v>
                </c:pt>
                <c:pt idx="17">
                  <c:v>87.911852429843307</c:v>
                </c:pt>
                <c:pt idx="18">
                  <c:v>91.380706958737164</c:v>
                </c:pt>
                <c:pt idx="19">
                  <c:v>0</c:v>
                </c:pt>
                <c:pt idx="20">
                  <c:v>41.338762521044202</c:v>
                </c:pt>
                <c:pt idx="21">
                  <c:v>93.089999654370914</c:v>
                </c:pt>
                <c:pt idx="22">
                  <c:v>0.20407531277096494</c:v>
                </c:pt>
                <c:pt idx="23">
                  <c:v>44.049767146595912</c:v>
                </c:pt>
                <c:pt idx="24">
                  <c:v>2.5043585785273765</c:v>
                </c:pt>
                <c:pt idx="25">
                  <c:v>0.32422672319045381</c:v>
                </c:pt>
                <c:pt idx="26">
                  <c:v>89.863766618809166</c:v>
                </c:pt>
                <c:pt idx="27">
                  <c:v>41.80124147583598</c:v>
                </c:pt>
                <c:pt idx="28">
                  <c:v>94.913266077639278</c:v>
                </c:pt>
                <c:pt idx="29">
                  <c:v>0</c:v>
                </c:pt>
                <c:pt idx="30">
                  <c:v>44.690964601976837</c:v>
                </c:pt>
                <c:pt idx="31">
                  <c:v>3.1942252715837625</c:v>
                </c:pt>
                <c:pt idx="32">
                  <c:v>0.11148272017837235</c:v>
                </c:pt>
                <c:pt idx="33">
                  <c:v>96.152958152958149</c:v>
                </c:pt>
                <c:pt idx="34">
                  <c:v>91.148073887573503</c:v>
                </c:pt>
                <c:pt idx="35">
                  <c:v>86.044056710579341</c:v>
                </c:pt>
                <c:pt idx="36">
                  <c:v>0</c:v>
                </c:pt>
                <c:pt idx="37">
                  <c:v>90.857281918541617</c:v>
                </c:pt>
                <c:pt idx="38">
                  <c:v>87.644033074904641</c:v>
                </c:pt>
                <c:pt idx="39">
                  <c:v>93.572711507494105</c:v>
                </c:pt>
                <c:pt idx="40">
                  <c:v>91.925832279814585</c:v>
                </c:pt>
                <c:pt idx="41">
                  <c:v>86.827485380116968</c:v>
                </c:pt>
                <c:pt idx="42">
                  <c:v>88.505411008406554</c:v>
                </c:pt>
                <c:pt idx="43">
                  <c:v>88.896021847232419</c:v>
                </c:pt>
                <c:pt idx="44">
                  <c:v>91.092191147389869</c:v>
                </c:pt>
                <c:pt idx="45">
                  <c:v>43.896988275295151</c:v>
                </c:pt>
                <c:pt idx="46">
                  <c:v>1.0218456436267596</c:v>
                </c:pt>
                <c:pt idx="47">
                  <c:v>0</c:v>
                </c:pt>
                <c:pt idx="48">
                  <c:v>92.405542157279982</c:v>
                </c:pt>
                <c:pt idx="49">
                  <c:v>44.602396514161221</c:v>
                </c:pt>
                <c:pt idx="50">
                  <c:v>85.666278166278175</c:v>
                </c:pt>
                <c:pt idx="51">
                  <c:v>95.711758901041108</c:v>
                </c:pt>
                <c:pt idx="52">
                  <c:v>0.35087719298245612</c:v>
                </c:pt>
                <c:pt idx="53">
                  <c:v>93.674142026702654</c:v>
                </c:pt>
                <c:pt idx="54">
                  <c:v>94.879592543143943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F-48F6-ADA7-2BB2C3F3E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axId val="1993433968"/>
        <c:axId val="1367475920"/>
      </c:barChart>
      <c:catAx>
        <c:axId val="199343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Cross (SpermxOva)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75920"/>
        <c:crosses val="autoZero"/>
        <c:auto val="1"/>
        <c:lblAlgn val="ctr"/>
        <c:lblOffset val="100"/>
        <c:noMultiLvlLbl val="0"/>
      </c:catAx>
      <c:valAx>
        <c:axId val="13674759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% (n=3)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>
                    <a:lumMod val="95000"/>
                    <a:lumOff val="5000"/>
                  </a:schemeClr>
                </a:solidFill>
              </a:rPr>
              <a:t>2022 OFAV Overall</a:t>
            </a:r>
            <a:r>
              <a:rPr lang="en-US" sz="20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Genet Averages</a:t>
            </a:r>
            <a:endParaRPr lang="en-US" sz="20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Outcrosses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58-40B5-92D2-44B293F339B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758-40B5-92D2-44B293F339B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758-40B5-92D2-44B293F339B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758-40B5-92D2-44B293F339B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58-40B5-92D2-44B293F339B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758-40B5-92D2-44B293F339B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758-40B5-92D2-44B293F339B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758-40B5-92D2-44B293F339BC}"/>
              </c:ext>
            </c:extLst>
          </c:dPt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E5-421A-AFC6-29134E3D29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Genet Average'!$D$30:$D$41</c:f>
                <c:numCache>
                  <c:formatCode>General</c:formatCode>
                  <c:ptCount val="12"/>
                  <c:pt idx="0">
                    <c:v>9.1828304016103743</c:v>
                  </c:pt>
                  <c:pt idx="1">
                    <c:v>1.9522402892680089</c:v>
                  </c:pt>
                  <c:pt idx="2">
                    <c:v>9.3018261526538879</c:v>
                  </c:pt>
                  <c:pt idx="3">
                    <c:v>0.46130164397459916</c:v>
                  </c:pt>
                  <c:pt idx="4">
                    <c:v>9.473362891404669</c:v>
                  </c:pt>
                  <c:pt idx="5">
                    <c:v>6.3832054275807293</c:v>
                  </c:pt>
                  <c:pt idx="6">
                    <c:v>1.2654636764480378</c:v>
                  </c:pt>
                  <c:pt idx="7">
                    <c:v>9.6335727818659809</c:v>
                  </c:pt>
                  <c:pt idx="8">
                    <c:v>6.3278697860863113</c:v>
                  </c:pt>
                  <c:pt idx="9">
                    <c:v>9.9618753247711176</c:v>
                  </c:pt>
                  <c:pt idx="10">
                    <c:v>9.7557683092377498</c:v>
                  </c:pt>
                  <c:pt idx="11">
                    <c:v>1.4391271767004465</c:v>
                  </c:pt>
                </c:numCache>
              </c:numRef>
            </c:plus>
            <c:minus>
              <c:numRef>
                <c:f>'Overall Genet Average'!$D$30:$D$41</c:f>
                <c:numCache>
                  <c:formatCode>General</c:formatCode>
                  <c:ptCount val="12"/>
                  <c:pt idx="0">
                    <c:v>9.1828304016103743</c:v>
                  </c:pt>
                  <c:pt idx="1">
                    <c:v>1.9522402892680089</c:v>
                  </c:pt>
                  <c:pt idx="2">
                    <c:v>9.3018261526538879</c:v>
                  </c:pt>
                  <c:pt idx="3">
                    <c:v>0.46130164397459916</c:v>
                  </c:pt>
                  <c:pt idx="4">
                    <c:v>9.473362891404669</c:v>
                  </c:pt>
                  <c:pt idx="5">
                    <c:v>6.3832054275807293</c:v>
                  </c:pt>
                  <c:pt idx="6">
                    <c:v>1.2654636764480378</c:v>
                  </c:pt>
                  <c:pt idx="7">
                    <c:v>9.6335727818659809</c:v>
                  </c:pt>
                  <c:pt idx="8">
                    <c:v>6.3278697860863113</c:v>
                  </c:pt>
                  <c:pt idx="9">
                    <c:v>9.9618753247711176</c:v>
                  </c:pt>
                  <c:pt idx="10">
                    <c:v>9.7557683092377498</c:v>
                  </c:pt>
                  <c:pt idx="11">
                    <c:v>1.4391271767004465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'Overall Genet Average'!$B$30:$B$41</c:f>
              <c:strCache>
                <c:ptCount val="12"/>
                <c:pt idx="0">
                  <c:v>01*</c:v>
                </c:pt>
                <c:pt idx="1">
                  <c:v>02</c:v>
                </c:pt>
                <c:pt idx="2">
                  <c:v>03*</c:v>
                </c:pt>
                <c:pt idx="3">
                  <c:v>04</c:v>
                </c:pt>
                <c:pt idx="4">
                  <c:v>05*</c:v>
                </c:pt>
                <c:pt idx="5">
                  <c:v>06^</c:v>
                </c:pt>
                <c:pt idx="6">
                  <c:v>07</c:v>
                </c:pt>
                <c:pt idx="7">
                  <c:v>08*</c:v>
                </c:pt>
                <c:pt idx="8">
                  <c:v>09^</c:v>
                </c:pt>
                <c:pt idx="9">
                  <c:v>12*</c:v>
                </c:pt>
                <c:pt idx="10">
                  <c:v>13*</c:v>
                </c:pt>
                <c:pt idx="11">
                  <c:v>Batch</c:v>
                </c:pt>
              </c:strCache>
            </c:strRef>
          </c:cat>
          <c:val>
            <c:numRef>
              <c:f>'Overall Genet Average'!$C$30:$C$41</c:f>
              <c:numCache>
                <c:formatCode>0.00</c:formatCode>
                <c:ptCount val="12"/>
                <c:pt idx="0">
                  <c:v>39.382817734023192</c:v>
                </c:pt>
                <c:pt idx="1">
                  <c:v>84.620979716391005</c:v>
                </c:pt>
                <c:pt idx="2">
                  <c:v>39.005125504881498</c:v>
                </c:pt>
                <c:pt idx="3">
                  <c:v>93.794011978342567</c:v>
                </c:pt>
                <c:pt idx="4">
                  <c:v>39.532169794775264</c:v>
                </c:pt>
                <c:pt idx="5">
                  <c:v>66.114270753656157</c:v>
                </c:pt>
                <c:pt idx="6">
                  <c:v>88.515220079698324</c:v>
                </c:pt>
                <c:pt idx="7">
                  <c:v>39.737334516850588</c:v>
                </c:pt>
                <c:pt idx="8">
                  <c:v>64.204235078786581</c:v>
                </c:pt>
                <c:pt idx="9">
                  <c:v>43.170870887806345</c:v>
                </c:pt>
                <c:pt idx="10">
                  <c:v>40.762821430183322</c:v>
                </c:pt>
                <c:pt idx="11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D-42D1-BE89-3D150A45B262}"/>
            </c:ext>
          </c:extLst>
        </c:ser>
        <c:ser>
          <c:idx val="1"/>
          <c:order val="1"/>
          <c:tx>
            <c:v>Self Cross (n=3)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Genet Average'!$G$30:$G$40</c:f>
                <c:numCache>
                  <c:formatCode>General</c:formatCode>
                  <c:ptCount val="11"/>
                  <c:pt idx="0">
                    <c:v>0.25062656641604009</c:v>
                  </c:pt>
                  <c:pt idx="1">
                    <c:v>0.1061571125265393</c:v>
                  </c:pt>
                  <c:pt idx="2">
                    <c:v>0</c:v>
                  </c:pt>
                  <c:pt idx="3">
                    <c:v>0</c:v>
                  </c:pt>
                  <c:pt idx="4">
                    <c:v>0.24994239325106238</c:v>
                  </c:pt>
                  <c:pt idx="5">
                    <c:v>0.95778670480479466</c:v>
                  </c:pt>
                  <c:pt idx="6">
                    <c:v>1.1867115694334665</c:v>
                  </c:pt>
                  <c:pt idx="7">
                    <c:v>0.41552491256720497</c:v>
                  </c:pt>
                  <c:pt idx="8">
                    <c:v>0.31725212061375258</c:v>
                  </c:pt>
                  <c:pt idx="9">
                    <c:v>0.30581039755351691</c:v>
                  </c:pt>
                  <c:pt idx="10">
                    <c:v>0.1349527665317139</c:v>
                  </c:pt>
                </c:numCache>
              </c:numRef>
            </c:plus>
            <c:minus>
              <c:numRef>
                <c:f>'Overall Genet Average'!$G$30:$G$40</c:f>
                <c:numCache>
                  <c:formatCode>General</c:formatCode>
                  <c:ptCount val="11"/>
                  <c:pt idx="0">
                    <c:v>0.25062656641604009</c:v>
                  </c:pt>
                  <c:pt idx="1">
                    <c:v>0.1061571125265393</c:v>
                  </c:pt>
                  <c:pt idx="2">
                    <c:v>0</c:v>
                  </c:pt>
                  <c:pt idx="3">
                    <c:v>0</c:v>
                  </c:pt>
                  <c:pt idx="4">
                    <c:v>0.24994239325106238</c:v>
                  </c:pt>
                  <c:pt idx="5">
                    <c:v>0.95778670480479466</c:v>
                  </c:pt>
                  <c:pt idx="6">
                    <c:v>1.1867115694334665</c:v>
                  </c:pt>
                  <c:pt idx="7">
                    <c:v>0.41552491256720497</c:v>
                  </c:pt>
                  <c:pt idx="8">
                    <c:v>0.31725212061375258</c:v>
                  </c:pt>
                  <c:pt idx="9">
                    <c:v>0.30581039755351691</c:v>
                  </c:pt>
                  <c:pt idx="10">
                    <c:v>0.1349527665317139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'Overall Genet Average'!$B$30:$B$41</c:f>
              <c:strCache>
                <c:ptCount val="12"/>
                <c:pt idx="0">
                  <c:v>01*</c:v>
                </c:pt>
                <c:pt idx="1">
                  <c:v>02</c:v>
                </c:pt>
                <c:pt idx="2">
                  <c:v>03*</c:v>
                </c:pt>
                <c:pt idx="3">
                  <c:v>04</c:v>
                </c:pt>
                <c:pt idx="4">
                  <c:v>05*</c:v>
                </c:pt>
                <c:pt idx="5">
                  <c:v>06^</c:v>
                </c:pt>
                <c:pt idx="6">
                  <c:v>07</c:v>
                </c:pt>
                <c:pt idx="7">
                  <c:v>08*</c:v>
                </c:pt>
                <c:pt idx="8">
                  <c:v>09^</c:v>
                </c:pt>
                <c:pt idx="9">
                  <c:v>12*</c:v>
                </c:pt>
                <c:pt idx="10">
                  <c:v>13*</c:v>
                </c:pt>
                <c:pt idx="11">
                  <c:v>Batch</c:v>
                </c:pt>
              </c:strCache>
            </c:strRef>
          </c:cat>
          <c:val>
            <c:numRef>
              <c:f>'Overall Genet Average'!$F$30:$F$40</c:f>
              <c:numCache>
                <c:formatCode>0.00</c:formatCode>
                <c:ptCount val="11"/>
                <c:pt idx="0">
                  <c:v>0.25062656641604009</c:v>
                </c:pt>
                <c:pt idx="1">
                  <c:v>0.1061571125265393</c:v>
                </c:pt>
                <c:pt idx="2">
                  <c:v>0</c:v>
                </c:pt>
                <c:pt idx="3">
                  <c:v>0</c:v>
                </c:pt>
                <c:pt idx="4">
                  <c:v>0.43479911900964535</c:v>
                </c:pt>
                <c:pt idx="5">
                  <c:v>1.9090909090909089</c:v>
                </c:pt>
                <c:pt idx="6">
                  <c:v>11.19995745215158</c:v>
                </c:pt>
                <c:pt idx="7">
                  <c:v>0.8232323232323232</c:v>
                </c:pt>
                <c:pt idx="8">
                  <c:v>0.5535662839033626</c:v>
                </c:pt>
                <c:pt idx="9">
                  <c:v>0.30581039755351686</c:v>
                </c:pt>
                <c:pt idx="10">
                  <c:v>0.1349527665317139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3-4B65-AB3E-D9D15F79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5"/>
        <c:axId val="1601477472"/>
        <c:axId val="1589948416"/>
      </c:barChart>
      <c:catAx>
        <c:axId val="16014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48416"/>
        <c:crosses val="autoZero"/>
        <c:auto val="1"/>
        <c:lblAlgn val="ctr"/>
        <c:lblOffset val="100"/>
        <c:noMultiLvlLbl val="0"/>
      </c:catAx>
      <c:valAx>
        <c:axId val="158994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7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>
                    <a:lumMod val="95000"/>
                    <a:lumOff val="5000"/>
                  </a:schemeClr>
                </a:solidFill>
              </a:rPr>
              <a:t>Overall</a:t>
            </a:r>
            <a:r>
              <a:rPr lang="en-US" sz="2000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Genet Averages</a:t>
            </a:r>
            <a:endParaRPr lang="en-US" sz="2000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Outcrosses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EE-48C4-B098-40013D45AE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Genet Average (2)'!$D$29:$D$40</c:f>
                <c:numCache>
                  <c:formatCode>General</c:formatCode>
                  <c:ptCount val="12"/>
                  <c:pt idx="0">
                    <c:v>4.5867085270257943</c:v>
                  </c:pt>
                  <c:pt idx="1">
                    <c:v>6.7166353491042958</c:v>
                  </c:pt>
                  <c:pt idx="2">
                    <c:v>6.146638364062623</c:v>
                  </c:pt>
                  <c:pt idx="3">
                    <c:v>6.3126693860518053</c:v>
                  </c:pt>
                  <c:pt idx="4">
                    <c:v>6.1701077045251962</c:v>
                  </c:pt>
                  <c:pt idx="5">
                    <c:v>5.0711385663229951</c:v>
                  </c:pt>
                  <c:pt idx="6">
                    <c:v>6.3832054275807293</c:v>
                  </c:pt>
                  <c:pt idx="7">
                    <c:v>6.3278697860863113</c:v>
                  </c:pt>
                  <c:pt idx="8">
                    <c:v>1.2654636764480378</c:v>
                  </c:pt>
                  <c:pt idx="9">
                    <c:v>1.9522402892680089</c:v>
                  </c:pt>
                  <c:pt idx="10">
                    <c:v>0.46130164397459916</c:v>
                  </c:pt>
                  <c:pt idx="11">
                    <c:v>1.4391271767004465</c:v>
                  </c:pt>
                </c:numCache>
              </c:numRef>
            </c:plus>
            <c:minus>
              <c:numRef>
                <c:f>'Overall Genet Average (2)'!$D$29:$D$40</c:f>
                <c:numCache>
                  <c:formatCode>General</c:formatCode>
                  <c:ptCount val="12"/>
                  <c:pt idx="0">
                    <c:v>4.5867085270257943</c:v>
                  </c:pt>
                  <c:pt idx="1">
                    <c:v>6.7166353491042958</c:v>
                  </c:pt>
                  <c:pt idx="2">
                    <c:v>6.146638364062623</c:v>
                  </c:pt>
                  <c:pt idx="3">
                    <c:v>6.3126693860518053</c:v>
                  </c:pt>
                  <c:pt idx="4">
                    <c:v>6.1701077045251962</c:v>
                  </c:pt>
                  <c:pt idx="5">
                    <c:v>5.0711385663229951</c:v>
                  </c:pt>
                  <c:pt idx="6">
                    <c:v>6.3832054275807293</c:v>
                  </c:pt>
                  <c:pt idx="7">
                    <c:v>6.3278697860863113</c:v>
                  </c:pt>
                  <c:pt idx="8">
                    <c:v>1.2654636764480378</c:v>
                  </c:pt>
                  <c:pt idx="9">
                    <c:v>1.9522402892680089</c:v>
                  </c:pt>
                  <c:pt idx="10">
                    <c:v>0.46130164397459916</c:v>
                  </c:pt>
                  <c:pt idx="11">
                    <c:v>1.4391271767004465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'Overall Genet Average (2)'!$B$29:$B$40</c:f>
              <c:strCache>
                <c:ptCount val="12"/>
                <c:pt idx="0">
                  <c:v>01</c:v>
                </c:pt>
                <c:pt idx="1">
                  <c:v>08</c:v>
                </c:pt>
                <c:pt idx="2">
                  <c:v>03</c:v>
                </c:pt>
                <c:pt idx="3">
                  <c:v>05</c:v>
                </c:pt>
                <c:pt idx="4">
                  <c:v>13</c:v>
                </c:pt>
                <c:pt idx="5">
                  <c:v>12</c:v>
                </c:pt>
                <c:pt idx="6">
                  <c:v>06</c:v>
                </c:pt>
                <c:pt idx="7">
                  <c:v>09</c:v>
                </c:pt>
                <c:pt idx="8">
                  <c:v>07</c:v>
                </c:pt>
                <c:pt idx="9">
                  <c:v>02</c:v>
                </c:pt>
                <c:pt idx="10">
                  <c:v>04</c:v>
                </c:pt>
                <c:pt idx="11">
                  <c:v>Batch</c:v>
                </c:pt>
              </c:strCache>
            </c:strRef>
          </c:cat>
          <c:val>
            <c:numRef>
              <c:f>'Overall Genet Average (2)'!$C$29:$C$40</c:f>
              <c:numCache>
                <c:formatCode>0.00</c:formatCode>
                <c:ptCount val="12"/>
                <c:pt idx="0">
                  <c:v>78.207414297875943</c:v>
                </c:pt>
                <c:pt idx="1">
                  <c:v>79.237128043478194</c:v>
                </c:pt>
                <c:pt idx="2">
                  <c:v>77.393349889805819</c:v>
                </c:pt>
                <c:pt idx="3">
                  <c:v>78.588531313466547</c:v>
                </c:pt>
                <c:pt idx="4">
                  <c:v>81.222224939420187</c:v>
                </c:pt>
                <c:pt idx="5">
                  <c:v>85.23462159054445</c:v>
                </c:pt>
                <c:pt idx="6">
                  <c:v>66.114270753656157</c:v>
                </c:pt>
                <c:pt idx="7">
                  <c:v>64.204235078786581</c:v>
                </c:pt>
                <c:pt idx="8">
                  <c:v>88.515220079698324</c:v>
                </c:pt>
                <c:pt idx="9">
                  <c:v>84.620979716391048</c:v>
                </c:pt>
                <c:pt idx="10">
                  <c:v>93.794011978342567</c:v>
                </c:pt>
                <c:pt idx="11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1-4328-898B-923BA746DA7A}"/>
            </c:ext>
          </c:extLst>
        </c:ser>
        <c:ser>
          <c:idx val="1"/>
          <c:order val="1"/>
          <c:tx>
            <c:v>Self Cross (n=3)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'Overall Genet Average (2)'!$G$29:$G$39</c:f>
                <c:numCache>
                  <c:formatCode>General</c:formatCode>
                  <c:ptCount val="11"/>
                  <c:pt idx="0">
                    <c:v>0.25062656641604009</c:v>
                  </c:pt>
                  <c:pt idx="1">
                    <c:v>0.1061571125265393</c:v>
                  </c:pt>
                  <c:pt idx="2">
                    <c:v>0</c:v>
                  </c:pt>
                  <c:pt idx="3">
                    <c:v>0</c:v>
                  </c:pt>
                  <c:pt idx="4">
                    <c:v>0.24994239325106238</c:v>
                  </c:pt>
                  <c:pt idx="5">
                    <c:v>0.95778670480479466</c:v>
                  </c:pt>
                  <c:pt idx="6">
                    <c:v>1.1867115694334665</c:v>
                  </c:pt>
                  <c:pt idx="7">
                    <c:v>0.41552491256720497</c:v>
                  </c:pt>
                  <c:pt idx="8">
                    <c:v>0.31725212061375258</c:v>
                  </c:pt>
                  <c:pt idx="9">
                    <c:v>0.30581039755351691</c:v>
                  </c:pt>
                  <c:pt idx="10">
                    <c:v>0.1349527665317139</c:v>
                  </c:pt>
                </c:numCache>
              </c:numRef>
            </c:plus>
            <c:minus>
              <c:numRef>
                <c:f>'Overall Genet Average (2)'!$G$29:$G$39</c:f>
                <c:numCache>
                  <c:formatCode>General</c:formatCode>
                  <c:ptCount val="11"/>
                  <c:pt idx="0">
                    <c:v>0.25062656641604009</c:v>
                  </c:pt>
                  <c:pt idx="1">
                    <c:v>0.1061571125265393</c:v>
                  </c:pt>
                  <c:pt idx="2">
                    <c:v>0</c:v>
                  </c:pt>
                  <c:pt idx="3">
                    <c:v>0</c:v>
                  </c:pt>
                  <c:pt idx="4">
                    <c:v>0.24994239325106238</c:v>
                  </c:pt>
                  <c:pt idx="5">
                    <c:v>0.95778670480479466</c:v>
                  </c:pt>
                  <c:pt idx="6">
                    <c:v>1.1867115694334665</c:v>
                  </c:pt>
                  <c:pt idx="7">
                    <c:v>0.41552491256720497</c:v>
                  </c:pt>
                  <c:pt idx="8">
                    <c:v>0.31725212061375258</c:v>
                  </c:pt>
                  <c:pt idx="9">
                    <c:v>0.30581039755351691</c:v>
                  </c:pt>
                  <c:pt idx="10">
                    <c:v>0.1349527665317139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'Overall Genet Average (2)'!$B$29:$B$40</c:f>
              <c:strCache>
                <c:ptCount val="12"/>
                <c:pt idx="0">
                  <c:v>01</c:v>
                </c:pt>
                <c:pt idx="1">
                  <c:v>08</c:v>
                </c:pt>
                <c:pt idx="2">
                  <c:v>03</c:v>
                </c:pt>
                <c:pt idx="3">
                  <c:v>05</c:v>
                </c:pt>
                <c:pt idx="4">
                  <c:v>13</c:v>
                </c:pt>
                <c:pt idx="5">
                  <c:v>12</c:v>
                </c:pt>
                <c:pt idx="6">
                  <c:v>06</c:v>
                </c:pt>
                <c:pt idx="7">
                  <c:v>09</c:v>
                </c:pt>
                <c:pt idx="8">
                  <c:v>07</c:v>
                </c:pt>
                <c:pt idx="9">
                  <c:v>02</c:v>
                </c:pt>
                <c:pt idx="10">
                  <c:v>04</c:v>
                </c:pt>
                <c:pt idx="11">
                  <c:v>Batch</c:v>
                </c:pt>
              </c:strCache>
            </c:strRef>
          </c:cat>
          <c:val>
            <c:numRef>
              <c:f>'Overall Genet Average (2)'!$F$29:$F$39</c:f>
              <c:numCache>
                <c:formatCode>0.00</c:formatCode>
                <c:ptCount val="11"/>
                <c:pt idx="0">
                  <c:v>0.25062656641604009</c:v>
                </c:pt>
                <c:pt idx="1">
                  <c:v>0.1061571125265393</c:v>
                </c:pt>
                <c:pt idx="2">
                  <c:v>0</c:v>
                </c:pt>
                <c:pt idx="3">
                  <c:v>0</c:v>
                </c:pt>
                <c:pt idx="4">
                  <c:v>0.43479911900964535</c:v>
                </c:pt>
                <c:pt idx="5">
                  <c:v>1.9090909090909089</c:v>
                </c:pt>
                <c:pt idx="6">
                  <c:v>11.19995745215158</c:v>
                </c:pt>
                <c:pt idx="7">
                  <c:v>0.8232323232323232</c:v>
                </c:pt>
                <c:pt idx="8">
                  <c:v>0.5535662839033626</c:v>
                </c:pt>
                <c:pt idx="9">
                  <c:v>0.30581039755351686</c:v>
                </c:pt>
                <c:pt idx="10">
                  <c:v>0.1349527665317139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1-4328-898B-923BA746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5"/>
        <c:axId val="1601477472"/>
        <c:axId val="1589948416"/>
      </c:barChart>
      <c:catAx>
        <c:axId val="160147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48416"/>
        <c:crosses val="autoZero"/>
        <c:auto val="1"/>
        <c:lblAlgn val="ctr"/>
        <c:lblOffset val="100"/>
        <c:noMultiLvlLbl val="0"/>
      </c:catAx>
      <c:valAx>
        <c:axId val="158994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>
                <a:solidFill>
                  <a:schemeClr val="tx1">
                    <a:lumMod val="95000"/>
                    <a:lumOff val="5000"/>
                  </a:schemeClr>
                </a:solidFill>
              </a:rPr>
              <a:t>Ova Crosses by Genet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0251230486377572E-2"/>
          <c:y val="0.16481717056455256"/>
          <c:w val="0.98748144449280795"/>
          <c:h val="0.775495044968295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7F-4FDE-8049-8CA453DB2123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7F-4FDE-8049-8CA453DB2123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7F-4FDE-8049-8CA453DB212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7F-4FDE-8049-8CA453DB2123}"/>
              </c:ext>
            </c:extLst>
          </c:dPt>
          <c:dPt>
            <c:idx val="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7F-4FDE-8049-8CA453DB2123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07F-4FDE-8049-8CA453DB2123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07F-4FDE-8049-8CA453DB2123}"/>
              </c:ext>
            </c:extLst>
          </c:dPt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07F-4FDE-8049-8CA453DB2123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07F-4FDE-8049-8CA453DB2123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07F-4FDE-8049-8CA453DB2123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07F-4FDE-8049-8CA453DB2123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07F-4FDE-8049-8CA453DB2123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07F-4FDE-8049-8CA453DB2123}"/>
              </c:ext>
            </c:extLst>
          </c:dPt>
          <c:dPt>
            <c:idx val="2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07F-4FDE-8049-8CA453DB2123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C07F-4FDE-8049-8CA453DB2123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C07F-4FDE-8049-8CA453DB2123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C07F-4FDE-8049-8CA453DB2123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C07F-4FDE-8049-8CA453DB2123}"/>
              </c:ext>
            </c:extLst>
          </c:dPt>
          <c:dPt>
            <c:idx val="2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07F-4FDE-8049-8CA453DB2123}"/>
              </c:ext>
            </c:extLst>
          </c:dPt>
          <c:dPt>
            <c:idx val="3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C07F-4FDE-8049-8CA453DB2123}"/>
              </c:ext>
            </c:extLst>
          </c:dPt>
          <c:dPt>
            <c:idx val="3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C07F-4FDE-8049-8CA453DB2123}"/>
              </c:ext>
            </c:extLst>
          </c:dPt>
          <c:dPt>
            <c:idx val="3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C07F-4FDE-8049-8CA453DB2123}"/>
              </c:ext>
            </c:extLst>
          </c:dPt>
          <c:dPt>
            <c:idx val="3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C07F-4FDE-8049-8CA453DB2123}"/>
              </c:ext>
            </c:extLst>
          </c:dPt>
          <c:dPt>
            <c:idx val="3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C07F-4FDE-8049-8CA453DB2123}"/>
              </c:ext>
            </c:extLst>
          </c:dPt>
          <c:dPt>
            <c:idx val="3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C07F-4FDE-8049-8CA453DB2123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C07F-4FDE-8049-8CA453DB2123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C07F-4FDE-8049-8CA453DB2123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C07F-4FDE-8049-8CA453DB2123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C07F-4FDE-8049-8CA453DB2123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C07F-4FDE-8049-8CA453DB2123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C07F-4FDE-8049-8CA453DB2123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C07F-4FDE-8049-8CA453DB2123}"/>
              </c:ext>
            </c:extLst>
          </c:dPt>
          <c:dPt>
            <c:idx val="5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C07F-4FDE-8049-8CA453DB2123}"/>
              </c:ext>
            </c:extLst>
          </c:dPt>
          <c:dPt>
            <c:idx val="5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C07F-4FDE-8049-8CA453DB2123}"/>
              </c:ext>
            </c:extLst>
          </c:dPt>
          <c:dPt>
            <c:idx val="5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C07F-4FDE-8049-8CA453DB2123}"/>
              </c:ext>
            </c:extLst>
          </c:dPt>
          <c:dPt>
            <c:idx val="5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C07F-4FDE-8049-8CA453DB2123}"/>
              </c:ext>
            </c:extLst>
          </c:dPt>
          <c:dPt>
            <c:idx val="5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C07F-4FDE-8049-8CA453DB2123}"/>
              </c:ext>
            </c:extLst>
          </c:dPt>
          <c:dPt>
            <c:idx val="5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C07F-4FDE-8049-8CA453DB2123}"/>
              </c:ext>
            </c:extLst>
          </c:dPt>
          <c:dPt>
            <c:idx val="5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C07F-4FDE-8049-8CA453DB2123}"/>
              </c:ext>
            </c:extLst>
          </c:dPt>
          <c:dPt>
            <c:idx val="6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C07F-4FDE-8049-8CA453DB2123}"/>
              </c:ext>
            </c:extLst>
          </c:dPt>
          <c:dPt>
            <c:idx val="6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C07F-4FDE-8049-8CA453DB2123}"/>
              </c:ext>
            </c:extLst>
          </c:dPt>
          <c:dPt>
            <c:idx val="6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C07F-4FDE-8049-8CA453DB2123}"/>
              </c:ext>
            </c:extLst>
          </c:dPt>
          <c:dPt>
            <c:idx val="65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C07F-4FDE-8049-8CA453DB2123}"/>
              </c:ext>
            </c:extLst>
          </c:dPt>
          <c:dPt>
            <c:idx val="66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C07F-4FDE-8049-8CA453DB2123}"/>
              </c:ext>
            </c:extLst>
          </c:dPt>
          <c:dPt>
            <c:idx val="67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C07F-4FDE-8049-8CA453DB2123}"/>
              </c:ext>
            </c:extLst>
          </c:dPt>
          <c:dPt>
            <c:idx val="68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C07F-4FDE-8049-8CA453DB2123}"/>
              </c:ext>
            </c:extLst>
          </c:dPt>
          <c:dPt>
            <c:idx val="69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C07F-4FDE-8049-8CA453DB2123}"/>
              </c:ext>
            </c:extLst>
          </c:dPt>
          <c:dPt>
            <c:idx val="70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C07F-4FDE-8049-8CA453DB2123}"/>
              </c:ext>
            </c:extLst>
          </c:dPt>
          <c:dPt>
            <c:idx val="72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C07F-4FDE-8049-8CA453DB2123}"/>
              </c:ext>
            </c:extLst>
          </c:dPt>
          <c:dPt>
            <c:idx val="73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C07F-4FDE-8049-8CA453DB2123}"/>
              </c:ext>
            </c:extLst>
          </c:dPt>
          <c:dPt>
            <c:idx val="74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C07F-4FDE-8049-8CA453DB2123}"/>
              </c:ext>
            </c:extLst>
          </c:dPt>
          <c:dPt>
            <c:idx val="75"/>
            <c:invertIfNegative val="0"/>
            <c:bubble3D val="0"/>
            <c:spPr>
              <a:solidFill>
                <a:srgbClr val="FF33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C07F-4FDE-8049-8CA453DB2123}"/>
              </c:ext>
            </c:extLst>
          </c:dPt>
          <c:dPt>
            <c:idx val="78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C07F-4FDE-8049-8CA453DB2123}"/>
              </c:ext>
            </c:extLst>
          </c:dPt>
          <c:dPt>
            <c:idx val="79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C07F-4FDE-8049-8CA453DB2123}"/>
              </c:ext>
            </c:extLst>
          </c:dPt>
          <c:dPt>
            <c:idx val="80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C07F-4FDE-8049-8CA453DB2123}"/>
              </c:ext>
            </c:extLst>
          </c:dPt>
          <c:dPt>
            <c:idx val="81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C07F-4FDE-8049-8CA453DB2123}"/>
              </c:ext>
            </c:extLst>
          </c:dPt>
          <c:dPt>
            <c:idx val="82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C07F-4FDE-8049-8CA453DB2123}"/>
              </c:ext>
            </c:extLst>
          </c:dPt>
          <c:dPt>
            <c:idx val="83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C07F-4FDE-8049-8CA453DB2123}"/>
              </c:ext>
            </c:extLst>
          </c:dPt>
          <c:dPt>
            <c:idx val="84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C07F-4FDE-8049-8CA453DB2123}"/>
              </c:ext>
            </c:extLst>
          </c:dPt>
          <c:dPt>
            <c:idx val="85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C07F-4FDE-8049-8CA453DB2123}"/>
              </c:ext>
            </c:extLst>
          </c:dPt>
          <c:dPt>
            <c:idx val="86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C07F-4FDE-8049-8CA453DB2123}"/>
              </c:ext>
            </c:extLst>
          </c:dPt>
          <c:dPt>
            <c:idx val="87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C07F-4FDE-8049-8CA453DB2123}"/>
              </c:ext>
            </c:extLst>
          </c:dPt>
          <c:dPt>
            <c:idx val="88"/>
            <c:invertIfNegative val="0"/>
            <c:bubble3D val="0"/>
            <c:spPr>
              <a:solidFill>
                <a:srgbClr val="00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D-C07F-4FDE-8049-8CA453DB2123}"/>
              </c:ext>
            </c:extLst>
          </c:dPt>
          <c:dPt>
            <c:idx val="91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F-C07F-4FDE-8049-8CA453DB2123}"/>
              </c:ext>
            </c:extLst>
          </c:dPt>
          <c:dPt>
            <c:idx val="92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1-C07F-4FDE-8049-8CA453DB2123}"/>
              </c:ext>
            </c:extLst>
          </c:dPt>
          <c:dPt>
            <c:idx val="93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3-C07F-4FDE-8049-8CA453DB2123}"/>
              </c:ext>
            </c:extLst>
          </c:dPt>
          <c:dPt>
            <c:idx val="94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5-C07F-4FDE-8049-8CA453DB2123}"/>
              </c:ext>
            </c:extLst>
          </c:dPt>
          <c:dPt>
            <c:idx val="95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7-C07F-4FDE-8049-8CA453DB2123}"/>
              </c:ext>
            </c:extLst>
          </c:dPt>
          <c:dPt>
            <c:idx val="96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9-C07F-4FDE-8049-8CA453DB2123}"/>
              </c:ext>
            </c:extLst>
          </c:dPt>
          <c:dPt>
            <c:idx val="97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B-C07F-4FDE-8049-8CA453DB2123}"/>
              </c:ext>
            </c:extLst>
          </c:dPt>
          <c:dPt>
            <c:idx val="98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D-C07F-4FDE-8049-8CA453DB2123}"/>
              </c:ext>
            </c:extLst>
          </c:dPt>
          <c:dPt>
            <c:idx val="99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F-C07F-4FDE-8049-8CA453DB2123}"/>
              </c:ext>
            </c:extLst>
          </c:dPt>
          <c:dPt>
            <c:idx val="100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1-C07F-4FDE-8049-8CA453DB2123}"/>
              </c:ext>
            </c:extLst>
          </c:dPt>
          <c:dPt>
            <c:idx val="101"/>
            <c:invertIfNegative val="0"/>
            <c:bubble3D val="0"/>
            <c:spPr>
              <a:solidFill>
                <a:srgbClr val="CC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3-C07F-4FDE-8049-8CA453DB2123}"/>
              </c:ext>
            </c:extLst>
          </c:dPt>
          <c:dPt>
            <c:idx val="10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5-C07F-4FDE-8049-8CA453DB2123}"/>
              </c:ext>
            </c:extLst>
          </c:dPt>
          <c:dPt>
            <c:idx val="105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C07F-4FDE-8049-8CA453DB2123}"/>
              </c:ext>
            </c:extLst>
          </c:dPt>
          <c:dPt>
            <c:idx val="106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C07F-4FDE-8049-8CA453DB2123}"/>
              </c:ext>
            </c:extLst>
          </c:dPt>
          <c:dPt>
            <c:idx val="107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C07F-4FDE-8049-8CA453DB2123}"/>
              </c:ext>
            </c:extLst>
          </c:dPt>
          <c:dPt>
            <c:idx val="108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C07F-4FDE-8049-8CA453DB2123}"/>
              </c:ext>
            </c:extLst>
          </c:dPt>
          <c:dPt>
            <c:idx val="109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C07F-4FDE-8049-8CA453DB2123}"/>
              </c:ext>
            </c:extLst>
          </c:dPt>
          <c:dPt>
            <c:idx val="110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C07F-4FDE-8049-8CA453DB2123}"/>
              </c:ext>
            </c:extLst>
          </c:dPt>
          <c:dPt>
            <c:idx val="112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C07F-4FDE-8049-8CA453DB2123}"/>
              </c:ext>
            </c:extLst>
          </c:dPt>
          <c:dPt>
            <c:idx val="113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C07F-4FDE-8049-8CA453DB2123}"/>
              </c:ext>
            </c:extLst>
          </c:dPt>
          <c:dPt>
            <c:idx val="114"/>
            <c:invertIfNegative val="0"/>
            <c:bubble3D val="0"/>
            <c:spPr>
              <a:solidFill>
                <a:srgbClr val="9966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C07F-4FDE-8049-8CA453DB2123}"/>
              </c:ext>
            </c:extLst>
          </c:dPt>
          <c:dPt>
            <c:idx val="1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C07F-4FDE-8049-8CA453DB2123}"/>
              </c:ext>
            </c:extLst>
          </c:dPt>
          <c:dPt>
            <c:idx val="118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C07F-4FDE-8049-8CA453DB2123}"/>
              </c:ext>
            </c:extLst>
          </c:dPt>
          <c:dPt>
            <c:idx val="11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C07F-4FDE-8049-8CA453DB2123}"/>
              </c:ext>
            </c:extLst>
          </c:dPt>
          <c:dPt>
            <c:idx val="12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F-C07F-4FDE-8049-8CA453DB2123}"/>
              </c:ext>
            </c:extLst>
          </c:dPt>
          <c:dPt>
            <c:idx val="12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1-C07F-4FDE-8049-8CA453DB2123}"/>
              </c:ext>
            </c:extLst>
          </c:dPt>
          <c:dPt>
            <c:idx val="12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3-C07F-4FDE-8049-8CA453DB2123}"/>
              </c:ext>
            </c:extLst>
          </c:dPt>
          <c:dPt>
            <c:idx val="12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5-C07F-4FDE-8049-8CA453DB2123}"/>
              </c:ext>
            </c:extLst>
          </c:dPt>
          <c:dPt>
            <c:idx val="12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7-C07F-4FDE-8049-8CA453DB2123}"/>
              </c:ext>
            </c:extLst>
          </c:dPt>
          <c:dPt>
            <c:idx val="126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9-C07F-4FDE-8049-8CA453DB2123}"/>
              </c:ext>
            </c:extLst>
          </c:dPt>
          <c:dPt>
            <c:idx val="12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B-C07F-4FDE-8049-8CA453DB2123}"/>
              </c:ext>
            </c:extLst>
          </c:dPt>
          <c:dPt>
            <c:idx val="13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D-C07F-4FDE-8049-8CA453DB2123}"/>
              </c:ext>
            </c:extLst>
          </c:dPt>
          <c:dPt>
            <c:idx val="13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F-C07F-4FDE-8049-8CA453DB2123}"/>
              </c:ext>
            </c:extLst>
          </c:dPt>
          <c:dPt>
            <c:idx val="13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1-C07F-4FDE-8049-8CA453DB2123}"/>
              </c:ext>
            </c:extLst>
          </c:dPt>
          <c:dPt>
            <c:idx val="13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3-C07F-4FDE-8049-8CA453DB2123}"/>
              </c:ext>
            </c:extLst>
          </c:dPt>
          <c:dPt>
            <c:idx val="13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5-C07F-4FDE-8049-8CA453DB2123}"/>
              </c:ext>
            </c:extLst>
          </c:dPt>
          <c:dPt>
            <c:idx val="13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7-C07F-4FDE-8049-8CA453DB2123}"/>
              </c:ext>
            </c:extLst>
          </c:dPt>
          <c:dPt>
            <c:idx val="13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9-C07F-4FDE-8049-8CA453DB2123}"/>
              </c:ext>
            </c:extLst>
          </c:dPt>
          <c:dPt>
            <c:idx val="13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B-C07F-4FDE-8049-8CA453DB2123}"/>
              </c:ext>
            </c:extLst>
          </c:dPt>
          <c:dPt>
            <c:idx val="13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C07F-4FDE-8049-8CA453DB2123}"/>
              </c:ext>
            </c:extLst>
          </c:dPt>
          <c:dPt>
            <c:idx val="13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C07F-4FDE-8049-8CA453DB2123}"/>
              </c:ext>
            </c:extLst>
          </c:dPt>
          <c:dPt>
            <c:idx val="14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C07F-4FDE-8049-8CA453DB2123}"/>
              </c:ext>
            </c:extLst>
          </c:dPt>
          <c:errBars>
            <c:errBarType val="both"/>
            <c:errValType val="cust"/>
            <c:noEndCap val="0"/>
            <c:plus>
              <c:numRef>
                <c:f>'OVA 2022 -1 Ova Graph'!$D$2:$D$145</c:f>
                <c:numCache>
                  <c:formatCode>General</c:formatCode>
                  <c:ptCount val="144"/>
                  <c:pt idx="0">
                    <c:v>0.25062656641604009</c:v>
                  </c:pt>
                  <c:pt idx="1">
                    <c:v>0.91902841896891818</c:v>
                  </c:pt>
                  <c:pt idx="2">
                    <c:v>0.1349527665317139</c:v>
                  </c:pt>
                  <c:pt idx="3">
                    <c:v>0.21452170199465323</c:v>
                  </c:pt>
                  <c:pt idx="4">
                    <c:v>1.8579394192386209</c:v>
                  </c:pt>
                  <c:pt idx="5">
                    <c:v>1.0393624157214987</c:v>
                  </c:pt>
                  <c:pt idx="6">
                    <c:v>0</c:v>
                  </c:pt>
                  <c:pt idx="7">
                    <c:v>1.6237709708330024</c:v>
                  </c:pt>
                  <c:pt idx="8">
                    <c:v>0.28271815023243113</c:v>
                  </c:pt>
                  <c:pt idx="9">
                    <c:v>0</c:v>
                  </c:pt>
                  <c:pt idx="10">
                    <c:v>1.2807139794106399</c:v>
                  </c:pt>
                  <c:pt idx="13">
                    <c:v>0.68180776606318705</c:v>
                  </c:pt>
                  <c:pt idx="14">
                    <c:v>1.2774057269374812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2.1759494783107565</c:v>
                  </c:pt>
                  <c:pt idx="18">
                    <c:v>0.67498491818899675</c:v>
                  </c:pt>
                  <c:pt idx="19">
                    <c:v>0.10334075193647989</c:v>
                  </c:pt>
                  <c:pt idx="20">
                    <c:v>1.6289808164455166</c:v>
                  </c:pt>
                  <c:pt idx="21">
                    <c:v>0.44131958252502912</c:v>
                  </c:pt>
                  <c:pt idx="22">
                    <c:v>0.16314934317492366</c:v>
                  </c:pt>
                  <c:pt idx="23">
                    <c:v>3.1503140621200068</c:v>
                  </c:pt>
                  <c:pt idx="26">
                    <c:v>0</c:v>
                  </c:pt>
                  <c:pt idx="27">
                    <c:v>0.78314629641254063</c:v>
                  </c:pt>
                  <c:pt idx="28">
                    <c:v>0.14479621697331413</c:v>
                  </c:pt>
                  <c:pt idx="29">
                    <c:v>0</c:v>
                  </c:pt>
                  <c:pt idx="30">
                    <c:v>3.6218251708856757</c:v>
                  </c:pt>
                  <c:pt idx="31">
                    <c:v>1.9560009202894248</c:v>
                  </c:pt>
                  <c:pt idx="32">
                    <c:v>0</c:v>
                  </c:pt>
                  <c:pt idx="33">
                    <c:v>3.0062670578840662</c:v>
                  </c:pt>
                  <c:pt idx="34">
                    <c:v>0.41081597863297992</c:v>
                  </c:pt>
                  <c:pt idx="35">
                    <c:v>0.11148272017837237</c:v>
                  </c:pt>
                  <c:pt idx="36">
                    <c:v>0.77342858193368169</c:v>
                  </c:pt>
                  <c:pt idx="39">
                    <c:v>0.20255676336927625</c:v>
                  </c:pt>
                  <c:pt idx="40">
                    <c:v>0.43992186225154384</c:v>
                  </c:pt>
                  <c:pt idx="41">
                    <c:v>0.2032520325203252</c:v>
                  </c:pt>
                  <c:pt idx="42">
                    <c:v>8.3333333333333343E-2</c:v>
                  </c:pt>
                  <c:pt idx="43">
                    <c:v>2.9031855977058605</c:v>
                  </c:pt>
                  <c:pt idx="44">
                    <c:v>0.62610127310584052</c:v>
                  </c:pt>
                  <c:pt idx="45">
                    <c:v>0.1061571125265393</c:v>
                  </c:pt>
                  <c:pt idx="46">
                    <c:v>2.5855948435619633</c:v>
                  </c:pt>
                  <c:pt idx="47">
                    <c:v>0.48014311202087862</c:v>
                  </c:pt>
                  <c:pt idx="48">
                    <c:v>0</c:v>
                  </c:pt>
                  <c:pt idx="49">
                    <c:v>1.4935103311418578</c:v>
                  </c:pt>
                  <c:pt idx="52">
                    <c:v>0.38382767128052114</c:v>
                  </c:pt>
                  <c:pt idx="53">
                    <c:v>1.3132748974162229</c:v>
                  </c:pt>
                  <c:pt idx="54">
                    <c:v>0.18019589468219419</c:v>
                  </c:pt>
                  <c:pt idx="55">
                    <c:v>0.49751243781094528</c:v>
                  </c:pt>
                  <c:pt idx="56">
                    <c:v>4.5200828288271948</c:v>
                  </c:pt>
                  <c:pt idx="57">
                    <c:v>1.4543823730778704</c:v>
                  </c:pt>
                  <c:pt idx="58">
                    <c:v>0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0.35087719298245612</c:v>
                  </c:pt>
                  <c:pt idx="62">
                    <c:v>0.77325246165900474</c:v>
                  </c:pt>
                  <c:pt idx="65">
                    <c:v>0.45045045045045046</c:v>
                  </c:pt>
                  <c:pt idx="66">
                    <c:v>0.58182776597450458</c:v>
                  </c:pt>
                  <c:pt idx="67">
                    <c:v>0.14629457183917466</c:v>
                  </c:pt>
                  <c:pt idx="68">
                    <c:v>9.6302945467438131E-2</c:v>
                  </c:pt>
                  <c:pt idx="69">
                    <c:v>6.4805895354183436</c:v>
                  </c:pt>
                  <c:pt idx="70">
                    <c:v>0.75224207794000852</c:v>
                  </c:pt>
                  <c:pt idx="71">
                    <c:v>0</c:v>
                  </c:pt>
                  <c:pt idx="72">
                    <c:v>1.8381645310446031</c:v>
                  </c:pt>
                  <c:pt idx="73">
                    <c:v>0.24423980107521687</c:v>
                  </c:pt>
                  <c:pt idx="74">
                    <c:v>0.24994239325106238</c:v>
                  </c:pt>
                  <c:pt idx="75">
                    <c:v>2.2835653681169958</c:v>
                  </c:pt>
                  <c:pt idx="78">
                    <c:v>0.46383482799880732</c:v>
                  </c:pt>
                  <c:pt idx="79">
                    <c:v>0.30581039755351691</c:v>
                  </c:pt>
                  <c:pt idx="80">
                    <c:v>2.7167283071327391</c:v>
                  </c:pt>
                  <c:pt idx="81">
                    <c:v>0.61142341617368567</c:v>
                  </c:pt>
                  <c:pt idx="82">
                    <c:v>0.29569447025444001</c:v>
                  </c:pt>
                  <c:pt idx="83">
                    <c:v>1.0808408293143617</c:v>
                  </c:pt>
                  <c:pt idx="84">
                    <c:v>1.9016600130057322</c:v>
                  </c:pt>
                  <c:pt idx="85">
                    <c:v>1.5634231426781651</c:v>
                  </c:pt>
                  <c:pt idx="86">
                    <c:v>3.1286727828626972</c:v>
                  </c:pt>
                  <c:pt idx="87">
                    <c:v>1.7959264735350926</c:v>
                  </c:pt>
                  <c:pt idx="88">
                    <c:v>0.35069089145873039</c:v>
                  </c:pt>
                  <c:pt idx="91">
                    <c:v>3.9168220408296714</c:v>
                  </c:pt>
                  <c:pt idx="92">
                    <c:v>1.4724629481043399</c:v>
                  </c:pt>
                  <c:pt idx="93">
                    <c:v>3.1881874603420117</c:v>
                  </c:pt>
                  <c:pt idx="94">
                    <c:v>1.3040340317155881</c:v>
                  </c:pt>
                  <c:pt idx="95">
                    <c:v>1.0653121903525689</c:v>
                  </c:pt>
                  <c:pt idx="96">
                    <c:v>0.27219030406783018</c:v>
                  </c:pt>
                  <c:pt idx="97">
                    <c:v>0.86544694291090163</c:v>
                  </c:pt>
                  <c:pt idx="98">
                    <c:v>0.41552491256720497</c:v>
                  </c:pt>
                  <c:pt idx="99">
                    <c:v>2.43733188474818</c:v>
                  </c:pt>
                  <c:pt idx="100">
                    <c:v>0.9624523766124653</c:v>
                  </c:pt>
                  <c:pt idx="101">
                    <c:v>0.17373846780968272</c:v>
                  </c:pt>
                  <c:pt idx="104">
                    <c:v>2.9503020582670154</c:v>
                  </c:pt>
                  <c:pt idx="105">
                    <c:v>0.34919889181346442</c:v>
                  </c:pt>
                  <c:pt idx="106">
                    <c:v>1.5006243688616341</c:v>
                  </c:pt>
                  <c:pt idx="107">
                    <c:v>2.1137731233376389</c:v>
                  </c:pt>
                  <c:pt idx="108">
                    <c:v>1.1867115694334665</c:v>
                  </c:pt>
                  <c:pt idx="109">
                    <c:v>0.31695849346049726</c:v>
                  </c:pt>
                  <c:pt idx="110">
                    <c:v>1.0542737152183157</c:v>
                  </c:pt>
                  <c:pt idx="111">
                    <c:v>0</c:v>
                  </c:pt>
                  <c:pt idx="112">
                    <c:v>2.8680859472104387</c:v>
                  </c:pt>
                  <c:pt idx="113">
                    <c:v>2.760433625672194</c:v>
                  </c:pt>
                  <c:pt idx="114">
                    <c:v>1.1219794536484331</c:v>
                  </c:pt>
                  <c:pt idx="117">
                    <c:v>2.6037773438941048</c:v>
                  </c:pt>
                  <c:pt idx="118">
                    <c:v>1.9305614627218439</c:v>
                  </c:pt>
                  <c:pt idx="119">
                    <c:v>0.71311182544783558</c:v>
                  </c:pt>
                  <c:pt idx="120">
                    <c:v>1.8541892763148806</c:v>
                  </c:pt>
                  <c:pt idx="121">
                    <c:v>1.7297377475898172</c:v>
                  </c:pt>
                  <c:pt idx="122">
                    <c:v>0.31725212061375258</c:v>
                  </c:pt>
                  <c:pt idx="123">
                    <c:v>0.96308902133842311</c:v>
                  </c:pt>
                  <c:pt idx="124">
                    <c:v>3.0868732781252906</c:v>
                  </c:pt>
                  <c:pt idx="125">
                    <c:v>0.79401767084912689</c:v>
                  </c:pt>
                  <c:pt idx="126">
                    <c:v>1.5309269061475965</c:v>
                  </c:pt>
                  <c:pt idx="127">
                    <c:v>0.40724790826510981</c:v>
                  </c:pt>
                  <c:pt idx="130">
                    <c:v>1.382735362793146</c:v>
                  </c:pt>
                  <c:pt idx="131">
                    <c:v>0.72513283043621513</c:v>
                  </c:pt>
                  <c:pt idx="132">
                    <c:v>1.1896972687717478</c:v>
                  </c:pt>
                  <c:pt idx="133">
                    <c:v>0.17598316098040634</c:v>
                  </c:pt>
                  <c:pt idx="134">
                    <c:v>1.3199541398237253</c:v>
                  </c:pt>
                  <c:pt idx="135">
                    <c:v>0.31371488099594219</c:v>
                  </c:pt>
                  <c:pt idx="136">
                    <c:v>0.479606027376553</c:v>
                  </c:pt>
                  <c:pt idx="137">
                    <c:v>1.2125263501649279</c:v>
                  </c:pt>
                  <c:pt idx="138">
                    <c:v>0.4781709253018227</c:v>
                  </c:pt>
                  <c:pt idx="139">
                    <c:v>0.23059422071472824</c:v>
                  </c:pt>
                  <c:pt idx="140">
                    <c:v>0.1349527665317139</c:v>
                  </c:pt>
                  <c:pt idx="143">
                    <c:v>1.4391271767004465</c:v>
                  </c:pt>
                </c:numCache>
              </c:numRef>
            </c:plus>
            <c:minus>
              <c:numRef>
                <c:f>'OVA 2022 -1 Ova Graph'!$D$2:$D$145</c:f>
                <c:numCache>
                  <c:formatCode>General</c:formatCode>
                  <c:ptCount val="144"/>
                  <c:pt idx="0">
                    <c:v>0.25062656641604009</c:v>
                  </c:pt>
                  <c:pt idx="1">
                    <c:v>0.91902841896891818</c:v>
                  </c:pt>
                  <c:pt idx="2">
                    <c:v>0.1349527665317139</c:v>
                  </c:pt>
                  <c:pt idx="3">
                    <c:v>0.21452170199465323</c:v>
                  </c:pt>
                  <c:pt idx="4">
                    <c:v>1.8579394192386209</c:v>
                  </c:pt>
                  <c:pt idx="5">
                    <c:v>1.0393624157214987</c:v>
                  </c:pt>
                  <c:pt idx="6">
                    <c:v>0</c:v>
                  </c:pt>
                  <c:pt idx="7">
                    <c:v>1.6237709708330024</c:v>
                  </c:pt>
                  <c:pt idx="8">
                    <c:v>0.28271815023243113</c:v>
                  </c:pt>
                  <c:pt idx="9">
                    <c:v>0</c:v>
                  </c:pt>
                  <c:pt idx="10">
                    <c:v>1.2807139794106399</c:v>
                  </c:pt>
                  <c:pt idx="13">
                    <c:v>0.68180776606318705</c:v>
                  </c:pt>
                  <c:pt idx="14">
                    <c:v>1.2774057269374812</c:v>
                  </c:pt>
                  <c:pt idx="15">
                    <c:v>0</c:v>
                  </c:pt>
                  <c:pt idx="16">
                    <c:v>0</c:v>
                  </c:pt>
                  <c:pt idx="17">
                    <c:v>2.1759494783107565</c:v>
                  </c:pt>
                  <c:pt idx="18">
                    <c:v>0.67498491818899675</c:v>
                  </c:pt>
                  <c:pt idx="19">
                    <c:v>0.10334075193647989</c:v>
                  </c:pt>
                  <c:pt idx="20">
                    <c:v>1.6289808164455166</c:v>
                  </c:pt>
                  <c:pt idx="21">
                    <c:v>0.44131958252502912</c:v>
                  </c:pt>
                  <c:pt idx="22">
                    <c:v>0.16314934317492366</c:v>
                  </c:pt>
                  <c:pt idx="23">
                    <c:v>3.1503140621200068</c:v>
                  </c:pt>
                  <c:pt idx="26">
                    <c:v>0</c:v>
                  </c:pt>
                  <c:pt idx="27">
                    <c:v>0.78314629641254063</c:v>
                  </c:pt>
                  <c:pt idx="28">
                    <c:v>0.14479621697331413</c:v>
                  </c:pt>
                  <c:pt idx="29">
                    <c:v>0</c:v>
                  </c:pt>
                  <c:pt idx="30">
                    <c:v>3.6218251708856757</c:v>
                  </c:pt>
                  <c:pt idx="31">
                    <c:v>1.9560009202894248</c:v>
                  </c:pt>
                  <c:pt idx="32">
                    <c:v>0</c:v>
                  </c:pt>
                  <c:pt idx="33">
                    <c:v>3.0062670578840662</c:v>
                  </c:pt>
                  <c:pt idx="34">
                    <c:v>0.41081597863297992</c:v>
                  </c:pt>
                  <c:pt idx="35">
                    <c:v>0.11148272017837237</c:v>
                  </c:pt>
                  <c:pt idx="36">
                    <c:v>0.77342858193368169</c:v>
                  </c:pt>
                  <c:pt idx="39">
                    <c:v>0.20255676336927625</c:v>
                  </c:pt>
                  <c:pt idx="40">
                    <c:v>0.43992186225154384</c:v>
                  </c:pt>
                  <c:pt idx="41">
                    <c:v>0.2032520325203252</c:v>
                  </c:pt>
                  <c:pt idx="42">
                    <c:v>8.3333333333333343E-2</c:v>
                  </c:pt>
                  <c:pt idx="43">
                    <c:v>2.9031855977058605</c:v>
                  </c:pt>
                  <c:pt idx="44">
                    <c:v>0.62610127310584052</c:v>
                  </c:pt>
                  <c:pt idx="45">
                    <c:v>0.1061571125265393</c:v>
                  </c:pt>
                  <c:pt idx="46">
                    <c:v>2.5855948435619633</c:v>
                  </c:pt>
                  <c:pt idx="47">
                    <c:v>0.48014311202087862</c:v>
                  </c:pt>
                  <c:pt idx="48">
                    <c:v>0</c:v>
                  </c:pt>
                  <c:pt idx="49">
                    <c:v>1.4935103311418578</c:v>
                  </c:pt>
                  <c:pt idx="52">
                    <c:v>0.38382767128052114</c:v>
                  </c:pt>
                  <c:pt idx="53">
                    <c:v>1.3132748974162229</c:v>
                  </c:pt>
                  <c:pt idx="54">
                    <c:v>0.18019589468219419</c:v>
                  </c:pt>
                  <c:pt idx="55">
                    <c:v>0.49751243781094528</c:v>
                  </c:pt>
                  <c:pt idx="56">
                    <c:v>4.5200828288271948</c:v>
                  </c:pt>
                  <c:pt idx="57">
                    <c:v>1.4543823730778704</c:v>
                  </c:pt>
                  <c:pt idx="58">
                    <c:v>0</c:v>
                  </c:pt>
                  <c:pt idx="59">
                    <c:v>3.2296321634429743</c:v>
                  </c:pt>
                  <c:pt idx="60">
                    <c:v>0.95778670480479466</c:v>
                  </c:pt>
                  <c:pt idx="61">
                    <c:v>0.35087719298245612</c:v>
                  </c:pt>
                  <c:pt idx="62">
                    <c:v>0.77325246165900474</c:v>
                  </c:pt>
                  <c:pt idx="65">
                    <c:v>0.45045045045045046</c:v>
                  </c:pt>
                  <c:pt idx="66">
                    <c:v>0.58182776597450458</c:v>
                  </c:pt>
                  <c:pt idx="67">
                    <c:v>0.14629457183917466</c:v>
                  </c:pt>
                  <c:pt idx="68">
                    <c:v>9.6302945467438131E-2</c:v>
                  </c:pt>
                  <c:pt idx="69">
                    <c:v>6.4805895354183436</c:v>
                  </c:pt>
                  <c:pt idx="70">
                    <c:v>0.75224207794000852</c:v>
                  </c:pt>
                  <c:pt idx="71">
                    <c:v>0</c:v>
                  </c:pt>
                  <c:pt idx="72">
                    <c:v>1.8381645310446031</c:v>
                  </c:pt>
                  <c:pt idx="73">
                    <c:v>0.24423980107521687</c:v>
                  </c:pt>
                  <c:pt idx="74">
                    <c:v>0.24994239325106238</c:v>
                  </c:pt>
                  <c:pt idx="75">
                    <c:v>2.2835653681169958</c:v>
                  </c:pt>
                  <c:pt idx="78">
                    <c:v>0.46383482799880732</c:v>
                  </c:pt>
                  <c:pt idx="79">
                    <c:v>0.30581039755351691</c:v>
                  </c:pt>
                  <c:pt idx="80">
                    <c:v>2.7167283071327391</c:v>
                  </c:pt>
                  <c:pt idx="81">
                    <c:v>0.61142341617368567</c:v>
                  </c:pt>
                  <c:pt idx="82">
                    <c:v>0.29569447025444001</c:v>
                  </c:pt>
                  <c:pt idx="83">
                    <c:v>1.0808408293143617</c:v>
                  </c:pt>
                  <c:pt idx="84">
                    <c:v>1.9016600130057322</c:v>
                  </c:pt>
                  <c:pt idx="85">
                    <c:v>1.5634231426781651</c:v>
                  </c:pt>
                  <c:pt idx="86">
                    <c:v>3.1286727828626972</c:v>
                  </c:pt>
                  <c:pt idx="87">
                    <c:v>1.7959264735350926</c:v>
                  </c:pt>
                  <c:pt idx="88">
                    <c:v>0.35069089145873039</c:v>
                  </c:pt>
                  <c:pt idx="91">
                    <c:v>3.9168220408296714</c:v>
                  </c:pt>
                  <c:pt idx="92">
                    <c:v>1.4724629481043399</c:v>
                  </c:pt>
                  <c:pt idx="93">
                    <c:v>3.1881874603420117</c:v>
                  </c:pt>
                  <c:pt idx="94">
                    <c:v>1.3040340317155881</c:v>
                  </c:pt>
                  <c:pt idx="95">
                    <c:v>1.0653121903525689</c:v>
                  </c:pt>
                  <c:pt idx="96">
                    <c:v>0.27219030406783018</c:v>
                  </c:pt>
                  <c:pt idx="97">
                    <c:v>0.86544694291090163</c:v>
                  </c:pt>
                  <c:pt idx="98">
                    <c:v>0.41552491256720497</c:v>
                  </c:pt>
                  <c:pt idx="99">
                    <c:v>2.43733188474818</c:v>
                  </c:pt>
                  <c:pt idx="100">
                    <c:v>0.9624523766124653</c:v>
                  </c:pt>
                  <c:pt idx="101">
                    <c:v>0.17373846780968272</c:v>
                  </c:pt>
                  <c:pt idx="104">
                    <c:v>2.9503020582670154</c:v>
                  </c:pt>
                  <c:pt idx="105">
                    <c:v>0.34919889181346442</c:v>
                  </c:pt>
                  <c:pt idx="106">
                    <c:v>1.5006243688616341</c:v>
                  </c:pt>
                  <c:pt idx="107">
                    <c:v>2.1137731233376389</c:v>
                  </c:pt>
                  <c:pt idx="108">
                    <c:v>1.1867115694334665</c:v>
                  </c:pt>
                  <c:pt idx="109">
                    <c:v>0.31695849346049726</c:v>
                  </c:pt>
                  <c:pt idx="110">
                    <c:v>1.0542737152183157</c:v>
                  </c:pt>
                  <c:pt idx="111">
                    <c:v>0</c:v>
                  </c:pt>
                  <c:pt idx="112">
                    <c:v>2.8680859472104387</c:v>
                  </c:pt>
                  <c:pt idx="113">
                    <c:v>2.760433625672194</c:v>
                  </c:pt>
                  <c:pt idx="114">
                    <c:v>1.1219794536484331</c:v>
                  </c:pt>
                  <c:pt idx="117">
                    <c:v>2.6037773438941048</c:v>
                  </c:pt>
                  <c:pt idx="118">
                    <c:v>1.9305614627218439</c:v>
                  </c:pt>
                  <c:pt idx="119">
                    <c:v>0.71311182544783558</c:v>
                  </c:pt>
                  <c:pt idx="120">
                    <c:v>1.8541892763148806</c:v>
                  </c:pt>
                  <c:pt idx="121">
                    <c:v>1.7297377475898172</c:v>
                  </c:pt>
                  <c:pt idx="122">
                    <c:v>0.31725212061375258</c:v>
                  </c:pt>
                  <c:pt idx="123">
                    <c:v>0.96308902133842311</c:v>
                  </c:pt>
                  <c:pt idx="124">
                    <c:v>3.0868732781252906</c:v>
                  </c:pt>
                  <c:pt idx="125">
                    <c:v>0.79401767084912689</c:v>
                  </c:pt>
                  <c:pt idx="126">
                    <c:v>1.5309269061475965</c:v>
                  </c:pt>
                  <c:pt idx="127">
                    <c:v>0.40724790826510981</c:v>
                  </c:pt>
                  <c:pt idx="130">
                    <c:v>1.382735362793146</c:v>
                  </c:pt>
                  <c:pt idx="131">
                    <c:v>0.72513283043621513</c:v>
                  </c:pt>
                  <c:pt idx="132">
                    <c:v>1.1896972687717478</c:v>
                  </c:pt>
                  <c:pt idx="133">
                    <c:v>0.17598316098040634</c:v>
                  </c:pt>
                  <c:pt idx="134">
                    <c:v>1.3199541398237253</c:v>
                  </c:pt>
                  <c:pt idx="135">
                    <c:v>0.31371488099594219</c:v>
                  </c:pt>
                  <c:pt idx="136">
                    <c:v>0.479606027376553</c:v>
                  </c:pt>
                  <c:pt idx="137">
                    <c:v>1.2125263501649279</c:v>
                  </c:pt>
                  <c:pt idx="138">
                    <c:v>0.4781709253018227</c:v>
                  </c:pt>
                  <c:pt idx="139">
                    <c:v>0.23059422071472824</c:v>
                  </c:pt>
                  <c:pt idx="140">
                    <c:v>0.1349527665317139</c:v>
                  </c:pt>
                  <c:pt idx="143">
                    <c:v>1.4391271767004465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'OVA 2022 -1 Ova Graph'!$B$2:$B$145</c:f>
              <c:strCache>
                <c:ptCount val="144"/>
                <c:pt idx="0">
                  <c:v>01x01 </c:v>
                </c:pt>
                <c:pt idx="1">
                  <c:v>02x01 </c:v>
                </c:pt>
                <c:pt idx="2">
                  <c:v>03x01 </c:v>
                </c:pt>
                <c:pt idx="3">
                  <c:v>05x01 </c:v>
                </c:pt>
                <c:pt idx="4">
                  <c:v>06x01 </c:v>
                </c:pt>
                <c:pt idx="5">
                  <c:v>07x01 </c:v>
                </c:pt>
                <c:pt idx="6">
                  <c:v>08x01 </c:v>
                </c:pt>
                <c:pt idx="7">
                  <c:v>09x01 </c:v>
                </c:pt>
                <c:pt idx="8">
                  <c:v>12x01 </c:v>
                </c:pt>
                <c:pt idx="9">
                  <c:v>13x01 </c:v>
                </c:pt>
                <c:pt idx="10">
                  <c:v>04x01 </c:v>
                </c:pt>
                <c:pt idx="13">
                  <c:v>01x03 </c:v>
                </c:pt>
                <c:pt idx="14">
                  <c:v>02x03 </c:v>
                </c:pt>
                <c:pt idx="15">
                  <c:v>03x03 </c:v>
                </c:pt>
                <c:pt idx="16">
                  <c:v>05x03 </c:v>
                </c:pt>
                <c:pt idx="17">
                  <c:v>06x03 </c:v>
                </c:pt>
                <c:pt idx="18">
                  <c:v>07x03 </c:v>
                </c:pt>
                <c:pt idx="19">
                  <c:v>08x03 </c:v>
                </c:pt>
                <c:pt idx="20">
                  <c:v>09x03 </c:v>
                </c:pt>
                <c:pt idx="21">
                  <c:v>12x03 </c:v>
                </c:pt>
                <c:pt idx="22">
                  <c:v>13x03 </c:v>
                </c:pt>
                <c:pt idx="23">
                  <c:v>04x03 </c:v>
                </c:pt>
                <c:pt idx="26">
                  <c:v>01x05 </c:v>
                </c:pt>
                <c:pt idx="27">
                  <c:v>02x05 </c:v>
                </c:pt>
                <c:pt idx="28">
                  <c:v>03x05 </c:v>
                </c:pt>
                <c:pt idx="29">
                  <c:v>05x05 </c:v>
                </c:pt>
                <c:pt idx="30">
                  <c:v>06x05 </c:v>
                </c:pt>
                <c:pt idx="31">
                  <c:v>07x05 </c:v>
                </c:pt>
                <c:pt idx="32">
                  <c:v>08x05 </c:v>
                </c:pt>
                <c:pt idx="33">
                  <c:v>09x05 </c:v>
                </c:pt>
                <c:pt idx="34">
                  <c:v>12x05 </c:v>
                </c:pt>
                <c:pt idx="35">
                  <c:v>13x05 </c:v>
                </c:pt>
                <c:pt idx="36">
                  <c:v>04x05 </c:v>
                </c:pt>
                <c:pt idx="39">
                  <c:v>01x08 </c:v>
                </c:pt>
                <c:pt idx="40">
                  <c:v>02x08 </c:v>
                </c:pt>
                <c:pt idx="41">
                  <c:v>03x08 </c:v>
                </c:pt>
                <c:pt idx="42">
                  <c:v>05x08 </c:v>
                </c:pt>
                <c:pt idx="43">
                  <c:v>06x08 </c:v>
                </c:pt>
                <c:pt idx="44">
                  <c:v>07x08 </c:v>
                </c:pt>
                <c:pt idx="45">
                  <c:v>08x08 </c:v>
                </c:pt>
                <c:pt idx="46">
                  <c:v>09x08 </c:v>
                </c:pt>
                <c:pt idx="47">
                  <c:v>12x08 </c:v>
                </c:pt>
                <c:pt idx="48">
                  <c:v>13x08 </c:v>
                </c:pt>
                <c:pt idx="49">
                  <c:v>04x08 </c:v>
                </c:pt>
                <c:pt idx="52">
                  <c:v>01x12 </c:v>
                </c:pt>
                <c:pt idx="53">
                  <c:v>02x12 </c:v>
                </c:pt>
                <c:pt idx="54">
                  <c:v>03x12</c:v>
                </c:pt>
                <c:pt idx="55">
                  <c:v>05x12 </c:v>
                </c:pt>
                <c:pt idx="56">
                  <c:v>06x12 </c:v>
                </c:pt>
                <c:pt idx="57">
                  <c:v>07x12 </c:v>
                </c:pt>
                <c:pt idx="58">
                  <c:v>08x12 </c:v>
                </c:pt>
                <c:pt idx="59">
                  <c:v>09x12 </c:v>
                </c:pt>
                <c:pt idx="60">
                  <c:v>12x12 </c:v>
                </c:pt>
                <c:pt idx="61">
                  <c:v>13x12 </c:v>
                </c:pt>
                <c:pt idx="62">
                  <c:v>04x12 </c:v>
                </c:pt>
                <c:pt idx="65">
                  <c:v>01x13 </c:v>
                </c:pt>
                <c:pt idx="66">
                  <c:v>02x13 </c:v>
                </c:pt>
                <c:pt idx="67">
                  <c:v>03x13 </c:v>
                </c:pt>
                <c:pt idx="68">
                  <c:v>05x13 </c:v>
                </c:pt>
                <c:pt idx="69">
                  <c:v>06x13 </c:v>
                </c:pt>
                <c:pt idx="70">
                  <c:v>07x13 </c:v>
                </c:pt>
                <c:pt idx="71">
                  <c:v>08x13 </c:v>
                </c:pt>
                <c:pt idx="72">
                  <c:v>09x13 </c:v>
                </c:pt>
                <c:pt idx="73">
                  <c:v>12x13 </c:v>
                </c:pt>
                <c:pt idx="74">
                  <c:v>13x13 </c:v>
                </c:pt>
                <c:pt idx="75">
                  <c:v>04x13 </c:v>
                </c:pt>
                <c:pt idx="78">
                  <c:v>01x02 </c:v>
                </c:pt>
                <c:pt idx="79">
                  <c:v>02x02 </c:v>
                </c:pt>
                <c:pt idx="80">
                  <c:v>03x02 </c:v>
                </c:pt>
                <c:pt idx="81">
                  <c:v>05x02 </c:v>
                </c:pt>
                <c:pt idx="82">
                  <c:v>06x02 </c:v>
                </c:pt>
                <c:pt idx="83">
                  <c:v>07x02 </c:v>
                </c:pt>
                <c:pt idx="84">
                  <c:v>08x02 </c:v>
                </c:pt>
                <c:pt idx="85">
                  <c:v>09x02 </c:v>
                </c:pt>
                <c:pt idx="86">
                  <c:v>12x02 </c:v>
                </c:pt>
                <c:pt idx="87">
                  <c:v>13x02 </c:v>
                </c:pt>
                <c:pt idx="88">
                  <c:v>04x02 </c:v>
                </c:pt>
                <c:pt idx="91">
                  <c:v>01x09 </c:v>
                </c:pt>
                <c:pt idx="92">
                  <c:v>02x09 </c:v>
                </c:pt>
                <c:pt idx="93">
                  <c:v>03x09 </c:v>
                </c:pt>
                <c:pt idx="94">
                  <c:v>05x09 </c:v>
                </c:pt>
                <c:pt idx="95">
                  <c:v>06x09 </c:v>
                </c:pt>
                <c:pt idx="96">
                  <c:v>07x09 </c:v>
                </c:pt>
                <c:pt idx="97">
                  <c:v>08x09 </c:v>
                </c:pt>
                <c:pt idx="98">
                  <c:v>09x09 </c:v>
                </c:pt>
                <c:pt idx="99">
                  <c:v>12x09 </c:v>
                </c:pt>
                <c:pt idx="100">
                  <c:v>13x09 </c:v>
                </c:pt>
                <c:pt idx="101">
                  <c:v>04x09 </c:v>
                </c:pt>
                <c:pt idx="104">
                  <c:v>01x06 </c:v>
                </c:pt>
                <c:pt idx="105">
                  <c:v>02x06 </c:v>
                </c:pt>
                <c:pt idx="106">
                  <c:v>03x06 </c:v>
                </c:pt>
                <c:pt idx="107">
                  <c:v>05x06 </c:v>
                </c:pt>
                <c:pt idx="108">
                  <c:v>06x06 </c:v>
                </c:pt>
                <c:pt idx="109">
                  <c:v>07x06 </c:v>
                </c:pt>
                <c:pt idx="110">
                  <c:v>08x06 </c:v>
                </c:pt>
                <c:pt idx="111">
                  <c:v>09x06 </c:v>
                </c:pt>
                <c:pt idx="112">
                  <c:v>12x06 </c:v>
                </c:pt>
                <c:pt idx="113">
                  <c:v>13x06 </c:v>
                </c:pt>
                <c:pt idx="114">
                  <c:v>04x06 </c:v>
                </c:pt>
                <c:pt idx="117">
                  <c:v>01x07 </c:v>
                </c:pt>
                <c:pt idx="118">
                  <c:v>02x07 </c:v>
                </c:pt>
                <c:pt idx="119">
                  <c:v>03x07 </c:v>
                </c:pt>
                <c:pt idx="120">
                  <c:v>05x07 </c:v>
                </c:pt>
                <c:pt idx="121">
                  <c:v>06x07 </c:v>
                </c:pt>
                <c:pt idx="122">
                  <c:v>07x07 </c:v>
                </c:pt>
                <c:pt idx="123">
                  <c:v>08x07 </c:v>
                </c:pt>
                <c:pt idx="124">
                  <c:v>09x07 </c:v>
                </c:pt>
                <c:pt idx="125">
                  <c:v>12x07 </c:v>
                </c:pt>
                <c:pt idx="126">
                  <c:v>13x07 </c:v>
                </c:pt>
                <c:pt idx="127">
                  <c:v>04x07 </c:v>
                </c:pt>
                <c:pt idx="130">
                  <c:v>01x04 </c:v>
                </c:pt>
                <c:pt idx="131">
                  <c:v>02x04 </c:v>
                </c:pt>
                <c:pt idx="132">
                  <c:v>03x04 </c:v>
                </c:pt>
                <c:pt idx="133">
                  <c:v>05x04 </c:v>
                </c:pt>
                <c:pt idx="134">
                  <c:v>06x04 </c:v>
                </c:pt>
                <c:pt idx="135">
                  <c:v>07x04 </c:v>
                </c:pt>
                <c:pt idx="136">
                  <c:v>08x04 </c:v>
                </c:pt>
                <c:pt idx="137">
                  <c:v>09x04 </c:v>
                </c:pt>
                <c:pt idx="138">
                  <c:v>12x04 </c:v>
                </c:pt>
                <c:pt idx="139">
                  <c:v>13x04 </c:v>
                </c:pt>
                <c:pt idx="140">
                  <c:v>04x04 </c:v>
                </c:pt>
                <c:pt idx="143">
                  <c:v>Batch</c:v>
                </c:pt>
              </c:strCache>
            </c:strRef>
          </c:cat>
          <c:val>
            <c:numRef>
              <c:f>'OVA 2022 -1 Ova Graph'!$C$2:$C$145</c:f>
              <c:numCache>
                <c:formatCode>General</c:formatCode>
                <c:ptCount val="144"/>
                <c:pt idx="0">
                  <c:v>0.25062656641604009</c:v>
                </c:pt>
                <c:pt idx="1">
                  <c:v>95.257588415483156</c:v>
                </c:pt>
                <c:pt idx="2">
                  <c:v>0.1349527665317139</c:v>
                </c:pt>
                <c:pt idx="3">
                  <c:v>0.39870787024487209</c:v>
                </c:pt>
                <c:pt idx="4">
                  <c:v>64.296575210244839</c:v>
                </c:pt>
                <c:pt idx="5">
                  <c:v>90.298567001135368</c:v>
                </c:pt>
                <c:pt idx="6">
                  <c:v>0</c:v>
                </c:pt>
                <c:pt idx="7">
                  <c:v>53.558702635555875</c:v>
                </c:pt>
                <c:pt idx="8">
                  <c:v>1.2508192899340609</c:v>
                </c:pt>
                <c:pt idx="9">
                  <c:v>0</c:v>
                </c:pt>
                <c:pt idx="10">
                  <c:v>94.367405424259275</c:v>
                </c:pt>
                <c:pt idx="13">
                  <c:v>1.5634895601789189</c:v>
                </c:pt>
                <c:pt idx="14">
                  <c:v>92.96444831928703</c:v>
                </c:pt>
                <c:pt idx="15">
                  <c:v>0</c:v>
                </c:pt>
                <c:pt idx="16">
                  <c:v>0</c:v>
                </c:pt>
                <c:pt idx="17">
                  <c:v>41.338762521044202</c:v>
                </c:pt>
                <c:pt idx="18">
                  <c:v>93.089999654370914</c:v>
                </c:pt>
                <c:pt idx="19">
                  <c:v>0.20407531277096494</c:v>
                </c:pt>
                <c:pt idx="20">
                  <c:v>44.049767146595912</c:v>
                </c:pt>
                <c:pt idx="21">
                  <c:v>2.5043585785273765</c:v>
                </c:pt>
                <c:pt idx="22">
                  <c:v>0.32422672319045381</c:v>
                </c:pt>
                <c:pt idx="23">
                  <c:v>89.863766618809166</c:v>
                </c:pt>
                <c:pt idx="26">
                  <c:v>0</c:v>
                </c:pt>
                <c:pt idx="27">
                  <c:v>93.362301505490578</c:v>
                </c:pt>
                <c:pt idx="28">
                  <c:v>0.28050490883590462</c:v>
                </c:pt>
                <c:pt idx="29">
                  <c:v>0</c:v>
                </c:pt>
                <c:pt idx="30">
                  <c:v>41.80124147583598</c:v>
                </c:pt>
                <c:pt idx="31">
                  <c:v>94.913266077639278</c:v>
                </c:pt>
                <c:pt idx="32">
                  <c:v>0</c:v>
                </c:pt>
                <c:pt idx="33">
                  <c:v>44.690964601976837</c:v>
                </c:pt>
                <c:pt idx="34">
                  <c:v>3.1942252715837625</c:v>
                </c:pt>
                <c:pt idx="35">
                  <c:v>0.11148272017837235</c:v>
                </c:pt>
                <c:pt idx="36">
                  <c:v>96.152958152958149</c:v>
                </c:pt>
                <c:pt idx="39">
                  <c:v>0.86290357997836387</c:v>
                </c:pt>
                <c:pt idx="40">
                  <c:v>91.90896721404944</c:v>
                </c:pt>
                <c:pt idx="41">
                  <c:v>0.2032520325203252</c:v>
                </c:pt>
                <c:pt idx="42">
                  <c:v>8.3333333333333329E-2</c:v>
                </c:pt>
                <c:pt idx="43">
                  <c:v>36.819707299643945</c:v>
                </c:pt>
                <c:pt idx="44">
                  <c:v>92.407394979968046</c:v>
                </c:pt>
                <c:pt idx="45">
                  <c:v>0.1061571125265393</c:v>
                </c:pt>
                <c:pt idx="46">
                  <c:v>43.896988275295151</c:v>
                </c:pt>
                <c:pt idx="47">
                  <c:v>1.0218456436267596</c:v>
                </c:pt>
                <c:pt idx="48">
                  <c:v>0</c:v>
                </c:pt>
                <c:pt idx="49">
                  <c:v>92.405542157279982</c:v>
                </c:pt>
                <c:pt idx="52">
                  <c:v>0.92088818438602615</c:v>
                </c:pt>
                <c:pt idx="53">
                  <c:v>91.274181849048162</c:v>
                </c:pt>
                <c:pt idx="54">
                  <c:v>0.34000033251866263</c:v>
                </c:pt>
                <c:pt idx="55">
                  <c:v>0.49751243781094523</c:v>
                </c:pt>
                <c:pt idx="56">
                  <c:v>41.404952710995595</c:v>
                </c:pt>
                <c:pt idx="57">
                  <c:v>94.890211640211646</c:v>
                </c:pt>
                <c:pt idx="58">
                  <c:v>0</c:v>
                </c:pt>
                <c:pt idx="59">
                  <c:v>87.422665563938551</c:v>
                </c:pt>
                <c:pt idx="60">
                  <c:v>1.9090909090909089</c:v>
                </c:pt>
                <c:pt idx="61">
                  <c:v>0.35087719298245612</c:v>
                </c:pt>
                <c:pt idx="62">
                  <c:v>93.674142026702654</c:v>
                </c:pt>
                <c:pt idx="65">
                  <c:v>0.45045045045045046</c:v>
                </c:pt>
                <c:pt idx="66">
                  <c:v>90.490066961184723</c:v>
                </c:pt>
                <c:pt idx="67">
                  <c:v>0.61415098449830186</c:v>
                </c:pt>
                <c:pt idx="68">
                  <c:v>0.1923162188525317</c:v>
                </c:pt>
                <c:pt idx="69">
                  <c:v>46.460561326407678</c:v>
                </c:pt>
                <c:pt idx="70">
                  <c:v>90.339077137244416</c:v>
                </c:pt>
                <c:pt idx="71">
                  <c:v>0</c:v>
                </c:pt>
                <c:pt idx="72">
                  <c:v>43.093200724977827</c:v>
                </c:pt>
                <c:pt idx="73">
                  <c:v>0.99067491931200724</c:v>
                </c:pt>
                <c:pt idx="74">
                  <c:v>0.43479911900964535</c:v>
                </c:pt>
                <c:pt idx="75">
                  <c:v>94.879592543143943</c:v>
                </c:pt>
                <c:pt idx="78">
                  <c:v>68.487907891691748</c:v>
                </c:pt>
                <c:pt idx="79">
                  <c:v>0.30581039755351686</c:v>
                </c:pt>
                <c:pt idx="80">
                  <c:v>71.828143883483605</c:v>
                </c:pt>
                <c:pt idx="81">
                  <c:v>74.020609065102178</c:v>
                </c:pt>
                <c:pt idx="82">
                  <c:v>73.030222283231112</c:v>
                </c:pt>
                <c:pt idx="83">
                  <c:v>80.512971698113219</c:v>
                </c:pt>
                <c:pt idx="84">
                  <c:v>76.451678040844357</c:v>
                </c:pt>
                <c:pt idx="85">
                  <c:v>80.819715653694402</c:v>
                </c:pt>
                <c:pt idx="86">
                  <c:v>80.702115556518677</c:v>
                </c:pt>
                <c:pt idx="87">
                  <c:v>87.911852429843307</c:v>
                </c:pt>
                <c:pt idx="88">
                  <c:v>91.380706958737164</c:v>
                </c:pt>
                <c:pt idx="91">
                  <c:v>69.359342504547172</c:v>
                </c:pt>
                <c:pt idx="92">
                  <c:v>93.666190201966188</c:v>
                </c:pt>
                <c:pt idx="93">
                  <c:v>82.222081591074314</c:v>
                </c:pt>
                <c:pt idx="94">
                  <c:v>79.724790540658731</c:v>
                </c:pt>
                <c:pt idx="95">
                  <c:v>14.846091447234897</c:v>
                </c:pt>
                <c:pt idx="96">
                  <c:v>95.705015849338054</c:v>
                </c:pt>
                <c:pt idx="97">
                  <c:v>85.424524771740764</c:v>
                </c:pt>
                <c:pt idx="98">
                  <c:v>0.8232323232323232</c:v>
                </c:pt>
                <c:pt idx="99">
                  <c:v>44.602396514161221</c:v>
                </c:pt>
                <c:pt idx="100">
                  <c:v>85.666278166278175</c:v>
                </c:pt>
                <c:pt idx="101">
                  <c:v>95.711758901041108</c:v>
                </c:pt>
                <c:pt idx="104">
                  <c:v>75.108574220774472</c:v>
                </c:pt>
                <c:pt idx="105">
                  <c:v>90.763384030710768</c:v>
                </c:pt>
                <c:pt idx="106">
                  <c:v>83.454232641633169</c:v>
                </c:pt>
                <c:pt idx="107">
                  <c:v>83.963607773384766</c:v>
                </c:pt>
                <c:pt idx="108">
                  <c:v>11.19995745215158</c:v>
                </c:pt>
                <c:pt idx="109">
                  <c:v>91.148073887573503</c:v>
                </c:pt>
                <c:pt idx="110">
                  <c:v>86.044056710579341</c:v>
                </c:pt>
                <c:pt idx="111">
                  <c:v>0</c:v>
                </c:pt>
                <c:pt idx="112">
                  <c:v>90.857281918541617</c:v>
                </c:pt>
                <c:pt idx="113">
                  <c:v>87.644033074904641</c:v>
                </c:pt>
                <c:pt idx="114">
                  <c:v>93.572711507494105</c:v>
                </c:pt>
                <c:pt idx="117">
                  <c:v>78.578977854004933</c:v>
                </c:pt>
                <c:pt idx="118">
                  <c:v>76.873049604904438</c:v>
                </c:pt>
                <c:pt idx="119">
                  <c:v>82.742902876804138</c:v>
                </c:pt>
                <c:pt idx="120">
                  <c:v>84.255161188556187</c:v>
                </c:pt>
                <c:pt idx="121">
                  <c:v>83.423112239761181</c:v>
                </c:pt>
                <c:pt idx="122">
                  <c:v>0.5535662839033626</c:v>
                </c:pt>
                <c:pt idx="123">
                  <c:v>91.925832279814585</c:v>
                </c:pt>
                <c:pt idx="124">
                  <c:v>86.827485380116968</c:v>
                </c:pt>
                <c:pt idx="125">
                  <c:v>88.505411008406554</c:v>
                </c:pt>
                <c:pt idx="126">
                  <c:v>88.896021847232419</c:v>
                </c:pt>
                <c:pt idx="127">
                  <c:v>91.092191147389869</c:v>
                </c:pt>
                <c:pt idx="130">
                  <c:v>92.760501821062618</c:v>
                </c:pt>
                <c:pt idx="131">
                  <c:v>90.713492764436523</c:v>
                </c:pt>
                <c:pt idx="132">
                  <c:v>92.379393644955641</c:v>
                </c:pt>
                <c:pt idx="133">
                  <c:v>93.000412753062918</c:v>
                </c:pt>
                <c:pt idx="134">
                  <c:v>96.308232793127559</c:v>
                </c:pt>
                <c:pt idx="135">
                  <c:v>93.879678241380361</c:v>
                </c:pt>
                <c:pt idx="136">
                  <c:v>95.086588705566328</c:v>
                </c:pt>
                <c:pt idx="137">
                  <c:v>95.617010155316621</c:v>
                </c:pt>
                <c:pt idx="138">
                  <c:v>96.192588067142594</c:v>
                </c:pt>
                <c:pt idx="139">
                  <c:v>96.841565182984709</c:v>
                </c:pt>
                <c:pt idx="140">
                  <c:v>0.1349527665317139</c:v>
                </c:pt>
                <c:pt idx="143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C07F-4FDE-8049-8CA453DB2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"/>
        <c:overlap val="-27"/>
        <c:axId val="1101861776"/>
        <c:axId val="1450601408"/>
      </c:barChart>
      <c:catAx>
        <c:axId val="1101861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01408"/>
        <c:crosses val="autoZero"/>
        <c:auto val="1"/>
        <c:lblAlgn val="ctr"/>
        <c:lblOffset val="100"/>
        <c:noMultiLvlLbl val="0"/>
      </c:catAx>
      <c:valAx>
        <c:axId val="14506014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Clones (n=10)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CA-4EFC-8D03-CC66B9607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Clones!$F$17:$F$24</c:f>
                <c:numCache>
                  <c:formatCode>General</c:formatCode>
                  <c:ptCount val="8"/>
                  <c:pt idx="0">
                    <c:v>4.5867085270257943</c:v>
                  </c:pt>
                  <c:pt idx="1">
                    <c:v>6.146638364062623</c:v>
                  </c:pt>
                  <c:pt idx="2">
                    <c:v>6.3126693860518053</c:v>
                  </c:pt>
                  <c:pt idx="3">
                    <c:v>6.7166353491042958</c:v>
                  </c:pt>
                  <c:pt idx="4">
                    <c:v>5.0711385663229951</c:v>
                  </c:pt>
                  <c:pt idx="5">
                    <c:v>6.1701077045251962</c:v>
                  </c:pt>
                </c:numCache>
              </c:numRef>
            </c:plus>
            <c:minus>
              <c:numRef>
                <c:f>Clones!$F$17:$F$24</c:f>
                <c:numCache>
                  <c:formatCode>General</c:formatCode>
                  <c:ptCount val="8"/>
                  <c:pt idx="0">
                    <c:v>4.5867085270257943</c:v>
                  </c:pt>
                  <c:pt idx="1">
                    <c:v>6.146638364062623</c:v>
                  </c:pt>
                  <c:pt idx="2">
                    <c:v>6.3126693860518053</c:v>
                  </c:pt>
                  <c:pt idx="3">
                    <c:v>6.7166353491042958</c:v>
                  </c:pt>
                  <c:pt idx="4">
                    <c:v>5.0711385663229951</c:v>
                  </c:pt>
                  <c:pt idx="5">
                    <c:v>6.1701077045251962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Clones!$D$17:$D$24</c:f>
              <c:strCache>
                <c:ptCount val="8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G</c:v>
                </c:pt>
                <c:pt idx="4">
                  <c:v>I</c:v>
                </c:pt>
                <c:pt idx="5">
                  <c:v>J</c:v>
                </c:pt>
                <c:pt idx="7">
                  <c:v>Batch</c:v>
                </c:pt>
              </c:strCache>
            </c:strRef>
          </c:cat>
          <c:val>
            <c:numRef>
              <c:f>Clones!$E$17:$E$24</c:f>
              <c:numCache>
                <c:formatCode>0.00</c:formatCode>
                <c:ptCount val="8"/>
                <c:pt idx="0">
                  <c:v>78.207414297875943</c:v>
                </c:pt>
                <c:pt idx="1">
                  <c:v>77.393349889805819</c:v>
                </c:pt>
                <c:pt idx="2">
                  <c:v>78.588531313466547</c:v>
                </c:pt>
                <c:pt idx="3">
                  <c:v>79.237128043478194</c:v>
                </c:pt>
                <c:pt idx="4">
                  <c:v>85.23462159054445</c:v>
                </c:pt>
                <c:pt idx="5">
                  <c:v>81.222224939420187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A-4EFC-8D03-CC66B9607E7B}"/>
            </c:ext>
          </c:extLst>
        </c:ser>
        <c:ser>
          <c:idx val="1"/>
          <c:order val="1"/>
          <c:tx>
            <c:v>With Clones (n=20)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CA-4EFC-8D03-CC66B9607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Clones!$J$17:$J$24</c:f>
                <c:numCache>
                  <c:formatCode>General</c:formatCode>
                  <c:ptCount val="8"/>
                  <c:pt idx="0">
                    <c:v>9.1828304016103743</c:v>
                  </c:pt>
                  <c:pt idx="1">
                    <c:v>9.3018261526538879</c:v>
                  </c:pt>
                  <c:pt idx="2">
                    <c:v>9.473362891404669</c:v>
                  </c:pt>
                  <c:pt idx="3">
                    <c:v>9.6335727818659809</c:v>
                  </c:pt>
                  <c:pt idx="4">
                    <c:v>9.9618753247711176</c:v>
                  </c:pt>
                  <c:pt idx="5">
                    <c:v>9.7557683092377498</c:v>
                  </c:pt>
                  <c:pt idx="7">
                    <c:v>1.4391271767004465</c:v>
                  </c:pt>
                </c:numCache>
              </c:numRef>
            </c:plus>
            <c:minus>
              <c:numRef>
                <c:f>Clones!$J$17:$J$24</c:f>
                <c:numCache>
                  <c:formatCode>General</c:formatCode>
                  <c:ptCount val="8"/>
                  <c:pt idx="0">
                    <c:v>9.1828304016103743</c:v>
                  </c:pt>
                  <c:pt idx="1">
                    <c:v>9.3018261526538879</c:v>
                  </c:pt>
                  <c:pt idx="2">
                    <c:v>9.473362891404669</c:v>
                  </c:pt>
                  <c:pt idx="3">
                    <c:v>9.6335727818659809</c:v>
                  </c:pt>
                  <c:pt idx="4">
                    <c:v>9.9618753247711176</c:v>
                  </c:pt>
                  <c:pt idx="5">
                    <c:v>9.7557683092377498</c:v>
                  </c:pt>
                  <c:pt idx="7">
                    <c:v>1.4391271767004465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Clones!$D$17:$D$24</c:f>
              <c:strCache>
                <c:ptCount val="8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G</c:v>
                </c:pt>
                <c:pt idx="4">
                  <c:v>I</c:v>
                </c:pt>
                <c:pt idx="5">
                  <c:v>J</c:v>
                </c:pt>
                <c:pt idx="7">
                  <c:v>Batch</c:v>
                </c:pt>
              </c:strCache>
            </c:strRef>
          </c:cat>
          <c:val>
            <c:numRef>
              <c:f>Clones!$I$17:$I$24</c:f>
              <c:numCache>
                <c:formatCode>0.00</c:formatCode>
                <c:ptCount val="8"/>
                <c:pt idx="0">
                  <c:v>39.382817734023192</c:v>
                </c:pt>
                <c:pt idx="1">
                  <c:v>39.005125504881541</c:v>
                </c:pt>
                <c:pt idx="2">
                  <c:v>39.532169794775264</c:v>
                </c:pt>
                <c:pt idx="3">
                  <c:v>39.737334516850588</c:v>
                </c:pt>
                <c:pt idx="4">
                  <c:v>43.170870887806345</c:v>
                </c:pt>
                <c:pt idx="5">
                  <c:v>40.762821430183322</c:v>
                </c:pt>
                <c:pt idx="7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A-4EFC-8D03-CC66B9607E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1956479"/>
        <c:axId val="2063524463"/>
      </c:barChart>
      <c:catAx>
        <c:axId val="144195647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24463"/>
        <c:crosses val="autoZero"/>
        <c:auto val="1"/>
        <c:lblAlgn val="ctr"/>
        <c:lblOffset val="100"/>
        <c:noMultiLvlLbl val="0"/>
      </c:catAx>
      <c:valAx>
        <c:axId val="2063524463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5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Reciprocal Genet Averages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Sperm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74-4CDD-B7BB-4E9220C2A7B0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Genet Avg'!$C$4:$C$16</c:f>
                <c:numCache>
                  <c:formatCode>General</c:formatCode>
                  <c:ptCount val="13"/>
                  <c:pt idx="0">
                    <c:v>12.851457279524841</c:v>
                  </c:pt>
                  <c:pt idx="1">
                    <c:v>1.6152127401037399</c:v>
                  </c:pt>
                  <c:pt idx="2">
                    <c:v>13.78775667603664</c:v>
                  </c:pt>
                  <c:pt idx="3">
                    <c:v>13.871026958298074</c:v>
                  </c:pt>
                  <c:pt idx="4">
                    <c:v>7.8007503954687696</c:v>
                  </c:pt>
                  <c:pt idx="5">
                    <c:v>1.3864148016346385</c:v>
                  </c:pt>
                  <c:pt idx="6">
                    <c:v>14.569087600126164</c:v>
                  </c:pt>
                  <c:pt idx="7">
                    <c:v>8.7808578808214328</c:v>
                  </c:pt>
                  <c:pt idx="8">
                    <c:v>14.540521797435247</c:v>
                  </c:pt>
                  <c:pt idx="9">
                    <c:v>14.900423334681154</c:v>
                  </c:pt>
                  <c:pt idx="10">
                    <c:v>0.65802411983208231</c:v>
                  </c:pt>
                  <c:pt idx="12">
                    <c:v>1.4391271767004465</c:v>
                  </c:pt>
                </c:numCache>
              </c:numRef>
            </c:plus>
            <c:minus>
              <c:numRef>
                <c:f>'Reciprocal Genet Avg'!$C$4:$C$16</c:f>
                <c:numCache>
                  <c:formatCode>General</c:formatCode>
                  <c:ptCount val="13"/>
                  <c:pt idx="0">
                    <c:v>12.851457279524841</c:v>
                  </c:pt>
                  <c:pt idx="1">
                    <c:v>1.6152127401037399</c:v>
                  </c:pt>
                  <c:pt idx="2">
                    <c:v>13.78775667603664</c:v>
                  </c:pt>
                  <c:pt idx="3">
                    <c:v>13.871026958298074</c:v>
                  </c:pt>
                  <c:pt idx="4">
                    <c:v>7.8007503954687696</c:v>
                  </c:pt>
                  <c:pt idx="5">
                    <c:v>1.3864148016346385</c:v>
                  </c:pt>
                  <c:pt idx="6">
                    <c:v>14.569087600126164</c:v>
                  </c:pt>
                  <c:pt idx="7">
                    <c:v>8.7808578808214328</c:v>
                  </c:pt>
                  <c:pt idx="8">
                    <c:v>14.540521797435247</c:v>
                  </c:pt>
                  <c:pt idx="9">
                    <c:v>14.900423334681154</c:v>
                  </c:pt>
                  <c:pt idx="10">
                    <c:v>0.65802411983208231</c:v>
                  </c:pt>
                  <c:pt idx="12">
                    <c:v>1.4391271767004465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'Reciprocal Genet Avg'!$A$4:$A$16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2">
                  <c:v>Batch</c:v>
                </c:pt>
              </c:strCache>
            </c:strRef>
          </c:cat>
          <c:val>
            <c:numRef>
              <c:f>'Reciprocal Genet Avg'!$B$4:$B$16</c:f>
              <c:numCache>
                <c:formatCode>0.00</c:formatCode>
                <c:ptCount val="13"/>
                <c:pt idx="0">
                  <c:v>38.809303606707473</c:v>
                </c:pt>
                <c:pt idx="1">
                  <c:v>90.727367086656116</c:v>
                </c:pt>
                <c:pt idx="2">
                  <c:v>41.419961566285579</c:v>
                </c:pt>
                <c:pt idx="3">
                  <c:v>41.613645118100649</c:v>
                </c:pt>
                <c:pt idx="4">
                  <c:v>53.972945930752687</c:v>
                </c:pt>
                <c:pt idx="5">
                  <c:v>91.718425616697488</c:v>
                </c:pt>
                <c:pt idx="6">
                  <c:v>43.513675582131633</c:v>
                </c:pt>
                <c:pt idx="7">
                  <c:v>53.71562310876908</c:v>
                </c:pt>
                <c:pt idx="8">
                  <c:v>45.264198581753199</c:v>
                </c:pt>
                <c:pt idx="9">
                  <c:v>44.774633733759451</c:v>
                </c:pt>
                <c:pt idx="10">
                  <c:v>93.310077543781546</c:v>
                </c:pt>
                <c:pt idx="12">
                  <c:v>90.224429598030397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4-4CDD-B7BB-4E9220C2A7B0}"/>
            </c:ext>
          </c:extLst>
        </c:ser>
        <c:ser>
          <c:idx val="1"/>
          <c:order val="1"/>
          <c:tx>
            <c:v>Ova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Genet Avg'!$F$4:$F$14</c:f>
                <c:numCache>
                  <c:formatCode>General</c:formatCode>
                  <c:ptCount val="11"/>
                  <c:pt idx="0">
                    <c:v>13.813153128830102</c:v>
                  </c:pt>
                  <c:pt idx="1">
                    <c:v>2.2796456448307563</c:v>
                  </c:pt>
                  <c:pt idx="2">
                    <c:v>13.18807490624344</c:v>
                  </c:pt>
                  <c:pt idx="3">
                    <c:v>13.621801932529268</c:v>
                  </c:pt>
                  <c:pt idx="4">
                    <c:v>8.8558388815533569</c:v>
                  </c:pt>
                  <c:pt idx="5">
                    <c:v>1.5997489587539013</c:v>
                  </c:pt>
                  <c:pt idx="6">
                    <c:v>13.282282298315627</c:v>
                  </c:pt>
                  <c:pt idx="7">
                    <c:v>8.2167878348293009</c:v>
                  </c:pt>
                  <c:pt idx="8">
                    <c:v>14.373878586345763</c:v>
                  </c:pt>
                  <c:pt idx="9">
                    <c:v>13.275950544087035</c:v>
                  </c:pt>
                  <c:pt idx="10">
                    <c:v>0.6429984535530483</c:v>
                  </c:pt>
                </c:numCache>
              </c:numRef>
            </c:plus>
            <c:minus>
              <c:numRef>
                <c:f>'Reciprocal Genet Avg'!$F$4:$F$14</c:f>
                <c:numCache>
                  <c:formatCode>General</c:formatCode>
                  <c:ptCount val="11"/>
                  <c:pt idx="0">
                    <c:v>13.813153128830102</c:v>
                  </c:pt>
                  <c:pt idx="1">
                    <c:v>2.2796456448307563</c:v>
                  </c:pt>
                  <c:pt idx="2">
                    <c:v>13.18807490624344</c:v>
                  </c:pt>
                  <c:pt idx="3">
                    <c:v>13.621801932529268</c:v>
                  </c:pt>
                  <c:pt idx="4">
                    <c:v>8.8558388815533569</c:v>
                  </c:pt>
                  <c:pt idx="5">
                    <c:v>1.5997489587539013</c:v>
                  </c:pt>
                  <c:pt idx="6">
                    <c:v>13.282282298315627</c:v>
                  </c:pt>
                  <c:pt idx="7">
                    <c:v>8.2167878348293009</c:v>
                  </c:pt>
                  <c:pt idx="8">
                    <c:v>14.373878586345763</c:v>
                  </c:pt>
                  <c:pt idx="9">
                    <c:v>13.275950544087035</c:v>
                  </c:pt>
                  <c:pt idx="10">
                    <c:v>0.6429984535530483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'Reciprocal Genet Avg'!$A$4:$A$16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2">
                  <c:v>Batch</c:v>
                </c:pt>
              </c:strCache>
            </c:strRef>
          </c:cat>
          <c:val>
            <c:numRef>
              <c:f>'Reciprocal Genet Avg'!$E$4:$E$14</c:f>
              <c:numCache>
                <c:formatCode>0.00</c:formatCode>
                <c:ptCount val="11"/>
                <c:pt idx="0">
                  <c:v>39.956331861338917</c:v>
                </c:pt>
                <c:pt idx="1">
                  <c:v>78.51459234612598</c:v>
                </c:pt>
                <c:pt idx="2">
                  <c:v>36.590289443477495</c:v>
                </c:pt>
                <c:pt idx="3">
                  <c:v>37.450694471449886</c:v>
                </c:pt>
                <c:pt idx="4">
                  <c:v>78.255595576559642</c:v>
                </c:pt>
                <c:pt idx="5">
                  <c:v>85.312014542699131</c:v>
                </c:pt>
                <c:pt idx="6">
                  <c:v>35.960993451569536</c:v>
                </c:pt>
                <c:pt idx="7">
                  <c:v>74.692847048804055</c:v>
                </c:pt>
                <c:pt idx="8">
                  <c:v>41.077543193859476</c:v>
                </c:pt>
                <c:pt idx="9">
                  <c:v>36.751009126607187</c:v>
                </c:pt>
                <c:pt idx="10">
                  <c:v>94.277946412903603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74-4CDD-B7BB-4E9220C2A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965679"/>
        <c:axId val="2063539855"/>
      </c:barChart>
      <c:catAx>
        <c:axId val="144196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539855"/>
        <c:crosses val="autoZero"/>
        <c:auto val="1"/>
        <c:lblAlgn val="ctr"/>
        <c:lblOffset val="100"/>
        <c:noMultiLvlLbl val="0"/>
      </c:catAx>
      <c:valAx>
        <c:axId val="20635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6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238125</xdr:colOff>
      <xdr:row>13</xdr:row>
      <xdr:rowOff>120553</xdr:rowOff>
    </xdr:from>
    <xdr:to>
      <xdr:col>43</xdr:col>
      <xdr:colOff>87842</xdr:colOff>
      <xdr:row>33</xdr:row>
      <xdr:rowOff>173182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8CDBA-7CC4-4125-B4BA-05EAB03BE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193580</xdr:colOff>
      <xdr:row>13</xdr:row>
      <xdr:rowOff>132944</xdr:rowOff>
    </xdr:from>
    <xdr:to>
      <xdr:col>30</xdr:col>
      <xdr:colOff>192486</xdr:colOff>
      <xdr:row>31</xdr:row>
      <xdr:rowOff>78235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4ABCD-947F-41C6-8F61-63C8704E6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250825</xdr:colOff>
      <xdr:row>2</xdr:row>
      <xdr:rowOff>73025</xdr:rowOff>
    </xdr:from>
    <xdr:to>
      <xdr:col>22</xdr:col>
      <xdr:colOff>555625</xdr:colOff>
      <xdr:row>17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425A0-FE33-460B-84DE-7E5F367F5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79375</xdr:colOff>
      <xdr:row>19</xdr:row>
      <xdr:rowOff>79375</xdr:rowOff>
    </xdr:from>
    <xdr:to>
      <xdr:col>23</xdr:col>
      <xdr:colOff>384175</xdr:colOff>
      <xdr:row>34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52AAAD-FFCA-43C3-BDD7-6B8998679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267236</xdr:colOff>
      <xdr:row>28</xdr:row>
      <xdr:rowOff>60951</xdr:rowOff>
    </xdr:from>
    <xdr:to>
      <xdr:col>12</xdr:col>
      <xdr:colOff>46417</xdr:colOff>
      <xdr:row>43</xdr:row>
      <xdr:rowOff>35550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BD5F3A-332D-4264-B32B-0CA4D365D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8</xdr:row>
      <xdr:rowOff>54629</xdr:rowOff>
    </xdr:from>
    <xdr:to>
      <xdr:col>19</xdr:col>
      <xdr:colOff>305405</xdr:colOff>
      <xdr:row>23</xdr:row>
      <xdr:rowOff>76401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003C32-E7DD-4D8D-8255-93FB4C144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172642</xdr:colOff>
      <xdr:row>0</xdr:row>
      <xdr:rowOff>148178</xdr:rowOff>
    </xdr:from>
    <xdr:to>
      <xdr:col>27</xdr:col>
      <xdr:colOff>492835</xdr:colOff>
      <xdr:row>29</xdr:row>
      <xdr:rowOff>62696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9957B-9477-43F1-997A-0E6B89CEB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328840</xdr:colOff>
      <xdr:row>4</xdr:row>
      <xdr:rowOff>40822</xdr:rowOff>
    </xdr:from>
    <xdr:to>
      <xdr:col>15</xdr:col>
      <xdr:colOff>24041</xdr:colOff>
      <xdr:row>19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E9992-D64D-4F7D-B37E-74946A383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27232</xdr:colOff>
      <xdr:row>7</xdr:row>
      <xdr:rowOff>3175</xdr:rowOff>
    </xdr:from>
    <xdr:to>
      <xdr:col>28</xdr:col>
      <xdr:colOff>452602</xdr:colOff>
      <xdr:row>61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A97A3-C990-4C10-8DA1-DE5C8C30E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286372</xdr:colOff>
      <xdr:row>38</xdr:row>
      <xdr:rowOff>87158</xdr:rowOff>
    </xdr:from>
    <xdr:to>
      <xdr:col>30</xdr:col>
      <xdr:colOff>222384</xdr:colOff>
      <xdr:row>54</xdr:row>
      <xdr:rowOff>78873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6DBE56-7FE7-41EE-93F0-290C27936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141346</xdr:colOff>
      <xdr:row>24</xdr:row>
      <xdr:rowOff>3709</xdr:rowOff>
    </xdr:from>
    <xdr:to>
      <xdr:col>28</xdr:col>
      <xdr:colOff>321565</xdr:colOff>
      <xdr:row>46</xdr:row>
      <xdr:rowOff>62727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EF675-53D6-4B6D-AE8B-1B1714B31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52658</xdr:colOff>
      <xdr:row>23</xdr:row>
      <xdr:rowOff>65302</xdr:rowOff>
    </xdr:from>
    <xdr:to>
      <xdr:col>109</xdr:col>
      <xdr:colOff>56627</xdr:colOff>
      <xdr:row>86</xdr:row>
      <xdr:rowOff>141713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5DA7D8-B206-4252-8F67-8856D30F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291796</xdr:colOff>
      <xdr:row>7</xdr:row>
      <xdr:rowOff>94947</xdr:rowOff>
    </xdr:from>
    <xdr:to>
      <xdr:col>13</xdr:col>
      <xdr:colOff>366636</xdr:colOff>
      <xdr:row>21</xdr:row>
      <xdr:rowOff>116719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84680-7B5C-4890-A973-3E76DA0A7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104486</xdr:colOff>
      <xdr:row>10</xdr:row>
      <xdr:rowOff>91689</xdr:rowOff>
    </xdr:from>
    <xdr:to>
      <xdr:col>28</xdr:col>
      <xdr:colOff>532823</xdr:colOff>
      <xdr:row>25</xdr:row>
      <xdr:rowOff>63017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35200-1193-441F-9130-F68B97989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3</xdr:row>
      <xdr:rowOff>104774</xdr:rowOff>
    </xdr:from>
    <xdr:to>
      <xdr:col>17</xdr:col>
      <xdr:colOff>485775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C24E2-9777-4B9A-AE8E-65F129ED2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D2D44-2A14-4F21-A183-7B7EFDB9E48E}">
  <dimension ref="A1:CD50"/>
  <sheetViews>
    <sheetView topLeftCell="U11" zoomScale="48" workbookViewId="0">
      <selection activeCell="AI33" sqref="AI33"/>
    </sheetView>
  </sheetViews>
  <sheetFormatPr defaultRowHeight="14.5" x14ac:dyDescent="0.35"/>
  <sheetData>
    <row r="1" spans="1:8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4"/>
      <c r="H1" s="14"/>
      <c r="I1" s="1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P1" s="1" t="s">
        <v>0</v>
      </c>
      <c r="Q1" s="2" t="s">
        <v>1</v>
      </c>
      <c r="R1" s="2" t="s">
        <v>2</v>
      </c>
      <c r="S1" s="2" t="s">
        <v>3</v>
      </c>
      <c r="T1" s="2" t="s">
        <v>4</v>
      </c>
      <c r="U1" s="2" t="s">
        <v>5</v>
      </c>
      <c r="V1" s="14"/>
      <c r="W1" s="1" t="s">
        <v>0</v>
      </c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D1" s="1" t="s">
        <v>0</v>
      </c>
      <c r="AE1" s="2" t="s">
        <v>1</v>
      </c>
      <c r="AF1" s="2" t="s">
        <v>2</v>
      </c>
      <c r="AG1" s="2" t="s">
        <v>3</v>
      </c>
      <c r="AH1" s="2" t="s">
        <v>4</v>
      </c>
      <c r="AI1" s="2" t="s">
        <v>5</v>
      </c>
      <c r="AJ1" s="14"/>
      <c r="AK1" s="1" t="s">
        <v>0</v>
      </c>
      <c r="AL1" s="2" t="s">
        <v>1</v>
      </c>
      <c r="AM1" s="2" t="s">
        <v>2</v>
      </c>
      <c r="AN1" s="2" t="s">
        <v>3</v>
      </c>
      <c r="AO1" s="2" t="s">
        <v>4</v>
      </c>
      <c r="AP1" s="2" t="s">
        <v>5</v>
      </c>
      <c r="AR1" s="1" t="s">
        <v>0</v>
      </c>
      <c r="AS1" s="2" t="s">
        <v>1</v>
      </c>
      <c r="AT1" s="2" t="s">
        <v>2</v>
      </c>
      <c r="AU1" s="2" t="s">
        <v>3</v>
      </c>
      <c r="AV1" s="2" t="s">
        <v>4</v>
      </c>
      <c r="AW1" s="2" t="s">
        <v>5</v>
      </c>
      <c r="AY1" s="1" t="s">
        <v>0</v>
      </c>
      <c r="AZ1" s="2" t="s">
        <v>1</v>
      </c>
      <c r="BA1" s="2" t="s">
        <v>2</v>
      </c>
      <c r="BB1" s="2" t="s">
        <v>3</v>
      </c>
      <c r="BC1" s="2" t="s">
        <v>4</v>
      </c>
      <c r="BD1" s="2" t="s">
        <v>5</v>
      </c>
      <c r="BF1" s="1" t="s">
        <v>0</v>
      </c>
      <c r="BG1" s="2" t="s">
        <v>1</v>
      </c>
      <c r="BH1" s="2" t="s">
        <v>2</v>
      </c>
      <c r="BI1" s="2" t="s">
        <v>3</v>
      </c>
      <c r="BJ1" s="2" t="s">
        <v>4</v>
      </c>
      <c r="BK1" s="2" t="s">
        <v>5</v>
      </c>
      <c r="BM1" s="3" t="s">
        <v>0</v>
      </c>
      <c r="BN1" s="4" t="s">
        <v>1</v>
      </c>
      <c r="BO1" s="4" t="s">
        <v>2</v>
      </c>
      <c r="BP1" s="4" t="s">
        <v>3</v>
      </c>
      <c r="BQ1" s="3" t="s">
        <v>4</v>
      </c>
      <c r="BR1" s="5" t="s">
        <v>5</v>
      </c>
      <c r="BT1" s="3" t="s">
        <v>0</v>
      </c>
      <c r="BU1" s="4" t="s">
        <v>1</v>
      </c>
      <c r="BV1" s="4" t="s">
        <v>2</v>
      </c>
      <c r="BW1" s="4" t="s">
        <v>3</v>
      </c>
      <c r="BX1" s="3" t="s">
        <v>4</v>
      </c>
      <c r="BY1" s="5" t="s">
        <v>5</v>
      </c>
    </row>
    <row r="2" spans="1:80" x14ac:dyDescent="0.35">
      <c r="A2" s="6" t="s">
        <v>6</v>
      </c>
      <c r="B2">
        <v>1</v>
      </c>
      <c r="C2">
        <v>132</v>
      </c>
      <c r="D2">
        <f>B2+C2</f>
        <v>133</v>
      </c>
      <c r="E2">
        <f>(B2/D2)*100</f>
        <v>0.75187969924812026</v>
      </c>
      <c r="I2" s="3" t="s">
        <v>7</v>
      </c>
      <c r="J2">
        <v>142</v>
      </c>
      <c r="K2">
        <v>10</v>
      </c>
      <c r="L2">
        <f>J2+K2</f>
        <v>152</v>
      </c>
      <c r="M2">
        <f>(J2/L2)*100</f>
        <v>93.421052631578945</v>
      </c>
      <c r="P2" s="3" t="s">
        <v>8</v>
      </c>
      <c r="Q2">
        <v>0</v>
      </c>
      <c r="R2">
        <v>184</v>
      </c>
      <c r="S2">
        <f>Q2+R2</f>
        <v>184</v>
      </c>
      <c r="T2">
        <f>(Q2/S2)*100</f>
        <v>0</v>
      </c>
      <c r="W2" s="3" t="s">
        <v>9</v>
      </c>
      <c r="X2">
        <v>1</v>
      </c>
      <c r="Y2">
        <v>216</v>
      </c>
      <c r="Z2">
        <f>X2+Y2</f>
        <v>217</v>
      </c>
      <c r="AA2">
        <f>(X2/Z2)*100</f>
        <v>0.46082949308755761</v>
      </c>
      <c r="AD2" s="3" t="s">
        <v>10</v>
      </c>
      <c r="AE2">
        <v>131</v>
      </c>
      <c r="AF2">
        <v>64</v>
      </c>
      <c r="AG2">
        <f>AE2+AF2</f>
        <v>195</v>
      </c>
      <c r="AH2">
        <f>(AE2/AG2)*100</f>
        <v>67.179487179487168</v>
      </c>
      <c r="AK2" s="3" t="s">
        <v>11</v>
      </c>
      <c r="AL2">
        <v>130</v>
      </c>
      <c r="AM2">
        <v>12</v>
      </c>
      <c r="AN2">
        <f>AL2+AM2</f>
        <v>142</v>
      </c>
      <c r="AO2">
        <f>(AL2/AN2)*100</f>
        <v>91.549295774647888</v>
      </c>
      <c r="AR2" s="3" t="s">
        <v>12</v>
      </c>
      <c r="AS2">
        <v>0</v>
      </c>
      <c r="AT2">
        <v>142</v>
      </c>
      <c r="AU2">
        <f>AS2+AT2</f>
        <v>142</v>
      </c>
      <c r="AV2">
        <f>(AS2/AU2)*100</f>
        <v>0</v>
      </c>
      <c r="AY2" s="3" t="s">
        <v>13</v>
      </c>
      <c r="AZ2">
        <v>76</v>
      </c>
      <c r="BA2">
        <v>75</v>
      </c>
      <c r="BB2">
        <f>AZ2+BA2</f>
        <v>151</v>
      </c>
      <c r="BC2">
        <f>(AZ2/BB2)*100</f>
        <v>50.331125827814574</v>
      </c>
      <c r="BF2" s="3" t="s">
        <v>14</v>
      </c>
      <c r="BG2">
        <v>2</v>
      </c>
      <c r="BH2">
        <v>154</v>
      </c>
      <c r="BI2">
        <f>BG2+BH2</f>
        <v>156</v>
      </c>
      <c r="BJ2">
        <f>(BG2/BI2)*100</f>
        <v>1.2820512820512819</v>
      </c>
      <c r="BM2" s="7" t="s">
        <v>15</v>
      </c>
      <c r="BN2">
        <v>0</v>
      </c>
      <c r="BO2">
        <v>165</v>
      </c>
      <c r="BP2">
        <f>BN2+BO2</f>
        <v>165</v>
      </c>
      <c r="BQ2">
        <f>(BN2/BP2)*100</f>
        <v>0</v>
      </c>
      <c r="BT2" s="7" t="s">
        <v>16</v>
      </c>
      <c r="BU2">
        <v>134</v>
      </c>
      <c r="BV2">
        <v>7</v>
      </c>
      <c r="BW2">
        <f>BU2+BV2</f>
        <v>141</v>
      </c>
      <c r="BX2">
        <f>(BU2/BW2)*100</f>
        <v>95.035460992907801</v>
      </c>
    </row>
    <row r="3" spans="1:80" x14ac:dyDescent="0.35">
      <c r="A3" s="8" t="s">
        <v>17</v>
      </c>
      <c r="B3">
        <v>0</v>
      </c>
      <c r="C3">
        <v>137</v>
      </c>
      <c r="D3">
        <f t="shared" ref="D3:D44" si="0">B3+C3</f>
        <v>137</v>
      </c>
      <c r="E3">
        <f t="shared" ref="E3:E4" si="1">(B3/D3)*100</f>
        <v>0</v>
      </c>
      <c r="I3" s="3" t="s">
        <v>18</v>
      </c>
      <c r="J3">
        <v>128</v>
      </c>
      <c r="K3">
        <v>5</v>
      </c>
      <c r="L3">
        <f t="shared" ref="L3:L45" si="2">J3+K3</f>
        <v>133</v>
      </c>
      <c r="M3">
        <f t="shared" ref="M3:M4" si="3">(J3/L3)*100</f>
        <v>96.240601503759393</v>
      </c>
      <c r="P3" s="3" t="s">
        <v>19</v>
      </c>
      <c r="Q3">
        <v>0</v>
      </c>
      <c r="R3">
        <v>202</v>
      </c>
      <c r="S3">
        <f t="shared" ref="S3:S45" si="4">Q3+R3</f>
        <v>202</v>
      </c>
      <c r="T3">
        <f t="shared" ref="T3:T4" si="5">(Q3/S3)*100</f>
        <v>0</v>
      </c>
      <c r="W3" s="3" t="s">
        <v>20</v>
      </c>
      <c r="X3">
        <v>0</v>
      </c>
      <c r="Y3">
        <v>115</v>
      </c>
      <c r="Z3">
        <f t="shared" ref="Z3:Z45" si="6">X3+Y3</f>
        <v>115</v>
      </c>
      <c r="AA3">
        <f t="shared" ref="AA3:AA4" si="7">(X3/Z3)*100</f>
        <v>0</v>
      </c>
      <c r="AD3" s="3" t="s">
        <v>21</v>
      </c>
      <c r="AE3">
        <v>118</v>
      </c>
      <c r="AF3">
        <v>76</v>
      </c>
      <c r="AG3">
        <f t="shared" ref="AG3:AG45" si="8">AE3+AF3</f>
        <v>194</v>
      </c>
      <c r="AH3">
        <f t="shared" ref="AH3:AH4" si="9">(AE3/AG3)*100</f>
        <v>60.824742268041234</v>
      </c>
      <c r="AK3" s="3" t="s">
        <v>22</v>
      </c>
      <c r="AL3">
        <v>123</v>
      </c>
      <c r="AM3">
        <v>12</v>
      </c>
      <c r="AN3">
        <f t="shared" ref="AN3:AN45" si="10">AL3+AM3</f>
        <v>135</v>
      </c>
      <c r="AO3">
        <f t="shared" ref="AO3:AO4" si="11">(AL3/AN3)*100</f>
        <v>91.111111111111114</v>
      </c>
      <c r="AR3" s="3" t="s">
        <v>23</v>
      </c>
      <c r="AS3">
        <v>0</v>
      </c>
      <c r="AT3">
        <v>141</v>
      </c>
      <c r="AU3">
        <f t="shared" ref="AU3:AU45" si="12">AS3+AT3</f>
        <v>141</v>
      </c>
      <c r="AV3">
        <f t="shared" ref="AV3:AV4" si="13">(AS3/AU3)*100</f>
        <v>0</v>
      </c>
      <c r="AY3" s="3" t="s">
        <v>24</v>
      </c>
      <c r="AZ3">
        <v>86</v>
      </c>
      <c r="BA3">
        <v>69</v>
      </c>
      <c r="BB3">
        <f t="shared" ref="BB3:BB45" si="14">AZ3+BA3</f>
        <v>155</v>
      </c>
      <c r="BC3">
        <f t="shared" ref="BC3:BC4" si="15">(AZ3/BB3)*100</f>
        <v>55.483870967741936</v>
      </c>
      <c r="BF3" s="3" t="s">
        <v>25</v>
      </c>
      <c r="BG3">
        <v>3</v>
      </c>
      <c r="BH3">
        <v>171</v>
      </c>
      <c r="BI3">
        <f t="shared" ref="BI3:BI45" si="16">BG3+BH3</f>
        <v>174</v>
      </c>
      <c r="BJ3">
        <f t="shared" ref="BJ3:BJ4" si="17">(BG3/BI3)*100</f>
        <v>1.7241379310344827</v>
      </c>
      <c r="BM3" s="7" t="s">
        <v>26</v>
      </c>
      <c r="BN3">
        <v>0</v>
      </c>
      <c r="BO3">
        <v>112</v>
      </c>
      <c r="BP3">
        <f t="shared" ref="BP3:BP45" si="18">BN3+BO3</f>
        <v>112</v>
      </c>
      <c r="BQ3">
        <f t="shared" ref="BQ3:BQ4" si="19">(BN3/BP3)*100</f>
        <v>0</v>
      </c>
      <c r="BT3" s="7" t="s">
        <v>27</v>
      </c>
      <c r="BU3">
        <v>136</v>
      </c>
      <c r="BV3">
        <v>12</v>
      </c>
      <c r="BW3">
        <f t="shared" ref="BW3:BW45" si="20">BU3+BV3</f>
        <v>148</v>
      </c>
      <c r="BX3">
        <f t="shared" ref="BX3:BX4" si="21">(BU3/BW3)*100</f>
        <v>91.891891891891902</v>
      </c>
      <c r="CB3">
        <f>18*11</f>
        <v>198</v>
      </c>
    </row>
    <row r="4" spans="1:80" x14ac:dyDescent="0.35">
      <c r="A4" s="8" t="s">
        <v>28</v>
      </c>
      <c r="B4">
        <v>0</v>
      </c>
      <c r="C4">
        <v>149</v>
      </c>
      <c r="D4">
        <f t="shared" si="0"/>
        <v>149</v>
      </c>
      <c r="E4">
        <f t="shared" si="1"/>
        <v>0</v>
      </c>
      <c r="I4" s="3" t="s">
        <v>29</v>
      </c>
      <c r="J4">
        <v>173</v>
      </c>
      <c r="K4">
        <v>7</v>
      </c>
      <c r="L4">
        <f t="shared" si="2"/>
        <v>180</v>
      </c>
      <c r="M4">
        <f t="shared" si="3"/>
        <v>96.111111111111114</v>
      </c>
      <c r="P4" s="3" t="s">
        <v>30</v>
      </c>
      <c r="Q4">
        <v>1</v>
      </c>
      <c r="R4">
        <v>246</v>
      </c>
      <c r="S4">
        <f t="shared" si="4"/>
        <v>247</v>
      </c>
      <c r="T4">
        <f t="shared" si="5"/>
        <v>0.40485829959514169</v>
      </c>
      <c r="W4" s="3" t="s">
        <v>31</v>
      </c>
      <c r="X4">
        <v>1</v>
      </c>
      <c r="Y4">
        <v>135</v>
      </c>
      <c r="Z4">
        <f t="shared" si="6"/>
        <v>136</v>
      </c>
      <c r="AA4">
        <f t="shared" si="7"/>
        <v>0.73529411764705876</v>
      </c>
      <c r="AD4" s="3" t="s">
        <v>32</v>
      </c>
      <c r="AE4">
        <v>85</v>
      </c>
      <c r="AF4">
        <v>46</v>
      </c>
      <c r="AG4">
        <f t="shared" si="8"/>
        <v>131</v>
      </c>
      <c r="AH4">
        <f t="shared" si="9"/>
        <v>64.885496183206101</v>
      </c>
      <c r="AK4" s="3" t="s">
        <v>33</v>
      </c>
      <c r="AL4">
        <v>135</v>
      </c>
      <c r="AM4">
        <v>18</v>
      </c>
      <c r="AN4">
        <f t="shared" si="10"/>
        <v>153</v>
      </c>
      <c r="AO4">
        <f t="shared" si="11"/>
        <v>88.235294117647058</v>
      </c>
      <c r="AR4" s="3" t="s">
        <v>34</v>
      </c>
      <c r="AS4">
        <v>0</v>
      </c>
      <c r="AT4">
        <v>139</v>
      </c>
      <c r="AU4">
        <f t="shared" si="12"/>
        <v>139</v>
      </c>
      <c r="AV4">
        <f t="shared" si="13"/>
        <v>0</v>
      </c>
      <c r="AY4" s="3" t="s">
        <v>35</v>
      </c>
      <c r="AZ4">
        <v>79</v>
      </c>
      <c r="BA4">
        <v>65</v>
      </c>
      <c r="BB4">
        <f t="shared" si="14"/>
        <v>144</v>
      </c>
      <c r="BC4">
        <f t="shared" si="15"/>
        <v>54.861111111111114</v>
      </c>
      <c r="BF4" s="3" t="s">
        <v>36</v>
      </c>
      <c r="BG4">
        <v>1</v>
      </c>
      <c r="BH4">
        <v>133</v>
      </c>
      <c r="BI4">
        <f t="shared" si="16"/>
        <v>134</v>
      </c>
      <c r="BJ4">
        <f t="shared" si="17"/>
        <v>0.74626865671641784</v>
      </c>
      <c r="BM4" s="7" t="s">
        <v>37</v>
      </c>
      <c r="BN4">
        <v>0</v>
      </c>
      <c r="BO4">
        <v>98</v>
      </c>
      <c r="BP4">
        <f t="shared" si="18"/>
        <v>98</v>
      </c>
      <c r="BQ4">
        <f t="shared" si="19"/>
        <v>0</v>
      </c>
      <c r="BT4" s="7" t="s">
        <v>38</v>
      </c>
      <c r="BU4">
        <v>176</v>
      </c>
      <c r="BV4">
        <v>7</v>
      </c>
      <c r="BW4">
        <f t="shared" si="20"/>
        <v>183</v>
      </c>
      <c r="BX4">
        <f t="shared" si="21"/>
        <v>96.174863387978135</v>
      </c>
    </row>
    <row r="5" spans="1:80" x14ac:dyDescent="0.35">
      <c r="A5" s="9" t="s">
        <v>39</v>
      </c>
      <c r="B5" s="10"/>
      <c r="C5" s="10"/>
      <c r="D5">
        <f>AVERAGE(D2:D4)</f>
        <v>139.66666666666666</v>
      </c>
      <c r="E5" s="10">
        <f>AVERAGE(E2:E4)</f>
        <v>0.25062656641604009</v>
      </c>
      <c r="F5" s="10">
        <f>STDEV(E2:E4)/SQRT(3)</f>
        <v>0.25062656641604009</v>
      </c>
      <c r="G5" s="10"/>
      <c r="H5" s="10"/>
      <c r="I5" s="11" t="s">
        <v>40</v>
      </c>
      <c r="J5" s="10"/>
      <c r="K5" s="10"/>
      <c r="L5">
        <f t="shared" si="2"/>
        <v>0</v>
      </c>
      <c r="M5" s="10">
        <f>AVERAGE(M2:M4)</f>
        <v>95.257588415483156</v>
      </c>
      <c r="N5" s="10">
        <f>STDEV(M2:M4)/SQRT(3)</f>
        <v>0.91902841896891818</v>
      </c>
      <c r="P5" s="11" t="s">
        <v>41</v>
      </c>
      <c r="Q5" s="10"/>
      <c r="R5" s="10"/>
      <c r="S5">
        <f t="shared" si="4"/>
        <v>0</v>
      </c>
      <c r="T5" s="10">
        <f>AVERAGE(T2:T4)</f>
        <v>0.1349527665317139</v>
      </c>
      <c r="U5" s="10">
        <f>STDEV(T2:T4)/SQRT(3)</f>
        <v>0.1349527665317139</v>
      </c>
      <c r="V5" s="10"/>
      <c r="W5" s="11" t="s">
        <v>42</v>
      </c>
      <c r="X5" s="10"/>
      <c r="Y5" s="10"/>
      <c r="Z5">
        <f t="shared" si="6"/>
        <v>0</v>
      </c>
      <c r="AA5" s="10">
        <f>AVERAGE(AA2:AA4)</f>
        <v>0.39870787024487209</v>
      </c>
      <c r="AB5" s="10">
        <f>STDEV(AA2:AA4)/SQRT(3)</f>
        <v>0.21452170199465323</v>
      </c>
      <c r="AD5" s="11" t="s">
        <v>43</v>
      </c>
      <c r="AE5" s="10"/>
      <c r="AF5" s="10"/>
      <c r="AG5">
        <f t="shared" si="8"/>
        <v>0</v>
      </c>
      <c r="AH5" s="10">
        <f>AVERAGE(AH2:AH4)</f>
        <v>64.296575210244839</v>
      </c>
      <c r="AI5" s="10">
        <f>STDEV(AH2:AH4)/SQRT(3)</f>
        <v>1.8579394192386209</v>
      </c>
      <c r="AJ5" s="10"/>
      <c r="AK5" s="11" t="s">
        <v>44</v>
      </c>
      <c r="AL5" s="10"/>
      <c r="AM5" s="10"/>
      <c r="AN5">
        <f t="shared" si="10"/>
        <v>0</v>
      </c>
      <c r="AO5" s="10">
        <f>AVERAGE(AO2:AO4)</f>
        <v>90.298567001135368</v>
      </c>
      <c r="AP5" s="10">
        <f>STDEV(AO2:AO4)/SQRT(3)</f>
        <v>1.0393624157214987</v>
      </c>
      <c r="AR5" s="11" t="s">
        <v>45</v>
      </c>
      <c r="AS5" s="10"/>
      <c r="AT5" s="10"/>
      <c r="AU5">
        <f t="shared" si="12"/>
        <v>0</v>
      </c>
      <c r="AV5" s="10">
        <f>AVERAGE(AV2:AV4)</f>
        <v>0</v>
      </c>
      <c r="AW5" s="10">
        <f>STDEV(AV2:AV4)/SQRT(3)</f>
        <v>0</v>
      </c>
      <c r="AY5" s="11" t="s">
        <v>46</v>
      </c>
      <c r="AZ5" s="10"/>
      <c r="BA5" s="10"/>
      <c r="BB5">
        <f t="shared" si="14"/>
        <v>0</v>
      </c>
      <c r="BC5" s="10">
        <f>AVERAGE(BC2:BC4)</f>
        <v>53.558702635555875</v>
      </c>
      <c r="BD5" s="10">
        <f>STDEV(BC2:BC4)/SQRT(3)</f>
        <v>1.6237709708330024</v>
      </c>
      <c r="BF5" s="11" t="s">
        <v>47</v>
      </c>
      <c r="BG5" s="10"/>
      <c r="BH5" s="10"/>
      <c r="BI5">
        <f t="shared" si="16"/>
        <v>0</v>
      </c>
      <c r="BJ5" s="10">
        <f>AVERAGE(BJ2:BJ4)</f>
        <v>1.2508192899340609</v>
      </c>
      <c r="BK5" s="10">
        <f>STDEV(BJ2:BJ4)/SQRT(3)</f>
        <v>0.28271815023243113</v>
      </c>
      <c r="BM5" s="11" t="s">
        <v>48</v>
      </c>
      <c r="BP5">
        <f t="shared" si="18"/>
        <v>0</v>
      </c>
      <c r="BQ5" s="10">
        <f>AVERAGE(BQ2:BQ4)</f>
        <v>0</v>
      </c>
      <c r="BR5" s="10">
        <f>STDEV(BQ2:BQ4)/SQRT(3)</f>
        <v>0</v>
      </c>
      <c r="BT5" s="11" t="s">
        <v>49</v>
      </c>
      <c r="BW5">
        <f t="shared" si="20"/>
        <v>0</v>
      </c>
      <c r="BX5" s="10">
        <f>AVERAGE(BX2:BX4)</f>
        <v>94.367405424259275</v>
      </c>
      <c r="BY5" s="10">
        <f>STDEV(BX2:BX4)/SQRT(3)</f>
        <v>1.2807139794106399</v>
      </c>
    </row>
    <row r="6" spans="1:80" x14ac:dyDescent="0.35">
      <c r="A6" s="8" t="s">
        <v>50</v>
      </c>
      <c r="B6">
        <v>143</v>
      </c>
      <c r="C6">
        <v>65</v>
      </c>
      <c r="D6">
        <f t="shared" si="0"/>
        <v>208</v>
      </c>
      <c r="E6">
        <f>(B6/D6)*100</f>
        <v>68.75</v>
      </c>
      <c r="I6" s="3" t="s">
        <v>51</v>
      </c>
      <c r="J6">
        <v>0</v>
      </c>
      <c r="K6">
        <v>228</v>
      </c>
      <c r="L6">
        <f t="shared" si="2"/>
        <v>228</v>
      </c>
      <c r="M6">
        <f>(J6/L6)*100</f>
        <v>0</v>
      </c>
      <c r="P6" s="3" t="s">
        <v>52</v>
      </c>
      <c r="Q6">
        <v>133</v>
      </c>
      <c r="R6">
        <v>40</v>
      </c>
      <c r="S6">
        <f t="shared" si="4"/>
        <v>173</v>
      </c>
      <c r="T6">
        <f>(Q6/S6)*100</f>
        <v>76.878612716763001</v>
      </c>
      <c r="W6" s="3" t="s">
        <v>53</v>
      </c>
      <c r="X6">
        <v>155</v>
      </c>
      <c r="Y6">
        <v>51</v>
      </c>
      <c r="Z6">
        <f t="shared" si="6"/>
        <v>206</v>
      </c>
      <c r="AA6">
        <f>(X6/Z6)*100</f>
        <v>75.242718446601941</v>
      </c>
      <c r="AD6" s="3" t="s">
        <v>54</v>
      </c>
      <c r="AE6">
        <v>177</v>
      </c>
      <c r="AF6">
        <v>65</v>
      </c>
      <c r="AG6">
        <f t="shared" si="8"/>
        <v>242</v>
      </c>
      <c r="AH6">
        <f>(AE6/AG6)*100</f>
        <v>73.140495867768593</v>
      </c>
      <c r="AK6" s="3" t="s">
        <v>55</v>
      </c>
      <c r="AL6">
        <v>128</v>
      </c>
      <c r="AM6">
        <v>31</v>
      </c>
      <c r="AN6">
        <f t="shared" si="10"/>
        <v>159</v>
      </c>
      <c r="AO6">
        <f>(AL6/AN6)*100</f>
        <v>80.503144654088061</v>
      </c>
      <c r="AR6" s="3" t="s">
        <v>56</v>
      </c>
      <c r="AS6">
        <v>169</v>
      </c>
      <c r="AT6">
        <v>42</v>
      </c>
      <c r="AU6">
        <f t="shared" si="12"/>
        <v>211</v>
      </c>
      <c r="AV6">
        <f>(AS6/AU6)*100</f>
        <v>80.09478672985783</v>
      </c>
      <c r="AY6" s="3" t="s">
        <v>57</v>
      </c>
      <c r="AZ6">
        <v>192</v>
      </c>
      <c r="BA6">
        <v>37</v>
      </c>
      <c r="BB6">
        <f t="shared" si="14"/>
        <v>229</v>
      </c>
      <c r="BC6">
        <f>(AZ6/BB6)*100</f>
        <v>83.842794759825324</v>
      </c>
      <c r="BF6" s="3" t="s">
        <v>58</v>
      </c>
      <c r="BG6">
        <v>125</v>
      </c>
      <c r="BH6">
        <v>20</v>
      </c>
      <c r="BI6">
        <f t="shared" si="16"/>
        <v>145</v>
      </c>
      <c r="BJ6">
        <f>(BG6/BI6)*100</f>
        <v>86.206896551724128</v>
      </c>
      <c r="BM6" s="3" t="s">
        <v>59</v>
      </c>
      <c r="BN6">
        <v>124</v>
      </c>
      <c r="BO6">
        <v>23</v>
      </c>
      <c r="BP6">
        <f t="shared" si="18"/>
        <v>147</v>
      </c>
      <c r="BQ6">
        <f>(BN6/BP6)*100</f>
        <v>84.353741496598644</v>
      </c>
      <c r="BT6" s="3" t="s">
        <v>60</v>
      </c>
      <c r="BU6">
        <v>158</v>
      </c>
      <c r="BV6">
        <v>16</v>
      </c>
      <c r="BW6">
        <f t="shared" si="20"/>
        <v>174</v>
      </c>
      <c r="BX6">
        <f>(BU6/BW6)*100</f>
        <v>90.804597701149419</v>
      </c>
    </row>
    <row r="7" spans="1:80" x14ac:dyDescent="0.35">
      <c r="A7" s="8" t="s">
        <v>61</v>
      </c>
      <c r="B7">
        <v>98</v>
      </c>
      <c r="C7">
        <v>47</v>
      </c>
      <c r="D7">
        <f t="shared" si="0"/>
        <v>145</v>
      </c>
      <c r="E7">
        <f t="shared" ref="E7:E8" si="22">(B7/D7)*100</f>
        <v>67.58620689655173</v>
      </c>
      <c r="I7" s="3" t="s">
        <v>62</v>
      </c>
      <c r="J7">
        <v>2</v>
      </c>
      <c r="K7">
        <v>216</v>
      </c>
      <c r="L7">
        <f t="shared" si="2"/>
        <v>218</v>
      </c>
      <c r="M7">
        <f t="shared" ref="M7:M8" si="23">(J7/L7)*100</f>
        <v>0.91743119266055051</v>
      </c>
      <c r="P7" s="3" t="s">
        <v>63</v>
      </c>
      <c r="Q7">
        <v>130</v>
      </c>
      <c r="R7">
        <v>53</v>
      </c>
      <c r="S7">
        <f t="shared" si="4"/>
        <v>183</v>
      </c>
      <c r="T7">
        <f t="shared" ref="T7:T8" si="24">(Q7/S7)*100</f>
        <v>71.038251366120221</v>
      </c>
      <c r="W7" s="3" t="s">
        <v>64</v>
      </c>
      <c r="X7">
        <v>130</v>
      </c>
      <c r="Y7">
        <v>47</v>
      </c>
      <c r="Z7">
        <f t="shared" si="6"/>
        <v>177</v>
      </c>
      <c r="AA7">
        <f t="shared" ref="AA7:AA8" si="25">(X7/Z7)*100</f>
        <v>73.44632768361582</v>
      </c>
      <c r="AD7" s="3" t="s">
        <v>65</v>
      </c>
      <c r="AE7">
        <v>129</v>
      </c>
      <c r="AF7">
        <v>49</v>
      </c>
      <c r="AG7">
        <f t="shared" si="8"/>
        <v>178</v>
      </c>
      <c r="AH7">
        <f t="shared" ref="AH7:AH8" si="26">(AE7/AG7)*100</f>
        <v>72.471910112359552</v>
      </c>
      <c r="AK7" s="3" t="s">
        <v>66</v>
      </c>
      <c r="AL7">
        <v>151</v>
      </c>
      <c r="AM7">
        <v>41</v>
      </c>
      <c r="AN7">
        <f t="shared" si="10"/>
        <v>192</v>
      </c>
      <c r="AO7">
        <f t="shared" ref="AO7:AO8" si="27">(AL7/AN7)*100</f>
        <v>78.645833333333343</v>
      </c>
      <c r="AR7" s="3" t="s">
        <v>67</v>
      </c>
      <c r="AS7">
        <v>164</v>
      </c>
      <c r="AT7">
        <v>53</v>
      </c>
      <c r="AU7">
        <f t="shared" si="12"/>
        <v>217</v>
      </c>
      <c r="AV7">
        <f t="shared" ref="AV7:AV8" si="28">(AS7/AU7)*100</f>
        <v>75.576036866359445</v>
      </c>
      <c r="AY7" s="3" t="s">
        <v>68</v>
      </c>
      <c r="AZ7">
        <v>120</v>
      </c>
      <c r="BA7">
        <v>30</v>
      </c>
      <c r="BB7">
        <f t="shared" si="14"/>
        <v>150</v>
      </c>
      <c r="BC7">
        <f t="shared" ref="BC7:BC8" si="29">(AZ7/BB7)*100</f>
        <v>80</v>
      </c>
      <c r="BF7" s="3" t="s">
        <v>69</v>
      </c>
      <c r="BG7">
        <v>101</v>
      </c>
      <c r="BH7">
        <v>33</v>
      </c>
      <c r="BI7">
        <f t="shared" si="16"/>
        <v>134</v>
      </c>
      <c r="BJ7">
        <f t="shared" ref="BJ7:BJ8" si="30">(BG7/BI7)*100</f>
        <v>75.373134328358205</v>
      </c>
      <c r="BM7" s="3" t="s">
        <v>70</v>
      </c>
      <c r="BN7">
        <v>158</v>
      </c>
      <c r="BO7">
        <v>19</v>
      </c>
      <c r="BP7">
        <f t="shared" si="18"/>
        <v>177</v>
      </c>
      <c r="BQ7">
        <f t="shared" ref="BQ7:BQ8" si="31">(BN7/BP7)*100</f>
        <v>89.265536723163848</v>
      </c>
      <c r="BT7" s="3" t="s">
        <v>71</v>
      </c>
      <c r="BU7">
        <v>242</v>
      </c>
      <c r="BV7">
        <v>21</v>
      </c>
      <c r="BW7">
        <f t="shared" si="20"/>
        <v>263</v>
      </c>
      <c r="BX7">
        <f t="shared" ref="BX7:BX8" si="32">(BU7/BW7)*100</f>
        <v>92.01520912547528</v>
      </c>
    </row>
    <row r="8" spans="1:80" x14ac:dyDescent="0.35">
      <c r="A8" s="8" t="s">
        <v>72</v>
      </c>
      <c r="B8">
        <v>103</v>
      </c>
      <c r="C8">
        <v>46</v>
      </c>
      <c r="D8">
        <f t="shared" si="0"/>
        <v>149</v>
      </c>
      <c r="E8">
        <f t="shared" si="22"/>
        <v>69.127516778523486</v>
      </c>
      <c r="I8" s="3" t="s">
        <v>73</v>
      </c>
      <c r="J8">
        <v>0</v>
      </c>
      <c r="K8">
        <v>187</v>
      </c>
      <c r="L8">
        <f t="shared" si="2"/>
        <v>187</v>
      </c>
      <c r="M8">
        <f t="shared" si="23"/>
        <v>0</v>
      </c>
      <c r="P8" s="3" t="s">
        <v>74</v>
      </c>
      <c r="Q8">
        <v>100</v>
      </c>
      <c r="R8">
        <v>48</v>
      </c>
      <c r="S8">
        <f t="shared" si="4"/>
        <v>148</v>
      </c>
      <c r="T8">
        <f t="shared" si="24"/>
        <v>67.567567567567565</v>
      </c>
      <c r="W8" s="3" t="s">
        <v>75</v>
      </c>
      <c r="X8">
        <v>124</v>
      </c>
      <c r="Y8">
        <v>45</v>
      </c>
      <c r="Z8">
        <f t="shared" si="6"/>
        <v>169</v>
      </c>
      <c r="AA8">
        <f t="shared" si="25"/>
        <v>73.372781065088759</v>
      </c>
      <c r="AD8" s="3" t="s">
        <v>76</v>
      </c>
      <c r="AE8">
        <v>169</v>
      </c>
      <c r="AF8">
        <v>61</v>
      </c>
      <c r="AG8">
        <f t="shared" si="8"/>
        <v>230</v>
      </c>
      <c r="AH8">
        <f t="shared" si="26"/>
        <v>73.478260869565219</v>
      </c>
      <c r="AK8" s="3" t="s">
        <v>77</v>
      </c>
      <c r="AL8">
        <v>131</v>
      </c>
      <c r="AM8">
        <v>28</v>
      </c>
      <c r="AN8">
        <f t="shared" si="10"/>
        <v>159</v>
      </c>
      <c r="AO8">
        <f t="shared" si="27"/>
        <v>82.389937106918239</v>
      </c>
      <c r="AR8" s="3" t="s">
        <v>78</v>
      </c>
      <c r="AS8">
        <v>112</v>
      </c>
      <c r="AT8">
        <v>40</v>
      </c>
      <c r="AU8">
        <f t="shared" si="12"/>
        <v>152</v>
      </c>
      <c r="AV8">
        <f t="shared" si="28"/>
        <v>73.68421052631578</v>
      </c>
      <c r="AY8" s="3" t="s">
        <v>79</v>
      </c>
      <c r="AZ8">
        <v>125</v>
      </c>
      <c r="BA8">
        <v>34</v>
      </c>
      <c r="BB8">
        <f t="shared" si="14"/>
        <v>159</v>
      </c>
      <c r="BC8">
        <f t="shared" si="29"/>
        <v>78.616352201257868</v>
      </c>
      <c r="BF8" s="3" t="s">
        <v>80</v>
      </c>
      <c r="BG8">
        <v>153</v>
      </c>
      <c r="BH8">
        <v>37</v>
      </c>
      <c r="BI8">
        <f t="shared" si="16"/>
        <v>190</v>
      </c>
      <c r="BJ8">
        <f t="shared" si="30"/>
        <v>80.526315789473685</v>
      </c>
      <c r="BM8" s="3" t="s">
        <v>81</v>
      </c>
      <c r="BN8">
        <v>155</v>
      </c>
      <c r="BO8">
        <v>17</v>
      </c>
      <c r="BP8">
        <f t="shared" si="18"/>
        <v>172</v>
      </c>
      <c r="BQ8">
        <f t="shared" si="31"/>
        <v>90.116279069767444</v>
      </c>
      <c r="BT8" s="3" t="s">
        <v>82</v>
      </c>
      <c r="BU8">
        <v>221</v>
      </c>
      <c r="BV8">
        <v>21</v>
      </c>
      <c r="BW8">
        <f t="shared" si="20"/>
        <v>242</v>
      </c>
      <c r="BX8">
        <f t="shared" si="32"/>
        <v>91.322314049586765</v>
      </c>
    </row>
    <row r="9" spans="1:80" x14ac:dyDescent="0.35">
      <c r="A9" s="9" t="s">
        <v>83</v>
      </c>
      <c r="D9">
        <f t="shared" si="0"/>
        <v>0</v>
      </c>
      <c r="E9" s="10">
        <f>AVERAGE(E6:E8)</f>
        <v>68.487907891691748</v>
      </c>
      <c r="F9" s="10">
        <f>STDEV(E6:E8)/SQRT(3)</f>
        <v>0.46383482799880732</v>
      </c>
      <c r="G9" s="10"/>
      <c r="H9" s="10"/>
      <c r="I9" s="11" t="s">
        <v>84</v>
      </c>
      <c r="L9">
        <f t="shared" si="2"/>
        <v>0</v>
      </c>
      <c r="M9" s="10">
        <f>AVERAGE(M6:M8)</f>
        <v>0.30581039755351686</v>
      </c>
      <c r="N9" s="10">
        <f>STDEV(M6:M8)/SQRT(3)</f>
        <v>0.30581039755351691</v>
      </c>
      <c r="P9" s="11" t="s">
        <v>85</v>
      </c>
      <c r="S9">
        <f t="shared" si="4"/>
        <v>0</v>
      </c>
      <c r="T9" s="10">
        <f>AVERAGE(T6:T8)</f>
        <v>71.828143883483605</v>
      </c>
      <c r="U9" s="10">
        <f>STDEV(T6:T8)/SQRT(3)</f>
        <v>2.7167283071327391</v>
      </c>
      <c r="V9" s="10"/>
      <c r="W9" s="11" t="s">
        <v>86</v>
      </c>
      <c r="Z9">
        <f t="shared" si="6"/>
        <v>0</v>
      </c>
      <c r="AA9" s="10">
        <f>AVERAGE(AA6:AA8)</f>
        <v>74.020609065102178</v>
      </c>
      <c r="AB9" s="10">
        <f>STDEV(AA6:AA8)/SQRT(3)</f>
        <v>0.61142341617368567</v>
      </c>
      <c r="AD9" s="11" t="s">
        <v>87</v>
      </c>
      <c r="AG9">
        <f t="shared" si="8"/>
        <v>0</v>
      </c>
      <c r="AH9" s="10">
        <f>AVERAGE(AH6:AH8)</f>
        <v>73.030222283231112</v>
      </c>
      <c r="AI9" s="10">
        <f>STDEV(AH6:AH8)/SQRT(3)</f>
        <v>0.29569447025444001</v>
      </c>
      <c r="AJ9" s="10"/>
      <c r="AK9" s="11" t="s">
        <v>88</v>
      </c>
      <c r="AN9">
        <f t="shared" si="10"/>
        <v>0</v>
      </c>
      <c r="AO9" s="10">
        <f>AVERAGE(AO6:AO8)</f>
        <v>80.512971698113219</v>
      </c>
      <c r="AP9" s="10">
        <f>STDEV(AO6:AO8)/SQRT(3)</f>
        <v>1.0808408293143617</v>
      </c>
      <c r="AR9" s="11" t="s">
        <v>89</v>
      </c>
      <c r="AU9">
        <f t="shared" si="12"/>
        <v>0</v>
      </c>
      <c r="AV9" s="10">
        <f>AVERAGE(AV6:AV8)</f>
        <v>76.451678040844357</v>
      </c>
      <c r="AW9" s="10">
        <f>STDEV(AV6:AV8)/SQRT(3)</f>
        <v>1.9016600130057322</v>
      </c>
      <c r="AY9" s="11" t="s">
        <v>90</v>
      </c>
      <c r="BB9">
        <f t="shared" si="14"/>
        <v>0</v>
      </c>
      <c r="BC9" s="10">
        <f>AVERAGE(BC6:BC8)</f>
        <v>80.819715653694402</v>
      </c>
      <c r="BD9" s="10">
        <f>STDEV(BC6:BC8)/SQRT(3)</f>
        <v>1.5634231426781651</v>
      </c>
      <c r="BF9" s="11" t="s">
        <v>91</v>
      </c>
      <c r="BI9">
        <f t="shared" si="16"/>
        <v>0</v>
      </c>
      <c r="BJ9" s="10">
        <f>AVERAGE(BJ6:BJ8)</f>
        <v>80.702115556518677</v>
      </c>
      <c r="BK9" s="10">
        <f>STDEV(BJ6:BJ8)/SQRT(3)</f>
        <v>3.1286727828626972</v>
      </c>
      <c r="BM9" s="11" t="s">
        <v>92</v>
      </c>
      <c r="BP9">
        <f t="shared" si="18"/>
        <v>0</v>
      </c>
      <c r="BQ9" s="10">
        <f>AVERAGE(BQ6:BQ8)</f>
        <v>87.911852429843307</v>
      </c>
      <c r="BR9" s="10">
        <f>STDEV(BQ6:BQ8)/SQRT(3)</f>
        <v>1.7959264735350926</v>
      </c>
      <c r="BT9" s="11" t="s">
        <v>93</v>
      </c>
      <c r="BW9">
        <f t="shared" si="20"/>
        <v>0</v>
      </c>
      <c r="BX9" s="10">
        <f>AVERAGE(BX6:BX8)</f>
        <v>91.380706958737164</v>
      </c>
      <c r="BY9" s="10">
        <f>STDEV(BX6:BX8)/SQRT(3)</f>
        <v>0.35069089145873039</v>
      </c>
    </row>
    <row r="10" spans="1:80" x14ac:dyDescent="0.35">
      <c r="A10" s="8" t="s">
        <v>94</v>
      </c>
      <c r="B10">
        <v>3</v>
      </c>
      <c r="C10">
        <v>211</v>
      </c>
      <c r="D10">
        <f t="shared" si="0"/>
        <v>214</v>
      </c>
      <c r="E10">
        <f>(B10/D10)*100</f>
        <v>1.4018691588785046</v>
      </c>
      <c r="I10" s="3" t="s">
        <v>95</v>
      </c>
      <c r="J10">
        <v>253</v>
      </c>
      <c r="K10">
        <v>22</v>
      </c>
      <c r="L10">
        <f t="shared" si="2"/>
        <v>275</v>
      </c>
      <c r="M10">
        <f>(J10/L10)*100</f>
        <v>92</v>
      </c>
      <c r="P10" s="3" t="s">
        <v>96</v>
      </c>
      <c r="Q10">
        <v>0</v>
      </c>
      <c r="R10">
        <v>202</v>
      </c>
      <c r="S10">
        <f t="shared" si="4"/>
        <v>202</v>
      </c>
      <c r="T10">
        <f>(Q10/S10)*100</f>
        <v>0</v>
      </c>
      <c r="W10" s="3" t="s">
        <v>97</v>
      </c>
      <c r="X10">
        <v>0</v>
      </c>
      <c r="Y10">
        <v>163</v>
      </c>
      <c r="Z10">
        <f t="shared" si="6"/>
        <v>163</v>
      </c>
      <c r="AA10">
        <f>(X10/Z10)*100</f>
        <v>0</v>
      </c>
      <c r="AD10" s="3" t="s">
        <v>98</v>
      </c>
      <c r="AE10">
        <v>99</v>
      </c>
      <c r="AF10">
        <v>120</v>
      </c>
      <c r="AG10">
        <f t="shared" si="8"/>
        <v>219</v>
      </c>
      <c r="AH10">
        <f>(AE10/AG10)*100</f>
        <v>45.205479452054789</v>
      </c>
      <c r="AK10" s="3" t="s">
        <v>99</v>
      </c>
      <c r="AL10">
        <v>221</v>
      </c>
      <c r="AM10">
        <v>19</v>
      </c>
      <c r="AN10">
        <f t="shared" si="10"/>
        <v>240</v>
      </c>
      <c r="AO10">
        <f>(AL10/AN10)*100</f>
        <v>92.083333333333329</v>
      </c>
      <c r="AR10" s="3" t="s">
        <v>100</v>
      </c>
      <c r="AS10">
        <v>0</v>
      </c>
      <c r="AT10">
        <v>250</v>
      </c>
      <c r="AU10">
        <f t="shared" si="12"/>
        <v>250</v>
      </c>
      <c r="AV10">
        <f>(AS10/AU10)*100</f>
        <v>0</v>
      </c>
      <c r="AY10" s="3" t="s">
        <v>101</v>
      </c>
      <c r="AZ10">
        <v>174</v>
      </c>
      <c r="BA10">
        <v>195</v>
      </c>
      <c r="BB10">
        <f t="shared" si="14"/>
        <v>369</v>
      </c>
      <c r="BC10">
        <f>(AZ10/BB10)*100</f>
        <v>47.154471544715449</v>
      </c>
      <c r="BF10" s="3" t="s">
        <v>102</v>
      </c>
      <c r="BG10">
        <v>5</v>
      </c>
      <c r="BH10">
        <v>143</v>
      </c>
      <c r="BI10">
        <f t="shared" si="16"/>
        <v>148</v>
      </c>
      <c r="BJ10">
        <f>(BG10/BI10)*100</f>
        <v>3.3783783783783785</v>
      </c>
      <c r="BM10" s="3" t="s">
        <v>103</v>
      </c>
      <c r="BN10">
        <v>1</v>
      </c>
      <c r="BO10">
        <v>219</v>
      </c>
      <c r="BP10">
        <f t="shared" si="18"/>
        <v>220</v>
      </c>
      <c r="BQ10">
        <f>(BN10/BP10)*100</f>
        <v>0.45454545454545453</v>
      </c>
      <c r="BT10" s="3" t="s">
        <v>104</v>
      </c>
      <c r="BU10">
        <v>143</v>
      </c>
      <c r="BV10">
        <v>28</v>
      </c>
      <c r="BW10">
        <f t="shared" si="20"/>
        <v>171</v>
      </c>
      <c r="BX10">
        <f>(BU10/BW10)*100</f>
        <v>83.62573099415205</v>
      </c>
    </row>
    <row r="11" spans="1:80" x14ac:dyDescent="0.35">
      <c r="A11" s="8" t="s">
        <v>105</v>
      </c>
      <c r="B11">
        <v>1</v>
      </c>
      <c r="C11">
        <v>211</v>
      </c>
      <c r="D11">
        <f t="shared" si="0"/>
        <v>212</v>
      </c>
      <c r="E11">
        <f t="shared" ref="E11:E12" si="33">(B11/D11)*100</f>
        <v>0.47169811320754718</v>
      </c>
      <c r="I11" s="3" t="s">
        <v>106</v>
      </c>
      <c r="J11">
        <v>170</v>
      </c>
      <c r="K11">
        <v>16</v>
      </c>
      <c r="L11">
        <f t="shared" si="2"/>
        <v>186</v>
      </c>
      <c r="M11">
        <f t="shared" ref="M11:M12" si="34">(J11/L11)*100</f>
        <v>91.397849462365585</v>
      </c>
      <c r="P11" s="3" t="s">
        <v>107</v>
      </c>
      <c r="Q11">
        <v>0</v>
      </c>
      <c r="R11">
        <v>222</v>
      </c>
      <c r="S11">
        <f t="shared" si="4"/>
        <v>222</v>
      </c>
      <c r="T11">
        <f t="shared" ref="T11:T12" si="35">(Q11/S11)*100</f>
        <v>0</v>
      </c>
      <c r="W11" s="3" t="s">
        <v>108</v>
      </c>
      <c r="X11">
        <v>0</v>
      </c>
      <c r="Y11">
        <v>190</v>
      </c>
      <c r="Z11">
        <f t="shared" si="6"/>
        <v>190</v>
      </c>
      <c r="AA11">
        <f t="shared" ref="AA11:AA12" si="36">(X11/Z11)*100</f>
        <v>0</v>
      </c>
      <c r="AD11" s="3" t="s">
        <v>109</v>
      </c>
      <c r="AE11">
        <v>116</v>
      </c>
      <c r="AF11">
        <v>166</v>
      </c>
      <c r="AG11">
        <f t="shared" si="8"/>
        <v>282</v>
      </c>
      <c r="AH11">
        <f t="shared" ref="AH11:AH12" si="37">(AE11/AG11)*100</f>
        <v>41.134751773049643</v>
      </c>
      <c r="AK11" s="3" t="s">
        <v>110</v>
      </c>
      <c r="AL11">
        <v>310</v>
      </c>
      <c r="AM11">
        <v>24</v>
      </c>
      <c r="AN11">
        <f t="shared" si="10"/>
        <v>334</v>
      </c>
      <c r="AO11">
        <f t="shared" ref="AO11:AO12" si="38">(AL11/AN11)*100</f>
        <v>92.814371257485035</v>
      </c>
      <c r="AR11" s="3" t="s">
        <v>111</v>
      </c>
      <c r="AS11">
        <v>1</v>
      </c>
      <c r="AT11">
        <v>359</v>
      </c>
      <c r="AU11">
        <f t="shared" si="12"/>
        <v>360</v>
      </c>
      <c r="AV11">
        <f t="shared" ref="AV11:AV12" si="39">(AS11/AU11)*100</f>
        <v>0.27777777777777779</v>
      </c>
      <c r="AY11" s="3" t="s">
        <v>112</v>
      </c>
      <c r="AZ11">
        <v>142</v>
      </c>
      <c r="BA11">
        <v>199</v>
      </c>
      <c r="BB11">
        <f t="shared" si="14"/>
        <v>341</v>
      </c>
      <c r="BC11">
        <f t="shared" ref="BC11:BC12" si="40">(AZ11/BB11)*100</f>
        <v>41.642228739002931</v>
      </c>
      <c r="BF11" s="3" t="s">
        <v>113</v>
      </c>
      <c r="BG11">
        <v>3</v>
      </c>
      <c r="BH11">
        <v>135</v>
      </c>
      <c r="BI11">
        <f t="shared" si="16"/>
        <v>138</v>
      </c>
      <c r="BJ11">
        <f t="shared" ref="BJ11:BJ12" si="41">(BG11/BI11)*100</f>
        <v>2.1739130434782608</v>
      </c>
      <c r="BM11" s="3" t="s">
        <v>114</v>
      </c>
      <c r="BN11">
        <v>1</v>
      </c>
      <c r="BO11">
        <v>192</v>
      </c>
      <c r="BP11">
        <f t="shared" si="18"/>
        <v>193</v>
      </c>
      <c r="BQ11">
        <f t="shared" ref="BQ11:BQ12" si="42">(BN11/BP11)*100</f>
        <v>0.5181347150259068</v>
      </c>
      <c r="BT11" s="3" t="s">
        <v>115</v>
      </c>
      <c r="BU11">
        <v>154</v>
      </c>
      <c r="BV11">
        <v>13</v>
      </c>
      <c r="BW11">
        <f t="shared" si="20"/>
        <v>167</v>
      </c>
      <c r="BX11">
        <f t="shared" ref="BX11:BX12" si="43">(BU11/BW11)*100</f>
        <v>92.215568862275461</v>
      </c>
    </row>
    <row r="12" spans="1:80" x14ac:dyDescent="0.35">
      <c r="A12" s="8" t="s">
        <v>116</v>
      </c>
      <c r="B12">
        <v>2</v>
      </c>
      <c r="C12">
        <v>69</v>
      </c>
      <c r="D12">
        <f t="shared" si="0"/>
        <v>71</v>
      </c>
      <c r="E12">
        <f t="shared" si="33"/>
        <v>2.8169014084507045</v>
      </c>
      <c r="I12" s="3" t="s">
        <v>117</v>
      </c>
      <c r="J12">
        <v>212</v>
      </c>
      <c r="K12">
        <v>10</v>
      </c>
      <c r="L12">
        <f t="shared" si="2"/>
        <v>222</v>
      </c>
      <c r="M12">
        <f t="shared" si="34"/>
        <v>95.495495495495504</v>
      </c>
      <c r="P12" s="3" t="s">
        <v>118</v>
      </c>
      <c r="Q12">
        <v>0</v>
      </c>
      <c r="R12">
        <v>242</v>
      </c>
      <c r="S12">
        <f t="shared" si="4"/>
        <v>242</v>
      </c>
      <c r="T12">
        <f t="shared" si="35"/>
        <v>0</v>
      </c>
      <c r="W12" s="3" t="s">
        <v>119</v>
      </c>
      <c r="X12">
        <v>0</v>
      </c>
      <c r="Y12">
        <v>234</v>
      </c>
      <c r="Z12">
        <f t="shared" si="6"/>
        <v>234</v>
      </c>
      <c r="AA12">
        <f t="shared" si="36"/>
        <v>0</v>
      </c>
      <c r="AD12" s="3" t="s">
        <v>120</v>
      </c>
      <c r="AE12">
        <v>107</v>
      </c>
      <c r="AF12">
        <v>177</v>
      </c>
      <c r="AG12">
        <f t="shared" si="8"/>
        <v>284</v>
      </c>
      <c r="AH12">
        <f t="shared" si="37"/>
        <v>37.676056338028168</v>
      </c>
      <c r="AK12" s="3" t="s">
        <v>121</v>
      </c>
      <c r="AL12">
        <v>218</v>
      </c>
      <c r="AM12">
        <v>13</v>
      </c>
      <c r="AN12">
        <f t="shared" si="10"/>
        <v>231</v>
      </c>
      <c r="AO12">
        <f t="shared" si="38"/>
        <v>94.372294372294377</v>
      </c>
      <c r="AR12" s="3" t="s">
        <v>122</v>
      </c>
      <c r="AS12">
        <v>1</v>
      </c>
      <c r="AT12">
        <v>298</v>
      </c>
      <c r="AU12">
        <f t="shared" si="12"/>
        <v>299</v>
      </c>
      <c r="AV12">
        <f t="shared" si="39"/>
        <v>0.33444816053511706</v>
      </c>
      <c r="AY12" s="3" t="s">
        <v>123</v>
      </c>
      <c r="AZ12">
        <v>75</v>
      </c>
      <c r="BA12">
        <v>98</v>
      </c>
      <c r="BB12">
        <f t="shared" si="14"/>
        <v>173</v>
      </c>
      <c r="BC12">
        <f t="shared" si="40"/>
        <v>43.352601156069362</v>
      </c>
      <c r="BF12" s="3" t="s">
        <v>124</v>
      </c>
      <c r="BG12">
        <v>3</v>
      </c>
      <c r="BH12">
        <v>150</v>
      </c>
      <c r="BI12">
        <f t="shared" si="16"/>
        <v>153</v>
      </c>
      <c r="BJ12">
        <f t="shared" si="41"/>
        <v>1.9607843137254901</v>
      </c>
      <c r="BM12" s="3" t="s">
        <v>125</v>
      </c>
      <c r="BN12">
        <v>0</v>
      </c>
      <c r="BO12">
        <v>201</v>
      </c>
      <c r="BP12">
        <f t="shared" si="18"/>
        <v>201</v>
      </c>
      <c r="BQ12">
        <f t="shared" si="42"/>
        <v>0</v>
      </c>
      <c r="BT12" s="3" t="s">
        <v>126</v>
      </c>
      <c r="BU12">
        <v>135</v>
      </c>
      <c r="BV12">
        <v>9</v>
      </c>
      <c r="BW12">
        <f t="shared" si="20"/>
        <v>144</v>
      </c>
      <c r="BX12">
        <f t="shared" si="43"/>
        <v>93.75</v>
      </c>
    </row>
    <row r="13" spans="1:80" x14ac:dyDescent="0.35">
      <c r="A13" s="9" t="s">
        <v>127</v>
      </c>
      <c r="D13">
        <f t="shared" si="0"/>
        <v>0</v>
      </c>
      <c r="E13" s="10">
        <f>AVERAGE(E10:E12)</f>
        <v>1.5634895601789189</v>
      </c>
      <c r="F13" s="10">
        <f>STDEV(E10:E12)/SQRT(3)</f>
        <v>0.68180776606318705</v>
      </c>
      <c r="G13" s="10"/>
      <c r="H13" s="10"/>
      <c r="I13" s="11" t="s">
        <v>128</v>
      </c>
      <c r="L13">
        <f t="shared" si="2"/>
        <v>0</v>
      </c>
      <c r="M13" s="10">
        <f>AVERAGE(M10:M12)</f>
        <v>92.96444831928703</v>
      </c>
      <c r="N13" s="10">
        <f>STDEV(M10:M12)/SQRT(3)</f>
        <v>1.2774057269374812</v>
      </c>
      <c r="P13" s="11" t="s">
        <v>129</v>
      </c>
      <c r="S13">
        <f t="shared" si="4"/>
        <v>0</v>
      </c>
      <c r="T13" s="10">
        <f>AVERAGE(T10:T12)</f>
        <v>0</v>
      </c>
      <c r="U13" s="10">
        <f>STDEV(T10:T12)/SQRT(3)</f>
        <v>0</v>
      </c>
      <c r="V13" s="10"/>
      <c r="W13" s="11" t="s">
        <v>130</v>
      </c>
      <c r="Z13">
        <f t="shared" si="6"/>
        <v>0</v>
      </c>
      <c r="AA13" s="10">
        <f>AVERAGE(AA10:AA12)</f>
        <v>0</v>
      </c>
      <c r="AB13" s="10">
        <f>STDEV(AA10:AA12)/SQRT(3)</f>
        <v>0</v>
      </c>
      <c r="AD13" s="11" t="s">
        <v>131</v>
      </c>
      <c r="AG13">
        <f t="shared" si="8"/>
        <v>0</v>
      </c>
      <c r="AH13" s="10">
        <f>AVERAGE(AH10:AH12)</f>
        <v>41.338762521044202</v>
      </c>
      <c r="AI13" s="10">
        <f>STDEV(AH10:AH12)/SQRT(3)</f>
        <v>2.1759494783107565</v>
      </c>
      <c r="AJ13" s="10"/>
      <c r="AK13" s="11" t="s">
        <v>132</v>
      </c>
      <c r="AN13">
        <f t="shared" si="10"/>
        <v>0</v>
      </c>
      <c r="AO13" s="10">
        <f>AVERAGE(AO10:AO12)</f>
        <v>93.089999654370914</v>
      </c>
      <c r="AP13" s="10">
        <f>STDEV(AO10:AO12)/SQRT(3)</f>
        <v>0.67498491818899675</v>
      </c>
      <c r="AR13" s="11" t="s">
        <v>133</v>
      </c>
      <c r="AU13">
        <f t="shared" si="12"/>
        <v>0</v>
      </c>
      <c r="AV13" s="10">
        <f>AVERAGE(AV10:AV12)</f>
        <v>0.20407531277096494</v>
      </c>
      <c r="AW13" s="10">
        <f>STDEV(AV10:AV12)/SQRT(3)</f>
        <v>0.10334075193647989</v>
      </c>
      <c r="AY13" s="11" t="s">
        <v>134</v>
      </c>
      <c r="BB13">
        <f t="shared" si="14"/>
        <v>0</v>
      </c>
      <c r="BC13" s="10">
        <f>AVERAGE(BC10:BC12)</f>
        <v>44.049767146595912</v>
      </c>
      <c r="BD13" s="10">
        <f>STDEV(BC10:BC12)/SQRT(3)</f>
        <v>1.6289808164455166</v>
      </c>
      <c r="BF13" s="11" t="s">
        <v>135</v>
      </c>
      <c r="BI13">
        <f t="shared" si="16"/>
        <v>0</v>
      </c>
      <c r="BJ13" s="10">
        <f>AVERAGE(BJ10:BJ12)</f>
        <v>2.5043585785273765</v>
      </c>
      <c r="BK13" s="10">
        <f>STDEV(BJ10:BJ12)/SQRT(3)</f>
        <v>0.44131958252502912</v>
      </c>
      <c r="BM13" s="11" t="s">
        <v>136</v>
      </c>
      <c r="BP13">
        <f t="shared" si="18"/>
        <v>0</v>
      </c>
      <c r="BQ13" s="10">
        <f>AVERAGE(BQ10:BQ12)</f>
        <v>0.32422672319045381</v>
      </c>
      <c r="BR13" s="10">
        <f>STDEV(BQ10:BQ12)/SQRT(3)</f>
        <v>0.16314934317492366</v>
      </c>
      <c r="BT13" s="11" t="s">
        <v>137</v>
      </c>
      <c r="BW13">
        <f t="shared" si="20"/>
        <v>0</v>
      </c>
      <c r="BX13" s="10">
        <f>AVERAGE(BX10:BX12)</f>
        <v>89.863766618809166</v>
      </c>
      <c r="BY13" s="10">
        <f>STDEV(BX10:BX12)/SQRT(3)</f>
        <v>3.1503140621200068</v>
      </c>
    </row>
    <row r="14" spans="1:80" x14ac:dyDescent="0.35">
      <c r="A14" s="8" t="s">
        <v>138</v>
      </c>
      <c r="B14">
        <v>0</v>
      </c>
      <c r="C14">
        <v>256</v>
      </c>
      <c r="D14">
        <f t="shared" si="0"/>
        <v>256</v>
      </c>
      <c r="E14">
        <f>(B14/D14)*100</f>
        <v>0</v>
      </c>
      <c r="I14" s="3" t="s">
        <v>139</v>
      </c>
      <c r="J14">
        <v>149</v>
      </c>
      <c r="K14">
        <v>13</v>
      </c>
      <c r="L14">
        <f t="shared" si="2"/>
        <v>162</v>
      </c>
      <c r="M14">
        <f>(J14/L14)*100</f>
        <v>91.975308641975303</v>
      </c>
      <c r="P14" s="3" t="s">
        <v>140</v>
      </c>
      <c r="Q14">
        <v>1</v>
      </c>
      <c r="R14">
        <v>206</v>
      </c>
      <c r="S14">
        <f t="shared" si="4"/>
        <v>207</v>
      </c>
      <c r="T14">
        <f>(Q14/S14)*100</f>
        <v>0.48309178743961351</v>
      </c>
      <c r="W14" s="3" t="s">
        <v>141</v>
      </c>
      <c r="X14">
        <v>0</v>
      </c>
      <c r="Y14">
        <v>298</v>
      </c>
      <c r="Z14">
        <f t="shared" si="6"/>
        <v>298</v>
      </c>
      <c r="AA14">
        <f>(X14/Z14)*100</f>
        <v>0</v>
      </c>
      <c r="AD14" s="3" t="s">
        <v>142</v>
      </c>
      <c r="AE14">
        <v>115</v>
      </c>
      <c r="AF14">
        <v>130</v>
      </c>
      <c r="AG14">
        <f t="shared" si="8"/>
        <v>245</v>
      </c>
      <c r="AH14">
        <f>(AE14/AG14)*100</f>
        <v>46.938775510204081</v>
      </c>
      <c r="AK14" s="3" t="s">
        <v>143</v>
      </c>
      <c r="AL14">
        <v>362</v>
      </c>
      <c r="AM14">
        <v>27</v>
      </c>
      <c r="AN14">
        <f t="shared" si="10"/>
        <v>389</v>
      </c>
      <c r="AO14">
        <f>(AL14/AN14)*100</f>
        <v>93.059125964010278</v>
      </c>
      <c r="AR14" s="3" t="s">
        <v>144</v>
      </c>
      <c r="AS14">
        <v>0</v>
      </c>
      <c r="AT14">
        <v>449</v>
      </c>
      <c r="AU14">
        <f t="shared" si="12"/>
        <v>449</v>
      </c>
      <c r="AV14">
        <f>(AS14/AU14)*100</f>
        <v>0</v>
      </c>
      <c r="AY14" s="3" t="s">
        <v>145</v>
      </c>
      <c r="AZ14">
        <v>115</v>
      </c>
      <c r="BA14">
        <v>133</v>
      </c>
      <c r="BB14">
        <f t="shared" si="14"/>
        <v>248</v>
      </c>
      <c r="BC14">
        <f>(AZ14/BB14)*100</f>
        <v>46.37096774193548</v>
      </c>
      <c r="BF14" s="3" t="s">
        <v>146</v>
      </c>
      <c r="BG14">
        <v>3</v>
      </c>
      <c r="BH14">
        <v>122</v>
      </c>
      <c r="BI14">
        <f t="shared" si="16"/>
        <v>125</v>
      </c>
      <c r="BJ14">
        <f>(BG14/BI14)*100</f>
        <v>2.4</v>
      </c>
      <c r="BM14" s="3" t="s">
        <v>147</v>
      </c>
      <c r="BN14">
        <v>0</v>
      </c>
      <c r="BO14">
        <v>120</v>
      </c>
      <c r="BP14">
        <f t="shared" si="18"/>
        <v>120</v>
      </c>
      <c r="BQ14">
        <f>(BN14/BP14)*100</f>
        <v>0</v>
      </c>
      <c r="BT14" s="3" t="s">
        <v>148</v>
      </c>
      <c r="BU14">
        <v>270</v>
      </c>
      <c r="BV14">
        <v>10</v>
      </c>
      <c r="BW14">
        <f t="shared" si="20"/>
        <v>280</v>
      </c>
      <c r="BX14">
        <f>(BU14/BW14)*100</f>
        <v>96.428571428571431</v>
      </c>
    </row>
    <row r="15" spans="1:80" x14ac:dyDescent="0.35">
      <c r="A15" s="8" t="s">
        <v>149</v>
      </c>
      <c r="B15">
        <v>0</v>
      </c>
      <c r="C15">
        <v>239</v>
      </c>
      <c r="D15">
        <f t="shared" si="0"/>
        <v>239</v>
      </c>
      <c r="E15">
        <f t="shared" ref="E15:E16" si="44">(B15/D15)*100</f>
        <v>0</v>
      </c>
      <c r="I15" s="3" t="s">
        <v>150</v>
      </c>
      <c r="J15">
        <v>196</v>
      </c>
      <c r="K15">
        <v>11</v>
      </c>
      <c r="L15">
        <f t="shared" si="2"/>
        <v>207</v>
      </c>
      <c r="M15">
        <f t="shared" ref="M15:M16" si="45">(J15/L15)*100</f>
        <v>94.685990338164245</v>
      </c>
      <c r="P15" s="3" t="s">
        <v>151</v>
      </c>
      <c r="Q15">
        <v>0</v>
      </c>
      <c r="R15">
        <v>282</v>
      </c>
      <c r="S15">
        <f t="shared" si="4"/>
        <v>282</v>
      </c>
      <c r="T15">
        <f t="shared" ref="T15:T16" si="46">(Q15/S15)*100</f>
        <v>0</v>
      </c>
      <c r="W15" s="3" t="s">
        <v>152</v>
      </c>
      <c r="X15">
        <v>0</v>
      </c>
      <c r="Y15">
        <v>290</v>
      </c>
      <c r="Z15">
        <f t="shared" si="6"/>
        <v>290</v>
      </c>
      <c r="AA15">
        <f t="shared" ref="AA15:AA16" si="47">(X15/Z15)*100</f>
        <v>0</v>
      </c>
      <c r="AD15" s="3" t="s">
        <v>153</v>
      </c>
      <c r="AE15">
        <v>86</v>
      </c>
      <c r="AF15">
        <v>111</v>
      </c>
      <c r="AG15">
        <f t="shared" si="8"/>
        <v>197</v>
      </c>
      <c r="AH15">
        <f t="shared" ref="AH15:AH16" si="48">(AE15/AG15)*100</f>
        <v>43.654822335025379</v>
      </c>
      <c r="AK15" s="3" t="s">
        <v>154</v>
      </c>
      <c r="AL15">
        <v>156</v>
      </c>
      <c r="AM15">
        <v>12</v>
      </c>
      <c r="AN15">
        <f t="shared" si="10"/>
        <v>168</v>
      </c>
      <c r="AO15">
        <f t="shared" ref="AO15:AO16" si="49">(AL15/AN15)*100</f>
        <v>92.857142857142861</v>
      </c>
      <c r="AR15" s="3" t="s">
        <v>155</v>
      </c>
      <c r="AS15">
        <v>0</v>
      </c>
      <c r="AT15">
        <v>376</v>
      </c>
      <c r="AU15">
        <f t="shared" si="12"/>
        <v>376</v>
      </c>
      <c r="AV15">
        <f t="shared" ref="AV15:AV16" si="50">(AS15/AU15)*100</f>
        <v>0</v>
      </c>
      <c r="AY15" s="3" t="s">
        <v>156</v>
      </c>
      <c r="AZ15">
        <v>115</v>
      </c>
      <c r="BA15">
        <v>181</v>
      </c>
      <c r="BB15">
        <f t="shared" si="14"/>
        <v>296</v>
      </c>
      <c r="BC15">
        <f t="shared" ref="BC15:BC16" si="51">(AZ15/BB15)*100</f>
        <v>38.851351351351347</v>
      </c>
      <c r="BF15" s="3" t="s">
        <v>157</v>
      </c>
      <c r="BG15">
        <v>6</v>
      </c>
      <c r="BH15">
        <v>170</v>
      </c>
      <c r="BI15">
        <f t="shared" si="16"/>
        <v>176</v>
      </c>
      <c r="BJ15">
        <f t="shared" ref="BJ15:BJ16" si="52">(BG15/BI15)*100</f>
        <v>3.4090909090909087</v>
      </c>
      <c r="BM15" s="3" t="s">
        <v>158</v>
      </c>
      <c r="BN15">
        <v>0</v>
      </c>
      <c r="BO15">
        <v>123</v>
      </c>
      <c r="BP15">
        <f t="shared" si="18"/>
        <v>123</v>
      </c>
      <c r="BQ15">
        <f t="shared" ref="BQ15:BQ16" si="53">(BN15/BP15)*100</f>
        <v>0</v>
      </c>
      <c r="BT15" s="3" t="s">
        <v>159</v>
      </c>
      <c r="BU15">
        <v>146</v>
      </c>
      <c r="BV15">
        <v>4</v>
      </c>
      <c r="BW15">
        <f t="shared" si="20"/>
        <v>150</v>
      </c>
      <c r="BX15">
        <f t="shared" ref="BX15:BX16" si="54">(BU15/BW15)*100</f>
        <v>97.333333333333343</v>
      </c>
    </row>
    <row r="16" spans="1:80" x14ac:dyDescent="0.35">
      <c r="A16" s="8" t="s">
        <v>160</v>
      </c>
      <c r="B16">
        <v>0</v>
      </c>
      <c r="C16">
        <v>243</v>
      </c>
      <c r="D16">
        <f t="shared" si="0"/>
        <v>243</v>
      </c>
      <c r="E16">
        <f t="shared" si="44"/>
        <v>0</v>
      </c>
      <c r="I16" s="3" t="s">
        <v>161</v>
      </c>
      <c r="J16">
        <v>270</v>
      </c>
      <c r="K16">
        <v>19</v>
      </c>
      <c r="L16">
        <f t="shared" si="2"/>
        <v>289</v>
      </c>
      <c r="M16">
        <f t="shared" si="45"/>
        <v>93.425605536332185</v>
      </c>
      <c r="P16" s="3" t="s">
        <v>162</v>
      </c>
      <c r="Q16">
        <v>1</v>
      </c>
      <c r="R16">
        <v>278</v>
      </c>
      <c r="S16">
        <f t="shared" si="4"/>
        <v>279</v>
      </c>
      <c r="T16">
        <f t="shared" si="46"/>
        <v>0.35842293906810035</v>
      </c>
      <c r="W16" s="3" t="s">
        <v>163</v>
      </c>
      <c r="X16">
        <v>0</v>
      </c>
      <c r="Y16">
        <v>270</v>
      </c>
      <c r="Z16">
        <f t="shared" si="6"/>
        <v>270</v>
      </c>
      <c r="AA16">
        <f t="shared" si="47"/>
        <v>0</v>
      </c>
      <c r="AD16" s="3" t="s">
        <v>164</v>
      </c>
      <c r="AE16">
        <v>110</v>
      </c>
      <c r="AF16">
        <v>206</v>
      </c>
      <c r="AG16">
        <f t="shared" si="8"/>
        <v>316</v>
      </c>
      <c r="AH16">
        <f t="shared" si="48"/>
        <v>34.810126582278485</v>
      </c>
      <c r="AK16" s="3" t="s">
        <v>165</v>
      </c>
      <c r="AL16">
        <v>168</v>
      </c>
      <c r="AM16">
        <v>2</v>
      </c>
      <c r="AN16">
        <f t="shared" si="10"/>
        <v>170</v>
      </c>
      <c r="AO16">
        <f t="shared" si="49"/>
        <v>98.82352941176471</v>
      </c>
      <c r="AR16" s="3" t="s">
        <v>166</v>
      </c>
      <c r="AS16">
        <v>0</v>
      </c>
      <c r="AT16">
        <v>247</v>
      </c>
      <c r="AU16">
        <f t="shared" si="12"/>
        <v>247</v>
      </c>
      <c r="AV16">
        <f t="shared" si="50"/>
        <v>0</v>
      </c>
      <c r="AY16" s="3" t="s">
        <v>167</v>
      </c>
      <c r="AZ16">
        <v>85</v>
      </c>
      <c r="BA16">
        <v>89</v>
      </c>
      <c r="BB16">
        <f t="shared" si="14"/>
        <v>174</v>
      </c>
      <c r="BC16">
        <f t="shared" si="51"/>
        <v>48.850574712643677</v>
      </c>
      <c r="BF16" s="3" t="s">
        <v>168</v>
      </c>
      <c r="BG16">
        <v>6</v>
      </c>
      <c r="BH16">
        <v>153</v>
      </c>
      <c r="BI16">
        <f t="shared" si="16"/>
        <v>159</v>
      </c>
      <c r="BJ16">
        <f t="shared" si="52"/>
        <v>3.7735849056603774</v>
      </c>
      <c r="BM16" s="3" t="s">
        <v>169</v>
      </c>
      <c r="BN16">
        <v>1</v>
      </c>
      <c r="BO16">
        <v>298</v>
      </c>
      <c r="BP16">
        <f t="shared" si="18"/>
        <v>299</v>
      </c>
      <c r="BQ16">
        <f t="shared" si="53"/>
        <v>0.33444816053511706</v>
      </c>
      <c r="BT16" s="3" t="s">
        <v>170</v>
      </c>
      <c r="BU16">
        <v>125</v>
      </c>
      <c r="BV16">
        <v>7</v>
      </c>
      <c r="BW16">
        <f t="shared" si="20"/>
        <v>132</v>
      </c>
      <c r="BX16">
        <f t="shared" si="54"/>
        <v>94.696969696969703</v>
      </c>
    </row>
    <row r="17" spans="1:77" x14ac:dyDescent="0.35">
      <c r="A17" s="9" t="s">
        <v>171</v>
      </c>
      <c r="D17">
        <f t="shared" si="0"/>
        <v>0</v>
      </c>
      <c r="E17" s="10">
        <f>AVERAGE(E14:E16)</f>
        <v>0</v>
      </c>
      <c r="F17" s="10">
        <f>STDEV(E14:E16)/SQRT(3)</f>
        <v>0</v>
      </c>
      <c r="G17" s="10"/>
      <c r="H17" s="10"/>
      <c r="I17" s="11" t="s">
        <v>172</v>
      </c>
      <c r="L17">
        <f t="shared" si="2"/>
        <v>0</v>
      </c>
      <c r="M17" s="10">
        <f>AVERAGE(M14:M16)</f>
        <v>93.362301505490578</v>
      </c>
      <c r="N17" s="10">
        <f>STDEV(M14:M16)/SQRT(3)</f>
        <v>0.78314629641254063</v>
      </c>
      <c r="P17" s="11" t="s">
        <v>173</v>
      </c>
      <c r="S17">
        <f t="shared" si="4"/>
        <v>0</v>
      </c>
      <c r="T17" s="10">
        <f>AVERAGE(T14:T16)</f>
        <v>0.28050490883590462</v>
      </c>
      <c r="U17" s="10">
        <f>STDEV(T14:T16)/SQRT(3)</f>
        <v>0.14479621697331413</v>
      </c>
      <c r="V17" s="10"/>
      <c r="W17" s="11" t="s">
        <v>174</v>
      </c>
      <c r="Z17">
        <f t="shared" si="6"/>
        <v>0</v>
      </c>
      <c r="AA17" s="10">
        <f>AVERAGE(AA14:AA16)</f>
        <v>0</v>
      </c>
      <c r="AB17" s="10">
        <f>STDEV(AA14:AA16)/SQRT(3)</f>
        <v>0</v>
      </c>
      <c r="AD17" s="11" t="s">
        <v>175</v>
      </c>
      <c r="AG17">
        <f t="shared" si="8"/>
        <v>0</v>
      </c>
      <c r="AH17" s="10">
        <f>AVERAGE(AH14:AH16)</f>
        <v>41.80124147583598</v>
      </c>
      <c r="AI17" s="10">
        <f>STDEV(AH14:AH16)/SQRT(3)</f>
        <v>3.6218251708856757</v>
      </c>
      <c r="AJ17" s="10"/>
      <c r="AK17" s="11" t="s">
        <v>176</v>
      </c>
      <c r="AN17">
        <f t="shared" si="10"/>
        <v>0</v>
      </c>
      <c r="AO17" s="10">
        <f>AVERAGE(AO14:AO16)</f>
        <v>94.913266077639278</v>
      </c>
      <c r="AP17" s="10">
        <f>STDEV(AO14:AO16)/SQRT(3)</f>
        <v>1.9560009202894248</v>
      </c>
      <c r="AR17" s="11" t="s">
        <v>177</v>
      </c>
      <c r="AU17">
        <f t="shared" si="12"/>
        <v>0</v>
      </c>
      <c r="AV17" s="10">
        <f>AVERAGE(AV14:AV16)</f>
        <v>0</v>
      </c>
      <c r="AW17" s="10">
        <f>STDEV(AV14:AV16)/SQRT(3)</f>
        <v>0</v>
      </c>
      <c r="AY17" s="11" t="s">
        <v>178</v>
      </c>
      <c r="BB17">
        <f t="shared" si="14"/>
        <v>0</v>
      </c>
      <c r="BC17" s="10">
        <f>AVERAGE(BC14:BC16)</f>
        <v>44.690964601976837</v>
      </c>
      <c r="BD17" s="10">
        <f>STDEV(BC14:BC16)/SQRT(3)</f>
        <v>3.0062670578840662</v>
      </c>
      <c r="BF17" s="11" t="s">
        <v>179</v>
      </c>
      <c r="BI17">
        <f t="shared" si="16"/>
        <v>0</v>
      </c>
      <c r="BJ17" s="10">
        <f>AVERAGE(BJ14:BJ16)</f>
        <v>3.1942252715837625</v>
      </c>
      <c r="BK17" s="10">
        <f>STDEV(BJ14:BJ16)/SQRT(3)</f>
        <v>0.41081597863297992</v>
      </c>
      <c r="BM17" s="11" t="s">
        <v>180</v>
      </c>
      <c r="BP17">
        <f t="shared" si="18"/>
        <v>0</v>
      </c>
      <c r="BQ17" s="10">
        <f>AVERAGE(BQ14:BQ16)</f>
        <v>0.11148272017837235</v>
      </c>
      <c r="BR17" s="10">
        <f>STDEV(BQ14:BQ16)/SQRT(3)</f>
        <v>0.11148272017837237</v>
      </c>
      <c r="BT17" s="11" t="s">
        <v>181</v>
      </c>
      <c r="BW17">
        <f t="shared" si="20"/>
        <v>0</v>
      </c>
      <c r="BX17" s="10">
        <f>AVERAGE(BX14:BX16)</f>
        <v>96.152958152958149</v>
      </c>
      <c r="BY17" s="10">
        <f>STDEV(BX14:BX16)/SQRT(3)</f>
        <v>0.77342858193368169</v>
      </c>
    </row>
    <row r="18" spans="1:77" x14ac:dyDescent="0.35">
      <c r="A18" s="8" t="s">
        <v>182</v>
      </c>
      <c r="B18">
        <v>212</v>
      </c>
      <c r="C18">
        <v>50</v>
      </c>
      <c r="D18">
        <f t="shared" si="0"/>
        <v>262</v>
      </c>
      <c r="E18">
        <f>(B18/D18)*100</f>
        <v>80.916030534351151</v>
      </c>
      <c r="I18" s="3" t="s">
        <v>183</v>
      </c>
      <c r="J18">
        <v>182</v>
      </c>
      <c r="K18">
        <v>20</v>
      </c>
      <c r="L18">
        <f t="shared" si="2"/>
        <v>202</v>
      </c>
      <c r="M18">
        <f>(J18/L18)*100</f>
        <v>90.099009900990097</v>
      </c>
      <c r="P18" s="3" t="s">
        <v>184</v>
      </c>
      <c r="Q18">
        <v>143</v>
      </c>
      <c r="R18">
        <v>24</v>
      </c>
      <c r="S18">
        <f t="shared" si="4"/>
        <v>167</v>
      </c>
      <c r="T18">
        <f>(Q18/S18)*100</f>
        <v>85.628742514970057</v>
      </c>
      <c r="W18" s="3" t="s">
        <v>185</v>
      </c>
      <c r="X18">
        <v>150</v>
      </c>
      <c r="Y18">
        <v>38</v>
      </c>
      <c r="Z18">
        <f t="shared" si="6"/>
        <v>188</v>
      </c>
      <c r="AA18">
        <f>(X18/Z18)*100</f>
        <v>79.787234042553195</v>
      </c>
      <c r="AD18" s="3" t="s">
        <v>186</v>
      </c>
      <c r="AE18">
        <v>24</v>
      </c>
      <c r="AF18">
        <v>190</v>
      </c>
      <c r="AG18">
        <f t="shared" si="8"/>
        <v>214</v>
      </c>
      <c r="AH18">
        <f>(AE18/AG18)*100</f>
        <v>11.214953271028037</v>
      </c>
      <c r="AK18" s="3" t="s">
        <v>187</v>
      </c>
      <c r="AL18">
        <v>174</v>
      </c>
      <c r="AM18">
        <v>17</v>
      </c>
      <c r="AN18">
        <f t="shared" si="10"/>
        <v>191</v>
      </c>
      <c r="AO18">
        <f>(AL18/AN18)*100</f>
        <v>91.099476439790578</v>
      </c>
      <c r="AR18" s="3" t="s">
        <v>188</v>
      </c>
      <c r="AS18">
        <v>123</v>
      </c>
      <c r="AT18">
        <v>18</v>
      </c>
      <c r="AU18">
        <f t="shared" si="12"/>
        <v>141</v>
      </c>
      <c r="AV18">
        <f>(AS18/AU18)*100</f>
        <v>87.2340425531915</v>
      </c>
      <c r="AY18" s="3" t="s">
        <v>189</v>
      </c>
      <c r="AZ18">
        <v>0</v>
      </c>
      <c r="BA18">
        <v>131</v>
      </c>
      <c r="BB18">
        <f t="shared" si="14"/>
        <v>131</v>
      </c>
      <c r="BC18">
        <f>(AZ18/BB18)*100</f>
        <v>0</v>
      </c>
      <c r="BF18" s="3" t="s">
        <v>190</v>
      </c>
      <c r="BG18">
        <v>116</v>
      </c>
      <c r="BH18">
        <v>6</v>
      </c>
      <c r="BI18">
        <f t="shared" si="16"/>
        <v>122</v>
      </c>
      <c r="BJ18">
        <f>(BG18/BI18)*100</f>
        <v>95.081967213114751</v>
      </c>
      <c r="BM18" s="3" t="s">
        <v>191</v>
      </c>
      <c r="BN18">
        <v>97</v>
      </c>
      <c r="BO18">
        <v>21</v>
      </c>
      <c r="BP18">
        <f t="shared" si="18"/>
        <v>118</v>
      </c>
      <c r="BQ18">
        <f>(BN18/BP18)*100</f>
        <v>82.203389830508485</v>
      </c>
      <c r="BT18" s="3" t="s">
        <v>192</v>
      </c>
      <c r="BU18">
        <v>131</v>
      </c>
      <c r="BV18">
        <v>7</v>
      </c>
      <c r="BW18">
        <f t="shared" si="20"/>
        <v>138</v>
      </c>
      <c r="BX18">
        <f>(BU18/BW18)*100</f>
        <v>94.927536231884062</v>
      </c>
    </row>
    <row r="19" spans="1:77" x14ac:dyDescent="0.35">
      <c r="A19" s="8" t="s">
        <v>193</v>
      </c>
      <c r="B19">
        <v>159</v>
      </c>
      <c r="C19">
        <v>64</v>
      </c>
      <c r="D19">
        <f t="shared" si="0"/>
        <v>223</v>
      </c>
      <c r="E19">
        <f t="shared" ref="E19:E20" si="55">(B19/D19)*100</f>
        <v>71.300448430493262</v>
      </c>
      <c r="I19" s="3" t="s">
        <v>194</v>
      </c>
      <c r="J19">
        <v>190</v>
      </c>
      <c r="K19">
        <v>19</v>
      </c>
      <c r="L19">
        <f t="shared" si="2"/>
        <v>209</v>
      </c>
      <c r="M19">
        <f t="shared" ref="M19:M20" si="56">(J19/L19)*100</f>
        <v>90.909090909090907</v>
      </c>
      <c r="P19" s="3" t="s">
        <v>195</v>
      </c>
      <c r="Q19">
        <v>112</v>
      </c>
      <c r="R19">
        <v>27</v>
      </c>
      <c r="S19">
        <f t="shared" si="4"/>
        <v>139</v>
      </c>
      <c r="T19">
        <f t="shared" ref="T19:T20" si="57">(Q19/S19)*100</f>
        <v>80.57553956834532</v>
      </c>
      <c r="W19" s="3" t="s">
        <v>196</v>
      </c>
      <c r="X19">
        <v>123</v>
      </c>
      <c r="Y19">
        <v>19</v>
      </c>
      <c r="Z19">
        <f t="shared" si="6"/>
        <v>142</v>
      </c>
      <c r="AA19">
        <f t="shared" ref="AA19:AA20" si="58">(X19/Z19)*100</f>
        <v>86.619718309859152</v>
      </c>
      <c r="AD19" s="3" t="s">
        <v>197</v>
      </c>
      <c r="AE19">
        <v>18</v>
      </c>
      <c r="AF19">
        <v>179</v>
      </c>
      <c r="AG19">
        <f t="shared" si="8"/>
        <v>197</v>
      </c>
      <c r="AH19">
        <f t="shared" ref="AH19:AH20" si="59">(AE19/AG19)*100</f>
        <v>9.1370558375634516</v>
      </c>
      <c r="AI19" t="s">
        <v>790</v>
      </c>
      <c r="AK19" s="3" t="s">
        <v>198</v>
      </c>
      <c r="AL19">
        <v>144</v>
      </c>
      <c r="AM19">
        <v>13</v>
      </c>
      <c r="AN19">
        <f t="shared" si="10"/>
        <v>157</v>
      </c>
      <c r="AO19">
        <f t="shared" ref="AO19:AO20" si="60">(AL19/AN19)*100</f>
        <v>91.719745222929944</v>
      </c>
      <c r="AR19" s="3" t="s">
        <v>199</v>
      </c>
      <c r="AS19">
        <v>115</v>
      </c>
      <c r="AT19">
        <v>22</v>
      </c>
      <c r="AU19">
        <f t="shared" si="12"/>
        <v>137</v>
      </c>
      <c r="AV19">
        <f t="shared" ref="AV19:AV20" si="61">(AS19/AU19)*100</f>
        <v>83.941605839416056</v>
      </c>
      <c r="AY19" s="3" t="s">
        <v>200</v>
      </c>
      <c r="AZ19">
        <v>0</v>
      </c>
      <c r="BA19">
        <v>216</v>
      </c>
      <c r="BB19">
        <f t="shared" si="14"/>
        <v>216</v>
      </c>
      <c r="BC19">
        <f t="shared" ref="BC19:BC20" si="62">(AZ19/BB19)*100</f>
        <v>0</v>
      </c>
      <c r="BF19" s="3" t="s">
        <v>201</v>
      </c>
      <c r="BG19">
        <v>140</v>
      </c>
      <c r="BH19">
        <v>12</v>
      </c>
      <c r="BI19">
        <f t="shared" si="16"/>
        <v>152</v>
      </c>
      <c r="BJ19">
        <f t="shared" ref="BJ19:BJ20" si="63">(BG19/BI19)*100</f>
        <v>92.10526315789474</v>
      </c>
      <c r="BM19" s="3" t="s">
        <v>202</v>
      </c>
      <c r="BN19">
        <v>120</v>
      </c>
      <c r="BO19">
        <v>14</v>
      </c>
      <c r="BP19">
        <f t="shared" si="18"/>
        <v>134</v>
      </c>
      <c r="BQ19">
        <f t="shared" ref="BQ19:BQ20" si="64">(BN19/BP19)*100</f>
        <v>89.552238805970148</v>
      </c>
      <c r="BT19" s="3" t="s">
        <v>203</v>
      </c>
      <c r="BU19">
        <v>95</v>
      </c>
      <c r="BV19">
        <v>9</v>
      </c>
      <c r="BW19">
        <f t="shared" si="20"/>
        <v>104</v>
      </c>
      <c r="BX19">
        <f t="shared" ref="BX19:BX20" si="65">(BU19/BW19)*100</f>
        <v>91.34615384615384</v>
      </c>
    </row>
    <row r="20" spans="1:77" x14ac:dyDescent="0.35">
      <c r="A20" s="8" t="s">
        <v>204</v>
      </c>
      <c r="B20">
        <v>174</v>
      </c>
      <c r="C20">
        <v>64</v>
      </c>
      <c r="D20">
        <f t="shared" si="0"/>
        <v>238</v>
      </c>
      <c r="E20">
        <f t="shared" si="55"/>
        <v>73.109243697478988</v>
      </c>
      <c r="I20" s="3" t="s">
        <v>205</v>
      </c>
      <c r="J20">
        <v>178</v>
      </c>
      <c r="K20">
        <v>17</v>
      </c>
      <c r="L20">
        <f t="shared" si="2"/>
        <v>195</v>
      </c>
      <c r="M20">
        <f t="shared" si="56"/>
        <v>91.282051282051285</v>
      </c>
      <c r="P20" s="3" t="s">
        <v>206</v>
      </c>
      <c r="Q20">
        <v>170</v>
      </c>
      <c r="R20">
        <v>32</v>
      </c>
      <c r="S20">
        <f t="shared" si="4"/>
        <v>202</v>
      </c>
      <c r="T20">
        <f t="shared" si="57"/>
        <v>84.158415841584159</v>
      </c>
      <c r="W20" s="3" t="s">
        <v>207</v>
      </c>
      <c r="X20">
        <v>212</v>
      </c>
      <c r="Y20">
        <v>36</v>
      </c>
      <c r="Z20">
        <f t="shared" si="6"/>
        <v>248</v>
      </c>
      <c r="AA20">
        <f t="shared" si="58"/>
        <v>85.483870967741936</v>
      </c>
      <c r="AD20" s="3" t="s">
        <v>208</v>
      </c>
      <c r="AE20">
        <v>31</v>
      </c>
      <c r="AF20">
        <v>203</v>
      </c>
      <c r="AG20">
        <f t="shared" si="8"/>
        <v>234</v>
      </c>
      <c r="AH20">
        <f t="shared" si="59"/>
        <v>13.247863247863249</v>
      </c>
      <c r="AI20">
        <f>STDEV(AH18:AH20)</f>
        <v>2.0554447321885654</v>
      </c>
      <c r="AK20" s="3" t="s">
        <v>209</v>
      </c>
      <c r="AL20">
        <v>116</v>
      </c>
      <c r="AM20">
        <v>12</v>
      </c>
      <c r="AN20">
        <f t="shared" si="10"/>
        <v>128</v>
      </c>
      <c r="AO20">
        <f t="shared" si="60"/>
        <v>90.625</v>
      </c>
      <c r="AR20" s="3" t="s">
        <v>210</v>
      </c>
      <c r="AS20">
        <v>120</v>
      </c>
      <c r="AT20">
        <v>18</v>
      </c>
      <c r="AU20">
        <f t="shared" si="12"/>
        <v>138</v>
      </c>
      <c r="AV20">
        <f t="shared" si="61"/>
        <v>86.956521739130437</v>
      </c>
      <c r="AY20" s="3" t="s">
        <v>211</v>
      </c>
      <c r="AZ20">
        <v>0</v>
      </c>
      <c r="BA20">
        <v>145</v>
      </c>
      <c r="BB20">
        <f t="shared" si="14"/>
        <v>145</v>
      </c>
      <c r="BC20">
        <f t="shared" si="62"/>
        <v>0</v>
      </c>
      <c r="BF20" s="3" t="s">
        <v>212</v>
      </c>
      <c r="BG20">
        <v>111</v>
      </c>
      <c r="BH20">
        <v>19</v>
      </c>
      <c r="BI20">
        <f t="shared" si="16"/>
        <v>130</v>
      </c>
      <c r="BJ20">
        <f t="shared" si="63"/>
        <v>85.384615384615387</v>
      </c>
      <c r="BM20" s="3" t="s">
        <v>213</v>
      </c>
      <c r="BN20">
        <v>62</v>
      </c>
      <c r="BO20">
        <v>6</v>
      </c>
      <c r="BP20">
        <f t="shared" si="18"/>
        <v>68</v>
      </c>
      <c r="BQ20">
        <f t="shared" si="64"/>
        <v>91.17647058823529</v>
      </c>
      <c r="BT20" s="3" t="s">
        <v>214</v>
      </c>
      <c r="BU20">
        <v>68</v>
      </c>
      <c r="BV20">
        <v>4</v>
      </c>
      <c r="BW20">
        <f t="shared" si="20"/>
        <v>72</v>
      </c>
      <c r="BX20">
        <f t="shared" si="65"/>
        <v>94.444444444444443</v>
      </c>
    </row>
    <row r="21" spans="1:77" x14ac:dyDescent="0.35">
      <c r="A21" s="9" t="s">
        <v>215</v>
      </c>
      <c r="D21">
        <f t="shared" si="0"/>
        <v>0</v>
      </c>
      <c r="E21" s="10">
        <f>AVERAGE(E18:E20)</f>
        <v>75.108574220774472</v>
      </c>
      <c r="F21" s="10">
        <f>STDEV(E18:E20)/SQRT(3)</f>
        <v>2.9503020582670154</v>
      </c>
      <c r="G21" s="10"/>
      <c r="H21" s="10"/>
      <c r="I21" s="11" t="s">
        <v>216</v>
      </c>
      <c r="L21">
        <f t="shared" si="2"/>
        <v>0</v>
      </c>
      <c r="M21" s="10">
        <f>AVERAGE(M18:M20)</f>
        <v>90.763384030710768</v>
      </c>
      <c r="N21" s="10">
        <f>STDEV(M18:M20)/SQRT(3)</f>
        <v>0.34919889181346442</v>
      </c>
      <c r="P21" s="11" t="s">
        <v>217</v>
      </c>
      <c r="S21">
        <f t="shared" si="4"/>
        <v>0</v>
      </c>
      <c r="T21" s="10">
        <f>AVERAGE(T18:T20)</f>
        <v>83.454232641633169</v>
      </c>
      <c r="U21" s="10">
        <f>STDEV(T18:T20)/SQRT(3)</f>
        <v>1.5006243688616341</v>
      </c>
      <c r="V21" s="10"/>
      <c r="W21" s="11" t="s">
        <v>218</v>
      </c>
      <c r="Z21">
        <f t="shared" si="6"/>
        <v>0</v>
      </c>
      <c r="AA21" s="10">
        <f>AVERAGE(AA18:AA20)</f>
        <v>83.963607773384766</v>
      </c>
      <c r="AB21" s="10">
        <f>STDEV(AA18:AA20)/SQRT(3)</f>
        <v>2.1137731233376389</v>
      </c>
      <c r="AD21" s="11" t="s">
        <v>219</v>
      </c>
      <c r="AG21">
        <f t="shared" si="8"/>
        <v>0</v>
      </c>
      <c r="AH21" s="10">
        <f>AVERAGE(AH18:AH20)</f>
        <v>11.19995745215158</v>
      </c>
      <c r="AI21" s="10">
        <f>STDEV(AH18:AH20)/SQRT(3)</f>
        <v>1.1867115694334665</v>
      </c>
      <c r="AJ21" s="10"/>
      <c r="AK21" s="11" t="s">
        <v>220</v>
      </c>
      <c r="AN21">
        <f t="shared" si="10"/>
        <v>0</v>
      </c>
      <c r="AO21" s="10">
        <f>AVERAGE(AO18:AO20)</f>
        <v>91.148073887573503</v>
      </c>
      <c r="AP21" s="10">
        <f>STDEV(AO18:AO20)/SQRT(3)</f>
        <v>0.31695849346049726</v>
      </c>
      <c r="AR21" s="11" t="s">
        <v>221</v>
      </c>
      <c r="AU21">
        <f t="shared" si="12"/>
        <v>0</v>
      </c>
      <c r="AV21" s="10">
        <f>AVERAGE(AV18:AV20)</f>
        <v>86.044056710579341</v>
      </c>
      <c r="AW21" s="10">
        <f>STDEV(AV18:AV20)/SQRT(3)</f>
        <v>1.0542737152183157</v>
      </c>
      <c r="AY21" s="11" t="s">
        <v>222</v>
      </c>
      <c r="BB21">
        <f t="shared" si="14"/>
        <v>0</v>
      </c>
      <c r="BC21" s="10">
        <f>AVERAGE(BC18:BC20)</f>
        <v>0</v>
      </c>
      <c r="BD21" s="10">
        <f>STDEV(BC18:BC20)/SQRT(3)</f>
        <v>0</v>
      </c>
      <c r="BF21" s="11" t="s">
        <v>223</v>
      </c>
      <c r="BI21">
        <f t="shared" si="16"/>
        <v>0</v>
      </c>
      <c r="BJ21" s="10">
        <f>AVERAGE(BJ18:BJ20)</f>
        <v>90.857281918541617</v>
      </c>
      <c r="BK21" s="10">
        <f>STDEV(BJ18:BJ20)/SQRT(3)</f>
        <v>2.8680859472104387</v>
      </c>
      <c r="BM21" s="11" t="s">
        <v>224</v>
      </c>
      <c r="BP21">
        <f t="shared" si="18"/>
        <v>0</v>
      </c>
      <c r="BQ21" s="10">
        <f>AVERAGE(BQ18:BQ20)</f>
        <v>87.644033074904641</v>
      </c>
      <c r="BR21" s="10">
        <f>STDEV(BQ18:BQ20)/SQRT(3)</f>
        <v>2.760433625672194</v>
      </c>
      <c r="BT21" s="11" t="s">
        <v>225</v>
      </c>
      <c r="BW21">
        <f t="shared" si="20"/>
        <v>0</v>
      </c>
      <c r="BX21" s="10">
        <f>AVERAGE(BX18:BX20)</f>
        <v>93.572711507494105</v>
      </c>
      <c r="BY21" s="10">
        <f>STDEV(BX18:BX20)/SQRT(3)</f>
        <v>1.1219794536484331</v>
      </c>
    </row>
    <row r="22" spans="1:77" x14ac:dyDescent="0.35">
      <c r="A22" s="8" t="s">
        <v>226</v>
      </c>
      <c r="B22">
        <v>139</v>
      </c>
      <c r="C22">
        <v>35</v>
      </c>
      <c r="D22">
        <f t="shared" si="0"/>
        <v>174</v>
      </c>
      <c r="E22">
        <f>(B22/D22)*100</f>
        <v>79.885057471264361</v>
      </c>
      <c r="I22" s="3" t="s">
        <v>227</v>
      </c>
      <c r="J22">
        <v>163</v>
      </c>
      <c r="K22">
        <v>54</v>
      </c>
      <c r="L22">
        <f t="shared" si="2"/>
        <v>217</v>
      </c>
      <c r="M22">
        <f>(J22/L22)*100</f>
        <v>75.115207373271886</v>
      </c>
      <c r="P22" s="3" t="s">
        <v>228</v>
      </c>
      <c r="Q22">
        <v>203</v>
      </c>
      <c r="R22">
        <v>44</v>
      </c>
      <c r="S22">
        <f t="shared" si="4"/>
        <v>247</v>
      </c>
      <c r="T22">
        <f>(Q22/S22)*100</f>
        <v>82.186234817813769</v>
      </c>
      <c r="W22" s="3" t="s">
        <v>229</v>
      </c>
      <c r="X22">
        <v>225</v>
      </c>
      <c r="Y22">
        <v>51</v>
      </c>
      <c r="Z22">
        <f t="shared" si="6"/>
        <v>276</v>
      </c>
      <c r="AA22">
        <f>(X22/Z22)*100</f>
        <v>81.521739130434781</v>
      </c>
      <c r="AD22" s="3" t="s">
        <v>230</v>
      </c>
      <c r="AE22">
        <v>268</v>
      </c>
      <c r="AF22">
        <v>51</v>
      </c>
      <c r="AG22">
        <f t="shared" si="8"/>
        <v>319</v>
      </c>
      <c r="AH22">
        <f>(AE22/AG22)*100</f>
        <v>84.012539184952985</v>
      </c>
      <c r="AK22" s="3" t="s">
        <v>231</v>
      </c>
      <c r="AL22">
        <v>0</v>
      </c>
      <c r="AM22">
        <v>297</v>
      </c>
      <c r="AN22">
        <f t="shared" si="10"/>
        <v>297</v>
      </c>
      <c r="AO22">
        <f>(AL22/AN22)*100</f>
        <v>0</v>
      </c>
      <c r="AR22" s="3" t="s">
        <v>232</v>
      </c>
      <c r="AS22">
        <v>105</v>
      </c>
      <c r="AT22">
        <v>8</v>
      </c>
      <c r="AU22">
        <f t="shared" si="12"/>
        <v>113</v>
      </c>
      <c r="AV22">
        <f>(AS22/AU22)*100</f>
        <v>92.920353982300881</v>
      </c>
      <c r="AY22" s="3" t="s">
        <v>233</v>
      </c>
      <c r="AZ22">
        <v>106</v>
      </c>
      <c r="BA22">
        <v>8</v>
      </c>
      <c r="BB22">
        <f t="shared" si="14"/>
        <v>114</v>
      </c>
      <c r="BC22">
        <f>(AZ22/BB22)*100</f>
        <v>92.982456140350877</v>
      </c>
      <c r="BF22" s="3" t="s">
        <v>234</v>
      </c>
      <c r="BG22">
        <v>100</v>
      </c>
      <c r="BH22">
        <v>15</v>
      </c>
      <c r="BI22">
        <f t="shared" si="16"/>
        <v>115</v>
      </c>
      <c r="BJ22">
        <f>(BG22/BI22)*100</f>
        <v>86.956521739130437</v>
      </c>
      <c r="BM22" s="3" t="s">
        <v>235</v>
      </c>
      <c r="BN22">
        <v>80</v>
      </c>
      <c r="BO22">
        <v>7</v>
      </c>
      <c r="BP22">
        <f t="shared" si="18"/>
        <v>87</v>
      </c>
      <c r="BQ22">
        <f>(BN22/BP22)*100</f>
        <v>91.954022988505741</v>
      </c>
      <c r="BT22" s="3" t="s">
        <v>236</v>
      </c>
      <c r="BU22">
        <v>65</v>
      </c>
      <c r="BV22">
        <v>7</v>
      </c>
      <c r="BW22">
        <f t="shared" si="20"/>
        <v>72</v>
      </c>
      <c r="BX22">
        <f>(BU22/BW22)*100</f>
        <v>90.277777777777786</v>
      </c>
    </row>
    <row r="23" spans="1:77" x14ac:dyDescent="0.35">
      <c r="A23" s="8" t="s">
        <v>237</v>
      </c>
      <c r="B23">
        <f>195+86</f>
        <v>281</v>
      </c>
      <c r="C23">
        <f>50+51</f>
        <v>101</v>
      </c>
      <c r="D23">
        <f t="shared" si="0"/>
        <v>382</v>
      </c>
      <c r="E23">
        <f t="shared" ref="E23:E24" si="66">(B23/D23)*100</f>
        <v>73.560209424083766</v>
      </c>
      <c r="I23" s="3" t="s">
        <v>238</v>
      </c>
      <c r="J23">
        <v>166</v>
      </c>
      <c r="K23">
        <v>56</v>
      </c>
      <c r="L23">
        <f t="shared" si="2"/>
        <v>222</v>
      </c>
      <c r="M23">
        <f t="shared" ref="M23:M24" si="67">(J23/L23)*100</f>
        <v>74.774774774774784</v>
      </c>
      <c r="P23" s="3" t="s">
        <v>239</v>
      </c>
      <c r="Q23">
        <v>226</v>
      </c>
      <c r="R23">
        <v>50</v>
      </c>
      <c r="S23">
        <f t="shared" si="4"/>
        <v>276</v>
      </c>
      <c r="T23">
        <f t="shared" ref="T23:T24" si="68">(Q23/S23)*100</f>
        <v>81.884057971014485</v>
      </c>
      <c r="W23" s="3" t="s">
        <v>240</v>
      </c>
      <c r="X23">
        <f>296+57</f>
        <v>353</v>
      </c>
      <c r="Y23">
        <f>59+11</f>
        <v>70</v>
      </c>
      <c r="Z23">
        <f t="shared" si="6"/>
        <v>423</v>
      </c>
      <c r="AA23">
        <f t="shared" ref="AA23:AA24" si="69">(X23/Z23)*100</f>
        <v>83.451536643026003</v>
      </c>
      <c r="AD23" s="3" t="s">
        <v>241</v>
      </c>
      <c r="AE23">
        <v>235</v>
      </c>
      <c r="AF23">
        <v>38</v>
      </c>
      <c r="AG23">
        <f t="shared" si="8"/>
        <v>273</v>
      </c>
      <c r="AH23">
        <f t="shared" ref="AH23:AH24" si="70">(AE23/AG23)*100</f>
        <v>86.080586080586087</v>
      </c>
      <c r="AK23" s="3" t="s">
        <v>242</v>
      </c>
      <c r="AL23">
        <v>1</v>
      </c>
      <c r="AM23">
        <v>177</v>
      </c>
      <c r="AN23">
        <f t="shared" si="10"/>
        <v>178</v>
      </c>
      <c r="AO23">
        <f t="shared" ref="AO23:AO24" si="71">(AL23/AN23)*100</f>
        <v>0.5617977528089888</v>
      </c>
      <c r="AR23" s="3" t="s">
        <v>243</v>
      </c>
      <c r="AS23">
        <v>90</v>
      </c>
      <c r="AT23">
        <v>10</v>
      </c>
      <c r="AU23">
        <f t="shared" si="12"/>
        <v>100</v>
      </c>
      <c r="AV23">
        <f t="shared" ref="AV23:AV24" si="72">(AS23/AU23)*100</f>
        <v>90</v>
      </c>
      <c r="AY23" s="3" t="s">
        <v>244</v>
      </c>
      <c r="AZ23">
        <v>100</v>
      </c>
      <c r="BA23">
        <v>20</v>
      </c>
      <c r="BB23">
        <f t="shared" si="14"/>
        <v>120</v>
      </c>
      <c r="BC23">
        <f t="shared" ref="BC23:BC24" si="73">(AZ23/BB23)*100</f>
        <v>83.333333333333343</v>
      </c>
      <c r="BF23" s="3" t="s">
        <v>245</v>
      </c>
      <c r="BG23">
        <v>113</v>
      </c>
      <c r="BH23">
        <v>14</v>
      </c>
      <c r="BI23">
        <f t="shared" si="16"/>
        <v>127</v>
      </c>
      <c r="BJ23">
        <f t="shared" ref="BJ23:BJ24" si="74">(BG23/BI23)*100</f>
        <v>88.976377952755897</v>
      </c>
      <c r="BM23" s="3" t="s">
        <v>246</v>
      </c>
      <c r="BN23">
        <v>41</v>
      </c>
      <c r="BO23">
        <v>6</v>
      </c>
      <c r="BP23">
        <f t="shared" si="18"/>
        <v>47</v>
      </c>
      <c r="BQ23">
        <f t="shared" ref="BQ23:BQ24" si="75">(BN23/BP23)*100</f>
        <v>87.2340425531915</v>
      </c>
      <c r="BT23" s="3" t="s">
        <v>247</v>
      </c>
      <c r="BU23">
        <v>97</v>
      </c>
      <c r="BV23">
        <v>9</v>
      </c>
      <c r="BW23">
        <f t="shared" si="20"/>
        <v>106</v>
      </c>
      <c r="BX23">
        <f t="shared" ref="BX23:BX24" si="76">(BU23/BW23)*100</f>
        <v>91.509433962264154</v>
      </c>
    </row>
    <row r="24" spans="1:77" x14ac:dyDescent="0.35">
      <c r="A24" s="8" t="s">
        <v>248</v>
      </c>
      <c r="B24">
        <v>158</v>
      </c>
      <c r="C24">
        <v>34</v>
      </c>
      <c r="D24">
        <f t="shared" si="0"/>
        <v>192</v>
      </c>
      <c r="E24">
        <f t="shared" si="66"/>
        <v>82.291666666666657</v>
      </c>
      <c r="I24" s="3" t="s">
        <v>249</v>
      </c>
      <c r="J24">
        <v>155</v>
      </c>
      <c r="K24">
        <v>37</v>
      </c>
      <c r="L24">
        <f t="shared" si="2"/>
        <v>192</v>
      </c>
      <c r="M24">
        <f t="shared" si="67"/>
        <v>80.729166666666657</v>
      </c>
      <c r="P24" s="3" t="s">
        <v>250</v>
      </c>
      <c r="Q24">
        <v>255</v>
      </c>
      <c r="R24">
        <v>48</v>
      </c>
      <c r="S24">
        <f t="shared" si="4"/>
        <v>303</v>
      </c>
      <c r="T24">
        <f t="shared" si="68"/>
        <v>84.158415841584159</v>
      </c>
      <c r="W24" s="3" t="s">
        <v>251</v>
      </c>
      <c r="X24">
        <f>449+227</f>
        <v>676</v>
      </c>
      <c r="Y24">
        <f>63+31</f>
        <v>94</v>
      </c>
      <c r="Z24">
        <f t="shared" si="6"/>
        <v>770</v>
      </c>
      <c r="AA24">
        <f t="shared" si="69"/>
        <v>87.79220779220779</v>
      </c>
      <c r="AD24" s="3" t="s">
        <v>252</v>
      </c>
      <c r="AE24">
        <v>182</v>
      </c>
      <c r="AF24">
        <v>45</v>
      </c>
      <c r="AG24">
        <f t="shared" si="8"/>
        <v>227</v>
      </c>
      <c r="AH24">
        <f t="shared" si="70"/>
        <v>80.1762114537445</v>
      </c>
      <c r="AK24" s="3" t="s">
        <v>253</v>
      </c>
      <c r="AL24">
        <v>1</v>
      </c>
      <c r="AM24">
        <v>90</v>
      </c>
      <c r="AN24">
        <f t="shared" si="10"/>
        <v>91</v>
      </c>
      <c r="AO24">
        <f t="shared" si="71"/>
        <v>1.098901098901099</v>
      </c>
      <c r="AR24" s="3" t="s">
        <v>254</v>
      </c>
      <c r="AS24">
        <v>104</v>
      </c>
      <c r="AT24">
        <v>8</v>
      </c>
      <c r="AU24">
        <f t="shared" si="12"/>
        <v>112</v>
      </c>
      <c r="AV24">
        <f t="shared" si="72"/>
        <v>92.857142857142861</v>
      </c>
      <c r="AY24" s="3" t="s">
        <v>255</v>
      </c>
      <c r="AZ24">
        <v>101</v>
      </c>
      <c r="BA24">
        <v>19</v>
      </c>
      <c r="BB24">
        <f t="shared" si="14"/>
        <v>120</v>
      </c>
      <c r="BC24">
        <f t="shared" si="73"/>
        <v>84.166666666666671</v>
      </c>
      <c r="BF24" s="3" t="s">
        <v>256</v>
      </c>
      <c r="BG24">
        <v>86</v>
      </c>
      <c r="BH24">
        <v>10</v>
      </c>
      <c r="BI24">
        <f t="shared" si="16"/>
        <v>96</v>
      </c>
      <c r="BJ24">
        <f t="shared" si="74"/>
        <v>89.583333333333343</v>
      </c>
      <c r="BM24" s="3" t="s">
        <v>257</v>
      </c>
      <c r="BN24">
        <v>105</v>
      </c>
      <c r="BO24">
        <v>15</v>
      </c>
      <c r="BP24">
        <f t="shared" si="18"/>
        <v>120</v>
      </c>
      <c r="BQ24">
        <f t="shared" si="75"/>
        <v>87.5</v>
      </c>
      <c r="BT24" s="3" t="s">
        <v>258</v>
      </c>
      <c r="BU24">
        <v>86</v>
      </c>
      <c r="BV24">
        <v>8</v>
      </c>
      <c r="BW24">
        <f t="shared" si="20"/>
        <v>94</v>
      </c>
      <c r="BX24">
        <f t="shared" si="76"/>
        <v>91.489361702127653</v>
      </c>
    </row>
    <row r="25" spans="1:77" x14ac:dyDescent="0.35">
      <c r="A25" s="12" t="s">
        <v>259</v>
      </c>
      <c r="D25">
        <f t="shared" si="0"/>
        <v>0</v>
      </c>
      <c r="E25" s="10">
        <f>AVERAGE(E22:E24)</f>
        <v>78.578977854004933</v>
      </c>
      <c r="F25" s="10">
        <f>STDEV(E22:E24)/SQRT(3)</f>
        <v>2.6037773438941048</v>
      </c>
      <c r="G25" s="10"/>
      <c r="H25" s="10"/>
      <c r="I25" s="11" t="s">
        <v>260</v>
      </c>
      <c r="L25">
        <f t="shared" si="2"/>
        <v>0</v>
      </c>
      <c r="M25" s="10">
        <f>AVERAGE(M22:M24)</f>
        <v>76.873049604904438</v>
      </c>
      <c r="N25" s="10">
        <f>STDEV(M22:M24)/SQRT(3)</f>
        <v>1.9305614627218439</v>
      </c>
      <c r="P25" s="11" t="s">
        <v>261</v>
      </c>
      <c r="S25">
        <f t="shared" si="4"/>
        <v>0</v>
      </c>
      <c r="T25" s="10">
        <f>AVERAGE(T22:T24)</f>
        <v>82.742902876804138</v>
      </c>
      <c r="U25" s="10">
        <f>STDEV(T22:T24)/SQRT(3)</f>
        <v>0.71311182544783558</v>
      </c>
      <c r="V25" s="10"/>
      <c r="W25" s="11" t="s">
        <v>262</v>
      </c>
      <c r="Z25">
        <f t="shared" si="6"/>
        <v>0</v>
      </c>
      <c r="AA25" s="10">
        <f>AVERAGE(AA22:AA24)</f>
        <v>84.255161188556187</v>
      </c>
      <c r="AB25" s="10">
        <f>STDEV(AA22:AA24)/SQRT(3)</f>
        <v>1.8541892763148806</v>
      </c>
      <c r="AD25" s="11" t="s">
        <v>263</v>
      </c>
      <c r="AG25">
        <f t="shared" si="8"/>
        <v>0</v>
      </c>
      <c r="AH25" s="10">
        <f>AVERAGE(AH22:AH24)</f>
        <v>83.423112239761181</v>
      </c>
      <c r="AI25" s="10">
        <f>STDEV(AH22:AH24)/SQRT(3)</f>
        <v>1.7297377475898172</v>
      </c>
      <c r="AJ25" s="10"/>
      <c r="AK25" s="11" t="s">
        <v>264</v>
      </c>
      <c r="AN25">
        <f t="shared" si="10"/>
        <v>0</v>
      </c>
      <c r="AO25" s="10">
        <f>AVERAGE(AO22:AO24)</f>
        <v>0.5535662839033626</v>
      </c>
      <c r="AP25" s="10">
        <f>STDEV(AO22:AO24)/SQRT(3)</f>
        <v>0.31725212061375258</v>
      </c>
      <c r="AR25" s="11" t="s">
        <v>265</v>
      </c>
      <c r="AU25">
        <f t="shared" si="12"/>
        <v>0</v>
      </c>
      <c r="AV25" s="10">
        <f>AVERAGE(AV22:AV24)</f>
        <v>91.925832279814585</v>
      </c>
      <c r="AW25" s="10">
        <f>STDEV(AV22:AV24)/SQRT(3)</f>
        <v>0.96308902133842311</v>
      </c>
      <c r="AY25" s="11" t="s">
        <v>266</v>
      </c>
      <c r="BB25">
        <f t="shared" si="14"/>
        <v>0</v>
      </c>
      <c r="BC25" s="10">
        <f>AVERAGE(BC22:BC24)</f>
        <v>86.827485380116968</v>
      </c>
      <c r="BD25" s="10">
        <f>STDEV(BC22:BC24)/SQRT(3)</f>
        <v>3.0868732781252906</v>
      </c>
      <c r="BF25" s="11" t="s">
        <v>267</v>
      </c>
      <c r="BI25">
        <f t="shared" si="16"/>
        <v>0</v>
      </c>
      <c r="BJ25" s="10">
        <f>AVERAGE(BJ22:BJ24)</f>
        <v>88.505411008406554</v>
      </c>
      <c r="BK25" s="10">
        <f>STDEV(BJ22:BJ24)/SQRT(3)</f>
        <v>0.79401767084912689</v>
      </c>
      <c r="BM25" s="11" t="s">
        <v>268</v>
      </c>
      <c r="BP25">
        <f t="shared" si="18"/>
        <v>0</v>
      </c>
      <c r="BQ25" s="10">
        <f>AVERAGE(BQ22:BQ24)</f>
        <v>88.896021847232419</v>
      </c>
      <c r="BR25" s="10">
        <f>STDEV(BQ22:BQ24)/SQRT(3)</f>
        <v>1.5309269061475965</v>
      </c>
      <c r="BT25" s="11" t="s">
        <v>269</v>
      </c>
      <c r="BW25">
        <f t="shared" si="20"/>
        <v>0</v>
      </c>
      <c r="BX25" s="10">
        <f>AVERAGE(BX22:BX24)</f>
        <v>91.092191147389869</v>
      </c>
      <c r="BY25" s="10">
        <f>STDEV(BX22:BX24)/SQRT(3)</f>
        <v>0.40724790826510981</v>
      </c>
    </row>
    <row r="26" spans="1:77" x14ac:dyDescent="0.35">
      <c r="A26" s="8" t="s">
        <v>270</v>
      </c>
      <c r="B26">
        <v>2</v>
      </c>
      <c r="C26">
        <v>233</v>
      </c>
      <c r="D26">
        <f t="shared" si="0"/>
        <v>235</v>
      </c>
      <c r="E26">
        <f>(B26/D26)*100</f>
        <v>0.85106382978723405</v>
      </c>
      <c r="I26" s="3" t="s">
        <v>271</v>
      </c>
      <c r="J26">
        <v>246</v>
      </c>
      <c r="K26">
        <v>21</v>
      </c>
      <c r="L26">
        <f t="shared" si="2"/>
        <v>267</v>
      </c>
      <c r="M26">
        <f>(J26/L26)*100</f>
        <v>92.134831460674164</v>
      </c>
      <c r="P26" s="3" t="s">
        <v>272</v>
      </c>
      <c r="Q26">
        <v>0</v>
      </c>
      <c r="R26">
        <v>289</v>
      </c>
      <c r="S26">
        <f t="shared" si="4"/>
        <v>289</v>
      </c>
      <c r="T26">
        <f>(Q26/S26)*100</f>
        <v>0</v>
      </c>
      <c r="W26" s="3" t="s">
        <v>273</v>
      </c>
      <c r="X26">
        <v>0</v>
      </c>
      <c r="Y26">
        <v>248</v>
      </c>
      <c r="Z26">
        <f t="shared" si="6"/>
        <v>248</v>
      </c>
      <c r="AA26">
        <f>(X26/Z26)*100</f>
        <v>0</v>
      </c>
      <c r="AD26" s="3" t="s">
        <v>274</v>
      </c>
      <c r="AE26">
        <v>204</v>
      </c>
      <c r="AF26">
        <v>297</v>
      </c>
      <c r="AG26">
        <f t="shared" si="8"/>
        <v>501</v>
      </c>
      <c r="AH26">
        <f>(AE26/AG26)*100</f>
        <v>40.718562874251496</v>
      </c>
      <c r="AK26" s="3" t="s">
        <v>275</v>
      </c>
      <c r="AL26">
        <v>382</v>
      </c>
      <c r="AM26">
        <v>28</v>
      </c>
      <c r="AN26">
        <f t="shared" si="10"/>
        <v>410</v>
      </c>
      <c r="AO26">
        <f>(AL26/AN26)*100</f>
        <v>93.170731707317074</v>
      </c>
      <c r="AR26" s="3" t="s">
        <v>276</v>
      </c>
      <c r="AS26">
        <v>0</v>
      </c>
      <c r="AT26">
        <v>77</v>
      </c>
      <c r="AU26">
        <f t="shared" si="12"/>
        <v>77</v>
      </c>
      <c r="AV26">
        <f>(AS26/AU26)*100</f>
        <v>0</v>
      </c>
      <c r="AY26" s="3" t="s">
        <v>277</v>
      </c>
      <c r="AZ26">
        <v>107</v>
      </c>
      <c r="BA26">
        <v>157</v>
      </c>
      <c r="BB26">
        <f t="shared" si="14"/>
        <v>264</v>
      </c>
      <c r="BC26">
        <f>(AZ26/BB26)*100</f>
        <v>40.530303030303031</v>
      </c>
      <c r="BF26" s="3" t="s">
        <v>278</v>
      </c>
      <c r="BG26">
        <v>1</v>
      </c>
      <c r="BH26">
        <v>351</v>
      </c>
      <c r="BI26">
        <f t="shared" si="16"/>
        <v>352</v>
      </c>
      <c r="BJ26">
        <f>(BG26/BI26)*100</f>
        <v>0.28409090909090912</v>
      </c>
      <c r="BM26" s="3" t="s">
        <v>279</v>
      </c>
      <c r="BN26">
        <v>0</v>
      </c>
      <c r="BO26">
        <v>191</v>
      </c>
      <c r="BP26">
        <f t="shared" si="18"/>
        <v>191</v>
      </c>
      <c r="BQ26">
        <f>(BN26/BP26)*100</f>
        <v>0</v>
      </c>
      <c r="BT26" s="3" t="s">
        <v>280</v>
      </c>
      <c r="BU26">
        <v>156</v>
      </c>
      <c r="BV26">
        <v>12</v>
      </c>
      <c r="BW26">
        <f t="shared" si="20"/>
        <v>168</v>
      </c>
      <c r="BX26">
        <f>(BU26/BW26)*100</f>
        <v>92.857142857142861</v>
      </c>
    </row>
    <row r="27" spans="1:77" x14ac:dyDescent="0.35">
      <c r="A27" s="8" t="s">
        <v>281</v>
      </c>
      <c r="B27">
        <v>1</v>
      </c>
      <c r="C27">
        <v>192</v>
      </c>
      <c r="D27">
        <f t="shared" si="0"/>
        <v>193</v>
      </c>
      <c r="E27">
        <f t="shared" ref="E27:E28" si="77">(B27/D27)*100</f>
        <v>0.5181347150259068</v>
      </c>
      <c r="I27" s="3" t="s">
        <v>282</v>
      </c>
      <c r="J27">
        <v>275</v>
      </c>
      <c r="K27">
        <v>27</v>
      </c>
      <c r="L27">
        <f t="shared" si="2"/>
        <v>302</v>
      </c>
      <c r="M27">
        <f t="shared" ref="M27:M28" si="78">(J27/L27)*100</f>
        <v>91.059602649006621</v>
      </c>
      <c r="P27" s="3" t="s">
        <v>283</v>
      </c>
      <c r="Q27">
        <v>0</v>
      </c>
      <c r="R27">
        <v>314</v>
      </c>
      <c r="S27">
        <f t="shared" si="4"/>
        <v>314</v>
      </c>
      <c r="T27">
        <f t="shared" ref="T27:T28" si="79">(Q27/S27)*100</f>
        <v>0</v>
      </c>
      <c r="W27" s="3" t="s">
        <v>284</v>
      </c>
      <c r="X27">
        <v>1</v>
      </c>
      <c r="Y27">
        <v>399</v>
      </c>
      <c r="Z27">
        <f t="shared" si="6"/>
        <v>400</v>
      </c>
      <c r="AA27">
        <f t="shared" ref="AA27:AA28" si="80">(X27/Z27)*100</f>
        <v>0.25</v>
      </c>
      <c r="AD27" s="3" t="s">
        <v>285</v>
      </c>
      <c r="AE27">
        <v>110</v>
      </c>
      <c r="AF27">
        <v>175</v>
      </c>
      <c r="AG27">
        <f t="shared" si="8"/>
        <v>285</v>
      </c>
      <c r="AH27">
        <f t="shared" ref="AH27:AH28" si="81">(AE27/AG27)*100</f>
        <v>38.596491228070171</v>
      </c>
      <c r="AK27" s="3" t="s">
        <v>286</v>
      </c>
      <c r="AL27">
        <v>258</v>
      </c>
      <c r="AM27">
        <v>25</v>
      </c>
      <c r="AN27">
        <f t="shared" si="10"/>
        <v>283</v>
      </c>
      <c r="AO27">
        <f t="shared" ref="AO27:AO28" si="82">(AL27/AN27)*100</f>
        <v>91.166077738515909</v>
      </c>
      <c r="AR27" s="3" t="s">
        <v>287</v>
      </c>
      <c r="AS27">
        <v>0</v>
      </c>
      <c r="AT27">
        <v>143</v>
      </c>
      <c r="AU27">
        <f t="shared" si="12"/>
        <v>143</v>
      </c>
      <c r="AV27">
        <f t="shared" ref="AV27:AV28" si="83">(AS27/AU27)*100</f>
        <v>0</v>
      </c>
      <c r="AY27" s="3" t="s">
        <v>288</v>
      </c>
      <c r="AZ27">
        <v>205</v>
      </c>
      <c r="BA27">
        <v>281</v>
      </c>
      <c r="BB27">
        <f t="shared" si="14"/>
        <v>486</v>
      </c>
      <c r="BC27">
        <f t="shared" ref="BC27:BC28" si="84">(AZ27/BB27)*100</f>
        <v>42.181069958847736</v>
      </c>
      <c r="BF27" s="3" t="s">
        <v>289</v>
      </c>
      <c r="BG27">
        <v>6</v>
      </c>
      <c r="BH27">
        <v>306</v>
      </c>
      <c r="BI27">
        <f t="shared" si="16"/>
        <v>312</v>
      </c>
      <c r="BJ27">
        <f t="shared" ref="BJ27:BJ28" si="85">(BG27/BI27)*100</f>
        <v>1.9230769230769231</v>
      </c>
      <c r="BM27" s="3" t="s">
        <v>290</v>
      </c>
      <c r="BN27">
        <v>0</v>
      </c>
      <c r="BO27">
        <v>296</v>
      </c>
      <c r="BP27">
        <f t="shared" si="18"/>
        <v>296</v>
      </c>
      <c r="BQ27">
        <f t="shared" ref="BQ27:BQ28" si="86">(BN27/BP27)*100</f>
        <v>0</v>
      </c>
      <c r="BT27" s="3" t="s">
        <v>291</v>
      </c>
      <c r="BU27">
        <v>216</v>
      </c>
      <c r="BV27">
        <v>12</v>
      </c>
      <c r="BW27">
        <f t="shared" si="20"/>
        <v>228</v>
      </c>
      <c r="BX27">
        <f t="shared" ref="BX27:BX28" si="87">(BU27/BW27)*100</f>
        <v>94.73684210526315</v>
      </c>
    </row>
    <row r="28" spans="1:77" x14ac:dyDescent="0.35">
      <c r="A28" s="8" t="s">
        <v>292</v>
      </c>
      <c r="B28">
        <v>3</v>
      </c>
      <c r="C28">
        <v>243</v>
      </c>
      <c r="D28">
        <f t="shared" si="0"/>
        <v>246</v>
      </c>
      <c r="E28">
        <f t="shared" si="77"/>
        <v>1.2195121951219512</v>
      </c>
      <c r="I28" s="3" t="s">
        <v>293</v>
      </c>
      <c r="J28">
        <v>285</v>
      </c>
      <c r="K28">
        <v>23</v>
      </c>
      <c r="L28">
        <f t="shared" si="2"/>
        <v>308</v>
      </c>
      <c r="M28">
        <f t="shared" si="78"/>
        <v>92.532467532467535</v>
      </c>
      <c r="P28" s="3" t="s">
        <v>294</v>
      </c>
      <c r="Q28">
        <v>2</v>
      </c>
      <c r="R28">
        <v>326</v>
      </c>
      <c r="S28">
        <f t="shared" si="4"/>
        <v>328</v>
      </c>
      <c r="T28">
        <f t="shared" si="79"/>
        <v>0.6097560975609756</v>
      </c>
      <c r="W28" s="3" t="s">
        <v>295</v>
      </c>
      <c r="X28">
        <v>0</v>
      </c>
      <c r="Y28">
        <v>201</v>
      </c>
      <c r="Z28">
        <f t="shared" si="6"/>
        <v>201</v>
      </c>
      <c r="AA28">
        <f t="shared" si="80"/>
        <v>0</v>
      </c>
      <c r="AD28" s="3" t="s">
        <v>296</v>
      </c>
      <c r="AE28">
        <v>147</v>
      </c>
      <c r="AF28">
        <f>190+135</f>
        <v>325</v>
      </c>
      <c r="AG28">
        <f t="shared" si="8"/>
        <v>472</v>
      </c>
      <c r="AH28">
        <f t="shared" si="81"/>
        <v>31.14406779661017</v>
      </c>
      <c r="AK28" s="3" t="s">
        <v>297</v>
      </c>
      <c r="AL28">
        <v>235</v>
      </c>
      <c r="AM28">
        <v>18</v>
      </c>
      <c r="AN28">
        <f t="shared" si="10"/>
        <v>253</v>
      </c>
      <c r="AO28">
        <f t="shared" si="82"/>
        <v>92.885375494071141</v>
      </c>
      <c r="AR28" s="3" t="s">
        <v>298</v>
      </c>
      <c r="AS28">
        <v>1</v>
      </c>
      <c r="AT28">
        <v>313</v>
      </c>
      <c r="AU28">
        <f t="shared" si="12"/>
        <v>314</v>
      </c>
      <c r="AV28">
        <f t="shared" si="83"/>
        <v>0.31847133757961787</v>
      </c>
      <c r="AY28" s="3" t="s">
        <v>299</v>
      </c>
      <c r="AZ28">
        <v>120</v>
      </c>
      <c r="BA28">
        <v>125</v>
      </c>
      <c r="BB28">
        <f t="shared" si="14"/>
        <v>245</v>
      </c>
      <c r="BC28">
        <f t="shared" si="84"/>
        <v>48.979591836734691</v>
      </c>
      <c r="BF28" s="3" t="s">
        <v>300</v>
      </c>
      <c r="BG28">
        <v>2</v>
      </c>
      <c r="BH28">
        <v>231</v>
      </c>
      <c r="BI28">
        <f t="shared" si="16"/>
        <v>233</v>
      </c>
      <c r="BJ28">
        <f t="shared" si="85"/>
        <v>0.85836909871244638</v>
      </c>
      <c r="BM28" s="3" t="s">
        <v>301</v>
      </c>
      <c r="BN28">
        <v>0</v>
      </c>
      <c r="BO28">
        <v>237</v>
      </c>
      <c r="BP28">
        <f t="shared" si="18"/>
        <v>237</v>
      </c>
      <c r="BQ28">
        <f t="shared" si="86"/>
        <v>0</v>
      </c>
      <c r="BT28" s="3" t="s">
        <v>302</v>
      </c>
      <c r="BU28">
        <v>190</v>
      </c>
      <c r="BV28">
        <v>22</v>
      </c>
      <c r="BW28">
        <f t="shared" si="20"/>
        <v>212</v>
      </c>
      <c r="BX28">
        <f t="shared" si="87"/>
        <v>89.622641509433961</v>
      </c>
    </row>
    <row r="29" spans="1:77" x14ac:dyDescent="0.35">
      <c r="A29" s="9" t="s">
        <v>303</v>
      </c>
      <c r="D29">
        <f t="shared" si="0"/>
        <v>0</v>
      </c>
      <c r="E29" s="10">
        <f>AVERAGE(E26:E28)</f>
        <v>0.86290357997836387</v>
      </c>
      <c r="F29" s="10">
        <f>STDEV(E26:E28)/SQRT(3)</f>
        <v>0.20255676336927625</v>
      </c>
      <c r="G29" s="10"/>
      <c r="H29" s="10"/>
      <c r="I29" s="11" t="s">
        <v>304</v>
      </c>
      <c r="L29">
        <f t="shared" si="2"/>
        <v>0</v>
      </c>
      <c r="M29" s="10">
        <f>AVERAGE(M26:M28)</f>
        <v>91.90896721404944</v>
      </c>
      <c r="N29" s="10">
        <f>STDEV(M26:M28)/SQRT(3)</f>
        <v>0.43992186225154384</v>
      </c>
      <c r="P29" s="11" t="s">
        <v>305</v>
      </c>
      <c r="S29">
        <f t="shared" si="4"/>
        <v>0</v>
      </c>
      <c r="T29" s="10">
        <f>AVERAGE(T26:T28)</f>
        <v>0.2032520325203252</v>
      </c>
      <c r="U29" s="10">
        <f>STDEV(T26:T28)/SQRT(3)</f>
        <v>0.2032520325203252</v>
      </c>
      <c r="V29" s="10"/>
      <c r="W29" s="11" t="s">
        <v>306</v>
      </c>
      <c r="Z29">
        <f t="shared" si="6"/>
        <v>0</v>
      </c>
      <c r="AA29" s="10">
        <f>AVERAGE(AA26:AA28)</f>
        <v>8.3333333333333329E-2</v>
      </c>
      <c r="AB29" s="10">
        <f>STDEV(AA26:AA28)/SQRT(3)</f>
        <v>8.3333333333333343E-2</v>
      </c>
      <c r="AD29" s="11" t="s">
        <v>307</v>
      </c>
      <c r="AG29">
        <f t="shared" si="8"/>
        <v>0</v>
      </c>
      <c r="AH29" s="10">
        <f>AVERAGE(AH26:AH28)</f>
        <v>36.819707299643945</v>
      </c>
      <c r="AI29" s="10">
        <f>STDEV(AH26:AH28)/SQRT(3)</f>
        <v>2.9031855977058605</v>
      </c>
      <c r="AJ29" s="10"/>
      <c r="AK29" s="11" t="s">
        <v>308</v>
      </c>
      <c r="AN29">
        <f t="shared" si="10"/>
        <v>0</v>
      </c>
      <c r="AO29" s="10">
        <f>AVERAGE(AO26:AO28)</f>
        <v>92.407394979968046</v>
      </c>
      <c r="AP29" s="10">
        <f>STDEV(AO26:AO28)/SQRT(3)</f>
        <v>0.62610127310584052</v>
      </c>
      <c r="AR29" s="11" t="s">
        <v>309</v>
      </c>
      <c r="AU29">
        <f t="shared" si="12"/>
        <v>0</v>
      </c>
      <c r="AV29" s="10">
        <f>AVERAGE(AV26:AV28)</f>
        <v>0.1061571125265393</v>
      </c>
      <c r="AW29" s="10">
        <f>STDEV(AV26:AV28)/SQRT(3)</f>
        <v>0.1061571125265393</v>
      </c>
      <c r="AY29" s="11" t="s">
        <v>310</v>
      </c>
      <c r="BB29">
        <f t="shared" si="14"/>
        <v>0</v>
      </c>
      <c r="BC29" s="10">
        <f>AVERAGE(BC26:BC28)</f>
        <v>43.896988275295151</v>
      </c>
      <c r="BD29" s="10">
        <f>STDEV(BC26:BC28)/SQRT(3)</f>
        <v>2.5855948435619633</v>
      </c>
      <c r="BF29" s="11" t="s">
        <v>311</v>
      </c>
      <c r="BI29">
        <f t="shared" si="16"/>
        <v>0</v>
      </c>
      <c r="BJ29" s="10">
        <f>AVERAGE(BJ26:BJ28)</f>
        <v>1.0218456436267596</v>
      </c>
      <c r="BK29" s="10">
        <f>STDEV(BJ26:BJ28)/SQRT(3)</f>
        <v>0.48014311202087862</v>
      </c>
      <c r="BM29" s="11" t="s">
        <v>312</v>
      </c>
      <c r="BP29">
        <f t="shared" si="18"/>
        <v>0</v>
      </c>
      <c r="BQ29" s="10">
        <f>AVERAGE(BQ26:BQ28)</f>
        <v>0</v>
      </c>
      <c r="BR29" s="10">
        <f>STDEV(BQ26:BQ28)/SQRT(3)</f>
        <v>0</v>
      </c>
      <c r="BT29" s="11" t="s">
        <v>313</v>
      </c>
      <c r="BW29">
        <f t="shared" si="20"/>
        <v>0</v>
      </c>
      <c r="BX29" s="10">
        <f>AVERAGE(BX26:BX28)</f>
        <v>92.405542157279982</v>
      </c>
      <c r="BY29" s="10">
        <f>STDEV(BX26:BX28)/SQRT(3)</f>
        <v>1.4935103311418578</v>
      </c>
    </row>
    <row r="30" spans="1:77" x14ac:dyDescent="0.35">
      <c r="A30" t="s">
        <v>314</v>
      </c>
      <c r="B30">
        <v>87</v>
      </c>
      <c r="C30">
        <v>40</v>
      </c>
      <c r="D30">
        <v>127</v>
      </c>
      <c r="E30">
        <v>68.503937007874015</v>
      </c>
      <c r="I30" s="3" t="s">
        <v>315</v>
      </c>
      <c r="J30">
        <v>167</v>
      </c>
      <c r="K30">
        <v>17</v>
      </c>
      <c r="L30">
        <v>184</v>
      </c>
      <c r="M30">
        <v>90.760869565217391</v>
      </c>
      <c r="P30" s="3" t="s">
        <v>316</v>
      </c>
      <c r="Q30">
        <v>219</v>
      </c>
      <c r="R30">
        <v>40</v>
      </c>
      <c r="S30">
        <v>259</v>
      </c>
      <c r="T30">
        <v>84.555984555984551</v>
      </c>
      <c r="W30" s="3" t="s">
        <v>317</v>
      </c>
      <c r="X30">
        <v>182</v>
      </c>
      <c r="Y30">
        <v>54</v>
      </c>
      <c r="Z30">
        <v>236</v>
      </c>
      <c r="AA30">
        <v>77.118644067796609</v>
      </c>
      <c r="AD30" s="3" t="s">
        <v>318</v>
      </c>
      <c r="AE30">
        <v>38</v>
      </c>
      <c r="AF30">
        <v>208</v>
      </c>
      <c r="AG30">
        <f t="shared" si="8"/>
        <v>246</v>
      </c>
      <c r="AH30">
        <f>(AE30/AG30)*100</f>
        <v>15.447154471544716</v>
      </c>
      <c r="AK30" s="3" t="s">
        <v>319</v>
      </c>
      <c r="AL30">
        <v>166</v>
      </c>
      <c r="AM30">
        <v>7</v>
      </c>
      <c r="AN30">
        <f t="shared" si="10"/>
        <v>173</v>
      </c>
      <c r="AO30">
        <f>(AL30/AN30)*100</f>
        <v>95.95375722543352</v>
      </c>
      <c r="AR30" s="3" t="s">
        <v>320</v>
      </c>
      <c r="AS30">
        <v>146</v>
      </c>
      <c r="AT30">
        <v>24</v>
      </c>
      <c r="AU30">
        <f t="shared" si="12"/>
        <v>170</v>
      </c>
      <c r="AV30">
        <f>(AS30/AU30)*100</f>
        <v>85.882352941176464</v>
      </c>
      <c r="AY30" s="15" t="s">
        <v>321</v>
      </c>
      <c r="AZ30" s="16">
        <v>0</v>
      </c>
      <c r="BA30" s="16">
        <v>192</v>
      </c>
      <c r="BB30" s="16">
        <f t="shared" si="14"/>
        <v>192</v>
      </c>
      <c r="BC30" s="16">
        <f>(AZ30/BB30)*100</f>
        <v>0</v>
      </c>
      <c r="BD30" s="16"/>
      <c r="BE30" s="16"/>
      <c r="BF30" s="15" t="s">
        <v>322</v>
      </c>
      <c r="BG30" s="16">
        <v>206</v>
      </c>
      <c r="BH30" s="16">
        <v>19</v>
      </c>
      <c r="BI30" s="16">
        <f t="shared" si="16"/>
        <v>225</v>
      </c>
      <c r="BJ30" s="16">
        <f>(BG30/BI30)*100</f>
        <v>91.555555555555557</v>
      </c>
      <c r="BK30" s="16"/>
      <c r="BL30" s="16"/>
      <c r="BM30" s="15" t="s">
        <v>323</v>
      </c>
      <c r="BN30" s="16">
        <v>139</v>
      </c>
      <c r="BO30">
        <v>26</v>
      </c>
      <c r="BP30">
        <f t="shared" si="18"/>
        <v>165</v>
      </c>
      <c r="BQ30">
        <f>(BN30/BP30)*100</f>
        <v>84.242424242424235</v>
      </c>
      <c r="BT30" s="3" t="s">
        <v>324</v>
      </c>
      <c r="BU30">
        <v>309</v>
      </c>
      <c r="BV30">
        <v>13</v>
      </c>
      <c r="BW30">
        <f t="shared" si="20"/>
        <v>322</v>
      </c>
      <c r="BX30">
        <f>(BU30/BW30)*100</f>
        <v>95.962732919254663</v>
      </c>
    </row>
    <row r="31" spans="1:77" x14ac:dyDescent="0.35">
      <c r="A31" t="s">
        <v>325</v>
      </c>
      <c r="B31">
        <v>87</v>
      </c>
      <c r="C31">
        <v>51</v>
      </c>
      <c r="D31">
        <v>138</v>
      </c>
      <c r="E31">
        <v>63.04347826086957</v>
      </c>
      <c r="I31" s="3" t="s">
        <v>326</v>
      </c>
      <c r="J31">
        <v>214</v>
      </c>
      <c r="K31">
        <v>10</v>
      </c>
      <c r="L31">
        <v>224</v>
      </c>
      <c r="M31">
        <v>95.535714285714292</v>
      </c>
      <c r="P31" s="3" t="s">
        <v>327</v>
      </c>
      <c r="Q31">
        <v>231</v>
      </c>
      <c r="R31">
        <v>37</v>
      </c>
      <c r="S31">
        <v>268</v>
      </c>
      <c r="T31">
        <v>86.194029850746261</v>
      </c>
      <c r="W31" s="3" t="s">
        <v>328</v>
      </c>
      <c r="X31">
        <v>262</v>
      </c>
      <c r="Y31">
        <v>61</v>
      </c>
      <c r="Z31">
        <v>323</v>
      </c>
      <c r="AA31">
        <v>81.114551083591337</v>
      </c>
      <c r="AD31" s="3" t="s">
        <v>329</v>
      </c>
      <c r="AE31">
        <v>62</v>
      </c>
      <c r="AF31">
        <v>318</v>
      </c>
      <c r="AG31">
        <f t="shared" si="8"/>
        <v>380</v>
      </c>
      <c r="AH31">
        <f t="shared" ref="AH31:AH32" si="88">(AE31/AG31)*100</f>
        <v>16.315789473684212</v>
      </c>
      <c r="AI31" t="s">
        <v>790</v>
      </c>
      <c r="AK31" s="3" t="s">
        <v>330</v>
      </c>
      <c r="AL31">
        <v>168</v>
      </c>
      <c r="AM31">
        <v>7</v>
      </c>
      <c r="AN31">
        <f t="shared" si="10"/>
        <v>175</v>
      </c>
      <c r="AO31">
        <f t="shared" ref="AO31:AO32" si="89">(AL31/AN31)*100</f>
        <v>96</v>
      </c>
      <c r="AR31" s="3" t="s">
        <v>331</v>
      </c>
      <c r="AS31">
        <v>227</v>
      </c>
      <c r="AT31">
        <v>35</v>
      </c>
      <c r="AU31">
        <f t="shared" si="12"/>
        <v>262</v>
      </c>
      <c r="AV31">
        <f t="shared" ref="AV31:AV32" si="90">(AS31/AU31)*100</f>
        <v>86.641221374045813</v>
      </c>
      <c r="AY31" s="15" t="s">
        <v>332</v>
      </c>
      <c r="AZ31" s="16">
        <v>2</v>
      </c>
      <c r="BA31" s="16">
        <v>148</v>
      </c>
      <c r="BB31" s="16">
        <f t="shared" si="14"/>
        <v>150</v>
      </c>
      <c r="BC31" s="16">
        <f t="shared" ref="BC31:BC32" si="91">(AZ31/BB31)*100</f>
        <v>1.3333333333333335</v>
      </c>
      <c r="BD31" s="16" t="s">
        <v>790</v>
      </c>
      <c r="BE31" s="16"/>
      <c r="BF31" s="15" t="s">
        <v>333</v>
      </c>
      <c r="BG31" s="16">
        <v>156</v>
      </c>
      <c r="BH31" s="16">
        <v>18</v>
      </c>
      <c r="BI31" s="16">
        <f t="shared" si="16"/>
        <v>174</v>
      </c>
      <c r="BJ31" s="16">
        <f t="shared" ref="BJ31:BJ32" si="92">(BG31/BI31)*100</f>
        <v>89.65517241379311</v>
      </c>
      <c r="BK31" s="16"/>
      <c r="BL31" s="16"/>
      <c r="BM31" s="15" t="s">
        <v>334</v>
      </c>
      <c r="BN31" s="16">
        <v>378</v>
      </c>
      <c r="BO31">
        <v>54</v>
      </c>
      <c r="BP31">
        <f t="shared" si="18"/>
        <v>432</v>
      </c>
      <c r="BQ31">
        <f t="shared" ref="BQ31:BQ32" si="93">(BN31/BP31)*100</f>
        <v>87.5</v>
      </c>
      <c r="BT31" s="3" t="s">
        <v>335</v>
      </c>
      <c r="BU31">
        <v>227</v>
      </c>
      <c r="BV31">
        <v>11</v>
      </c>
      <c r="BW31">
        <f t="shared" si="20"/>
        <v>238</v>
      </c>
      <c r="BX31">
        <f t="shared" ref="BX31:BX32" si="94">(BU31/BW31)*100</f>
        <v>95.378151260504211</v>
      </c>
    </row>
    <row r="32" spans="1:77" x14ac:dyDescent="0.35">
      <c r="A32" t="s">
        <v>336</v>
      </c>
      <c r="B32">
        <v>150</v>
      </c>
      <c r="C32">
        <v>46</v>
      </c>
      <c r="D32">
        <v>196</v>
      </c>
      <c r="E32">
        <v>76.530612244897952</v>
      </c>
      <c r="I32" s="3" t="s">
        <v>337</v>
      </c>
      <c r="J32">
        <v>286</v>
      </c>
      <c r="K32">
        <v>16</v>
      </c>
      <c r="L32">
        <v>302</v>
      </c>
      <c r="M32">
        <v>94.701986754966882</v>
      </c>
      <c r="P32" s="3" t="s">
        <v>338</v>
      </c>
      <c r="Q32">
        <v>145</v>
      </c>
      <c r="R32">
        <v>46</v>
      </c>
      <c r="S32">
        <v>191</v>
      </c>
      <c r="T32">
        <v>75.916230366492144</v>
      </c>
      <c r="W32" s="3" t="s">
        <v>339</v>
      </c>
      <c r="X32">
        <v>344</v>
      </c>
      <c r="Y32">
        <v>81</v>
      </c>
      <c r="Z32">
        <v>425</v>
      </c>
      <c r="AA32">
        <v>80.941176470588232</v>
      </c>
      <c r="AD32" s="3" t="s">
        <v>340</v>
      </c>
      <c r="AE32">
        <v>29</v>
      </c>
      <c r="AF32">
        <v>198</v>
      </c>
      <c r="AG32">
        <f t="shared" si="8"/>
        <v>227</v>
      </c>
      <c r="AH32">
        <f t="shared" si="88"/>
        <v>12.77533039647577</v>
      </c>
      <c r="AI32">
        <f>STDEV(AH30:AH32)</f>
        <v>1.8451748396131362</v>
      </c>
      <c r="AK32" s="3" t="s">
        <v>341</v>
      </c>
      <c r="AL32">
        <v>118</v>
      </c>
      <c r="AM32">
        <v>6</v>
      </c>
      <c r="AN32">
        <f t="shared" si="10"/>
        <v>124</v>
      </c>
      <c r="AO32">
        <f t="shared" si="89"/>
        <v>95.161290322580655</v>
      </c>
      <c r="AR32" s="3" t="s">
        <v>342</v>
      </c>
      <c r="AS32">
        <v>134</v>
      </c>
      <c r="AT32">
        <v>26</v>
      </c>
      <c r="AU32">
        <f t="shared" si="12"/>
        <v>160</v>
      </c>
      <c r="AV32">
        <f t="shared" si="90"/>
        <v>83.75</v>
      </c>
      <c r="AY32" s="15" t="s">
        <v>343</v>
      </c>
      <c r="AZ32" s="16">
        <v>3</v>
      </c>
      <c r="BA32" s="16">
        <v>261</v>
      </c>
      <c r="BB32" s="16">
        <f t="shared" si="14"/>
        <v>264</v>
      </c>
      <c r="BC32" s="16">
        <f t="shared" si="91"/>
        <v>1.1363636363636365</v>
      </c>
      <c r="BD32" s="16">
        <f>STDEV(BC30:BC32)</f>
        <v>0.71971026037701447</v>
      </c>
      <c r="BE32" s="16"/>
      <c r="BF32" s="15" t="s">
        <v>344</v>
      </c>
      <c r="BG32" s="16">
        <v>184</v>
      </c>
      <c r="BH32" s="16">
        <v>43</v>
      </c>
      <c r="BI32" s="16">
        <f t="shared" si="16"/>
        <v>227</v>
      </c>
      <c r="BJ32" s="16">
        <f t="shared" si="92"/>
        <v>81.057268722466958</v>
      </c>
      <c r="BK32" s="16"/>
      <c r="BL32" s="16"/>
      <c r="BM32" s="15" t="s">
        <v>345</v>
      </c>
      <c r="BN32" s="16">
        <v>266</v>
      </c>
      <c r="BO32">
        <v>46</v>
      </c>
      <c r="BP32">
        <f t="shared" si="18"/>
        <v>312</v>
      </c>
      <c r="BQ32">
        <f t="shared" si="93"/>
        <v>85.256410256410248</v>
      </c>
      <c r="BT32" s="3" t="s">
        <v>346</v>
      </c>
      <c r="BU32">
        <v>205</v>
      </c>
      <c r="BV32">
        <v>9</v>
      </c>
      <c r="BW32">
        <f t="shared" si="20"/>
        <v>214</v>
      </c>
      <c r="BX32">
        <f t="shared" si="94"/>
        <v>95.794392523364493</v>
      </c>
    </row>
    <row r="33" spans="1:82" x14ac:dyDescent="0.35">
      <c r="A33" s="10" t="s">
        <v>347</v>
      </c>
      <c r="B33" s="10"/>
      <c r="C33" s="10"/>
      <c r="D33" s="10">
        <v>0</v>
      </c>
      <c r="E33" s="10">
        <v>69.359342504547172</v>
      </c>
      <c r="F33" s="10">
        <v>3.9168220408296714</v>
      </c>
      <c r="G33" s="10"/>
      <c r="H33" s="10"/>
      <c r="I33" s="11" t="s">
        <v>348</v>
      </c>
      <c r="L33">
        <v>0</v>
      </c>
      <c r="M33" s="10">
        <v>93.666190201966188</v>
      </c>
      <c r="N33" s="10">
        <v>1.4724629481043399</v>
      </c>
      <c r="P33" s="11" t="s">
        <v>349</v>
      </c>
      <c r="S33">
        <v>0</v>
      </c>
      <c r="T33" s="10">
        <v>82.222081591074314</v>
      </c>
      <c r="U33" s="10">
        <v>3.1881874603420117</v>
      </c>
      <c r="V33" s="10"/>
      <c r="W33" s="11" t="s">
        <v>350</v>
      </c>
      <c r="Z33">
        <v>0</v>
      </c>
      <c r="AA33" s="10">
        <v>79.724790540658731</v>
      </c>
      <c r="AB33" s="10">
        <v>1.3040340317155881</v>
      </c>
      <c r="AD33" s="11" t="s">
        <v>351</v>
      </c>
      <c r="AG33">
        <f t="shared" si="8"/>
        <v>0</v>
      </c>
      <c r="AH33" s="10">
        <f>AVERAGE(AH30:AH32)</f>
        <v>14.846091447234897</v>
      </c>
      <c r="AI33" s="10">
        <f>STDEV(AH30:AH32)/SQRT(3)</f>
        <v>1.0653121903525689</v>
      </c>
      <c r="AK33" s="11" t="s">
        <v>352</v>
      </c>
      <c r="AN33">
        <f t="shared" si="10"/>
        <v>0</v>
      </c>
      <c r="AO33" s="10">
        <f>AVERAGE(AO30:AO32)</f>
        <v>95.705015849338054</v>
      </c>
      <c r="AP33" s="10">
        <f>STDEV(AO30:AO32)/SQRT(3)</f>
        <v>0.27219030406783018</v>
      </c>
      <c r="AR33" s="11" t="s">
        <v>353</v>
      </c>
      <c r="AU33">
        <f t="shared" si="12"/>
        <v>0</v>
      </c>
      <c r="AV33" s="10">
        <f>AVERAGE(AV30:AV32)</f>
        <v>85.424524771740764</v>
      </c>
      <c r="AW33" s="10">
        <f>STDEV(AV30:AV32)/SQRT(3)</f>
        <v>0.86544694291090163</v>
      </c>
      <c r="AY33" s="11" t="s">
        <v>354</v>
      </c>
      <c r="AZ33" s="16"/>
      <c r="BA33" s="16"/>
      <c r="BB33" s="16">
        <f t="shared" si="14"/>
        <v>0</v>
      </c>
      <c r="BC33" s="10">
        <f>AVERAGE(BC30:BC32)</f>
        <v>0.8232323232323232</v>
      </c>
      <c r="BD33" s="10">
        <f>STDEV(BC30:BC32)/SQRT(3)</f>
        <v>0.41552491256720497</v>
      </c>
      <c r="BE33" s="16"/>
      <c r="BF33" s="11" t="s">
        <v>355</v>
      </c>
      <c r="BG33" s="16"/>
      <c r="BH33" s="16"/>
      <c r="BI33" s="16">
        <f t="shared" si="16"/>
        <v>0</v>
      </c>
      <c r="BJ33" s="10">
        <f>AVERAGE(BJ30:BJ32)</f>
        <v>87.422665563938551</v>
      </c>
      <c r="BK33" s="10">
        <f>STDEV(BJ30:BJ32)/SQRT(3)</f>
        <v>3.2296321634429743</v>
      </c>
      <c r="BL33" s="16"/>
      <c r="BM33" s="11" t="s">
        <v>356</v>
      </c>
      <c r="BN33" s="16"/>
      <c r="BP33">
        <f t="shared" si="18"/>
        <v>0</v>
      </c>
      <c r="BQ33" s="10">
        <f>AVERAGE(BQ30:BQ32)</f>
        <v>85.666278166278175</v>
      </c>
      <c r="BR33" s="10">
        <f>STDEV(BQ30:BQ32)/SQRT(3)</f>
        <v>0.9624523766124653</v>
      </c>
      <c r="BT33" s="11" t="s">
        <v>357</v>
      </c>
      <c r="BW33">
        <f t="shared" si="20"/>
        <v>0</v>
      </c>
      <c r="BX33" s="10">
        <f>AVERAGE(BX30:BX32)</f>
        <v>95.711758901041108</v>
      </c>
      <c r="BY33" s="10">
        <f>STDEV(BX30:BX32)/SQRT(3)</f>
        <v>0.17373846780968272</v>
      </c>
      <c r="CC33" s="10"/>
      <c r="CD33" s="10"/>
    </row>
    <row r="34" spans="1:82" x14ac:dyDescent="0.35">
      <c r="A34" s="8" t="s">
        <v>358</v>
      </c>
      <c r="B34">
        <v>3</v>
      </c>
      <c r="C34">
        <v>175</v>
      </c>
      <c r="D34">
        <v>178</v>
      </c>
      <c r="E34">
        <v>1.6853932584269662</v>
      </c>
      <c r="I34" s="3" t="s">
        <v>359</v>
      </c>
      <c r="J34">
        <v>225</v>
      </c>
      <c r="K34">
        <v>17</v>
      </c>
      <c r="L34">
        <v>242</v>
      </c>
      <c r="M34">
        <v>92.975206611570243</v>
      </c>
      <c r="P34" s="3" t="s">
        <v>360</v>
      </c>
      <c r="Q34">
        <v>1</v>
      </c>
      <c r="R34">
        <v>245</v>
      </c>
      <c r="S34">
        <v>246</v>
      </c>
      <c r="T34">
        <v>0.40650406504065045</v>
      </c>
      <c r="W34" s="3" t="s">
        <v>361</v>
      </c>
      <c r="X34">
        <v>0</v>
      </c>
      <c r="Y34">
        <v>60</v>
      </c>
      <c r="Z34">
        <v>60</v>
      </c>
      <c r="AA34">
        <v>0</v>
      </c>
      <c r="AD34" s="3" t="s">
        <v>362</v>
      </c>
      <c r="AE34">
        <v>85</v>
      </c>
      <c r="AF34">
        <v>86</v>
      </c>
      <c r="AG34">
        <f t="shared" si="8"/>
        <v>171</v>
      </c>
      <c r="AH34">
        <f>(AE34/AG34)*100</f>
        <v>49.707602339181285</v>
      </c>
      <c r="AK34" s="3" t="s">
        <v>363</v>
      </c>
      <c r="AL34">
        <v>163</v>
      </c>
      <c r="AM34">
        <v>12</v>
      </c>
      <c r="AN34">
        <f t="shared" si="10"/>
        <v>175</v>
      </c>
      <c r="AO34">
        <f>(AL34/AN34)*100</f>
        <v>93.142857142857139</v>
      </c>
      <c r="AR34" s="3" t="s">
        <v>364</v>
      </c>
      <c r="AS34">
        <v>0</v>
      </c>
      <c r="AT34">
        <v>137</v>
      </c>
      <c r="AU34">
        <f t="shared" si="12"/>
        <v>137</v>
      </c>
      <c r="AV34">
        <f>(AS34/AU34)*100</f>
        <v>0</v>
      </c>
      <c r="AY34" s="15" t="s">
        <v>365</v>
      </c>
      <c r="AZ34" s="16">
        <v>70</v>
      </c>
      <c r="BA34" s="16">
        <v>74</v>
      </c>
      <c r="BB34" s="16">
        <f t="shared" si="14"/>
        <v>144</v>
      </c>
      <c r="BC34" s="16">
        <f>(AZ34/BB34)*100</f>
        <v>48.611111111111107</v>
      </c>
      <c r="BD34" s="16"/>
      <c r="BE34" s="16"/>
      <c r="BF34" s="15" t="s">
        <v>366</v>
      </c>
      <c r="BG34" s="16">
        <v>0</v>
      </c>
      <c r="BH34" s="16">
        <v>78</v>
      </c>
      <c r="BI34" s="16">
        <f t="shared" si="16"/>
        <v>78</v>
      </c>
      <c r="BJ34" s="16">
        <f>(BG34/BI34)*100</f>
        <v>0</v>
      </c>
      <c r="BK34" s="16"/>
      <c r="BL34" s="16"/>
      <c r="BM34" s="15" t="s">
        <v>367</v>
      </c>
      <c r="BN34" s="16">
        <v>0</v>
      </c>
      <c r="BO34">
        <v>16</v>
      </c>
      <c r="BP34">
        <f t="shared" si="18"/>
        <v>16</v>
      </c>
      <c r="BQ34">
        <f>(BN34/BP34)*100</f>
        <v>0</v>
      </c>
      <c r="BT34" s="3" t="s">
        <v>368</v>
      </c>
      <c r="BU34">
        <v>74</v>
      </c>
      <c r="BV34">
        <v>4</v>
      </c>
      <c r="BW34">
        <f t="shared" si="20"/>
        <v>78</v>
      </c>
      <c r="BX34">
        <f>(BU34/BW34)*100</f>
        <v>94.871794871794862</v>
      </c>
    </row>
    <row r="35" spans="1:82" x14ac:dyDescent="0.35">
      <c r="A35" s="8" t="s">
        <v>369</v>
      </c>
      <c r="B35">
        <v>1</v>
      </c>
      <c r="C35">
        <v>208</v>
      </c>
      <c r="D35">
        <v>209</v>
      </c>
      <c r="E35">
        <v>0.4784688995215311</v>
      </c>
      <c r="I35" s="3" t="s">
        <v>370</v>
      </c>
      <c r="J35">
        <v>141</v>
      </c>
      <c r="K35">
        <v>12</v>
      </c>
      <c r="L35">
        <v>153</v>
      </c>
      <c r="M35">
        <v>92.156862745098039</v>
      </c>
      <c r="P35" s="3" t="s">
        <v>371</v>
      </c>
      <c r="Q35">
        <v>0</v>
      </c>
      <c r="R35">
        <v>305</v>
      </c>
      <c r="S35">
        <v>305</v>
      </c>
      <c r="T35">
        <v>0</v>
      </c>
      <c r="W35" s="3" t="s">
        <v>372</v>
      </c>
      <c r="X35">
        <v>0</v>
      </c>
      <c r="Y35">
        <v>203</v>
      </c>
      <c r="Z35">
        <v>203</v>
      </c>
      <c r="AA35">
        <v>0</v>
      </c>
      <c r="AD35" s="3" t="s">
        <v>373</v>
      </c>
      <c r="AE35">
        <v>83</v>
      </c>
      <c r="AF35">
        <v>160</v>
      </c>
      <c r="AG35">
        <f t="shared" si="8"/>
        <v>243</v>
      </c>
      <c r="AH35">
        <f t="shared" ref="AH35:AH36" si="95">(AE35/AG35)*100</f>
        <v>34.156378600823047</v>
      </c>
      <c r="AK35" s="3" t="s">
        <v>374</v>
      </c>
      <c r="AL35">
        <v>90</v>
      </c>
      <c r="AM35">
        <v>6</v>
      </c>
      <c r="AN35">
        <f t="shared" si="10"/>
        <v>96</v>
      </c>
      <c r="AO35">
        <f t="shared" ref="AO35:AO36" si="96">(AL35/AN35)*100</f>
        <v>93.75</v>
      </c>
      <c r="AR35" s="3" t="s">
        <v>375</v>
      </c>
      <c r="AS35">
        <v>0</v>
      </c>
      <c r="AT35">
        <v>121</v>
      </c>
      <c r="AU35">
        <f t="shared" si="12"/>
        <v>121</v>
      </c>
      <c r="AV35">
        <f t="shared" ref="AV35:AV36" si="97">(AS35/AU35)*100</f>
        <v>0</v>
      </c>
      <c r="AY35" s="15" t="s">
        <v>376</v>
      </c>
      <c r="AZ35" s="16">
        <v>41</v>
      </c>
      <c r="BA35" s="16">
        <v>61</v>
      </c>
      <c r="BB35" s="16">
        <f t="shared" si="14"/>
        <v>102</v>
      </c>
      <c r="BC35" s="16">
        <f t="shared" ref="BC35:BC36" si="98">(AZ35/BB35)*100</f>
        <v>40.196078431372548</v>
      </c>
      <c r="BD35" s="16"/>
      <c r="BE35" s="16"/>
      <c r="BF35" s="15" t="s">
        <v>377</v>
      </c>
      <c r="BG35" s="16">
        <v>3</v>
      </c>
      <c r="BH35" s="16">
        <v>97</v>
      </c>
      <c r="BI35" s="16">
        <f t="shared" si="16"/>
        <v>100</v>
      </c>
      <c r="BJ35" s="16">
        <f t="shared" ref="BJ35:BJ36" si="99">(BG35/BI35)*100</f>
        <v>3</v>
      </c>
      <c r="BK35" s="16"/>
      <c r="BL35" s="16"/>
      <c r="BM35" s="15" t="s">
        <v>378</v>
      </c>
      <c r="BN35" s="16">
        <v>0</v>
      </c>
      <c r="BO35">
        <v>146</v>
      </c>
      <c r="BP35">
        <f t="shared" si="18"/>
        <v>146</v>
      </c>
      <c r="BQ35">
        <f t="shared" ref="BQ35:BQ36" si="100">(BN35/BP35)*100</f>
        <v>0</v>
      </c>
      <c r="BT35" s="3" t="s">
        <v>379</v>
      </c>
      <c r="BU35">
        <v>170</v>
      </c>
      <c r="BV35">
        <v>11</v>
      </c>
      <c r="BW35">
        <f t="shared" si="20"/>
        <v>181</v>
      </c>
      <c r="BX35">
        <f t="shared" ref="BX35:BX36" si="101">(BU35/BW35)*100</f>
        <v>93.922651933701658</v>
      </c>
    </row>
    <row r="36" spans="1:82" x14ac:dyDescent="0.35">
      <c r="A36" s="8" t="s">
        <v>380</v>
      </c>
      <c r="B36">
        <v>1</v>
      </c>
      <c r="C36">
        <v>166</v>
      </c>
      <c r="D36">
        <v>167</v>
      </c>
      <c r="E36">
        <v>0.5988023952095809</v>
      </c>
      <c r="I36" s="3" t="s">
        <v>381</v>
      </c>
      <c r="J36">
        <v>149</v>
      </c>
      <c r="K36">
        <v>19</v>
      </c>
      <c r="L36">
        <v>168</v>
      </c>
      <c r="M36">
        <v>88.69047619047619</v>
      </c>
      <c r="P36" s="3" t="s">
        <v>382</v>
      </c>
      <c r="Q36">
        <v>1</v>
      </c>
      <c r="R36">
        <v>162</v>
      </c>
      <c r="S36">
        <v>163</v>
      </c>
      <c r="T36">
        <v>0.61349693251533743</v>
      </c>
      <c r="W36" s="3" t="s">
        <v>383</v>
      </c>
      <c r="X36">
        <v>1</v>
      </c>
      <c r="Y36">
        <v>66</v>
      </c>
      <c r="Z36">
        <v>67</v>
      </c>
      <c r="AA36">
        <v>1.4925373134328357</v>
      </c>
      <c r="AD36" s="3" t="s">
        <v>384</v>
      </c>
      <c r="AE36">
        <v>69</v>
      </c>
      <c r="AF36">
        <v>102</v>
      </c>
      <c r="AG36">
        <f t="shared" si="8"/>
        <v>171</v>
      </c>
      <c r="AH36">
        <f t="shared" si="95"/>
        <v>40.350877192982452</v>
      </c>
      <c r="AK36" s="3" t="s">
        <v>385</v>
      </c>
      <c r="AL36">
        <v>88</v>
      </c>
      <c r="AM36">
        <v>2</v>
      </c>
      <c r="AN36">
        <f t="shared" si="10"/>
        <v>90</v>
      </c>
      <c r="AO36">
        <f t="shared" si="96"/>
        <v>97.777777777777771</v>
      </c>
      <c r="AR36" s="3" t="s">
        <v>386</v>
      </c>
      <c r="AS36">
        <v>0</v>
      </c>
      <c r="AT36">
        <v>107</v>
      </c>
      <c r="AU36">
        <f t="shared" si="12"/>
        <v>107</v>
      </c>
      <c r="AV36">
        <f t="shared" si="97"/>
        <v>0</v>
      </c>
      <c r="AY36" s="15" t="s">
        <v>387</v>
      </c>
      <c r="AZ36" s="16">
        <v>36</v>
      </c>
      <c r="BA36" s="16">
        <v>44</v>
      </c>
      <c r="BB36" s="16">
        <f t="shared" si="14"/>
        <v>80</v>
      </c>
      <c r="BC36" s="16">
        <f t="shared" si="98"/>
        <v>45</v>
      </c>
      <c r="BD36" s="16"/>
      <c r="BE36" s="16"/>
      <c r="BF36" s="15" t="s">
        <v>388</v>
      </c>
      <c r="BG36" s="16">
        <v>3</v>
      </c>
      <c r="BH36" s="16">
        <v>107</v>
      </c>
      <c r="BI36" s="16">
        <f t="shared" si="16"/>
        <v>110</v>
      </c>
      <c r="BJ36" s="16">
        <f t="shared" si="99"/>
        <v>2.7272727272727271</v>
      </c>
      <c r="BK36" s="16"/>
      <c r="BL36" s="16"/>
      <c r="BM36" s="15" t="s">
        <v>389</v>
      </c>
      <c r="BN36" s="16">
        <v>1</v>
      </c>
      <c r="BO36">
        <v>94</v>
      </c>
      <c r="BP36">
        <f t="shared" si="18"/>
        <v>95</v>
      </c>
      <c r="BQ36">
        <f t="shared" si="100"/>
        <v>1.0526315789473684</v>
      </c>
      <c r="BT36" s="3" t="s">
        <v>390</v>
      </c>
      <c r="BU36">
        <v>178</v>
      </c>
      <c r="BV36">
        <v>15</v>
      </c>
      <c r="BW36">
        <f t="shared" si="20"/>
        <v>193</v>
      </c>
      <c r="BX36">
        <f t="shared" si="101"/>
        <v>92.2279792746114</v>
      </c>
    </row>
    <row r="37" spans="1:82" x14ac:dyDescent="0.35">
      <c r="A37" s="9" t="s">
        <v>391</v>
      </c>
      <c r="D37">
        <v>0</v>
      </c>
      <c r="E37" s="10">
        <v>0.92088818438602615</v>
      </c>
      <c r="F37" s="10">
        <v>0.38382767128052114</v>
      </c>
      <c r="G37" s="10"/>
      <c r="H37" s="10"/>
      <c r="I37" s="11" t="s">
        <v>392</v>
      </c>
      <c r="L37">
        <v>0</v>
      </c>
      <c r="M37" s="10">
        <v>91.274181849048162</v>
      </c>
      <c r="N37" s="10">
        <v>1.3132748974162229</v>
      </c>
      <c r="P37" s="11" t="s">
        <v>393</v>
      </c>
      <c r="S37">
        <v>0</v>
      </c>
      <c r="T37" s="10">
        <v>0.34000033251866263</v>
      </c>
      <c r="U37" s="10">
        <v>0.18019589468219419</v>
      </c>
      <c r="V37" s="10"/>
      <c r="W37" s="11" t="s">
        <v>394</v>
      </c>
      <c r="Z37">
        <v>0</v>
      </c>
      <c r="AA37" s="10">
        <v>0.49751243781094523</v>
      </c>
      <c r="AB37" s="10">
        <v>0.49751243781094528</v>
      </c>
      <c r="AD37" s="11" t="s">
        <v>395</v>
      </c>
      <c r="AG37">
        <f t="shared" si="8"/>
        <v>0</v>
      </c>
      <c r="AH37" s="10">
        <f>AVERAGE(AH34:AH36)</f>
        <v>41.404952710995595</v>
      </c>
      <c r="AI37" s="10">
        <f>STDEV(AH34:AH36)/SQRT(3)</f>
        <v>4.5200828288271948</v>
      </c>
      <c r="AK37" s="11" t="s">
        <v>396</v>
      </c>
      <c r="AN37">
        <f t="shared" si="10"/>
        <v>0</v>
      </c>
      <c r="AO37" s="10">
        <f>AVERAGE(AO34:AO36)</f>
        <v>94.890211640211646</v>
      </c>
      <c r="AP37" s="10">
        <f>STDEV(AO34:AO36)/SQRT(3)</f>
        <v>1.4543823730778704</v>
      </c>
      <c r="AR37" s="11" t="s">
        <v>397</v>
      </c>
      <c r="AU37">
        <f t="shared" si="12"/>
        <v>0</v>
      </c>
      <c r="AV37" s="10">
        <f>AVERAGE(AV34:AV36)</f>
        <v>0</v>
      </c>
      <c r="AW37" s="10">
        <f>STDEV(AV34:AV36)/SQRT(3)</f>
        <v>0</v>
      </c>
      <c r="AY37" s="11" t="s">
        <v>398</v>
      </c>
      <c r="AZ37" s="16"/>
      <c r="BA37" s="16"/>
      <c r="BB37" s="16">
        <f t="shared" si="14"/>
        <v>0</v>
      </c>
      <c r="BC37" s="10">
        <f>AVERAGE(BC34:BC36)</f>
        <v>44.602396514161221</v>
      </c>
      <c r="BD37" s="10">
        <f>STDEV(BC34:BC36)/SQRT(3)</f>
        <v>2.43733188474818</v>
      </c>
      <c r="BE37" s="16"/>
      <c r="BF37" s="11" t="s">
        <v>399</v>
      </c>
      <c r="BG37" s="16"/>
      <c r="BH37" s="16"/>
      <c r="BI37" s="16">
        <f t="shared" si="16"/>
        <v>0</v>
      </c>
      <c r="BJ37" s="10">
        <f>AVERAGE(BJ34:BJ36)</f>
        <v>1.9090909090909089</v>
      </c>
      <c r="BK37" s="10">
        <f>STDEV(BJ34:BJ36)/SQRT(3)</f>
        <v>0.95778670480479466</v>
      </c>
      <c r="BL37" s="16"/>
      <c r="BM37" s="11" t="s">
        <v>400</v>
      </c>
      <c r="BN37" s="16"/>
      <c r="BP37">
        <f t="shared" si="18"/>
        <v>0</v>
      </c>
      <c r="BQ37" s="10">
        <f>AVERAGE(BQ34:BQ36)</f>
        <v>0.35087719298245612</v>
      </c>
      <c r="BR37" s="10">
        <f>STDEV(BQ34:BQ36)/SQRT(3)</f>
        <v>0.35087719298245612</v>
      </c>
      <c r="BT37" s="11" t="s">
        <v>401</v>
      </c>
      <c r="BW37">
        <f t="shared" si="20"/>
        <v>0</v>
      </c>
      <c r="BX37" s="10">
        <f>AVERAGE(BX34:BX36)</f>
        <v>93.674142026702654</v>
      </c>
      <c r="BY37" s="10">
        <f>STDEV(BX34:BX36)/SQRT(3)</f>
        <v>0.77325246165900474</v>
      </c>
      <c r="CC37" s="10"/>
      <c r="CD37" s="10"/>
    </row>
    <row r="38" spans="1:82" x14ac:dyDescent="0.35">
      <c r="A38" s="8" t="s">
        <v>402</v>
      </c>
      <c r="B38">
        <v>0</v>
      </c>
      <c r="C38">
        <v>240</v>
      </c>
      <c r="D38">
        <f t="shared" si="0"/>
        <v>240</v>
      </c>
      <c r="E38">
        <f>(B38/D38)*100</f>
        <v>0</v>
      </c>
      <c r="I38" s="3" t="s">
        <v>403</v>
      </c>
      <c r="J38">
        <v>170</v>
      </c>
      <c r="K38">
        <v>16</v>
      </c>
      <c r="L38">
        <f t="shared" si="2"/>
        <v>186</v>
      </c>
      <c r="M38">
        <f>(J38/L38)*100</f>
        <v>91.397849462365585</v>
      </c>
      <c r="P38" s="3" t="s">
        <v>404</v>
      </c>
      <c r="Q38">
        <v>3</v>
      </c>
      <c r="R38">
        <v>374</v>
      </c>
      <c r="S38">
        <f t="shared" si="4"/>
        <v>377</v>
      </c>
      <c r="T38">
        <f>(Q38/S38)*100</f>
        <v>0.79575596816976124</v>
      </c>
      <c r="W38" s="3" t="s">
        <v>405</v>
      </c>
      <c r="X38">
        <v>1</v>
      </c>
      <c r="Y38">
        <v>335</v>
      </c>
      <c r="Z38">
        <f t="shared" si="6"/>
        <v>336</v>
      </c>
      <c r="AA38">
        <f>(X38/Z38)*100</f>
        <v>0.29761904761904762</v>
      </c>
      <c r="AD38" s="3" t="s">
        <v>406</v>
      </c>
      <c r="AE38">
        <v>149</v>
      </c>
      <c r="AF38">
        <v>102</v>
      </c>
      <c r="AG38">
        <f t="shared" si="8"/>
        <v>251</v>
      </c>
      <c r="AH38">
        <f>(AE38/AG38)*100</f>
        <v>59.362549800796813</v>
      </c>
      <c r="AK38" s="3" t="s">
        <v>407</v>
      </c>
      <c r="AL38">
        <v>149</v>
      </c>
      <c r="AM38">
        <v>14</v>
      </c>
      <c r="AN38">
        <f t="shared" si="10"/>
        <v>163</v>
      </c>
      <c r="AO38">
        <f>(AL38/AN38)*100</f>
        <v>91.411042944785279</v>
      </c>
      <c r="AR38" s="3" t="s">
        <v>320</v>
      </c>
      <c r="AS38">
        <v>0</v>
      </c>
      <c r="AT38">
        <v>178</v>
      </c>
      <c r="AU38">
        <f t="shared" si="12"/>
        <v>178</v>
      </c>
      <c r="AV38">
        <f>(AS38/AU38)*100</f>
        <v>0</v>
      </c>
      <c r="AY38" s="15" t="s">
        <v>408</v>
      </c>
      <c r="AZ38" s="16">
        <v>133</v>
      </c>
      <c r="BA38" s="16">
        <v>187</v>
      </c>
      <c r="BB38" s="16">
        <f t="shared" si="14"/>
        <v>320</v>
      </c>
      <c r="BC38" s="16">
        <f>(AZ38/BB38)*100</f>
        <v>41.5625</v>
      </c>
      <c r="BD38" s="16"/>
      <c r="BE38" s="16"/>
      <c r="BF38" s="15" t="s">
        <v>409</v>
      </c>
      <c r="BG38" s="16">
        <v>3</v>
      </c>
      <c r="BH38" s="16">
        <v>237</v>
      </c>
      <c r="BI38" s="16">
        <f t="shared" si="16"/>
        <v>240</v>
      </c>
      <c r="BJ38" s="16">
        <f>(BG38/BI38)*100</f>
        <v>1.25</v>
      </c>
      <c r="BK38" s="16"/>
      <c r="BL38" s="16"/>
      <c r="BM38" s="15" t="s">
        <v>410</v>
      </c>
      <c r="BN38" s="16">
        <v>1</v>
      </c>
      <c r="BO38">
        <v>227</v>
      </c>
      <c r="BP38">
        <f t="shared" si="18"/>
        <v>228</v>
      </c>
      <c r="BQ38">
        <f>(BN38/BP38)*100</f>
        <v>0.43859649122807015</v>
      </c>
      <c r="BT38" s="3" t="s">
        <v>411</v>
      </c>
      <c r="BU38">
        <v>121</v>
      </c>
      <c r="BV38">
        <v>5</v>
      </c>
      <c r="BW38">
        <f t="shared" si="20"/>
        <v>126</v>
      </c>
      <c r="BX38">
        <f>(BU38/BW38)*100</f>
        <v>96.031746031746039</v>
      </c>
    </row>
    <row r="39" spans="1:82" x14ac:dyDescent="0.35">
      <c r="A39" s="8" t="s">
        <v>412</v>
      </c>
      <c r="B39">
        <v>3</v>
      </c>
      <c r="C39">
        <v>219</v>
      </c>
      <c r="D39">
        <f t="shared" si="0"/>
        <v>222</v>
      </c>
      <c r="E39">
        <f t="shared" ref="E39:E40" si="102">(B39/D39)*100</f>
        <v>1.3513513513513513</v>
      </c>
      <c r="I39" s="3" t="s">
        <v>413</v>
      </c>
      <c r="J39">
        <v>346</v>
      </c>
      <c r="K39">
        <v>41</v>
      </c>
      <c r="L39">
        <f t="shared" si="2"/>
        <v>387</v>
      </c>
      <c r="M39">
        <f t="shared" ref="M39:M40" si="103">(J39/L39)*100</f>
        <v>89.405684754521957</v>
      </c>
      <c r="P39" s="3" t="s">
        <v>414</v>
      </c>
      <c r="Q39">
        <v>1</v>
      </c>
      <c r="R39">
        <v>307</v>
      </c>
      <c r="S39">
        <f t="shared" si="4"/>
        <v>308</v>
      </c>
      <c r="T39">
        <f t="shared" ref="T39:T40" si="104">(Q39/S39)*100</f>
        <v>0.32467532467532467</v>
      </c>
      <c r="W39" s="3" t="s">
        <v>415</v>
      </c>
      <c r="X39">
        <v>1</v>
      </c>
      <c r="Y39">
        <v>357</v>
      </c>
      <c r="Z39">
        <f t="shared" si="6"/>
        <v>358</v>
      </c>
      <c r="AA39">
        <f t="shared" ref="AA39:AA40" si="105">(X39/Z39)*100</f>
        <v>0.27932960893854747</v>
      </c>
      <c r="AD39" s="3" t="s">
        <v>416</v>
      </c>
      <c r="AE39">
        <v>88</v>
      </c>
      <c r="AF39">
        <v>138</v>
      </c>
      <c r="AG39">
        <f t="shared" si="8"/>
        <v>226</v>
      </c>
      <c r="AH39">
        <f t="shared" ref="AH39:AH40" si="106">(AE39/AG39)*100</f>
        <v>38.938053097345133</v>
      </c>
      <c r="AK39" s="3" t="s">
        <v>417</v>
      </c>
      <c r="AL39">
        <v>215</v>
      </c>
      <c r="AM39">
        <v>22</v>
      </c>
      <c r="AN39">
        <f t="shared" si="10"/>
        <v>237</v>
      </c>
      <c r="AO39">
        <f t="shared" ref="AO39:AO40" si="107">(AL39/AN39)*100</f>
        <v>90.71729957805907</v>
      </c>
      <c r="AR39" s="3" t="s">
        <v>331</v>
      </c>
      <c r="AS39">
        <v>0</v>
      </c>
      <c r="AT39">
        <v>123</v>
      </c>
      <c r="AU39">
        <f t="shared" si="12"/>
        <v>123</v>
      </c>
      <c r="AV39">
        <f t="shared" ref="AV39:AV40" si="108">(AS39/AU39)*100</f>
        <v>0</v>
      </c>
      <c r="AY39" s="15" t="s">
        <v>418</v>
      </c>
      <c r="AZ39" s="16">
        <v>72</v>
      </c>
      <c r="BA39" s="16">
        <v>82</v>
      </c>
      <c r="BB39" s="16">
        <f t="shared" si="14"/>
        <v>154</v>
      </c>
      <c r="BC39" s="16">
        <f t="shared" ref="BC39:BC40" si="109">(AZ39/BB39)*100</f>
        <v>46.753246753246749</v>
      </c>
      <c r="BD39" s="16"/>
      <c r="BE39" s="16"/>
      <c r="BF39" s="15" t="s">
        <v>419</v>
      </c>
      <c r="BG39" s="16">
        <v>3</v>
      </c>
      <c r="BH39" s="16">
        <v>243</v>
      </c>
      <c r="BI39" s="16">
        <f t="shared" si="16"/>
        <v>246</v>
      </c>
      <c r="BJ39" s="16">
        <f t="shared" ref="BJ39:BJ40" si="110">(BG39/BI39)*100</f>
        <v>1.2195121951219512</v>
      </c>
      <c r="BK39" s="16"/>
      <c r="BL39" s="16"/>
      <c r="BM39" s="15" t="s">
        <v>420</v>
      </c>
      <c r="BN39" s="16">
        <v>2</v>
      </c>
      <c r="BO39">
        <v>229</v>
      </c>
      <c r="BP39">
        <f t="shared" si="18"/>
        <v>231</v>
      </c>
      <c r="BQ39">
        <f t="shared" ref="BQ39:BQ40" si="111">(BN39/BP39)*100</f>
        <v>0.86580086580086579</v>
      </c>
      <c r="BT39" s="3" t="s">
        <v>421</v>
      </c>
      <c r="BU39">
        <v>152</v>
      </c>
      <c r="BV39">
        <v>16</v>
      </c>
      <c r="BW39">
        <f t="shared" si="20"/>
        <v>168</v>
      </c>
      <c r="BX39">
        <f t="shared" ref="BX39:BX40" si="112">(BU39/BW39)*100</f>
        <v>90.476190476190482</v>
      </c>
    </row>
    <row r="40" spans="1:82" x14ac:dyDescent="0.35">
      <c r="A40" s="8" t="s">
        <v>422</v>
      </c>
      <c r="B40">
        <v>0</v>
      </c>
      <c r="C40">
        <v>172</v>
      </c>
      <c r="D40">
        <f t="shared" si="0"/>
        <v>172</v>
      </c>
      <c r="E40">
        <f t="shared" si="102"/>
        <v>0</v>
      </c>
      <c r="I40" s="3" t="s">
        <v>423</v>
      </c>
      <c r="J40">
        <v>272</v>
      </c>
      <c r="K40">
        <v>28</v>
      </c>
      <c r="L40">
        <f t="shared" si="2"/>
        <v>300</v>
      </c>
      <c r="M40">
        <f t="shared" si="103"/>
        <v>90.666666666666657</v>
      </c>
      <c r="P40" s="3" t="s">
        <v>424</v>
      </c>
      <c r="Q40">
        <v>2</v>
      </c>
      <c r="R40">
        <v>275</v>
      </c>
      <c r="S40">
        <f t="shared" si="4"/>
        <v>277</v>
      </c>
      <c r="T40">
        <f t="shared" si="104"/>
        <v>0.72202166064981954</v>
      </c>
      <c r="W40" s="3" t="s">
        <v>425</v>
      </c>
      <c r="X40">
        <v>0</v>
      </c>
      <c r="Y40">
        <v>232</v>
      </c>
      <c r="Z40">
        <f t="shared" si="6"/>
        <v>232</v>
      </c>
      <c r="AA40">
        <f t="shared" si="105"/>
        <v>0</v>
      </c>
      <c r="AD40" s="3" t="s">
        <v>426</v>
      </c>
      <c r="AE40">
        <v>76</v>
      </c>
      <c r="AF40">
        <v>109</v>
      </c>
      <c r="AG40">
        <f t="shared" si="8"/>
        <v>185</v>
      </c>
      <c r="AH40">
        <f t="shared" si="106"/>
        <v>41.081081081081081</v>
      </c>
      <c r="AK40" s="3" t="s">
        <v>427</v>
      </c>
      <c r="AL40">
        <v>304</v>
      </c>
      <c r="AM40">
        <v>38</v>
      </c>
      <c r="AN40">
        <f t="shared" si="10"/>
        <v>342</v>
      </c>
      <c r="AO40">
        <f t="shared" si="107"/>
        <v>88.888888888888886</v>
      </c>
      <c r="AR40" s="3" t="s">
        <v>342</v>
      </c>
      <c r="AS40">
        <v>0</v>
      </c>
      <c r="AT40">
        <v>167</v>
      </c>
      <c r="AU40">
        <f t="shared" si="12"/>
        <v>167</v>
      </c>
      <c r="AV40">
        <f t="shared" si="108"/>
        <v>0</v>
      </c>
      <c r="AY40" s="3" t="s">
        <v>428</v>
      </c>
      <c r="AZ40">
        <v>102</v>
      </c>
      <c r="BA40">
        <v>147</v>
      </c>
      <c r="BB40">
        <f t="shared" si="14"/>
        <v>249</v>
      </c>
      <c r="BC40">
        <f t="shared" si="109"/>
        <v>40.963855421686745</v>
      </c>
      <c r="BF40" s="3" t="s">
        <v>429</v>
      </c>
      <c r="BG40">
        <v>1</v>
      </c>
      <c r="BH40">
        <v>198</v>
      </c>
      <c r="BI40">
        <f t="shared" si="16"/>
        <v>199</v>
      </c>
      <c r="BJ40">
        <f t="shared" si="110"/>
        <v>0.50251256281407031</v>
      </c>
      <c r="BM40" s="3" t="s">
        <v>430</v>
      </c>
      <c r="BN40">
        <v>0</v>
      </c>
      <c r="BO40">
        <v>189</v>
      </c>
      <c r="BP40">
        <f t="shared" si="18"/>
        <v>189</v>
      </c>
      <c r="BQ40">
        <f t="shared" si="111"/>
        <v>0</v>
      </c>
      <c r="BT40" s="3" t="s">
        <v>431</v>
      </c>
      <c r="BU40">
        <v>105</v>
      </c>
      <c r="BV40">
        <v>2</v>
      </c>
      <c r="BW40">
        <f t="shared" si="20"/>
        <v>107</v>
      </c>
      <c r="BX40">
        <f t="shared" si="112"/>
        <v>98.130841121495322</v>
      </c>
    </row>
    <row r="41" spans="1:82" x14ac:dyDescent="0.35">
      <c r="A41" s="9" t="s">
        <v>485</v>
      </c>
      <c r="D41">
        <f t="shared" si="0"/>
        <v>0</v>
      </c>
      <c r="E41" s="10">
        <f>AVERAGE(E38:E40)</f>
        <v>0.45045045045045046</v>
      </c>
      <c r="F41" s="10">
        <f>STDEV(E38:E40)/SQRT(3)</f>
        <v>0.45045045045045046</v>
      </c>
      <c r="G41" s="10"/>
      <c r="H41" s="10"/>
      <c r="I41" s="3" t="s">
        <v>484</v>
      </c>
      <c r="L41">
        <f t="shared" si="2"/>
        <v>0</v>
      </c>
      <c r="M41" s="10">
        <f>AVERAGE(M38:M40)</f>
        <v>90.490066961184723</v>
      </c>
      <c r="N41" s="10">
        <f>STDEV(M38:M40)/SQRT(3)</f>
        <v>0.58182776597450458</v>
      </c>
      <c r="P41" s="11" t="s">
        <v>434</v>
      </c>
      <c r="S41">
        <f t="shared" si="4"/>
        <v>0</v>
      </c>
      <c r="T41" s="10">
        <f>AVERAGE(T38:T40)</f>
        <v>0.61415098449830186</v>
      </c>
      <c r="U41" s="10">
        <f>STDEV(T38:T40)/SQRT(3)</f>
        <v>0.14629457183917466</v>
      </c>
      <c r="V41" s="10"/>
      <c r="W41" s="11" t="s">
        <v>435</v>
      </c>
      <c r="Z41">
        <f t="shared" si="6"/>
        <v>0</v>
      </c>
      <c r="AA41" s="10">
        <f>AVERAGE(AA38:AA40)</f>
        <v>0.1923162188525317</v>
      </c>
      <c r="AB41" s="10">
        <f>STDEV(AA38:AA40)/SQRT(3)</f>
        <v>9.6302945467438131E-2</v>
      </c>
      <c r="AD41" s="11" t="s">
        <v>436</v>
      </c>
      <c r="AG41">
        <f t="shared" si="8"/>
        <v>0</v>
      </c>
      <c r="AH41" s="10">
        <f>AVERAGE(AH38:AH40)</f>
        <v>46.460561326407678</v>
      </c>
      <c r="AI41" s="10">
        <f>STDEV(AH38:AH40)/SQRT(3)</f>
        <v>6.4805895354183436</v>
      </c>
      <c r="AJ41" s="10"/>
      <c r="AK41" s="11" t="s">
        <v>437</v>
      </c>
      <c r="AN41">
        <f t="shared" si="10"/>
        <v>0</v>
      </c>
      <c r="AO41" s="10">
        <f>AVERAGE(AO38:AO40)</f>
        <v>90.339077137244416</v>
      </c>
      <c r="AP41" s="10">
        <f>STDEV(AO38:AO40)/SQRT(3)</f>
        <v>0.75224207794000852</v>
      </c>
      <c r="AR41" s="11" t="s">
        <v>438</v>
      </c>
      <c r="AU41">
        <f t="shared" si="12"/>
        <v>0</v>
      </c>
      <c r="AV41" s="10">
        <f>AVERAGE(AV38:AV40)</f>
        <v>0</v>
      </c>
      <c r="AW41" s="10">
        <f>STDEV(AV38:AV40)/SQRT(3)</f>
        <v>0</v>
      </c>
      <c r="AY41" s="11" t="s">
        <v>439</v>
      </c>
      <c r="BB41">
        <f t="shared" si="14"/>
        <v>0</v>
      </c>
      <c r="BC41" s="10">
        <f>AVERAGE(BC38:BC40)</f>
        <v>43.093200724977827</v>
      </c>
      <c r="BD41" s="10">
        <f>STDEV(BC38:BC40)/SQRT(3)</f>
        <v>1.8381645310446031</v>
      </c>
      <c r="BF41" s="11" t="s">
        <v>440</v>
      </c>
      <c r="BI41">
        <f t="shared" si="16"/>
        <v>0</v>
      </c>
      <c r="BJ41" s="10">
        <f>AVERAGE(BJ38:BJ40)</f>
        <v>0.99067491931200724</v>
      </c>
      <c r="BK41" s="10">
        <f>STDEV(BJ38:BJ40)/SQRT(3)</f>
        <v>0.24423980107521687</v>
      </c>
      <c r="BM41" s="11" t="s">
        <v>441</v>
      </c>
      <c r="BP41">
        <f t="shared" si="18"/>
        <v>0</v>
      </c>
      <c r="BQ41" s="10">
        <f>AVERAGE(BQ38:BQ40)</f>
        <v>0.43479911900964535</v>
      </c>
      <c r="BR41" s="10">
        <f>STDEV(BQ38:BQ40)/SQRT(3)</f>
        <v>0.24994239325106238</v>
      </c>
      <c r="BT41" s="11" t="s">
        <v>442</v>
      </c>
      <c r="BW41">
        <f t="shared" si="20"/>
        <v>0</v>
      </c>
      <c r="BX41" s="10">
        <f>AVERAGE(BX38:BX40)</f>
        <v>94.879592543143943</v>
      </c>
      <c r="BY41" s="10">
        <f>STDEV(BX38:BX40)/SQRT(3)</f>
        <v>2.2835653681169958</v>
      </c>
    </row>
    <row r="42" spans="1:82" x14ac:dyDescent="0.35">
      <c r="A42" s="8" t="s">
        <v>443</v>
      </c>
      <c r="B42">
        <v>187</v>
      </c>
      <c r="C42">
        <v>10</v>
      </c>
      <c r="D42">
        <f t="shared" si="0"/>
        <v>197</v>
      </c>
      <c r="E42">
        <f>(B42/D42)*100</f>
        <v>94.923857868020306</v>
      </c>
      <c r="I42" s="3" t="s">
        <v>444</v>
      </c>
      <c r="J42">
        <v>277</v>
      </c>
      <c r="K42">
        <v>30</v>
      </c>
      <c r="L42">
        <f t="shared" si="2"/>
        <v>307</v>
      </c>
      <c r="M42">
        <f>(J42/L42)*100</f>
        <v>90.22801302931596</v>
      </c>
      <c r="P42" s="3" t="s">
        <v>445</v>
      </c>
      <c r="Q42">
        <v>250</v>
      </c>
      <c r="R42">
        <v>24</v>
      </c>
      <c r="S42">
        <f t="shared" si="4"/>
        <v>274</v>
      </c>
      <c r="T42">
        <f>(Q42/S42)*100</f>
        <v>91.240875912408754</v>
      </c>
      <c r="W42" s="3" t="s">
        <v>446</v>
      </c>
      <c r="X42">
        <v>224</v>
      </c>
      <c r="Y42">
        <v>16</v>
      </c>
      <c r="Z42">
        <f t="shared" si="6"/>
        <v>240</v>
      </c>
      <c r="AA42">
        <f>(X42/Z42)*100</f>
        <v>93.333333333333329</v>
      </c>
      <c r="AD42" s="3" t="s">
        <v>447</v>
      </c>
      <c r="AE42">
        <v>261</v>
      </c>
      <c r="AF42">
        <v>4</v>
      </c>
      <c r="AG42">
        <f t="shared" si="8"/>
        <v>265</v>
      </c>
      <c r="AH42">
        <f>(AE42/AG42)*100</f>
        <v>98.490566037735846</v>
      </c>
      <c r="AK42" s="3" t="s">
        <v>448</v>
      </c>
      <c r="AL42">
        <v>263</v>
      </c>
      <c r="AM42">
        <v>19</v>
      </c>
      <c r="AN42">
        <f t="shared" si="10"/>
        <v>282</v>
      </c>
      <c r="AO42">
        <f>(AL42/AN42)*100</f>
        <v>93.262411347517727</v>
      </c>
      <c r="AR42" s="3" t="s">
        <v>449</v>
      </c>
      <c r="AS42">
        <v>220</v>
      </c>
      <c r="AT42">
        <v>12</v>
      </c>
      <c r="AU42">
        <f t="shared" si="12"/>
        <v>232</v>
      </c>
      <c r="AV42">
        <f>(AS42/AU42)*100</f>
        <v>94.827586206896555</v>
      </c>
      <c r="AY42" s="3" t="s">
        <v>450</v>
      </c>
      <c r="AZ42">
        <v>217</v>
      </c>
      <c r="BA42">
        <v>8</v>
      </c>
      <c r="BB42">
        <f t="shared" si="14"/>
        <v>225</v>
      </c>
      <c r="BC42">
        <f>(AZ42/BB42)*100</f>
        <v>96.444444444444443</v>
      </c>
      <c r="BF42" s="3" t="s">
        <v>451</v>
      </c>
      <c r="BG42">
        <v>200</v>
      </c>
      <c r="BH42">
        <v>7</v>
      </c>
      <c r="BI42">
        <f t="shared" si="16"/>
        <v>207</v>
      </c>
      <c r="BJ42">
        <f>(BG42/BI42)*100</f>
        <v>96.618357487922708</v>
      </c>
      <c r="BM42" s="3" t="s">
        <v>452</v>
      </c>
      <c r="BN42">
        <v>240</v>
      </c>
      <c r="BO42">
        <v>9</v>
      </c>
      <c r="BP42">
        <f t="shared" si="18"/>
        <v>249</v>
      </c>
      <c r="BQ42">
        <f>(BN42/BP42)*100</f>
        <v>96.385542168674704</v>
      </c>
      <c r="BT42" s="5" t="s">
        <v>453</v>
      </c>
      <c r="BU42">
        <v>0</v>
      </c>
      <c r="BV42">
        <v>203</v>
      </c>
      <c r="BW42">
        <f t="shared" si="20"/>
        <v>203</v>
      </c>
      <c r="BX42">
        <f>(BU42/BW42)*100</f>
        <v>0</v>
      </c>
    </row>
    <row r="43" spans="1:82" x14ac:dyDescent="0.35">
      <c r="A43" s="8" t="s">
        <v>454</v>
      </c>
      <c r="B43">
        <v>193</v>
      </c>
      <c r="C43">
        <v>21</v>
      </c>
      <c r="D43">
        <f t="shared" si="0"/>
        <v>214</v>
      </c>
      <c r="E43">
        <f t="shared" ref="E43:E44" si="113">(B43/D43)*100</f>
        <v>90.186915887850475</v>
      </c>
      <c r="I43" s="3" t="s">
        <v>455</v>
      </c>
      <c r="J43">
        <v>211</v>
      </c>
      <c r="K43">
        <v>18</v>
      </c>
      <c r="L43">
        <f t="shared" si="2"/>
        <v>229</v>
      </c>
      <c r="M43">
        <f t="shared" ref="M43:M44" si="114">(J43/L43)*100</f>
        <v>92.139737991266372</v>
      </c>
      <c r="P43" s="3" t="s">
        <v>456</v>
      </c>
      <c r="Q43">
        <v>216</v>
      </c>
      <c r="R43">
        <v>21</v>
      </c>
      <c r="S43">
        <f t="shared" si="4"/>
        <v>237</v>
      </c>
      <c r="T43">
        <f t="shared" ref="T43:T44" si="115">(Q43/S43)*100</f>
        <v>91.139240506329116</v>
      </c>
      <c r="W43" s="3" t="s">
        <v>457</v>
      </c>
      <c r="X43">
        <v>263</v>
      </c>
      <c r="Y43">
        <v>20</v>
      </c>
      <c r="Z43">
        <f t="shared" si="6"/>
        <v>283</v>
      </c>
      <c r="AA43">
        <f t="shared" ref="AA43:AA44" si="116">(X43/Z43)*100</f>
        <v>92.932862190812727</v>
      </c>
      <c r="AD43" s="3" t="s">
        <v>458</v>
      </c>
      <c r="AE43">
        <v>276</v>
      </c>
      <c r="AF43">
        <v>10</v>
      </c>
      <c r="AG43">
        <f t="shared" si="8"/>
        <v>286</v>
      </c>
      <c r="AH43">
        <f t="shared" ref="AH43:AH44" si="117">(AE43/AG43)*100</f>
        <v>96.503496503496507</v>
      </c>
      <c r="AK43" s="3" t="s">
        <v>459</v>
      </c>
      <c r="AL43">
        <v>207</v>
      </c>
      <c r="AM43">
        <v>13</v>
      </c>
      <c r="AN43">
        <f t="shared" si="10"/>
        <v>220</v>
      </c>
      <c r="AO43">
        <f t="shared" ref="AO43:AO44" si="118">(AL43/AN43)*100</f>
        <v>94.090909090909093</v>
      </c>
      <c r="AR43" s="3" t="s">
        <v>460</v>
      </c>
      <c r="AS43">
        <v>241</v>
      </c>
      <c r="AT43">
        <v>10</v>
      </c>
      <c r="AU43">
        <f t="shared" si="12"/>
        <v>251</v>
      </c>
      <c r="AV43">
        <f t="shared" ref="AV43:AV44" si="119">(AS43/AU43)*100</f>
        <v>96.01593625498009</v>
      </c>
      <c r="AY43" s="3" t="s">
        <v>461</v>
      </c>
      <c r="AZ43">
        <v>241</v>
      </c>
      <c r="BA43">
        <v>7</v>
      </c>
      <c r="BB43">
        <f t="shared" si="14"/>
        <v>248</v>
      </c>
      <c r="BC43">
        <f t="shared" ref="BC43:BC44" si="120">(AZ43/BB43)*100</f>
        <v>97.177419354838719</v>
      </c>
      <c r="BF43" s="3" t="s">
        <v>462</v>
      </c>
      <c r="BG43">
        <v>180</v>
      </c>
      <c r="BH43">
        <v>9</v>
      </c>
      <c r="BI43">
        <f t="shared" si="16"/>
        <v>189</v>
      </c>
      <c r="BJ43">
        <f t="shared" ref="BJ43:BJ44" si="121">(BG43/BI43)*100</f>
        <v>95.238095238095227</v>
      </c>
      <c r="BM43" s="3" t="s">
        <v>463</v>
      </c>
      <c r="BN43">
        <v>292</v>
      </c>
      <c r="BO43">
        <v>9</v>
      </c>
      <c r="BP43">
        <f t="shared" si="18"/>
        <v>301</v>
      </c>
      <c r="BQ43">
        <f t="shared" ref="BQ43:BQ44" si="122">(BN43/BP43)*100</f>
        <v>97.009966777408636</v>
      </c>
      <c r="BT43" s="5" t="s">
        <v>464</v>
      </c>
      <c r="BU43">
        <v>0</v>
      </c>
      <c r="BV43">
        <v>168</v>
      </c>
      <c r="BW43">
        <f t="shared" si="20"/>
        <v>168</v>
      </c>
      <c r="BX43">
        <f t="shared" ref="BX43:BX44" si="123">(BU43/BW43)*100</f>
        <v>0</v>
      </c>
    </row>
    <row r="44" spans="1:82" x14ac:dyDescent="0.35">
      <c r="A44" s="8" t="s">
        <v>465</v>
      </c>
      <c r="B44">
        <v>191</v>
      </c>
      <c r="C44">
        <v>14</v>
      </c>
      <c r="D44">
        <f t="shared" si="0"/>
        <v>205</v>
      </c>
      <c r="E44">
        <f t="shared" si="113"/>
        <v>93.170731707317074</v>
      </c>
      <c r="I44" s="5" t="s">
        <v>466</v>
      </c>
      <c r="J44">
        <v>158</v>
      </c>
      <c r="K44">
        <v>18</v>
      </c>
      <c r="L44">
        <f t="shared" si="2"/>
        <v>176</v>
      </c>
      <c r="M44">
        <f t="shared" si="114"/>
        <v>89.772727272727266</v>
      </c>
      <c r="P44" s="3" t="s">
        <v>467</v>
      </c>
      <c r="Q44">
        <v>235</v>
      </c>
      <c r="R44">
        <v>13</v>
      </c>
      <c r="S44">
        <f t="shared" si="4"/>
        <v>248</v>
      </c>
      <c r="T44">
        <f t="shared" si="115"/>
        <v>94.758064516129039</v>
      </c>
      <c r="W44" s="3" t="s">
        <v>468</v>
      </c>
      <c r="X44">
        <v>217</v>
      </c>
      <c r="Y44">
        <v>17</v>
      </c>
      <c r="Z44">
        <f t="shared" si="6"/>
        <v>234</v>
      </c>
      <c r="AA44">
        <f t="shared" si="116"/>
        <v>92.73504273504274</v>
      </c>
      <c r="AD44" s="3" t="s">
        <v>469</v>
      </c>
      <c r="AE44">
        <v>325</v>
      </c>
      <c r="AF44">
        <v>21</v>
      </c>
      <c r="AG44">
        <f t="shared" si="8"/>
        <v>346</v>
      </c>
      <c r="AH44">
        <f t="shared" si="117"/>
        <v>93.930635838150295</v>
      </c>
      <c r="AK44" s="3" t="s">
        <v>470</v>
      </c>
      <c r="AL44">
        <v>132</v>
      </c>
      <c r="AM44">
        <v>8</v>
      </c>
      <c r="AN44">
        <f t="shared" si="10"/>
        <v>140</v>
      </c>
      <c r="AO44">
        <f t="shared" si="118"/>
        <v>94.285714285714278</v>
      </c>
      <c r="AR44" s="3" t="s">
        <v>471</v>
      </c>
      <c r="AS44">
        <v>186</v>
      </c>
      <c r="AT44">
        <v>11</v>
      </c>
      <c r="AU44">
        <f t="shared" si="12"/>
        <v>197</v>
      </c>
      <c r="AV44">
        <f t="shared" si="119"/>
        <v>94.416243654822338</v>
      </c>
      <c r="AY44" s="3" t="s">
        <v>472</v>
      </c>
      <c r="AZ44">
        <v>179</v>
      </c>
      <c r="BA44">
        <v>13</v>
      </c>
      <c r="BB44">
        <f t="shared" si="14"/>
        <v>192</v>
      </c>
      <c r="BC44">
        <f t="shared" si="120"/>
        <v>93.229166666666657</v>
      </c>
      <c r="BF44" s="3" t="s">
        <v>473</v>
      </c>
      <c r="BG44">
        <v>177</v>
      </c>
      <c r="BH44">
        <v>6</v>
      </c>
      <c r="BI44">
        <f t="shared" si="16"/>
        <v>183</v>
      </c>
      <c r="BJ44">
        <f t="shared" si="121"/>
        <v>96.721311475409834</v>
      </c>
      <c r="BM44" s="3" t="s">
        <v>474</v>
      </c>
      <c r="BN44">
        <v>203</v>
      </c>
      <c r="BO44">
        <v>6</v>
      </c>
      <c r="BP44">
        <f t="shared" si="18"/>
        <v>209</v>
      </c>
      <c r="BQ44">
        <f t="shared" si="122"/>
        <v>97.129186602870803</v>
      </c>
      <c r="BT44" s="5" t="s">
        <v>475</v>
      </c>
      <c r="BU44">
        <v>1</v>
      </c>
      <c r="BV44">
        <v>246</v>
      </c>
      <c r="BW44">
        <f t="shared" si="20"/>
        <v>247</v>
      </c>
      <c r="BX44">
        <f t="shared" si="123"/>
        <v>0.40485829959514169</v>
      </c>
    </row>
    <row r="45" spans="1:82" x14ac:dyDescent="0.35">
      <c r="A45" s="9" t="s">
        <v>432</v>
      </c>
      <c r="E45" s="10">
        <f>AVERAGE(E42:E44)</f>
        <v>92.760501821062618</v>
      </c>
      <c r="F45" s="10">
        <f>STDEV(E42:E44)/SQRT(3)</f>
        <v>1.382735362793146</v>
      </c>
      <c r="G45" s="10"/>
      <c r="H45" s="10"/>
      <c r="I45" s="5" t="s">
        <v>476</v>
      </c>
      <c r="L45">
        <f t="shared" si="2"/>
        <v>0</v>
      </c>
      <c r="M45" s="10">
        <f>AVERAGE(M42:M44)</f>
        <v>90.713492764436523</v>
      </c>
      <c r="N45" s="10">
        <f>STDEV(M42:M44)/SQRT(3)</f>
        <v>0.72513283043621513</v>
      </c>
      <c r="P45" s="11" t="s">
        <v>477</v>
      </c>
      <c r="S45">
        <f t="shared" si="4"/>
        <v>0</v>
      </c>
      <c r="T45" s="10">
        <f>AVERAGE(T42:T44)</f>
        <v>92.379393644955641</v>
      </c>
      <c r="U45" s="10">
        <f>STDEV(T42:T44)/SQRT(3)</f>
        <v>1.1896972687717478</v>
      </c>
      <c r="V45" s="10"/>
      <c r="W45" s="11" t="s">
        <v>478</v>
      </c>
      <c r="Z45">
        <f t="shared" si="6"/>
        <v>0</v>
      </c>
      <c r="AA45" s="10">
        <f>AVERAGE(AA42:AA44)</f>
        <v>93.000412753062918</v>
      </c>
      <c r="AB45" s="10">
        <f>STDEV(AA42:AA44)/SQRT(3)</f>
        <v>0.17598316098040634</v>
      </c>
      <c r="AD45" s="11" t="s">
        <v>436</v>
      </c>
      <c r="AG45">
        <f t="shared" si="8"/>
        <v>0</v>
      </c>
      <c r="AH45" s="10">
        <f>AVERAGE(AH42:AH44)</f>
        <v>96.308232793127559</v>
      </c>
      <c r="AI45" s="10">
        <f>STDEV(AH42:AH44)/SQRT(3)</f>
        <v>1.3199541398237253</v>
      </c>
      <c r="AJ45" s="10"/>
      <c r="AK45" s="11" t="s">
        <v>437</v>
      </c>
      <c r="AN45">
        <f t="shared" si="10"/>
        <v>0</v>
      </c>
      <c r="AO45" s="10">
        <f>AVERAGE(AO42:AO44)</f>
        <v>93.879678241380361</v>
      </c>
      <c r="AP45" s="10">
        <f>STDEV(AO42:AO44)/SQRT(3)</f>
        <v>0.31371488099594219</v>
      </c>
      <c r="AR45" s="11" t="s">
        <v>438</v>
      </c>
      <c r="AU45">
        <f t="shared" si="12"/>
        <v>0</v>
      </c>
      <c r="AV45" s="10">
        <f>AVERAGE(AV42:AV44)</f>
        <v>95.086588705566328</v>
      </c>
      <c r="AW45" s="10">
        <f>STDEV(AV42:AV44)/SQRT(3)</f>
        <v>0.479606027376553</v>
      </c>
      <c r="AY45" s="11" t="s">
        <v>439</v>
      </c>
      <c r="BB45">
        <f t="shared" si="14"/>
        <v>0</v>
      </c>
      <c r="BC45" s="10">
        <f>AVERAGE(BC42:BC44)</f>
        <v>95.617010155316621</v>
      </c>
      <c r="BD45" s="10">
        <f>STDEV(BC42:BC44)/SQRT(3)</f>
        <v>1.2125263501649279</v>
      </c>
      <c r="BF45" s="11" t="s">
        <v>440</v>
      </c>
      <c r="BI45">
        <f t="shared" si="16"/>
        <v>0</v>
      </c>
      <c r="BJ45" s="10">
        <f>AVERAGE(BJ42:BJ44)</f>
        <v>96.192588067142594</v>
      </c>
      <c r="BK45" s="10">
        <f>STDEV(BJ42:BJ44)/SQRT(3)</f>
        <v>0.4781709253018227</v>
      </c>
      <c r="BM45" s="11" t="s">
        <v>440</v>
      </c>
      <c r="BP45">
        <f t="shared" si="18"/>
        <v>0</v>
      </c>
      <c r="BQ45" s="10">
        <f>AVERAGE(BQ42:BQ44)</f>
        <v>96.841565182984709</v>
      </c>
      <c r="BR45" s="10">
        <f>STDEV(BQ42:BQ44)/SQRT(3)</f>
        <v>0.23059422071472824</v>
      </c>
      <c r="BT45" s="13" t="s">
        <v>479</v>
      </c>
      <c r="BW45">
        <f t="shared" si="20"/>
        <v>0</v>
      </c>
      <c r="BX45" s="10">
        <f>AVERAGE(BX42:BX44)</f>
        <v>0.1349527665317139</v>
      </c>
      <c r="BY45" s="10">
        <f>STDEV(BX42:BX44)/SQRT(3)</f>
        <v>0.1349527665317139</v>
      </c>
    </row>
    <row r="47" spans="1:82" x14ac:dyDescent="0.35">
      <c r="B47" t="s">
        <v>480</v>
      </c>
      <c r="C47" s="5">
        <v>297</v>
      </c>
      <c r="D47">
        <v>43</v>
      </c>
      <c r="E47">
        <v>340</v>
      </c>
      <c r="F47">
        <v>87.352941176470594</v>
      </c>
    </row>
    <row r="48" spans="1:82" x14ac:dyDescent="0.35">
      <c r="B48" t="s">
        <v>481</v>
      </c>
      <c r="C48" s="5">
        <v>344</v>
      </c>
      <c r="D48">
        <v>32</v>
      </c>
      <c r="E48">
        <v>376</v>
      </c>
      <c r="F48">
        <v>91.489361702127653</v>
      </c>
    </row>
    <row r="49" spans="2:77" x14ac:dyDescent="0.35">
      <c r="B49" t="s">
        <v>482</v>
      </c>
      <c r="C49" s="5">
        <v>326</v>
      </c>
      <c r="D49">
        <v>29</v>
      </c>
      <c r="E49">
        <v>355</v>
      </c>
      <c r="F49">
        <v>91.83098591549296</v>
      </c>
      <c r="M49" s="10">
        <f>18*6</f>
        <v>108</v>
      </c>
      <c r="N49" s="10"/>
      <c r="T49" s="10"/>
      <c r="U49" s="10"/>
      <c r="V49" s="10"/>
      <c r="AA49" s="10"/>
      <c r="AB49" s="10"/>
      <c r="AH49" s="10"/>
      <c r="AI49" s="10"/>
      <c r="AJ49" s="10"/>
      <c r="AO49" s="10"/>
      <c r="AP49" s="10"/>
      <c r="AV49" s="10"/>
      <c r="AW49" s="10"/>
      <c r="BC49" s="10"/>
      <c r="BD49" s="10"/>
      <c r="BJ49" s="10"/>
      <c r="BK49" s="10"/>
      <c r="BQ49" s="10"/>
      <c r="BR49" s="10"/>
      <c r="BX49" s="10"/>
      <c r="BY49" s="10"/>
    </row>
    <row r="50" spans="2:77" x14ac:dyDescent="0.35">
      <c r="B50" s="10" t="s">
        <v>483</v>
      </c>
      <c r="C50" s="13"/>
      <c r="D50" s="10"/>
      <c r="E50" s="10">
        <v>0</v>
      </c>
      <c r="F50" s="10">
        <v>90.224429598030397</v>
      </c>
      <c r="G50">
        <v>1.4391271767004465</v>
      </c>
      <c r="I50" s="1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C169-205A-4CBC-9B23-C8C91E8622C3}">
  <dimension ref="B2:CC145"/>
  <sheetViews>
    <sheetView zoomScale="54" zoomScaleNormal="85" workbookViewId="0">
      <selection activeCell="P18" sqref="P18"/>
    </sheetView>
  </sheetViews>
  <sheetFormatPr defaultRowHeight="14.5" x14ac:dyDescent="0.35"/>
  <cols>
    <col min="1" max="1" width="8.7265625" customWidth="1"/>
  </cols>
  <sheetData>
    <row r="2" spans="2:81" x14ac:dyDescent="0.35">
      <c r="B2" t="s">
        <v>683</v>
      </c>
      <c r="C2">
        <v>0.25062656641604009</v>
      </c>
      <c r="D2">
        <v>0.25062656641604009</v>
      </c>
      <c r="N2" t="s">
        <v>83</v>
      </c>
      <c r="O2">
        <v>68.487907891691748</v>
      </c>
      <c r="P2">
        <v>0.46383482799880732</v>
      </c>
    </row>
    <row r="3" spans="2:81" x14ac:dyDescent="0.35">
      <c r="B3" t="s">
        <v>684</v>
      </c>
      <c r="C3">
        <v>95.257588415483156</v>
      </c>
      <c r="D3">
        <v>0.91902841896891818</v>
      </c>
      <c r="G3" t="s">
        <v>488</v>
      </c>
      <c r="H3" t="s">
        <v>489</v>
      </c>
      <c r="N3" t="s">
        <v>84</v>
      </c>
      <c r="O3">
        <v>0.30581039755351686</v>
      </c>
      <c r="P3">
        <v>0.30581039755351691</v>
      </c>
      <c r="U3" t="s">
        <v>127</v>
      </c>
      <c r="V3">
        <v>1.5634895601789189</v>
      </c>
      <c r="W3">
        <v>0.68180776606318705</v>
      </c>
      <c r="AB3" t="s">
        <v>171</v>
      </c>
      <c r="AC3">
        <v>0</v>
      </c>
      <c r="AD3">
        <v>0</v>
      </c>
      <c r="AI3" t="s">
        <v>215</v>
      </c>
      <c r="AJ3">
        <v>75.108574220774472</v>
      </c>
      <c r="AK3">
        <v>2.9503020582670154</v>
      </c>
      <c r="AP3" t="s">
        <v>259</v>
      </c>
      <c r="AQ3">
        <v>78.578977854004933</v>
      </c>
      <c r="AR3">
        <v>2.6037773438941048</v>
      </c>
      <c r="AW3" t="s">
        <v>303</v>
      </c>
      <c r="AX3">
        <v>0.86290357997836387</v>
      </c>
      <c r="AY3">
        <v>0.20255676336927625</v>
      </c>
      <c r="BD3" t="s">
        <v>347</v>
      </c>
      <c r="BE3">
        <v>69.359342504547172</v>
      </c>
      <c r="BF3">
        <v>3.9168220408296714</v>
      </c>
      <c r="BK3" t="s">
        <v>391</v>
      </c>
      <c r="BL3">
        <v>0.92088818438602615</v>
      </c>
      <c r="BM3">
        <v>0.38382767128052114</v>
      </c>
      <c r="BR3" t="s">
        <v>485</v>
      </c>
      <c r="BS3">
        <v>0.45045045045045046</v>
      </c>
      <c r="BT3">
        <v>0.45045045045045046</v>
      </c>
      <c r="BY3" t="s">
        <v>432</v>
      </c>
      <c r="BZ3">
        <v>92.760501821062618</v>
      </c>
      <c r="CA3">
        <v>1.382735362793146</v>
      </c>
    </row>
    <row r="4" spans="2:81" x14ac:dyDescent="0.35">
      <c r="B4" t="s">
        <v>685</v>
      </c>
      <c r="C4">
        <v>0.1349527665317139</v>
      </c>
      <c r="D4">
        <v>0.1349527665317139</v>
      </c>
      <c r="G4" t="s">
        <v>490</v>
      </c>
      <c r="H4" t="s">
        <v>491</v>
      </c>
      <c r="N4" t="s">
        <v>85</v>
      </c>
      <c r="O4">
        <v>71.828143883483605</v>
      </c>
      <c r="P4">
        <v>2.7167283071327391</v>
      </c>
      <c r="U4" t="s">
        <v>128</v>
      </c>
      <c r="V4">
        <v>92.96444831928703</v>
      </c>
      <c r="W4">
        <v>1.2774057269374812</v>
      </c>
      <c r="AB4" t="s">
        <v>172</v>
      </c>
      <c r="AC4">
        <v>93.362301505490578</v>
      </c>
      <c r="AD4">
        <v>0.78314629641254063</v>
      </c>
      <c r="AI4" t="s">
        <v>216</v>
      </c>
      <c r="AJ4">
        <v>90.763384030710768</v>
      </c>
      <c r="AK4">
        <v>0.34919889181346442</v>
      </c>
      <c r="AP4" t="s">
        <v>260</v>
      </c>
      <c r="AQ4">
        <v>76.873049604904438</v>
      </c>
      <c r="AR4">
        <v>1.9305614627218439</v>
      </c>
      <c r="AW4" t="s">
        <v>304</v>
      </c>
      <c r="AX4">
        <v>91.90896721404944</v>
      </c>
      <c r="AY4">
        <v>0.43992186225154384</v>
      </c>
      <c r="BD4" t="s">
        <v>348</v>
      </c>
      <c r="BE4">
        <v>93.666190201966188</v>
      </c>
      <c r="BF4">
        <v>1.4724629481043399</v>
      </c>
      <c r="BK4" t="s">
        <v>392</v>
      </c>
      <c r="BL4">
        <v>91.274181849048162</v>
      </c>
      <c r="BM4">
        <v>1.3132748974162229</v>
      </c>
      <c r="BR4" t="s">
        <v>484</v>
      </c>
      <c r="BS4">
        <v>90.490066961184723</v>
      </c>
      <c r="BT4">
        <v>0.58182776597450458</v>
      </c>
      <c r="BY4" t="s">
        <v>476</v>
      </c>
      <c r="BZ4">
        <v>90.713492764436523</v>
      </c>
      <c r="CA4">
        <v>0.72513283043621513</v>
      </c>
    </row>
    <row r="5" spans="2:81" x14ac:dyDescent="0.35">
      <c r="B5" t="s">
        <v>686</v>
      </c>
      <c r="C5">
        <v>0.39870787024487209</v>
      </c>
      <c r="D5">
        <v>0.21452170199465323</v>
      </c>
      <c r="G5" t="s">
        <v>492</v>
      </c>
      <c r="H5" t="s">
        <v>493</v>
      </c>
      <c r="N5" t="s">
        <v>86</v>
      </c>
      <c r="O5">
        <v>74.020609065102178</v>
      </c>
      <c r="P5">
        <v>0.61142341617368567</v>
      </c>
      <c r="U5" t="s">
        <v>129</v>
      </c>
      <c r="V5">
        <v>0</v>
      </c>
      <c r="W5">
        <v>0</v>
      </c>
      <c r="AB5" t="s">
        <v>173</v>
      </c>
      <c r="AC5">
        <v>0.28050490883590462</v>
      </c>
      <c r="AD5">
        <v>0.14479621697331413</v>
      </c>
      <c r="AI5" t="s">
        <v>217</v>
      </c>
      <c r="AJ5">
        <v>83.454232641633169</v>
      </c>
      <c r="AK5">
        <v>1.5006243688616341</v>
      </c>
      <c r="AP5" t="s">
        <v>261</v>
      </c>
      <c r="AQ5">
        <v>82.742902876804138</v>
      </c>
      <c r="AR5">
        <v>0.71311182544783558</v>
      </c>
      <c r="AW5" t="s">
        <v>305</v>
      </c>
      <c r="AX5">
        <v>0.2032520325203252</v>
      </c>
      <c r="AY5">
        <v>0.2032520325203252</v>
      </c>
      <c r="BD5" t="s">
        <v>349</v>
      </c>
      <c r="BE5">
        <v>82.222081591074314</v>
      </c>
      <c r="BF5">
        <v>3.1881874603420117</v>
      </c>
      <c r="BK5" t="s">
        <v>393</v>
      </c>
      <c r="BL5">
        <v>0.34000033251866263</v>
      </c>
      <c r="BM5">
        <v>0.18019589468219419</v>
      </c>
      <c r="BR5" t="s">
        <v>434</v>
      </c>
      <c r="BS5">
        <v>0.61415098449830186</v>
      </c>
      <c r="BT5">
        <v>0.14629457183917466</v>
      </c>
      <c r="BY5" t="s">
        <v>477</v>
      </c>
      <c r="BZ5">
        <v>92.379393644955641</v>
      </c>
      <c r="CA5">
        <v>1.1896972687717478</v>
      </c>
    </row>
    <row r="6" spans="2:81" x14ac:dyDescent="0.35">
      <c r="B6" t="s">
        <v>687</v>
      </c>
      <c r="C6">
        <v>64.296575210244839</v>
      </c>
      <c r="D6">
        <v>1.8579394192386209</v>
      </c>
      <c r="G6" t="s">
        <v>494</v>
      </c>
      <c r="H6" t="s">
        <v>495</v>
      </c>
      <c r="N6" t="s">
        <v>87</v>
      </c>
      <c r="O6">
        <v>73.030222283231112</v>
      </c>
      <c r="P6">
        <v>0.29569447025444001</v>
      </c>
      <c r="U6" t="s">
        <v>130</v>
      </c>
      <c r="V6">
        <v>0</v>
      </c>
      <c r="W6">
        <v>0</v>
      </c>
      <c r="AB6" t="s">
        <v>174</v>
      </c>
      <c r="AC6">
        <v>0</v>
      </c>
      <c r="AD6">
        <v>0</v>
      </c>
      <c r="AI6" t="s">
        <v>218</v>
      </c>
      <c r="AJ6">
        <v>83.963607773384766</v>
      </c>
      <c r="AK6">
        <v>2.1137731233376389</v>
      </c>
      <c r="AP6" t="s">
        <v>262</v>
      </c>
      <c r="AQ6">
        <v>84.255161188556187</v>
      </c>
      <c r="AR6">
        <v>1.8541892763148806</v>
      </c>
      <c r="AW6" t="s">
        <v>306</v>
      </c>
      <c r="AX6">
        <v>8.3333333333333329E-2</v>
      </c>
      <c r="AY6">
        <v>8.3333333333333343E-2</v>
      </c>
      <c r="BD6" t="s">
        <v>350</v>
      </c>
      <c r="BE6">
        <v>79.724790540658731</v>
      </c>
      <c r="BF6">
        <v>1.3040340317155881</v>
      </c>
      <c r="BK6" t="s">
        <v>394</v>
      </c>
      <c r="BL6">
        <v>0.49751243781094523</v>
      </c>
      <c r="BM6">
        <v>0.49751243781094528</v>
      </c>
      <c r="BR6" t="s">
        <v>435</v>
      </c>
      <c r="BS6">
        <v>0.1923162188525317</v>
      </c>
      <c r="BT6">
        <v>9.6302945467438131E-2</v>
      </c>
      <c r="BY6" t="s">
        <v>478</v>
      </c>
      <c r="BZ6">
        <v>93.000412753062918</v>
      </c>
      <c r="CA6">
        <v>0.17598316098040634</v>
      </c>
    </row>
    <row r="7" spans="2:81" x14ac:dyDescent="0.35">
      <c r="B7" t="s">
        <v>688</v>
      </c>
      <c r="C7">
        <v>90.298567001135368</v>
      </c>
      <c r="D7">
        <v>1.0393624157214987</v>
      </c>
      <c r="G7" t="s">
        <v>496</v>
      </c>
      <c r="H7" t="s">
        <v>497</v>
      </c>
      <c r="N7" t="s">
        <v>88</v>
      </c>
      <c r="O7">
        <v>80.512971698113219</v>
      </c>
      <c r="P7">
        <v>1.0808408293143617</v>
      </c>
      <c r="U7" t="s">
        <v>131</v>
      </c>
      <c r="V7">
        <v>41.338762521044202</v>
      </c>
      <c r="W7">
        <v>2.1759494783107565</v>
      </c>
      <c r="AB7" t="s">
        <v>175</v>
      </c>
      <c r="AC7">
        <v>41.80124147583598</v>
      </c>
      <c r="AD7">
        <v>3.6218251708856757</v>
      </c>
      <c r="AI7" t="s">
        <v>219</v>
      </c>
      <c r="AJ7">
        <v>11.19995745215158</v>
      </c>
      <c r="AK7">
        <v>1.1867115694334665</v>
      </c>
      <c r="AP7" t="s">
        <v>263</v>
      </c>
      <c r="AQ7">
        <v>83.423112239761181</v>
      </c>
      <c r="AR7">
        <v>1.7297377475898172</v>
      </c>
      <c r="AW7" t="s">
        <v>307</v>
      </c>
      <c r="AX7">
        <v>36.819707299643945</v>
      </c>
      <c r="AY7">
        <v>2.9031855977058605</v>
      </c>
      <c r="BD7" t="s">
        <v>351</v>
      </c>
      <c r="BE7">
        <v>14.846091447234897</v>
      </c>
      <c r="BF7">
        <v>1.0653121903525689</v>
      </c>
      <c r="BK7" t="s">
        <v>395</v>
      </c>
      <c r="BL7">
        <v>41.404952710995595</v>
      </c>
      <c r="BM7">
        <v>4.5200828288271948</v>
      </c>
      <c r="BR7" t="s">
        <v>512</v>
      </c>
      <c r="BS7">
        <v>46.460561326407678</v>
      </c>
      <c r="BT7">
        <v>6.4805895354183436</v>
      </c>
      <c r="BY7" t="s">
        <v>436</v>
      </c>
      <c r="BZ7">
        <v>96.308232793127559</v>
      </c>
      <c r="CA7">
        <v>1.3199541398237253</v>
      </c>
    </row>
    <row r="8" spans="2:81" x14ac:dyDescent="0.35">
      <c r="B8" t="s">
        <v>689</v>
      </c>
      <c r="C8">
        <v>0</v>
      </c>
      <c r="D8">
        <v>0</v>
      </c>
      <c r="G8" t="s">
        <v>498</v>
      </c>
      <c r="H8" t="s">
        <v>499</v>
      </c>
      <c r="N8" t="s">
        <v>89</v>
      </c>
      <c r="O8">
        <v>76.451678040844357</v>
      </c>
      <c r="P8">
        <v>1.9016600130057322</v>
      </c>
      <c r="U8" t="s">
        <v>132</v>
      </c>
      <c r="V8">
        <v>93.089999654370914</v>
      </c>
      <c r="W8">
        <v>0.67498491818899675</v>
      </c>
      <c r="AB8" t="s">
        <v>176</v>
      </c>
      <c r="AC8">
        <v>94.913266077639278</v>
      </c>
      <c r="AD8">
        <v>1.9560009202894248</v>
      </c>
      <c r="AI8" t="s">
        <v>220</v>
      </c>
      <c r="AJ8">
        <v>91.148073887573503</v>
      </c>
      <c r="AK8">
        <v>0.31695849346049726</v>
      </c>
      <c r="AP8" t="s">
        <v>264</v>
      </c>
      <c r="AQ8">
        <v>0.5535662839033626</v>
      </c>
      <c r="AR8">
        <v>0.31725212061375258</v>
      </c>
      <c r="AW8" t="s">
        <v>308</v>
      </c>
      <c r="AX8">
        <v>92.407394979968046</v>
      </c>
      <c r="AY8">
        <v>0.62610127310584052</v>
      </c>
      <c r="BD8" t="s">
        <v>352</v>
      </c>
      <c r="BE8">
        <v>95.705015849338054</v>
      </c>
      <c r="BF8">
        <v>0.27219030406783018</v>
      </c>
      <c r="BK8" t="s">
        <v>396</v>
      </c>
      <c r="BL8">
        <v>94.890211640211646</v>
      </c>
      <c r="BM8">
        <v>1.4543823730778704</v>
      </c>
      <c r="BR8" t="s">
        <v>513</v>
      </c>
      <c r="BS8">
        <v>90.339077137244416</v>
      </c>
      <c r="BT8">
        <v>0.75224207794000852</v>
      </c>
      <c r="BY8" t="s">
        <v>437</v>
      </c>
      <c r="BZ8">
        <v>93.879678241380361</v>
      </c>
      <c r="CA8">
        <v>0.31371488099594219</v>
      </c>
    </row>
    <row r="9" spans="2:81" x14ac:dyDescent="0.35">
      <c r="B9" t="s">
        <v>690</v>
      </c>
      <c r="C9">
        <v>53.558702635555875</v>
      </c>
      <c r="D9">
        <v>1.6237709708330024</v>
      </c>
      <c r="G9" t="s">
        <v>500</v>
      </c>
      <c r="H9" t="s">
        <v>501</v>
      </c>
      <c r="N9" t="s">
        <v>90</v>
      </c>
      <c r="O9">
        <v>80.819715653694402</v>
      </c>
      <c r="P9">
        <v>1.5634231426781651</v>
      </c>
      <c r="U9" t="s">
        <v>133</v>
      </c>
      <c r="V9">
        <v>0.20407531277096494</v>
      </c>
      <c r="W9">
        <v>0.10334075193647989</v>
      </c>
      <c r="AB9" t="s">
        <v>177</v>
      </c>
      <c r="AC9">
        <v>0</v>
      </c>
      <c r="AD9">
        <v>0</v>
      </c>
      <c r="AI9" t="s">
        <v>221</v>
      </c>
      <c r="AJ9">
        <v>86.044056710579341</v>
      </c>
      <c r="AK9">
        <v>1.0542737152183157</v>
      </c>
      <c r="AP9" t="s">
        <v>265</v>
      </c>
      <c r="AQ9">
        <v>91.925832279814585</v>
      </c>
      <c r="AR9">
        <v>0.96308902133842311</v>
      </c>
      <c r="AW9" t="s">
        <v>309</v>
      </c>
      <c r="AX9">
        <v>0.1061571125265393</v>
      </c>
      <c r="AY9">
        <v>0.1061571125265393</v>
      </c>
      <c r="BD9" t="s">
        <v>353</v>
      </c>
      <c r="BE9">
        <v>85.424524771740764</v>
      </c>
      <c r="BF9">
        <v>0.86544694291090163</v>
      </c>
      <c r="BK9" t="s">
        <v>397</v>
      </c>
      <c r="BL9">
        <v>0</v>
      </c>
      <c r="BM9">
        <v>0</v>
      </c>
      <c r="BR9" t="s">
        <v>514</v>
      </c>
      <c r="BS9">
        <v>0</v>
      </c>
      <c r="BT9">
        <v>0</v>
      </c>
      <c r="BY9" t="s">
        <v>438</v>
      </c>
      <c r="BZ9">
        <v>95.086588705566328</v>
      </c>
      <c r="CA9">
        <v>0.479606027376553</v>
      </c>
    </row>
    <row r="10" spans="2:81" x14ac:dyDescent="0.35">
      <c r="B10" t="s">
        <v>691</v>
      </c>
      <c r="C10">
        <v>1.2508192899340609</v>
      </c>
      <c r="D10">
        <v>0.28271815023243113</v>
      </c>
      <c r="G10" t="s">
        <v>502</v>
      </c>
      <c r="H10" t="s">
        <v>503</v>
      </c>
      <c r="N10" t="s">
        <v>91</v>
      </c>
      <c r="O10">
        <v>80.702115556518677</v>
      </c>
      <c r="P10">
        <v>3.1286727828626972</v>
      </c>
      <c r="U10" t="s">
        <v>134</v>
      </c>
      <c r="V10">
        <v>44.049767146595912</v>
      </c>
      <c r="W10">
        <v>1.6289808164455166</v>
      </c>
      <c r="AB10" t="s">
        <v>178</v>
      </c>
      <c r="AC10">
        <v>44.690964601976837</v>
      </c>
      <c r="AD10">
        <v>3.0062670578840662</v>
      </c>
      <c r="AI10" t="s">
        <v>222</v>
      </c>
      <c r="AJ10">
        <v>0</v>
      </c>
      <c r="AK10">
        <v>0</v>
      </c>
      <c r="AP10" t="s">
        <v>266</v>
      </c>
      <c r="AQ10">
        <v>86.827485380116968</v>
      </c>
      <c r="AR10">
        <v>3.0868732781252906</v>
      </c>
      <c r="AW10" t="s">
        <v>310</v>
      </c>
      <c r="AX10">
        <v>43.896988275295151</v>
      </c>
      <c r="AY10">
        <v>2.5855948435619633</v>
      </c>
      <c r="BD10" t="s">
        <v>354</v>
      </c>
      <c r="BE10">
        <v>0.8232323232323232</v>
      </c>
      <c r="BF10">
        <v>0.41552491256720497</v>
      </c>
      <c r="BK10" t="s">
        <v>398</v>
      </c>
      <c r="BL10">
        <v>87.422665563938551</v>
      </c>
      <c r="BM10">
        <v>3.2296321634429743</v>
      </c>
      <c r="BR10" t="s">
        <v>515</v>
      </c>
      <c r="BS10">
        <v>43.093200724977827</v>
      </c>
      <c r="BT10">
        <v>1.8381645310446031</v>
      </c>
      <c r="BY10" t="s">
        <v>439</v>
      </c>
      <c r="BZ10">
        <v>95.617010155316621</v>
      </c>
      <c r="CA10">
        <v>1.2125263501649279</v>
      </c>
    </row>
    <row r="11" spans="2:81" x14ac:dyDescent="0.35">
      <c r="B11" t="s">
        <v>692</v>
      </c>
      <c r="C11">
        <v>0</v>
      </c>
      <c r="D11">
        <v>0</v>
      </c>
      <c r="G11" t="s">
        <v>504</v>
      </c>
      <c r="H11" t="s">
        <v>505</v>
      </c>
      <c r="N11" t="s">
        <v>92</v>
      </c>
      <c r="O11">
        <v>87.911852429843307</v>
      </c>
      <c r="P11">
        <v>1.7959264735350926</v>
      </c>
      <c r="Q11" t="s">
        <v>510</v>
      </c>
      <c r="R11" t="s">
        <v>511</v>
      </c>
      <c r="U11" t="s">
        <v>135</v>
      </c>
      <c r="V11">
        <v>2.5043585785273765</v>
      </c>
      <c r="W11">
        <v>0.44131958252502912</v>
      </c>
      <c r="X11" t="s">
        <v>510</v>
      </c>
      <c r="Y11" t="s">
        <v>511</v>
      </c>
      <c r="AB11" t="s">
        <v>179</v>
      </c>
      <c r="AC11">
        <v>3.1942252715837625</v>
      </c>
      <c r="AD11">
        <v>0.41081597863297992</v>
      </c>
      <c r="AE11" t="s">
        <v>510</v>
      </c>
      <c r="AF11" t="s">
        <v>511</v>
      </c>
      <c r="AI11" t="s">
        <v>223</v>
      </c>
      <c r="AJ11">
        <v>90.857281918541617</v>
      </c>
      <c r="AK11">
        <v>2.8680859472104387</v>
      </c>
      <c r="AL11" t="s">
        <v>510</v>
      </c>
      <c r="AM11" t="s">
        <v>511</v>
      </c>
      <c r="AP11" t="s">
        <v>267</v>
      </c>
      <c r="AQ11">
        <v>88.505411008406554</v>
      </c>
      <c r="AR11">
        <v>0.79401767084912689</v>
      </c>
      <c r="AS11" t="s">
        <v>510</v>
      </c>
      <c r="AT11" t="s">
        <v>511</v>
      </c>
      <c r="AW11" t="s">
        <v>311</v>
      </c>
      <c r="AX11">
        <v>1.0218456436267596</v>
      </c>
      <c r="AY11">
        <v>0.48014311202087862</v>
      </c>
      <c r="AZ11" t="s">
        <v>510</v>
      </c>
      <c r="BA11" t="s">
        <v>511</v>
      </c>
      <c r="BD11" t="s">
        <v>355</v>
      </c>
      <c r="BE11">
        <v>44.602396514161221</v>
      </c>
      <c r="BF11">
        <v>2.43733188474818</v>
      </c>
      <c r="BH11" t="s">
        <v>511</v>
      </c>
      <c r="BK11" t="s">
        <v>399</v>
      </c>
      <c r="BL11">
        <v>1.9090909090909089</v>
      </c>
      <c r="BM11">
        <v>0.95778670480479466</v>
      </c>
      <c r="BN11" t="s">
        <v>510</v>
      </c>
      <c r="BO11" t="s">
        <v>511</v>
      </c>
      <c r="BR11" t="s">
        <v>516</v>
      </c>
      <c r="BS11">
        <v>0.99067491931200724</v>
      </c>
      <c r="BT11">
        <v>0.24423980107521687</v>
      </c>
      <c r="BU11" t="s">
        <v>510</v>
      </c>
      <c r="BV11" t="s">
        <v>511</v>
      </c>
      <c r="BY11" t="s">
        <v>440</v>
      </c>
      <c r="BZ11">
        <v>96.192588067142594</v>
      </c>
      <c r="CA11">
        <v>0.4781709253018227</v>
      </c>
      <c r="CB11" t="s">
        <v>510</v>
      </c>
      <c r="CC11" t="s">
        <v>511</v>
      </c>
    </row>
    <row r="12" spans="2:81" x14ac:dyDescent="0.35">
      <c r="B12" t="s">
        <v>693</v>
      </c>
      <c r="C12">
        <v>94.367405424259275</v>
      </c>
      <c r="D12">
        <v>1.2807139794106399</v>
      </c>
      <c r="G12" t="s">
        <v>506</v>
      </c>
      <c r="H12" t="s">
        <v>507</v>
      </c>
      <c r="K12" t="s">
        <v>511</v>
      </c>
      <c r="N12" t="s">
        <v>93</v>
      </c>
      <c r="O12">
        <v>91.380706958737164</v>
      </c>
      <c r="P12">
        <v>0.35069089145873039</v>
      </c>
      <c r="Q12">
        <v>78.51459234612598</v>
      </c>
      <c r="R12">
        <v>2.2796456448307563</v>
      </c>
      <c r="U12" t="s">
        <v>136</v>
      </c>
      <c r="V12">
        <v>0.32422672319045381</v>
      </c>
      <c r="W12">
        <v>0.16314934317492366</v>
      </c>
      <c r="X12">
        <v>36.590289443477495</v>
      </c>
      <c r="Y12">
        <v>13.18807490624344</v>
      </c>
      <c r="AB12" t="s">
        <v>180</v>
      </c>
      <c r="AC12">
        <v>0.11148272017837235</v>
      </c>
      <c r="AD12">
        <v>0.11148272017837237</v>
      </c>
      <c r="AE12">
        <v>37.450694471449886</v>
      </c>
      <c r="AF12">
        <v>13.621801932529268</v>
      </c>
      <c r="AI12" t="s">
        <v>224</v>
      </c>
      <c r="AJ12">
        <v>87.644033074904641</v>
      </c>
      <c r="AK12">
        <v>2.760433625672194</v>
      </c>
      <c r="AL12">
        <v>78.255595576559642</v>
      </c>
      <c r="AM12">
        <v>8.8558388815533569</v>
      </c>
      <c r="AP12" t="s">
        <v>268</v>
      </c>
      <c r="AQ12">
        <v>88.896021847232419</v>
      </c>
      <c r="AR12">
        <v>1.5309269061475965</v>
      </c>
      <c r="AS12">
        <v>85.312014542699131</v>
      </c>
      <c r="AT12">
        <v>1.5997489587539013</v>
      </c>
      <c r="AW12" t="s">
        <v>312</v>
      </c>
      <c r="AX12">
        <v>0</v>
      </c>
      <c r="AY12">
        <v>0</v>
      </c>
      <c r="AZ12">
        <v>35.960993451569536</v>
      </c>
      <c r="BA12">
        <v>13.282282298315627</v>
      </c>
      <c r="BD12" t="s">
        <v>356</v>
      </c>
      <c r="BE12">
        <v>85.666278166278175</v>
      </c>
      <c r="BF12">
        <v>0.9624523766124653</v>
      </c>
      <c r="BG12" t="s">
        <v>510</v>
      </c>
      <c r="BH12">
        <v>8.2167878348293009</v>
      </c>
      <c r="BK12" t="s">
        <v>400</v>
      </c>
      <c r="BL12">
        <v>0.35087719298245612</v>
      </c>
      <c r="BM12">
        <v>0.35087719298245612</v>
      </c>
      <c r="BN12">
        <v>41.077543193859476</v>
      </c>
      <c r="BO12">
        <v>14.373878586345763</v>
      </c>
      <c r="BR12" t="s">
        <v>441</v>
      </c>
      <c r="BS12">
        <v>0.43479911900964535</v>
      </c>
      <c r="BT12">
        <v>0.24994239325106238</v>
      </c>
      <c r="BU12">
        <v>36.751009126607187</v>
      </c>
      <c r="BV12">
        <v>13.275950544087035</v>
      </c>
      <c r="BY12" t="s">
        <v>517</v>
      </c>
      <c r="BZ12">
        <v>96.841565182984709</v>
      </c>
      <c r="CA12">
        <v>0.23059422071472824</v>
      </c>
      <c r="CB12">
        <v>94.277946412903603</v>
      </c>
      <c r="CC12">
        <v>0.6429984535530483</v>
      </c>
    </row>
    <row r="13" spans="2:81" x14ac:dyDescent="0.35">
      <c r="G13" t="s">
        <v>508</v>
      </c>
      <c r="H13" t="s">
        <v>509</v>
      </c>
    </row>
    <row r="14" spans="2:81" x14ac:dyDescent="0.35">
      <c r="U14" t="s">
        <v>137</v>
      </c>
      <c r="V14">
        <v>89.863766618809166</v>
      </c>
      <c r="W14">
        <v>3.1503140621200068</v>
      </c>
      <c r="AB14" t="s">
        <v>181</v>
      </c>
      <c r="AC14">
        <v>96.152958152958149</v>
      </c>
      <c r="AD14">
        <v>0.77342858193368169</v>
      </c>
      <c r="AI14" t="s">
        <v>225</v>
      </c>
      <c r="AJ14">
        <v>93.572711507494105</v>
      </c>
      <c r="AK14">
        <v>1.1219794536484331</v>
      </c>
      <c r="AP14" t="s">
        <v>269</v>
      </c>
      <c r="AQ14">
        <v>91.092191147389869</v>
      </c>
      <c r="AR14">
        <v>0.40724790826510981</v>
      </c>
      <c r="AW14" t="s">
        <v>313</v>
      </c>
      <c r="AX14">
        <v>92.405542157279982</v>
      </c>
      <c r="AY14">
        <v>1.4935103311418578</v>
      </c>
      <c r="BD14" t="s">
        <v>357</v>
      </c>
      <c r="BE14">
        <v>95.711758901041108</v>
      </c>
      <c r="BF14">
        <v>0.17373846780968272</v>
      </c>
      <c r="BG14">
        <v>74.692847048804055</v>
      </c>
      <c r="BK14" t="s">
        <v>401</v>
      </c>
      <c r="BL14">
        <v>93.674142026702654</v>
      </c>
      <c r="BM14">
        <v>0.77325246165900474</v>
      </c>
      <c r="BR14" t="s">
        <v>442</v>
      </c>
      <c r="BS14">
        <v>94.879592543143943</v>
      </c>
      <c r="BT14">
        <v>2.2835653681169958</v>
      </c>
      <c r="BY14" t="s">
        <v>479</v>
      </c>
      <c r="BZ14">
        <v>0.1349527665317139</v>
      </c>
      <c r="CA14">
        <v>0.1349527665317139</v>
      </c>
    </row>
    <row r="15" spans="2:81" x14ac:dyDescent="0.35">
      <c r="B15" t="s">
        <v>621</v>
      </c>
      <c r="C15">
        <v>1.5634895601789189</v>
      </c>
      <c r="D15">
        <v>0.68180776606318705</v>
      </c>
    </row>
    <row r="16" spans="2:81" x14ac:dyDescent="0.35">
      <c r="B16" t="s">
        <v>632</v>
      </c>
      <c r="C16">
        <v>92.96444831928703</v>
      </c>
      <c r="D16">
        <v>1.2774057269374812</v>
      </c>
      <c r="M16">
        <f>0.5/10</f>
        <v>0.05</v>
      </c>
      <c r="N16">
        <f>0.05</f>
        <v>0.05</v>
      </c>
      <c r="U16" t="s">
        <v>129</v>
      </c>
      <c r="V16">
        <v>0</v>
      </c>
      <c r="W16">
        <v>0</v>
      </c>
      <c r="AB16" t="s">
        <v>174</v>
      </c>
      <c r="AC16">
        <v>0</v>
      </c>
      <c r="AD16">
        <v>0</v>
      </c>
      <c r="AI16" t="s">
        <v>219</v>
      </c>
      <c r="AJ16">
        <v>11.19995745215158</v>
      </c>
      <c r="AK16">
        <v>1.1867115694334665</v>
      </c>
      <c r="AP16" t="s">
        <v>264</v>
      </c>
      <c r="AQ16">
        <v>0.5535662839033626</v>
      </c>
      <c r="AR16">
        <v>0.31725212061375258</v>
      </c>
      <c r="AW16" t="s">
        <v>309</v>
      </c>
      <c r="AX16">
        <v>0.1061571125265393</v>
      </c>
      <c r="AY16">
        <v>0.1061571125265393</v>
      </c>
      <c r="BD16" t="s">
        <v>354</v>
      </c>
      <c r="BE16">
        <v>0.8232323232323232</v>
      </c>
      <c r="BF16">
        <v>0.41552491256720497</v>
      </c>
      <c r="BK16" t="s">
        <v>399</v>
      </c>
      <c r="BL16">
        <v>1.9090909090909089</v>
      </c>
      <c r="BM16">
        <v>0.95778670480479466</v>
      </c>
      <c r="BR16" t="s">
        <v>441</v>
      </c>
      <c r="BS16">
        <v>0.43479911900964535</v>
      </c>
      <c r="BT16">
        <v>0.24994239325106238</v>
      </c>
    </row>
    <row r="17" spans="2:18" x14ac:dyDescent="0.35">
      <c r="B17" t="s">
        <v>694</v>
      </c>
      <c r="C17">
        <v>0</v>
      </c>
      <c r="D17">
        <v>0</v>
      </c>
    </row>
    <row r="18" spans="2:18" x14ac:dyDescent="0.35">
      <c r="B18" t="s">
        <v>695</v>
      </c>
      <c r="C18">
        <v>0</v>
      </c>
      <c r="D18">
        <v>0</v>
      </c>
      <c r="H18">
        <v>3.5</v>
      </c>
      <c r="I18" t="s">
        <v>788</v>
      </c>
    </row>
    <row r="19" spans="2:18" x14ac:dyDescent="0.35">
      <c r="B19" t="s">
        <v>696</v>
      </c>
      <c r="C19">
        <v>41.338762521044202</v>
      </c>
      <c r="D19">
        <v>2.1759494783107565</v>
      </c>
      <c r="H19">
        <v>4.5</v>
      </c>
      <c r="I19">
        <v>0.5</v>
      </c>
      <c r="J19" t="s">
        <v>789</v>
      </c>
      <c r="K19">
        <f>I21/5</f>
        <v>7.7777777777777779E-2</v>
      </c>
      <c r="L19">
        <v>6.9999999999999993E-2</v>
      </c>
    </row>
    <row r="20" spans="2:18" x14ac:dyDescent="0.35">
      <c r="B20" t="s">
        <v>697</v>
      </c>
      <c r="C20">
        <v>93.089999654370914</v>
      </c>
      <c r="D20">
        <v>0.67498491818899675</v>
      </c>
      <c r="K20">
        <v>0.5</v>
      </c>
      <c r="L20">
        <v>0.1</v>
      </c>
      <c r="N20">
        <f>(L20*K19)/K20</f>
        <v>1.5555555555555557E-2</v>
      </c>
    </row>
    <row r="21" spans="2:18" x14ac:dyDescent="0.35">
      <c r="B21" t="s">
        <v>698</v>
      </c>
      <c r="C21">
        <v>0.20407531277096494</v>
      </c>
      <c r="D21">
        <v>0.10334075193647989</v>
      </c>
      <c r="I21">
        <f>(I19*H18)/H19</f>
        <v>0.3888888888888889</v>
      </c>
    </row>
    <row r="22" spans="2:18" x14ac:dyDescent="0.35">
      <c r="B22" t="s">
        <v>699</v>
      </c>
      <c r="C22">
        <v>44.049767146595912</v>
      </c>
      <c r="D22">
        <v>1.6289808164455166</v>
      </c>
    </row>
    <row r="23" spans="2:18" x14ac:dyDescent="0.35">
      <c r="B23" t="s">
        <v>700</v>
      </c>
      <c r="C23">
        <v>2.5043585785273765</v>
      </c>
      <c r="D23">
        <v>0.44131958252502912</v>
      </c>
    </row>
    <row r="24" spans="2:18" x14ac:dyDescent="0.35">
      <c r="B24" t="s">
        <v>701</v>
      </c>
      <c r="C24">
        <v>0.32422672319045381</v>
      </c>
      <c r="D24">
        <v>0.16314934317492366</v>
      </c>
    </row>
    <row r="25" spans="2:18" x14ac:dyDescent="0.35">
      <c r="B25" t="s">
        <v>702</v>
      </c>
      <c r="C25">
        <v>89.863766618809166</v>
      </c>
      <c r="D25">
        <v>3.1503140621200068</v>
      </c>
    </row>
    <row r="27" spans="2:18" x14ac:dyDescent="0.35">
      <c r="M27" s="10" t="s">
        <v>519</v>
      </c>
      <c r="N27" s="10">
        <v>39.382817734023192</v>
      </c>
      <c r="O27" s="10">
        <v>9.1828304016103743</v>
      </c>
      <c r="Q27" t="s">
        <v>488</v>
      </c>
      <c r="R27" t="s">
        <v>489</v>
      </c>
    </row>
    <row r="28" spans="2:18" x14ac:dyDescent="0.35">
      <c r="B28" t="s">
        <v>622</v>
      </c>
      <c r="C28">
        <v>0</v>
      </c>
      <c r="D28">
        <v>0</v>
      </c>
      <c r="M28" s="10" t="s">
        <v>520</v>
      </c>
      <c r="N28" s="10">
        <v>39.737334516850588</v>
      </c>
      <c r="O28" s="10">
        <v>9.6335727818659809</v>
      </c>
      <c r="Q28" t="s">
        <v>490</v>
      </c>
      <c r="R28" t="s">
        <v>491</v>
      </c>
    </row>
    <row r="29" spans="2:18" x14ac:dyDescent="0.35">
      <c r="B29" t="s">
        <v>633</v>
      </c>
      <c r="C29">
        <v>93.362301505490578</v>
      </c>
      <c r="D29">
        <v>0.78314629641254063</v>
      </c>
      <c r="M29" s="10" t="s">
        <v>521</v>
      </c>
      <c r="N29" s="10">
        <v>39.005125504881541</v>
      </c>
      <c r="O29" s="10">
        <v>9.3018261526538879</v>
      </c>
      <c r="Q29" t="s">
        <v>492</v>
      </c>
      <c r="R29" t="s">
        <v>493</v>
      </c>
    </row>
    <row r="30" spans="2:18" x14ac:dyDescent="0.35">
      <c r="B30" t="s">
        <v>641</v>
      </c>
      <c r="C30">
        <v>0.28050490883590462</v>
      </c>
      <c r="D30">
        <v>0.14479621697331413</v>
      </c>
      <c r="M30" s="10" t="s">
        <v>522</v>
      </c>
      <c r="N30" s="10">
        <v>39.532169794775264</v>
      </c>
      <c r="O30" s="10">
        <v>9.473362891404669</v>
      </c>
      <c r="Q30" t="s">
        <v>494</v>
      </c>
      <c r="R30" t="s">
        <v>495</v>
      </c>
    </row>
    <row r="31" spans="2:18" x14ac:dyDescent="0.35">
      <c r="B31" t="s">
        <v>703</v>
      </c>
      <c r="C31">
        <v>0</v>
      </c>
      <c r="D31">
        <v>0</v>
      </c>
      <c r="M31" s="10" t="s">
        <v>523</v>
      </c>
      <c r="N31" s="10">
        <v>40.762821430183322</v>
      </c>
      <c r="O31" s="10">
        <v>9.7557683092377498</v>
      </c>
      <c r="Q31" t="s">
        <v>496</v>
      </c>
      <c r="R31" t="s">
        <v>497</v>
      </c>
    </row>
    <row r="32" spans="2:18" x14ac:dyDescent="0.35">
      <c r="B32" t="s">
        <v>704</v>
      </c>
      <c r="C32">
        <v>41.80124147583598</v>
      </c>
      <c r="D32">
        <v>3.6218251708856757</v>
      </c>
      <c r="M32" t="s">
        <v>524</v>
      </c>
      <c r="N32">
        <v>43.170870887806345</v>
      </c>
      <c r="O32">
        <v>9.9618753247711176</v>
      </c>
      <c r="Q32" t="s">
        <v>498</v>
      </c>
      <c r="R32" t="s">
        <v>499</v>
      </c>
    </row>
    <row r="33" spans="2:18" x14ac:dyDescent="0.35">
      <c r="B33" t="s">
        <v>705</v>
      </c>
      <c r="C33">
        <v>94.913266077639278</v>
      </c>
      <c r="D33">
        <v>1.9560009202894248</v>
      </c>
      <c r="M33" t="s">
        <v>525</v>
      </c>
      <c r="N33">
        <v>66.114270753656157</v>
      </c>
      <c r="O33">
        <v>6.3832054275807293</v>
      </c>
      <c r="Q33" t="s">
        <v>500</v>
      </c>
      <c r="R33" t="s">
        <v>501</v>
      </c>
    </row>
    <row r="34" spans="2:18" x14ac:dyDescent="0.35">
      <c r="B34" t="s">
        <v>706</v>
      </c>
      <c r="C34">
        <v>0</v>
      </c>
      <c r="D34">
        <v>0</v>
      </c>
      <c r="M34" t="s">
        <v>526</v>
      </c>
      <c r="N34">
        <v>64.204235078786581</v>
      </c>
      <c r="O34">
        <v>6.3278697860863113</v>
      </c>
      <c r="Q34" t="s">
        <v>502</v>
      </c>
      <c r="R34" t="s">
        <v>503</v>
      </c>
    </row>
    <row r="35" spans="2:18" x14ac:dyDescent="0.35">
      <c r="B35" t="s">
        <v>707</v>
      </c>
      <c r="C35">
        <v>44.690964601976837</v>
      </c>
      <c r="D35">
        <v>3.0062670578840662</v>
      </c>
      <c r="M35" t="s">
        <v>527</v>
      </c>
      <c r="N35">
        <v>88.515220079698324</v>
      </c>
      <c r="O35">
        <v>1.2654636764480378</v>
      </c>
      <c r="Q35" t="s">
        <v>504</v>
      </c>
      <c r="R35" t="s">
        <v>505</v>
      </c>
    </row>
    <row r="36" spans="2:18" x14ac:dyDescent="0.35">
      <c r="B36" t="s">
        <v>708</v>
      </c>
      <c r="C36">
        <v>3.1942252715837625</v>
      </c>
      <c r="D36">
        <v>0.41081597863297992</v>
      </c>
      <c r="M36" t="s">
        <v>528</v>
      </c>
      <c r="N36">
        <v>84.620979716391048</v>
      </c>
      <c r="O36">
        <v>1.9522402892680089</v>
      </c>
      <c r="Q36" t="s">
        <v>506</v>
      </c>
      <c r="R36" t="s">
        <v>507</v>
      </c>
    </row>
    <row r="37" spans="2:18" x14ac:dyDescent="0.35">
      <c r="B37" t="s">
        <v>709</v>
      </c>
      <c r="C37">
        <v>0.11148272017837235</v>
      </c>
      <c r="D37">
        <v>0.11148272017837237</v>
      </c>
      <c r="M37" t="s">
        <v>529</v>
      </c>
      <c r="N37">
        <v>93.794011978342567</v>
      </c>
      <c r="O37">
        <v>0.46130164397459916</v>
      </c>
      <c r="Q37" t="s">
        <v>508</v>
      </c>
      <c r="R37" t="s">
        <v>509</v>
      </c>
    </row>
    <row r="38" spans="2:18" x14ac:dyDescent="0.35">
      <c r="B38" t="s">
        <v>710</v>
      </c>
      <c r="C38">
        <v>96.152958152958149</v>
      </c>
      <c r="D38">
        <v>0.77342858193368169</v>
      </c>
    </row>
    <row r="41" spans="2:18" x14ac:dyDescent="0.35">
      <c r="B41" t="s">
        <v>627</v>
      </c>
      <c r="C41">
        <v>0.86290357997836387</v>
      </c>
      <c r="D41">
        <v>0.20255676336927625</v>
      </c>
    </row>
    <row r="42" spans="2:18" x14ac:dyDescent="0.35">
      <c r="B42" t="s">
        <v>711</v>
      </c>
      <c r="C42">
        <v>91.90896721404944</v>
      </c>
      <c r="D42">
        <v>0.43992186225154384</v>
      </c>
    </row>
    <row r="43" spans="2:18" x14ac:dyDescent="0.35">
      <c r="B43" t="s">
        <v>644</v>
      </c>
      <c r="C43">
        <v>0.2032520325203252</v>
      </c>
      <c r="D43">
        <v>0.2032520325203252</v>
      </c>
    </row>
    <row r="44" spans="2:18" x14ac:dyDescent="0.35">
      <c r="B44" t="s">
        <v>651</v>
      </c>
      <c r="C44">
        <v>8.3333333333333329E-2</v>
      </c>
      <c r="D44">
        <v>8.3333333333333343E-2</v>
      </c>
    </row>
    <row r="45" spans="2:18" x14ac:dyDescent="0.35">
      <c r="B45" t="s">
        <v>657</v>
      </c>
      <c r="C45">
        <v>36.819707299643945</v>
      </c>
      <c r="D45">
        <v>2.9031855977058605</v>
      </c>
    </row>
    <row r="46" spans="2:18" x14ac:dyDescent="0.35">
      <c r="B46" t="s">
        <v>662</v>
      </c>
      <c r="C46">
        <v>92.407394979968046</v>
      </c>
      <c r="D46">
        <v>0.62610127310584052</v>
      </c>
    </row>
    <row r="47" spans="2:18" x14ac:dyDescent="0.35">
      <c r="B47" t="s">
        <v>712</v>
      </c>
      <c r="C47">
        <v>0.1061571125265393</v>
      </c>
      <c r="D47">
        <v>0.1061571125265393</v>
      </c>
    </row>
    <row r="48" spans="2:18" x14ac:dyDescent="0.35">
      <c r="B48" t="s">
        <v>713</v>
      </c>
      <c r="C48">
        <v>43.896988275295151</v>
      </c>
      <c r="D48">
        <v>2.5855948435619633</v>
      </c>
    </row>
    <row r="49" spans="2:4" x14ac:dyDescent="0.35">
      <c r="B49" t="s">
        <v>714</v>
      </c>
      <c r="C49">
        <v>1.0218456436267596</v>
      </c>
      <c r="D49">
        <v>0.48014311202087862</v>
      </c>
    </row>
    <row r="50" spans="2:4" x14ac:dyDescent="0.35">
      <c r="B50" t="s">
        <v>715</v>
      </c>
      <c r="C50">
        <v>0</v>
      </c>
      <c r="D50">
        <v>0</v>
      </c>
    </row>
    <row r="51" spans="2:4" x14ac:dyDescent="0.35">
      <c r="B51" t="s">
        <v>716</v>
      </c>
      <c r="C51">
        <v>92.405542157279982</v>
      </c>
      <c r="D51">
        <v>1.4935103311418578</v>
      </c>
    </row>
    <row r="54" spans="2:4" x14ac:dyDescent="0.35">
      <c r="B54" t="s">
        <v>629</v>
      </c>
      <c r="C54">
        <v>0.92088818438602615</v>
      </c>
      <c r="D54">
        <v>0.38382767128052114</v>
      </c>
    </row>
    <row r="55" spans="2:4" x14ac:dyDescent="0.35">
      <c r="B55" t="s">
        <v>638</v>
      </c>
      <c r="C55">
        <v>91.274181849048162</v>
      </c>
      <c r="D55">
        <v>1.3132748974162229</v>
      </c>
    </row>
    <row r="56" spans="2:4" x14ac:dyDescent="0.35">
      <c r="B56" t="s">
        <v>646</v>
      </c>
      <c r="C56">
        <v>0.34000033251866263</v>
      </c>
      <c r="D56">
        <v>0.18019589468219419</v>
      </c>
    </row>
    <row r="57" spans="2:4" x14ac:dyDescent="0.35">
      <c r="B57" t="s">
        <v>653</v>
      </c>
      <c r="C57">
        <v>0.49751243781094523</v>
      </c>
      <c r="D57">
        <v>0.49751243781094528</v>
      </c>
    </row>
    <row r="58" spans="2:4" x14ac:dyDescent="0.35">
      <c r="B58" t="s">
        <v>659</v>
      </c>
      <c r="C58">
        <v>41.404952710995595</v>
      </c>
      <c r="D58">
        <v>4.5200828288271948</v>
      </c>
    </row>
    <row r="59" spans="2:4" x14ac:dyDescent="0.35">
      <c r="B59" t="s">
        <v>664</v>
      </c>
      <c r="C59">
        <v>94.890211640211646</v>
      </c>
      <c r="D59">
        <v>1.4543823730778704</v>
      </c>
    </row>
    <row r="60" spans="2:4" x14ac:dyDescent="0.35">
      <c r="B60" t="s">
        <v>668</v>
      </c>
      <c r="C60">
        <v>0</v>
      </c>
      <c r="D60">
        <v>0</v>
      </c>
    </row>
    <row r="61" spans="2:4" x14ac:dyDescent="0.35">
      <c r="B61" t="s">
        <v>671</v>
      </c>
      <c r="C61">
        <v>87.422665563938551</v>
      </c>
      <c r="D61">
        <v>3.2296321634429743</v>
      </c>
    </row>
    <row r="62" spans="2:4" x14ac:dyDescent="0.35">
      <c r="B62" t="s">
        <v>717</v>
      </c>
      <c r="C62">
        <v>1.9090909090909089</v>
      </c>
      <c r="D62">
        <v>0.95778670480479466</v>
      </c>
    </row>
    <row r="63" spans="2:4" x14ac:dyDescent="0.35">
      <c r="B63" t="s">
        <v>718</v>
      </c>
      <c r="C63">
        <v>0.35087719298245612</v>
      </c>
      <c r="D63">
        <v>0.35087719298245612</v>
      </c>
    </row>
    <row r="64" spans="2:4" x14ac:dyDescent="0.35">
      <c r="B64" t="s">
        <v>719</v>
      </c>
      <c r="C64">
        <v>93.674142026702654</v>
      </c>
      <c r="D64">
        <v>0.77325246165900474</v>
      </c>
    </row>
    <row r="67" spans="2:4" x14ac:dyDescent="0.35">
      <c r="B67" t="s">
        <v>630</v>
      </c>
      <c r="C67">
        <v>0.45045045045045046</v>
      </c>
      <c r="D67">
        <v>0.45045045045045046</v>
      </c>
    </row>
    <row r="68" spans="2:4" x14ac:dyDescent="0.35">
      <c r="B68" t="s">
        <v>639</v>
      </c>
      <c r="C68">
        <v>90.490066961184723</v>
      </c>
      <c r="D68">
        <v>0.58182776597450458</v>
      </c>
    </row>
    <row r="69" spans="2:4" x14ac:dyDescent="0.35">
      <c r="B69" t="s">
        <v>647</v>
      </c>
      <c r="C69">
        <v>0.61415098449830186</v>
      </c>
      <c r="D69">
        <v>0.14629457183917466</v>
      </c>
    </row>
    <row r="70" spans="2:4" x14ac:dyDescent="0.35">
      <c r="B70" t="s">
        <v>654</v>
      </c>
      <c r="C70">
        <v>0.1923162188525317</v>
      </c>
      <c r="D70">
        <v>9.6302945467438131E-2</v>
      </c>
    </row>
    <row r="71" spans="2:4" x14ac:dyDescent="0.35">
      <c r="B71" t="s">
        <v>660</v>
      </c>
      <c r="C71">
        <v>46.460561326407678</v>
      </c>
      <c r="D71">
        <v>6.4805895354183436</v>
      </c>
    </row>
    <row r="72" spans="2:4" x14ac:dyDescent="0.35">
      <c r="B72" t="s">
        <v>665</v>
      </c>
      <c r="C72">
        <v>90.339077137244416</v>
      </c>
      <c r="D72">
        <v>0.75224207794000852</v>
      </c>
    </row>
    <row r="73" spans="2:4" x14ac:dyDescent="0.35">
      <c r="B73" t="s">
        <v>669</v>
      </c>
      <c r="C73">
        <v>0</v>
      </c>
      <c r="D73">
        <v>0</v>
      </c>
    </row>
    <row r="74" spans="2:4" x14ac:dyDescent="0.35">
      <c r="B74" t="s">
        <v>672</v>
      </c>
      <c r="C74">
        <v>43.093200724977827</v>
      </c>
      <c r="D74">
        <v>1.8381645310446031</v>
      </c>
    </row>
    <row r="75" spans="2:4" x14ac:dyDescent="0.35">
      <c r="B75" t="s">
        <v>674</v>
      </c>
      <c r="C75">
        <v>0.99067491931200724</v>
      </c>
      <c r="D75">
        <v>0.24423980107521687</v>
      </c>
    </row>
    <row r="76" spans="2:4" x14ac:dyDescent="0.35">
      <c r="B76" t="s">
        <v>720</v>
      </c>
      <c r="C76">
        <v>0.43479911900964535</v>
      </c>
      <c r="D76">
        <v>0.24994239325106238</v>
      </c>
    </row>
    <row r="77" spans="2:4" x14ac:dyDescent="0.35">
      <c r="B77" t="s">
        <v>721</v>
      </c>
      <c r="C77">
        <v>94.879592543143943</v>
      </c>
      <c r="D77">
        <v>2.2835653681169958</v>
      </c>
    </row>
    <row r="80" spans="2:4" x14ac:dyDescent="0.35">
      <c r="B80" t="s">
        <v>620</v>
      </c>
      <c r="C80">
        <v>68.487907891691748</v>
      </c>
      <c r="D80">
        <v>0.46383482799880732</v>
      </c>
    </row>
    <row r="81" spans="2:4" x14ac:dyDescent="0.35">
      <c r="B81" t="s">
        <v>722</v>
      </c>
      <c r="C81">
        <v>0.30581039755351686</v>
      </c>
      <c r="D81">
        <v>0.30581039755351691</v>
      </c>
    </row>
    <row r="82" spans="2:4" x14ac:dyDescent="0.35">
      <c r="B82" t="s">
        <v>723</v>
      </c>
      <c r="C82">
        <v>71.828143883483605</v>
      </c>
      <c r="D82">
        <v>2.7167283071327391</v>
      </c>
    </row>
    <row r="83" spans="2:4" x14ac:dyDescent="0.35">
      <c r="B83" t="s">
        <v>724</v>
      </c>
      <c r="C83">
        <v>74.020609065102178</v>
      </c>
      <c r="D83">
        <v>0.61142341617368567</v>
      </c>
    </row>
    <row r="84" spans="2:4" x14ac:dyDescent="0.35">
      <c r="B84" t="s">
        <v>725</v>
      </c>
      <c r="C84">
        <v>73.030222283231112</v>
      </c>
      <c r="D84">
        <v>0.29569447025444001</v>
      </c>
    </row>
    <row r="85" spans="2:4" x14ac:dyDescent="0.35">
      <c r="B85" t="s">
        <v>726</v>
      </c>
      <c r="C85">
        <v>80.512971698113219</v>
      </c>
      <c r="D85">
        <v>1.0808408293143617</v>
      </c>
    </row>
    <row r="86" spans="2:4" x14ac:dyDescent="0.35">
      <c r="B86" t="s">
        <v>636</v>
      </c>
      <c r="C86">
        <v>76.451678040844357</v>
      </c>
      <c r="D86">
        <v>1.9016600130057322</v>
      </c>
    </row>
    <row r="87" spans="2:4" x14ac:dyDescent="0.35">
      <c r="B87" t="s">
        <v>727</v>
      </c>
      <c r="C87">
        <v>80.819715653694402</v>
      </c>
      <c r="D87">
        <v>1.5634231426781651</v>
      </c>
    </row>
    <row r="88" spans="2:4" x14ac:dyDescent="0.35">
      <c r="B88" t="s">
        <v>728</v>
      </c>
      <c r="C88">
        <v>80.702115556518677</v>
      </c>
      <c r="D88">
        <v>3.1286727828626972</v>
      </c>
    </row>
    <row r="89" spans="2:4" x14ac:dyDescent="0.35">
      <c r="B89" t="s">
        <v>729</v>
      </c>
      <c r="C89">
        <v>87.911852429843307</v>
      </c>
      <c r="D89">
        <v>1.7959264735350926</v>
      </c>
    </row>
    <row r="90" spans="2:4" x14ac:dyDescent="0.35">
      <c r="B90" t="s">
        <v>730</v>
      </c>
      <c r="C90">
        <v>91.380706958737164</v>
      </c>
      <c r="D90">
        <v>0.35069089145873039</v>
      </c>
    </row>
    <row r="93" spans="2:4" x14ac:dyDescent="0.35">
      <c r="B93" t="s">
        <v>628</v>
      </c>
      <c r="C93">
        <v>69.359342504547172</v>
      </c>
      <c r="D93">
        <v>3.9168220408296714</v>
      </c>
    </row>
    <row r="94" spans="2:4" x14ac:dyDescent="0.35">
      <c r="B94" t="s">
        <v>637</v>
      </c>
      <c r="C94">
        <v>93.666190201966188</v>
      </c>
      <c r="D94">
        <v>1.4724629481043399</v>
      </c>
    </row>
    <row r="95" spans="2:4" x14ac:dyDescent="0.35">
      <c r="B95" t="s">
        <v>645</v>
      </c>
      <c r="C95">
        <v>82.222081591074314</v>
      </c>
      <c r="D95">
        <v>3.1881874603420117</v>
      </c>
    </row>
    <row r="96" spans="2:4" x14ac:dyDescent="0.35">
      <c r="B96" t="s">
        <v>652</v>
      </c>
      <c r="C96">
        <v>79.724790540658731</v>
      </c>
      <c r="D96">
        <v>1.3040340317155881</v>
      </c>
    </row>
    <row r="97" spans="2:4" x14ac:dyDescent="0.35">
      <c r="B97" t="s">
        <v>658</v>
      </c>
      <c r="C97">
        <v>14.846091447234897</v>
      </c>
      <c r="D97">
        <v>1.0653121903525689</v>
      </c>
    </row>
    <row r="98" spans="2:4" x14ac:dyDescent="0.35">
      <c r="B98" t="s">
        <v>663</v>
      </c>
      <c r="C98">
        <v>95.705015849338054</v>
      </c>
      <c r="D98">
        <v>0.27219030406783018</v>
      </c>
    </row>
    <row r="99" spans="2:4" x14ac:dyDescent="0.35">
      <c r="B99" t="s">
        <v>667</v>
      </c>
      <c r="C99">
        <v>85.424524771740764</v>
      </c>
      <c r="D99">
        <v>0.86544694291090163</v>
      </c>
    </row>
    <row r="100" spans="2:4" x14ac:dyDescent="0.35">
      <c r="B100" t="s">
        <v>731</v>
      </c>
      <c r="C100">
        <v>0.8232323232323232</v>
      </c>
      <c r="D100">
        <v>0.41552491256720497</v>
      </c>
    </row>
    <row r="101" spans="2:4" x14ac:dyDescent="0.35">
      <c r="B101" t="s">
        <v>732</v>
      </c>
      <c r="C101">
        <v>44.602396514161221</v>
      </c>
      <c r="D101">
        <v>2.43733188474818</v>
      </c>
    </row>
    <row r="102" spans="2:4" x14ac:dyDescent="0.35">
      <c r="B102" t="s">
        <v>733</v>
      </c>
      <c r="C102">
        <v>85.666278166278175</v>
      </c>
      <c r="D102">
        <v>0.9624523766124653</v>
      </c>
    </row>
    <row r="103" spans="2:4" x14ac:dyDescent="0.35">
      <c r="B103" t="s">
        <v>673</v>
      </c>
      <c r="C103">
        <v>95.711758901041108</v>
      </c>
      <c r="D103">
        <v>0.17373846780968272</v>
      </c>
    </row>
    <row r="106" spans="2:4" x14ac:dyDescent="0.35">
      <c r="B106" t="s">
        <v>623</v>
      </c>
      <c r="C106">
        <v>75.108574220774472</v>
      </c>
      <c r="D106">
        <v>2.9503020582670154</v>
      </c>
    </row>
    <row r="107" spans="2:4" x14ac:dyDescent="0.35">
      <c r="B107" t="s">
        <v>634</v>
      </c>
      <c r="C107">
        <v>90.763384030710768</v>
      </c>
      <c r="D107">
        <v>0.34919889181346442</v>
      </c>
    </row>
    <row r="108" spans="2:4" x14ac:dyDescent="0.35">
      <c r="B108" t="s">
        <v>642</v>
      </c>
      <c r="C108">
        <v>83.454232641633169</v>
      </c>
      <c r="D108">
        <v>1.5006243688616341</v>
      </c>
    </row>
    <row r="109" spans="2:4" x14ac:dyDescent="0.35">
      <c r="B109" t="s">
        <v>649</v>
      </c>
      <c r="C109">
        <v>83.963607773384766</v>
      </c>
      <c r="D109">
        <v>2.1137731233376389</v>
      </c>
    </row>
    <row r="110" spans="2:4" x14ac:dyDescent="0.35">
      <c r="B110" t="s">
        <v>734</v>
      </c>
      <c r="C110">
        <v>11.19995745215158</v>
      </c>
      <c r="D110">
        <v>1.1867115694334665</v>
      </c>
    </row>
    <row r="111" spans="2:4" x14ac:dyDescent="0.35">
      <c r="B111" t="s">
        <v>735</v>
      </c>
      <c r="C111">
        <v>91.148073887573503</v>
      </c>
      <c r="D111">
        <v>0.31695849346049726</v>
      </c>
    </row>
    <row r="112" spans="2:4" x14ac:dyDescent="0.35">
      <c r="B112" t="s">
        <v>736</v>
      </c>
      <c r="C112">
        <v>86.044056710579341</v>
      </c>
      <c r="D112">
        <v>1.0542737152183157</v>
      </c>
    </row>
    <row r="113" spans="2:4" x14ac:dyDescent="0.35">
      <c r="B113" t="s">
        <v>737</v>
      </c>
      <c r="C113">
        <v>0</v>
      </c>
      <c r="D113">
        <v>0</v>
      </c>
    </row>
    <row r="114" spans="2:4" x14ac:dyDescent="0.35">
      <c r="B114" t="s">
        <v>738</v>
      </c>
      <c r="C114">
        <v>90.857281918541617</v>
      </c>
      <c r="D114">
        <v>2.8680859472104387</v>
      </c>
    </row>
    <row r="115" spans="2:4" x14ac:dyDescent="0.35">
      <c r="B115" t="s">
        <v>739</v>
      </c>
      <c r="C115">
        <v>87.644033074904641</v>
      </c>
      <c r="D115">
        <v>2.760433625672194</v>
      </c>
    </row>
    <row r="116" spans="2:4" x14ac:dyDescent="0.35">
      <c r="B116" t="s">
        <v>740</v>
      </c>
      <c r="C116">
        <v>93.572711507494105</v>
      </c>
      <c r="D116">
        <v>1.1219794536484331</v>
      </c>
    </row>
    <row r="119" spans="2:4" x14ac:dyDescent="0.35">
      <c r="B119" t="s">
        <v>626</v>
      </c>
      <c r="C119">
        <v>78.578977854004933</v>
      </c>
      <c r="D119">
        <v>2.6037773438941048</v>
      </c>
    </row>
    <row r="120" spans="2:4" x14ac:dyDescent="0.35">
      <c r="B120" t="s">
        <v>635</v>
      </c>
      <c r="C120">
        <v>76.873049604904438</v>
      </c>
      <c r="D120">
        <v>1.9305614627218439</v>
      </c>
    </row>
    <row r="121" spans="2:4" x14ac:dyDescent="0.35">
      <c r="B121" t="s">
        <v>643</v>
      </c>
      <c r="C121">
        <v>82.742902876804138</v>
      </c>
      <c r="D121">
        <v>0.71311182544783558</v>
      </c>
    </row>
    <row r="122" spans="2:4" x14ac:dyDescent="0.35">
      <c r="B122" t="s">
        <v>650</v>
      </c>
      <c r="C122">
        <v>84.255161188556187</v>
      </c>
      <c r="D122">
        <v>1.8541892763148806</v>
      </c>
    </row>
    <row r="123" spans="2:4" x14ac:dyDescent="0.35">
      <c r="B123" t="s">
        <v>656</v>
      </c>
      <c r="C123">
        <v>83.423112239761181</v>
      </c>
      <c r="D123">
        <v>1.7297377475898172</v>
      </c>
    </row>
    <row r="124" spans="2:4" x14ac:dyDescent="0.35">
      <c r="B124" t="s">
        <v>741</v>
      </c>
      <c r="C124">
        <v>0.5535662839033626</v>
      </c>
      <c r="D124">
        <v>0.31725212061375258</v>
      </c>
    </row>
    <row r="125" spans="2:4" x14ac:dyDescent="0.35">
      <c r="B125" t="s">
        <v>742</v>
      </c>
      <c r="C125">
        <v>91.925832279814585</v>
      </c>
      <c r="D125">
        <v>0.96308902133842311</v>
      </c>
    </row>
    <row r="126" spans="2:4" x14ac:dyDescent="0.35">
      <c r="B126" t="s">
        <v>743</v>
      </c>
      <c r="C126">
        <v>86.827485380116968</v>
      </c>
      <c r="D126">
        <v>3.0868732781252906</v>
      </c>
    </row>
    <row r="127" spans="2:4" x14ac:dyDescent="0.35">
      <c r="B127" t="s">
        <v>744</v>
      </c>
      <c r="C127">
        <v>88.505411008406554</v>
      </c>
      <c r="D127">
        <v>0.79401767084912689</v>
      </c>
    </row>
    <row r="128" spans="2:4" x14ac:dyDescent="0.35">
      <c r="B128" t="s">
        <v>745</v>
      </c>
      <c r="C128">
        <v>88.896021847232419</v>
      </c>
      <c r="D128">
        <v>1.5309269061475965</v>
      </c>
    </row>
    <row r="129" spans="2:4" x14ac:dyDescent="0.35">
      <c r="B129" t="s">
        <v>746</v>
      </c>
      <c r="C129">
        <v>91.092191147389869</v>
      </c>
      <c r="D129">
        <v>0.40724790826510981</v>
      </c>
    </row>
    <row r="132" spans="2:4" x14ac:dyDescent="0.35">
      <c r="B132" t="s">
        <v>631</v>
      </c>
      <c r="C132">
        <v>92.760501821062618</v>
      </c>
      <c r="D132">
        <v>1.382735362793146</v>
      </c>
    </row>
    <row r="133" spans="2:4" x14ac:dyDescent="0.35">
      <c r="B133" t="s">
        <v>640</v>
      </c>
      <c r="C133">
        <v>90.713492764436523</v>
      </c>
      <c r="D133">
        <v>0.72513283043621513</v>
      </c>
    </row>
    <row r="134" spans="2:4" x14ac:dyDescent="0.35">
      <c r="B134" t="s">
        <v>648</v>
      </c>
      <c r="C134">
        <v>92.379393644955641</v>
      </c>
      <c r="D134">
        <v>1.1896972687717478</v>
      </c>
    </row>
    <row r="135" spans="2:4" x14ac:dyDescent="0.35">
      <c r="B135" t="s">
        <v>655</v>
      </c>
      <c r="C135">
        <v>93.000412753062918</v>
      </c>
      <c r="D135">
        <v>0.17598316098040634</v>
      </c>
    </row>
    <row r="136" spans="2:4" x14ac:dyDescent="0.35">
      <c r="B136" t="s">
        <v>661</v>
      </c>
      <c r="C136">
        <v>96.308232793127559</v>
      </c>
      <c r="D136">
        <v>1.3199541398237253</v>
      </c>
    </row>
    <row r="137" spans="2:4" x14ac:dyDescent="0.35">
      <c r="B137" t="s">
        <v>666</v>
      </c>
      <c r="C137">
        <v>93.879678241380361</v>
      </c>
      <c r="D137">
        <v>0.31371488099594219</v>
      </c>
    </row>
    <row r="138" spans="2:4" x14ac:dyDescent="0.35">
      <c r="B138" t="s">
        <v>670</v>
      </c>
      <c r="C138">
        <v>95.086588705566328</v>
      </c>
      <c r="D138">
        <v>0.479606027376553</v>
      </c>
    </row>
    <row r="139" spans="2:4" x14ac:dyDescent="0.35">
      <c r="B139" t="s">
        <v>747</v>
      </c>
      <c r="C139">
        <v>95.617010155316621</v>
      </c>
      <c r="D139">
        <v>1.2125263501649279</v>
      </c>
    </row>
    <row r="140" spans="2:4" x14ac:dyDescent="0.35">
      <c r="B140" t="s">
        <v>625</v>
      </c>
      <c r="C140">
        <v>96.192588067142594</v>
      </c>
      <c r="D140">
        <v>0.4781709253018227</v>
      </c>
    </row>
    <row r="141" spans="2:4" x14ac:dyDescent="0.35">
      <c r="B141" t="s">
        <v>624</v>
      </c>
      <c r="C141">
        <v>96.841565182984709</v>
      </c>
      <c r="D141">
        <v>0.23059422071472824</v>
      </c>
    </row>
    <row r="142" spans="2:4" x14ac:dyDescent="0.35">
      <c r="B142" t="s">
        <v>748</v>
      </c>
      <c r="C142">
        <v>0.1349527665317139</v>
      </c>
      <c r="D142">
        <v>0.1349527665317139</v>
      </c>
    </row>
    <row r="145" spans="2:4" x14ac:dyDescent="0.35">
      <c r="B145" t="s">
        <v>531</v>
      </c>
      <c r="C145">
        <v>90.224429598030397</v>
      </c>
      <c r="D145">
        <v>1.4391271767004465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7000-48B2-44E2-A908-E04E8E69B0D4}">
  <dimension ref="B2:AA44"/>
  <sheetViews>
    <sheetView zoomScale="60" workbookViewId="0">
      <selection activeCell="D9" sqref="D9"/>
    </sheetView>
  </sheetViews>
  <sheetFormatPr defaultRowHeight="14.5" x14ac:dyDescent="0.35"/>
  <sheetData>
    <row r="2" spans="2:27" x14ac:dyDescent="0.35">
      <c r="B2" t="s">
        <v>83</v>
      </c>
      <c r="C2">
        <v>68.487907891691748</v>
      </c>
      <c r="D2">
        <v>0.46383482799880732</v>
      </c>
      <c r="F2" t="s">
        <v>85</v>
      </c>
      <c r="G2">
        <v>71.828143883483605</v>
      </c>
      <c r="H2">
        <v>2.7167283071327391</v>
      </c>
      <c r="J2" t="s">
        <v>86</v>
      </c>
      <c r="K2">
        <v>74.020609065102178</v>
      </c>
      <c r="L2">
        <v>0.61142341617368567</v>
      </c>
      <c r="N2" t="s">
        <v>89</v>
      </c>
      <c r="O2">
        <v>76.451678040844357</v>
      </c>
      <c r="P2">
        <v>1.9016600130057322</v>
      </c>
      <c r="R2" t="s">
        <v>91</v>
      </c>
      <c r="S2">
        <v>80.702115556518677</v>
      </c>
      <c r="T2">
        <v>3.1286727828626972</v>
      </c>
      <c r="V2" t="s">
        <v>92</v>
      </c>
      <c r="W2">
        <v>87.911852429843307</v>
      </c>
      <c r="X2">
        <v>1.7959264735350926</v>
      </c>
    </row>
    <row r="3" spans="2:27" x14ac:dyDescent="0.35">
      <c r="B3" t="s">
        <v>215</v>
      </c>
      <c r="C3">
        <v>75.108574220774472</v>
      </c>
      <c r="D3">
        <v>2.9503020582670154</v>
      </c>
      <c r="F3" t="s">
        <v>217</v>
      </c>
      <c r="G3">
        <v>83.454232641633169</v>
      </c>
      <c r="H3">
        <v>1.5006243688616341</v>
      </c>
      <c r="J3" t="s">
        <v>218</v>
      </c>
      <c r="K3">
        <v>83.963607773384766</v>
      </c>
      <c r="L3">
        <v>2.1137731233376389</v>
      </c>
      <c r="N3" t="s">
        <v>221</v>
      </c>
      <c r="O3">
        <v>86.044056710579341</v>
      </c>
      <c r="P3">
        <v>1.0542737152183157</v>
      </c>
      <c r="R3" t="s">
        <v>223</v>
      </c>
      <c r="S3">
        <v>90.857281918541617</v>
      </c>
      <c r="T3">
        <v>2.8680859472104387</v>
      </c>
      <c r="V3" t="s">
        <v>224</v>
      </c>
      <c r="W3">
        <v>87.644033074904641</v>
      </c>
      <c r="X3">
        <v>2.760433625672194</v>
      </c>
      <c r="Z3" t="s">
        <v>92</v>
      </c>
      <c r="AA3">
        <v>87.911852429843307</v>
      </c>
    </row>
    <row r="4" spans="2:27" x14ac:dyDescent="0.35">
      <c r="B4" t="s">
        <v>259</v>
      </c>
      <c r="C4">
        <v>78.578977854004933</v>
      </c>
      <c r="D4">
        <v>2.6037773438941048</v>
      </c>
      <c r="F4" t="s">
        <v>261</v>
      </c>
      <c r="G4">
        <v>82.742902876804138</v>
      </c>
      <c r="H4">
        <v>0.71311182544783558</v>
      </c>
      <c r="J4" t="s">
        <v>262</v>
      </c>
      <c r="K4">
        <v>84.255161188556187</v>
      </c>
      <c r="L4">
        <v>1.8541892763148806</v>
      </c>
      <c r="N4" t="s">
        <v>265</v>
      </c>
      <c r="O4">
        <v>91.925832279814585</v>
      </c>
      <c r="P4">
        <v>0.96308902133842311</v>
      </c>
      <c r="R4" t="s">
        <v>267</v>
      </c>
      <c r="S4">
        <v>88.505411008406554</v>
      </c>
      <c r="T4">
        <v>0.79401767084912689</v>
      </c>
      <c r="V4" t="s">
        <v>268</v>
      </c>
      <c r="W4">
        <v>88.896021847232419</v>
      </c>
      <c r="X4">
        <v>1.5309269061475965</v>
      </c>
      <c r="Z4" t="s">
        <v>224</v>
      </c>
      <c r="AA4">
        <v>87.644033074904641</v>
      </c>
    </row>
    <row r="5" spans="2:27" x14ac:dyDescent="0.35">
      <c r="B5" t="s">
        <v>347</v>
      </c>
      <c r="C5">
        <v>69.359342504547172</v>
      </c>
      <c r="D5">
        <v>3.9168220408296714</v>
      </c>
      <c r="F5" t="s">
        <v>349</v>
      </c>
      <c r="G5">
        <v>82.222081591074314</v>
      </c>
      <c r="H5">
        <v>3.1881874603420117</v>
      </c>
      <c r="J5" t="s">
        <v>350</v>
      </c>
      <c r="K5">
        <v>79.724790540658731</v>
      </c>
      <c r="L5">
        <v>1.3040340317155881</v>
      </c>
      <c r="N5" t="s">
        <v>353</v>
      </c>
      <c r="O5">
        <v>85.424524771740764</v>
      </c>
      <c r="P5">
        <v>0.86544694291090163</v>
      </c>
      <c r="R5" t="s">
        <v>355</v>
      </c>
      <c r="S5">
        <v>87.422665563938551</v>
      </c>
      <c r="T5">
        <v>3.2296321634429743</v>
      </c>
      <c r="V5" t="s">
        <v>356</v>
      </c>
      <c r="W5">
        <v>85.666278166278175</v>
      </c>
      <c r="X5">
        <v>0.9624523766124653</v>
      </c>
      <c r="Z5" t="s">
        <v>268</v>
      </c>
      <c r="AA5">
        <v>88.896021847232419</v>
      </c>
    </row>
    <row r="6" spans="2:27" x14ac:dyDescent="0.35">
      <c r="B6" t="s">
        <v>432</v>
      </c>
      <c r="C6">
        <v>92.760501821062618</v>
      </c>
      <c r="D6">
        <v>1.382735362793146</v>
      </c>
      <c r="F6" t="s">
        <v>477</v>
      </c>
      <c r="G6">
        <v>92.379393644955641</v>
      </c>
      <c r="H6">
        <v>1.1896972687717478</v>
      </c>
      <c r="J6" t="s">
        <v>478</v>
      </c>
      <c r="K6">
        <v>93.000412753062918</v>
      </c>
      <c r="L6">
        <v>0.17598316098040634</v>
      </c>
      <c r="N6" t="s">
        <v>438</v>
      </c>
      <c r="O6">
        <v>95.086588705566328</v>
      </c>
      <c r="P6">
        <v>0.479606027376553</v>
      </c>
      <c r="R6" t="s">
        <v>440</v>
      </c>
      <c r="S6">
        <v>96.192588067142594</v>
      </c>
      <c r="T6">
        <v>0.4781709253018227</v>
      </c>
      <c r="V6" t="s">
        <v>517</v>
      </c>
      <c r="W6">
        <v>96.841565182984709</v>
      </c>
      <c r="X6">
        <v>0.23059422071472824</v>
      </c>
      <c r="Z6" t="s">
        <v>356</v>
      </c>
      <c r="AA6">
        <v>85.666278166278175</v>
      </c>
    </row>
    <row r="7" spans="2:27" x14ac:dyDescent="0.35">
      <c r="B7" t="s">
        <v>40</v>
      </c>
      <c r="C7">
        <v>95.257588415483156</v>
      </c>
      <c r="D7">
        <v>0.91902841896891818</v>
      </c>
      <c r="F7" t="s">
        <v>128</v>
      </c>
      <c r="G7">
        <v>92.96444831928703</v>
      </c>
      <c r="H7">
        <v>1.2774057269374812</v>
      </c>
      <c r="J7" t="s">
        <v>172</v>
      </c>
      <c r="K7">
        <v>93.362301505490578</v>
      </c>
      <c r="L7">
        <v>0.78314629641254063</v>
      </c>
      <c r="N7" t="s">
        <v>304</v>
      </c>
      <c r="O7">
        <v>91.90896721404944</v>
      </c>
      <c r="P7">
        <v>0.43992186225154384</v>
      </c>
      <c r="R7" t="s">
        <v>392</v>
      </c>
      <c r="S7">
        <v>91.274181849048162</v>
      </c>
      <c r="T7">
        <v>1.3132748974162229</v>
      </c>
      <c r="V7" t="s">
        <v>484</v>
      </c>
      <c r="W7">
        <v>90.490066961184723</v>
      </c>
      <c r="X7">
        <v>0.58182776597450458</v>
      </c>
      <c r="Z7" t="s">
        <v>517</v>
      </c>
      <c r="AA7">
        <v>96.841565182984709</v>
      </c>
    </row>
    <row r="8" spans="2:27" x14ac:dyDescent="0.35">
      <c r="B8" t="s">
        <v>43</v>
      </c>
      <c r="C8">
        <v>64.296575210244839</v>
      </c>
      <c r="D8">
        <v>1.8579394192386209</v>
      </c>
      <c r="F8" t="s">
        <v>131</v>
      </c>
      <c r="G8">
        <v>41.338762521044202</v>
      </c>
      <c r="H8">
        <v>2.1759494783107565</v>
      </c>
      <c r="J8" t="s">
        <v>175</v>
      </c>
      <c r="K8">
        <v>41.80124147583598</v>
      </c>
      <c r="L8">
        <v>3.6218251708856757</v>
      </c>
      <c r="N8" t="s">
        <v>307</v>
      </c>
      <c r="O8">
        <v>36.819707299643945</v>
      </c>
      <c r="P8">
        <v>2.9031855977058605</v>
      </c>
      <c r="R8" t="s">
        <v>395</v>
      </c>
      <c r="S8">
        <v>41.404952710995595</v>
      </c>
      <c r="T8">
        <v>4.5200828288271948</v>
      </c>
      <c r="V8" t="s">
        <v>512</v>
      </c>
      <c r="W8">
        <v>46.460561326407678</v>
      </c>
      <c r="X8">
        <v>6.4805895354183436</v>
      </c>
      <c r="Z8" t="s">
        <v>91</v>
      </c>
      <c r="AA8">
        <v>80.702115556518677</v>
      </c>
    </row>
    <row r="9" spans="2:27" x14ac:dyDescent="0.35">
      <c r="B9" t="s">
        <v>44</v>
      </c>
      <c r="C9">
        <v>90.298567001135368</v>
      </c>
      <c r="D9">
        <v>1.0393624157214987</v>
      </c>
      <c r="F9" t="s">
        <v>132</v>
      </c>
      <c r="G9">
        <v>93.089999654370914</v>
      </c>
      <c r="H9">
        <v>0.67498491818899675</v>
      </c>
      <c r="J9" t="s">
        <v>176</v>
      </c>
      <c r="K9">
        <v>94.913266077639278</v>
      </c>
      <c r="L9">
        <v>1.9560009202894248</v>
      </c>
      <c r="N9" t="s">
        <v>308</v>
      </c>
      <c r="O9">
        <v>92.407394979968046</v>
      </c>
      <c r="P9">
        <v>0.62610127310584052</v>
      </c>
      <c r="R9" t="s">
        <v>396</v>
      </c>
      <c r="S9">
        <v>94.890211640211646</v>
      </c>
      <c r="T9">
        <v>1.4543823730778704</v>
      </c>
      <c r="V9" t="s">
        <v>513</v>
      </c>
      <c r="W9">
        <v>90.339077137244416</v>
      </c>
      <c r="X9">
        <v>0.75224207794000852</v>
      </c>
      <c r="Z9" t="s">
        <v>223</v>
      </c>
      <c r="AA9">
        <v>90.857281918541617</v>
      </c>
    </row>
    <row r="10" spans="2:27" x14ac:dyDescent="0.35">
      <c r="B10" t="s">
        <v>46</v>
      </c>
      <c r="C10">
        <v>53.558702635555875</v>
      </c>
      <c r="D10">
        <v>1.6237709708330024</v>
      </c>
      <c r="F10" t="s">
        <v>134</v>
      </c>
      <c r="G10">
        <v>44.049767146595912</v>
      </c>
      <c r="H10">
        <v>1.6289808164455166</v>
      </c>
      <c r="J10" t="s">
        <v>178</v>
      </c>
      <c r="K10">
        <v>44.690964601976837</v>
      </c>
      <c r="L10">
        <v>3.0062670578840662</v>
      </c>
      <c r="N10" t="s">
        <v>310</v>
      </c>
      <c r="O10">
        <v>43.896988275295151</v>
      </c>
      <c r="P10">
        <v>2.5855948435619633</v>
      </c>
      <c r="R10" t="s">
        <v>398</v>
      </c>
      <c r="S10">
        <v>87.422665563938551</v>
      </c>
      <c r="T10">
        <v>3.2296321634429743</v>
      </c>
      <c r="V10" t="s">
        <v>515</v>
      </c>
      <c r="W10">
        <v>43.093200724977827</v>
      </c>
      <c r="X10">
        <v>1.8381645310446031</v>
      </c>
      <c r="Z10" t="s">
        <v>267</v>
      </c>
      <c r="AA10">
        <v>88.505411008406554</v>
      </c>
    </row>
    <row r="11" spans="2:27" x14ac:dyDescent="0.35">
      <c r="B11" t="s">
        <v>49</v>
      </c>
      <c r="C11">
        <v>94.367405424259275</v>
      </c>
      <c r="D11">
        <v>1.2807139794106399</v>
      </c>
      <c r="F11" t="s">
        <v>137</v>
      </c>
      <c r="G11">
        <v>89.863766618809166</v>
      </c>
      <c r="H11">
        <v>3.1503140621200068</v>
      </c>
      <c r="J11" t="s">
        <v>181</v>
      </c>
      <c r="K11">
        <v>96.152958152958149</v>
      </c>
      <c r="L11">
        <v>0.77342858193368169</v>
      </c>
      <c r="N11" t="s">
        <v>313</v>
      </c>
      <c r="O11">
        <v>92.405542157279982</v>
      </c>
      <c r="P11">
        <v>1.4935103311418578</v>
      </c>
      <c r="R11" t="s">
        <v>401</v>
      </c>
      <c r="S11">
        <v>93.674142026702654</v>
      </c>
      <c r="T11">
        <v>0.77325246165900474</v>
      </c>
      <c r="V11" t="s">
        <v>442</v>
      </c>
      <c r="W11">
        <v>94.879592543143943</v>
      </c>
      <c r="X11">
        <v>2.2835653681169958</v>
      </c>
      <c r="Z11" t="s">
        <v>355</v>
      </c>
      <c r="AA11">
        <v>87.422665563938551</v>
      </c>
    </row>
    <row r="12" spans="2:27" x14ac:dyDescent="0.35">
      <c r="Z12" t="s">
        <v>440</v>
      </c>
      <c r="AA12">
        <v>96.192588067142594</v>
      </c>
    </row>
    <row r="13" spans="2:27" x14ac:dyDescent="0.35">
      <c r="C13" t="s">
        <v>537</v>
      </c>
      <c r="D13" t="s">
        <v>5</v>
      </c>
      <c r="G13" t="s">
        <v>537</v>
      </c>
      <c r="H13" t="s">
        <v>5</v>
      </c>
      <c r="K13" t="s">
        <v>537</v>
      </c>
      <c r="L13" t="s">
        <v>5</v>
      </c>
      <c r="O13" t="s">
        <v>537</v>
      </c>
      <c r="P13" t="s">
        <v>5</v>
      </c>
      <c r="S13" t="s">
        <v>537</v>
      </c>
      <c r="T13" t="s">
        <v>5</v>
      </c>
      <c r="W13" t="s">
        <v>537</v>
      </c>
      <c r="X13" t="s">
        <v>5</v>
      </c>
      <c r="Z13" t="s">
        <v>89</v>
      </c>
      <c r="AA13">
        <v>76.451678040844357</v>
      </c>
    </row>
    <row r="14" spans="2:27" x14ac:dyDescent="0.35">
      <c r="C14">
        <f>AVERAGE(C2:C11)</f>
        <v>78.207414297875943</v>
      </c>
      <c r="D14">
        <f>STDEV(C2:C11)/SQRT(10)</f>
        <v>4.5867085270257943</v>
      </c>
      <c r="G14">
        <f>AVERAGE(G2:G11)</f>
        <v>77.393349889805819</v>
      </c>
      <c r="H14">
        <f>STDEV(G2:G11)/SQRT(10)</f>
        <v>6.146638364062623</v>
      </c>
      <c r="K14">
        <f>AVERAGE(K2:K11)</f>
        <v>78.588531313466547</v>
      </c>
      <c r="L14">
        <f>STDEV(K2:K11)/SQRT(10)</f>
        <v>6.3126693860518053</v>
      </c>
      <c r="O14">
        <f>AVERAGE(O2:O11)</f>
        <v>79.237128043478194</v>
      </c>
      <c r="P14">
        <f>STDEV(O2:O11)/SQRT(10)</f>
        <v>6.7166353491042958</v>
      </c>
      <c r="S14">
        <f>AVERAGE(S2:S11)</f>
        <v>85.23462159054445</v>
      </c>
      <c r="T14">
        <f>STDEV(S2:S11)/SQRT(10)</f>
        <v>5.0711385663229951</v>
      </c>
      <c r="W14">
        <f>AVERAGE(W2:W11)</f>
        <v>81.222224939420187</v>
      </c>
      <c r="X14">
        <f>STDEV(W2:W11)/SQRT(10)</f>
        <v>6.1701077045251962</v>
      </c>
      <c r="Z14" t="s">
        <v>221</v>
      </c>
      <c r="AA14">
        <v>86.044056710579341</v>
      </c>
    </row>
    <row r="15" spans="2:27" x14ac:dyDescent="0.35">
      <c r="Z15" t="s">
        <v>265</v>
      </c>
      <c r="AA15">
        <v>91.925832279814585</v>
      </c>
    </row>
    <row r="16" spans="2:27" x14ac:dyDescent="0.35">
      <c r="Z16" t="s">
        <v>353</v>
      </c>
      <c r="AA16">
        <v>85.424524771740764</v>
      </c>
    </row>
    <row r="17" spans="4:27" x14ac:dyDescent="0.35">
      <c r="D17" t="s">
        <v>489</v>
      </c>
      <c r="E17" s="19">
        <v>78.207414297875943</v>
      </c>
      <c r="F17">
        <v>4.5867085270257943</v>
      </c>
      <c r="H17" s="10" t="s">
        <v>519</v>
      </c>
      <c r="I17" s="22">
        <v>39.382817734023192</v>
      </c>
      <c r="J17" s="10">
        <v>9.1828304016103743</v>
      </c>
      <c r="Z17" t="s">
        <v>438</v>
      </c>
      <c r="AA17">
        <v>95.086588705566328</v>
      </c>
    </row>
    <row r="18" spans="4:27" x14ac:dyDescent="0.35">
      <c r="D18" t="s">
        <v>493</v>
      </c>
      <c r="E18" s="19">
        <v>77.393349889805819</v>
      </c>
      <c r="F18">
        <v>6.146638364062623</v>
      </c>
      <c r="H18" s="10" t="s">
        <v>521</v>
      </c>
      <c r="I18" s="22">
        <v>39.005125504881541</v>
      </c>
      <c r="J18" s="10">
        <v>9.3018261526538879</v>
      </c>
      <c r="Z18" t="s">
        <v>86</v>
      </c>
      <c r="AA18">
        <v>74.020609065102178</v>
      </c>
    </row>
    <row r="19" spans="4:27" x14ac:dyDescent="0.35">
      <c r="D19" t="s">
        <v>495</v>
      </c>
      <c r="E19" s="19">
        <v>78.588531313466547</v>
      </c>
      <c r="F19">
        <v>6.3126693860518053</v>
      </c>
      <c r="H19" s="10" t="s">
        <v>522</v>
      </c>
      <c r="I19" s="22">
        <v>39.532169794775264</v>
      </c>
      <c r="J19" s="10">
        <v>9.473362891404669</v>
      </c>
      <c r="Z19" t="s">
        <v>218</v>
      </c>
      <c r="AA19">
        <v>83.963607773384766</v>
      </c>
    </row>
    <row r="20" spans="4:27" x14ac:dyDescent="0.35">
      <c r="D20" t="s">
        <v>501</v>
      </c>
      <c r="E20" s="19">
        <v>79.237128043478194</v>
      </c>
      <c r="F20">
        <v>6.7166353491042958</v>
      </c>
      <c r="H20" s="10" t="s">
        <v>520</v>
      </c>
      <c r="I20" s="22">
        <v>39.737334516850588</v>
      </c>
      <c r="J20" s="10">
        <v>9.6335727818659809</v>
      </c>
      <c r="Z20" t="s">
        <v>262</v>
      </c>
      <c r="AA20">
        <v>84.255161188556187</v>
      </c>
    </row>
    <row r="21" spans="4:27" x14ac:dyDescent="0.35">
      <c r="D21" t="s">
        <v>505</v>
      </c>
      <c r="E21" s="19">
        <v>85.23462159054445</v>
      </c>
      <c r="F21">
        <v>5.0711385663229951</v>
      </c>
      <c r="H21" t="s">
        <v>524</v>
      </c>
      <c r="I21" s="19">
        <v>43.170870887806345</v>
      </c>
      <c r="J21">
        <v>9.9618753247711176</v>
      </c>
      <c r="Z21" t="s">
        <v>350</v>
      </c>
      <c r="AA21">
        <v>79.724790540658731</v>
      </c>
    </row>
    <row r="22" spans="4:27" x14ac:dyDescent="0.35">
      <c r="D22" t="s">
        <v>507</v>
      </c>
      <c r="E22" s="19">
        <v>81.222224939420187</v>
      </c>
      <c r="F22">
        <v>6.1701077045251962</v>
      </c>
      <c r="H22" s="10" t="s">
        <v>523</v>
      </c>
      <c r="I22" s="22">
        <v>40.762821430183322</v>
      </c>
      <c r="J22" s="10">
        <v>9.7557683092377498</v>
      </c>
      <c r="Z22" t="s">
        <v>478</v>
      </c>
      <c r="AA22">
        <v>93.000412753062918</v>
      </c>
    </row>
    <row r="23" spans="4:27" x14ac:dyDescent="0.35">
      <c r="E23" s="19"/>
      <c r="Z23" t="s">
        <v>85</v>
      </c>
      <c r="AA23">
        <v>71.828143883483605</v>
      </c>
    </row>
    <row r="24" spans="4:27" x14ac:dyDescent="0.35">
      <c r="D24" t="s">
        <v>531</v>
      </c>
      <c r="E24" s="19"/>
      <c r="H24" t="s">
        <v>531</v>
      </c>
      <c r="I24" s="19">
        <v>90.224429598030397</v>
      </c>
      <c r="J24">
        <v>1.4391271767004465</v>
      </c>
      <c r="Z24" t="s">
        <v>217</v>
      </c>
      <c r="AA24">
        <v>83.454232641633169</v>
      </c>
    </row>
    <row r="25" spans="4:27" x14ac:dyDescent="0.35">
      <c r="Z25" t="s">
        <v>261</v>
      </c>
      <c r="AA25">
        <v>82.742902876804138</v>
      </c>
    </row>
    <row r="26" spans="4:27" x14ac:dyDescent="0.35">
      <c r="Z26" t="s">
        <v>349</v>
      </c>
      <c r="AA26">
        <v>82.222081591074314</v>
      </c>
    </row>
    <row r="27" spans="4:27" x14ac:dyDescent="0.35">
      <c r="Z27" t="s">
        <v>477</v>
      </c>
      <c r="AA27">
        <v>92.379393644955641</v>
      </c>
    </row>
    <row r="28" spans="4:27" x14ac:dyDescent="0.35">
      <c r="D28" s="10" t="s">
        <v>519</v>
      </c>
      <c r="E28" s="22">
        <v>39.382817734023192</v>
      </c>
      <c r="F28" s="10">
        <v>9.1828304016103743</v>
      </c>
      <c r="Z28" t="s">
        <v>83</v>
      </c>
      <c r="AA28">
        <v>68.487907891691748</v>
      </c>
    </row>
    <row r="29" spans="4:27" x14ac:dyDescent="0.35">
      <c r="D29" s="10" t="s">
        <v>520</v>
      </c>
      <c r="E29" s="22">
        <v>39.737334516850588</v>
      </c>
      <c r="F29" s="10">
        <v>9.6335727818659809</v>
      </c>
      <c r="Z29" t="s">
        <v>215</v>
      </c>
      <c r="AA29">
        <v>75.108574220774472</v>
      </c>
    </row>
    <row r="30" spans="4:27" x14ac:dyDescent="0.35">
      <c r="D30" s="10" t="s">
        <v>521</v>
      </c>
      <c r="E30" s="22">
        <v>39.005125504881541</v>
      </c>
      <c r="F30" s="10">
        <v>9.3018261526538879</v>
      </c>
      <c r="Z30" t="s">
        <v>259</v>
      </c>
      <c r="AA30">
        <v>78.578977854004933</v>
      </c>
    </row>
    <row r="31" spans="4:27" x14ac:dyDescent="0.35">
      <c r="D31" s="10" t="s">
        <v>522</v>
      </c>
      <c r="E31" s="22">
        <v>39.532169794775264</v>
      </c>
      <c r="F31" s="10">
        <v>9.473362891404669</v>
      </c>
      <c r="Z31" t="s">
        <v>347</v>
      </c>
      <c r="AA31">
        <v>69.359342504547172</v>
      </c>
    </row>
    <row r="32" spans="4:27" x14ac:dyDescent="0.35">
      <c r="D32" s="10" t="s">
        <v>523</v>
      </c>
      <c r="E32" s="22">
        <v>40.762821430183322</v>
      </c>
      <c r="F32" s="10">
        <v>9.7557683092377498</v>
      </c>
      <c r="J32" s="10" t="s">
        <v>519</v>
      </c>
      <c r="K32" s="19">
        <v>78.207414297875943</v>
      </c>
      <c r="L32">
        <v>4.5867085270257943</v>
      </c>
      <c r="N32" s="19">
        <v>0.25062656641604009</v>
      </c>
      <c r="O32">
        <v>0.25062656641604009</v>
      </c>
      <c r="Z32" t="s">
        <v>432</v>
      </c>
      <c r="AA32">
        <v>92.760501821062618</v>
      </c>
    </row>
    <row r="33" spans="4:15" x14ac:dyDescent="0.35">
      <c r="D33" t="s">
        <v>524</v>
      </c>
      <c r="E33" s="19">
        <v>43.170870887806345</v>
      </c>
      <c r="F33">
        <v>9.9618753247711176</v>
      </c>
      <c r="J33" s="10" t="s">
        <v>520</v>
      </c>
      <c r="K33" s="19">
        <v>79.237128043478194</v>
      </c>
      <c r="L33">
        <v>6.7166353491042958</v>
      </c>
      <c r="N33" s="19">
        <v>0.1061571125265393</v>
      </c>
      <c r="O33">
        <v>0.1061571125265393</v>
      </c>
    </row>
    <row r="34" spans="4:15" x14ac:dyDescent="0.35">
      <c r="J34" s="10" t="s">
        <v>521</v>
      </c>
      <c r="K34" s="19">
        <v>77.393349889805819</v>
      </c>
      <c r="L34">
        <v>6.146638364062623</v>
      </c>
      <c r="N34" s="19">
        <v>0</v>
      </c>
      <c r="O34">
        <v>0</v>
      </c>
    </row>
    <row r="35" spans="4:15" x14ac:dyDescent="0.35">
      <c r="J35" s="10" t="s">
        <v>522</v>
      </c>
      <c r="K35" s="19">
        <v>78.588531313466547</v>
      </c>
      <c r="L35">
        <v>6.3126693860518053</v>
      </c>
      <c r="N35" s="19">
        <v>0</v>
      </c>
      <c r="O35">
        <v>0</v>
      </c>
    </row>
    <row r="36" spans="4:15" x14ac:dyDescent="0.35">
      <c r="J36" s="10" t="s">
        <v>523</v>
      </c>
      <c r="K36" s="19">
        <v>81.222224939420187</v>
      </c>
      <c r="L36">
        <v>6.1701077045251962</v>
      </c>
      <c r="N36" s="19">
        <v>0.43479911900964535</v>
      </c>
      <c r="O36">
        <v>0.24994239325106238</v>
      </c>
    </row>
    <row r="37" spans="4:15" x14ac:dyDescent="0.35">
      <c r="J37" t="s">
        <v>524</v>
      </c>
      <c r="K37" s="19">
        <v>85.23462159054445</v>
      </c>
      <c r="L37">
        <v>5.0711385663229951</v>
      </c>
      <c r="N37" s="19">
        <v>1.9090909090909089</v>
      </c>
      <c r="O37">
        <v>0.95778670480479466</v>
      </c>
    </row>
    <row r="38" spans="4:15" x14ac:dyDescent="0.35">
      <c r="J38" t="s">
        <v>525</v>
      </c>
      <c r="K38" s="19">
        <v>66.114270753656157</v>
      </c>
      <c r="L38">
        <v>6.3832054275807293</v>
      </c>
      <c r="N38" s="19">
        <v>11.19995745215158</v>
      </c>
      <c r="O38">
        <v>1.1867115694334665</v>
      </c>
    </row>
    <row r="39" spans="4:15" x14ac:dyDescent="0.35">
      <c r="J39" t="s">
        <v>526</v>
      </c>
      <c r="K39" s="19">
        <v>64.204235078786581</v>
      </c>
      <c r="L39">
        <v>6.3278697860863113</v>
      </c>
      <c r="N39" s="19">
        <v>0.8232323232323232</v>
      </c>
      <c r="O39">
        <v>0.41552491256720497</v>
      </c>
    </row>
    <row r="40" spans="4:15" x14ac:dyDescent="0.35">
      <c r="J40" t="s">
        <v>527</v>
      </c>
      <c r="K40" s="19">
        <v>88.515220079698324</v>
      </c>
      <c r="L40">
        <v>1.2654636764480378</v>
      </c>
      <c r="N40" s="19">
        <v>0.5535662839033626</v>
      </c>
      <c r="O40">
        <v>0.31725212061375258</v>
      </c>
    </row>
    <row r="41" spans="4:15" x14ac:dyDescent="0.35">
      <c r="J41" t="s">
        <v>528</v>
      </c>
      <c r="K41" s="19">
        <v>84.620979716391048</v>
      </c>
      <c r="L41">
        <v>1.9522402892680089</v>
      </c>
      <c r="N41" s="19">
        <v>0.30581039755351686</v>
      </c>
      <c r="O41">
        <v>0.30581039755351691</v>
      </c>
    </row>
    <row r="42" spans="4:15" x14ac:dyDescent="0.35">
      <c r="J42" t="s">
        <v>529</v>
      </c>
      <c r="K42" s="19">
        <v>93.794011978342567</v>
      </c>
      <c r="L42">
        <v>0.46130164397459916</v>
      </c>
      <c r="N42" s="19">
        <v>0.1349527665317139</v>
      </c>
      <c r="O42">
        <v>0.1349527665317139</v>
      </c>
    </row>
    <row r="43" spans="4:15" x14ac:dyDescent="0.35">
      <c r="K43" s="19"/>
    </row>
    <row r="44" spans="4:15" x14ac:dyDescent="0.35">
      <c r="J44" t="s">
        <v>531</v>
      </c>
      <c r="K44" s="19">
        <v>90.224429598030397</v>
      </c>
      <c r="L44">
        <v>1.4391271767004465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2FD57-BDE7-4D8B-8DB3-A9C524CC0808}">
  <dimension ref="A3:M29"/>
  <sheetViews>
    <sheetView zoomScale="26" workbookViewId="0">
      <selection activeCell="H5" sqref="H5"/>
    </sheetView>
  </sheetViews>
  <sheetFormatPr defaultRowHeight="14.5" x14ac:dyDescent="0.35"/>
  <sheetData>
    <row r="3" spans="1:13" x14ac:dyDescent="0.35">
      <c r="B3" t="s">
        <v>510</v>
      </c>
      <c r="C3" t="s">
        <v>511</v>
      </c>
      <c r="E3" t="s">
        <v>510</v>
      </c>
      <c r="F3" t="s">
        <v>511</v>
      </c>
    </row>
    <row r="4" spans="1:13" x14ac:dyDescent="0.35">
      <c r="A4" t="s">
        <v>489</v>
      </c>
      <c r="B4" s="19">
        <v>38.809303606707473</v>
      </c>
      <c r="C4">
        <v>12.851457279524841</v>
      </c>
      <c r="E4" s="19">
        <v>39.956331861338917</v>
      </c>
      <c r="F4">
        <v>13.813153128830102</v>
      </c>
      <c r="H4">
        <v>0.952192000214235</v>
      </c>
      <c r="K4" t="s">
        <v>488</v>
      </c>
      <c r="L4" s="18">
        <v>0.25062656641604009</v>
      </c>
      <c r="M4">
        <v>0.25062656641604009</v>
      </c>
    </row>
    <row r="5" spans="1:13" x14ac:dyDescent="0.35">
      <c r="A5" t="s">
        <v>491</v>
      </c>
      <c r="B5" s="19">
        <v>90.727367086656116</v>
      </c>
      <c r="C5">
        <v>1.6152127401037399</v>
      </c>
      <c r="E5" s="19">
        <v>78.51459234612598</v>
      </c>
      <c r="F5">
        <v>2.2796456448307563</v>
      </c>
      <c r="H5">
        <v>3.6812932356221914E-4</v>
      </c>
      <c r="K5" t="s">
        <v>490</v>
      </c>
      <c r="L5" s="18">
        <v>0.30581039755351686</v>
      </c>
      <c r="M5">
        <v>0.30581039755351691</v>
      </c>
    </row>
    <row r="6" spans="1:13" x14ac:dyDescent="0.35">
      <c r="A6" t="s">
        <v>493</v>
      </c>
      <c r="B6" s="19">
        <v>41.419961566285579</v>
      </c>
      <c r="C6">
        <v>13.78775667603664</v>
      </c>
      <c r="E6" s="19">
        <v>36.590289443477495</v>
      </c>
      <c r="F6">
        <v>13.18807490624344</v>
      </c>
      <c r="H6">
        <v>0.80303308600675827</v>
      </c>
      <c r="K6" t="s">
        <v>492</v>
      </c>
      <c r="L6" s="18">
        <v>0</v>
      </c>
      <c r="M6">
        <v>0</v>
      </c>
    </row>
    <row r="7" spans="1:13" x14ac:dyDescent="0.35">
      <c r="A7" t="s">
        <v>495</v>
      </c>
      <c r="B7" s="19">
        <v>41.613645118100649</v>
      </c>
      <c r="C7">
        <v>13.871026958298074</v>
      </c>
      <c r="E7" s="19">
        <v>37.450694471449886</v>
      </c>
      <c r="F7">
        <v>13.621801932529268</v>
      </c>
      <c r="H7">
        <v>0.8328520902039096</v>
      </c>
      <c r="K7" t="s">
        <v>494</v>
      </c>
      <c r="L7" s="18">
        <v>0</v>
      </c>
      <c r="M7">
        <v>0</v>
      </c>
    </row>
    <row r="8" spans="1:13" x14ac:dyDescent="0.35">
      <c r="A8" t="s">
        <v>497</v>
      </c>
      <c r="B8" s="19">
        <v>53.972945930752687</v>
      </c>
      <c r="C8">
        <v>7.8007503954687696</v>
      </c>
      <c r="E8" s="19">
        <v>78.255595576559642</v>
      </c>
      <c r="F8">
        <v>8.8558388815533569</v>
      </c>
      <c r="H8">
        <v>5.4414272480102138E-2</v>
      </c>
      <c r="K8" t="s">
        <v>496</v>
      </c>
      <c r="L8" s="18">
        <v>11.19995745215158</v>
      </c>
      <c r="M8">
        <v>1.1867115694334665</v>
      </c>
    </row>
    <row r="9" spans="1:13" x14ac:dyDescent="0.35">
      <c r="A9" t="s">
        <v>499</v>
      </c>
      <c r="B9" s="19">
        <v>91.718425616697488</v>
      </c>
      <c r="C9">
        <v>1.3864148016346385</v>
      </c>
      <c r="E9" s="19">
        <v>85.312014542699131</v>
      </c>
      <c r="F9">
        <v>1.5997489587539013</v>
      </c>
      <c r="H9">
        <v>7.2579995331863243E-3</v>
      </c>
      <c r="K9" t="s">
        <v>498</v>
      </c>
      <c r="L9" s="18">
        <v>0.5535662839033626</v>
      </c>
      <c r="M9">
        <v>0.31725212061375258</v>
      </c>
    </row>
    <row r="10" spans="1:13" x14ac:dyDescent="0.35">
      <c r="A10" t="s">
        <v>501</v>
      </c>
      <c r="B10" s="19">
        <v>43.513675582131633</v>
      </c>
      <c r="C10">
        <v>14.569087600126164</v>
      </c>
      <c r="E10" s="19">
        <v>35.960993451569536</v>
      </c>
      <c r="F10">
        <v>13.282282298315627</v>
      </c>
      <c r="H10">
        <v>0.70613592402906944</v>
      </c>
      <c r="K10" t="s">
        <v>500</v>
      </c>
      <c r="L10" s="18">
        <v>0.1061571125265393</v>
      </c>
      <c r="M10">
        <v>0.1061571125265393</v>
      </c>
    </row>
    <row r="11" spans="1:13" x14ac:dyDescent="0.35">
      <c r="A11" t="s">
        <v>503</v>
      </c>
      <c r="B11" s="19">
        <v>53.71562310876908</v>
      </c>
      <c r="C11">
        <v>8.7808578808214328</v>
      </c>
      <c r="E11" s="19">
        <v>74.692847048804055</v>
      </c>
      <c r="F11">
        <v>8.2167878348293009</v>
      </c>
      <c r="H11">
        <v>9.8148276410097157E-2</v>
      </c>
      <c r="K11" t="s">
        <v>502</v>
      </c>
      <c r="L11" s="18">
        <v>0.8232323232323232</v>
      </c>
      <c r="M11">
        <v>0.41552491256720497</v>
      </c>
    </row>
    <row r="12" spans="1:13" x14ac:dyDescent="0.35">
      <c r="A12" t="s">
        <v>505</v>
      </c>
      <c r="B12" s="19">
        <v>45.264198581753199</v>
      </c>
      <c r="C12">
        <v>14.540521797435247</v>
      </c>
      <c r="E12" s="19">
        <v>41.077543193859476</v>
      </c>
      <c r="F12">
        <v>14.373878586345763</v>
      </c>
      <c r="H12">
        <v>0.84005150070102741</v>
      </c>
      <c r="K12" t="s">
        <v>504</v>
      </c>
      <c r="L12" s="18">
        <v>1.9090909090909089</v>
      </c>
      <c r="M12">
        <v>0.95778670480479466</v>
      </c>
    </row>
    <row r="13" spans="1:13" x14ac:dyDescent="0.35">
      <c r="A13" t="s">
        <v>507</v>
      </c>
      <c r="B13" s="19">
        <v>44.774633733759451</v>
      </c>
      <c r="C13">
        <v>14.900423334681154</v>
      </c>
      <c r="E13" s="19">
        <v>36.751009126607187</v>
      </c>
      <c r="F13">
        <v>13.275950544087035</v>
      </c>
      <c r="H13">
        <v>0.69238126737559025</v>
      </c>
      <c r="K13" t="s">
        <v>506</v>
      </c>
      <c r="L13" s="18">
        <v>0.43479911900964535</v>
      </c>
      <c r="M13">
        <v>0.24994239325106238</v>
      </c>
    </row>
    <row r="14" spans="1:13" x14ac:dyDescent="0.35">
      <c r="A14" t="s">
        <v>509</v>
      </c>
      <c r="B14" s="19">
        <v>93.310077543781546</v>
      </c>
      <c r="C14">
        <v>0.65802411983208231</v>
      </c>
      <c r="E14" s="19">
        <v>94.277946412903603</v>
      </c>
      <c r="F14">
        <v>0.6429984535530483</v>
      </c>
      <c r="H14">
        <v>0.30671602222209904</v>
      </c>
      <c r="K14" t="s">
        <v>508</v>
      </c>
      <c r="L14" s="18">
        <v>0.1349527665317139</v>
      </c>
      <c r="M14">
        <v>0.1349527665317139</v>
      </c>
    </row>
    <row r="15" spans="1:13" x14ac:dyDescent="0.35">
      <c r="B15" s="19"/>
    </row>
    <row r="16" spans="1:13" x14ac:dyDescent="0.35">
      <c r="A16" t="s">
        <v>531</v>
      </c>
      <c r="B16" s="19">
        <v>90.224429598030397</v>
      </c>
      <c r="C16">
        <v>1.4391271767004465</v>
      </c>
      <c r="D16">
        <v>1.4391271767004465</v>
      </c>
    </row>
    <row r="18" spans="3:13" ht="15" thickBot="1" x14ac:dyDescent="0.4">
      <c r="C18" s="20" t="s">
        <v>533</v>
      </c>
      <c r="D18" s="20" t="s">
        <v>534</v>
      </c>
      <c r="E18" s="20" t="s">
        <v>535</v>
      </c>
      <c r="F18" s="20" t="s">
        <v>536</v>
      </c>
      <c r="G18" s="20"/>
    </row>
    <row r="19" spans="3:13" x14ac:dyDescent="0.35">
      <c r="C19" t="s">
        <v>489</v>
      </c>
      <c r="D19" s="19">
        <v>38.809303606707473</v>
      </c>
      <c r="E19" s="19">
        <v>39.956331861338917</v>
      </c>
      <c r="F19" s="18">
        <v>0.952192000214235</v>
      </c>
      <c r="K19" s="19"/>
      <c r="L19" s="19"/>
      <c r="M19" s="18"/>
    </row>
    <row r="20" spans="3:13" x14ac:dyDescent="0.35">
      <c r="C20" t="s">
        <v>491</v>
      </c>
      <c r="D20" s="19">
        <v>90.727367086656116</v>
      </c>
      <c r="E20" s="19">
        <v>78.51459234612598</v>
      </c>
      <c r="F20" s="21">
        <v>3.6812932356221914E-4</v>
      </c>
      <c r="K20" s="19"/>
      <c r="L20" s="19"/>
      <c r="M20" s="18"/>
    </row>
    <row r="21" spans="3:13" x14ac:dyDescent="0.35">
      <c r="C21" t="s">
        <v>493</v>
      </c>
      <c r="D21" s="19">
        <v>41.419961566285579</v>
      </c>
      <c r="E21" s="19">
        <v>36.590289443477495</v>
      </c>
      <c r="F21" s="18">
        <v>0.80303308600675827</v>
      </c>
      <c r="K21" s="19"/>
      <c r="L21" s="19"/>
      <c r="M21" s="18"/>
    </row>
    <row r="22" spans="3:13" x14ac:dyDescent="0.35">
      <c r="C22" t="s">
        <v>495</v>
      </c>
      <c r="D22" s="19">
        <v>41.613645118100649</v>
      </c>
      <c r="E22" s="19">
        <v>37.450694471449886</v>
      </c>
      <c r="F22" s="18">
        <v>0.8328520902039096</v>
      </c>
      <c r="K22" s="19"/>
      <c r="L22" s="19"/>
      <c r="M22" s="18"/>
    </row>
    <row r="23" spans="3:13" x14ac:dyDescent="0.35">
      <c r="C23" t="s">
        <v>497</v>
      </c>
      <c r="D23" s="19">
        <v>53.972945930752687</v>
      </c>
      <c r="E23" s="19">
        <v>78.255595576559642</v>
      </c>
      <c r="F23" s="18">
        <v>5.4414272480102138E-2</v>
      </c>
      <c r="K23" s="19"/>
      <c r="L23" s="19"/>
      <c r="M23" s="18"/>
    </row>
    <row r="24" spans="3:13" x14ac:dyDescent="0.35">
      <c r="C24" t="s">
        <v>499</v>
      </c>
      <c r="D24" s="19">
        <v>91.718425616697488</v>
      </c>
      <c r="E24" s="19">
        <v>85.312014542699131</v>
      </c>
      <c r="F24" s="21">
        <v>7.2579995331863243E-3</v>
      </c>
      <c r="K24" s="19"/>
      <c r="L24" s="19"/>
      <c r="M24" s="18"/>
    </row>
    <row r="25" spans="3:13" x14ac:dyDescent="0.35">
      <c r="C25" t="s">
        <v>501</v>
      </c>
      <c r="D25" s="19">
        <v>43.513675582131633</v>
      </c>
      <c r="E25" s="19">
        <v>35.960993451569536</v>
      </c>
      <c r="F25" s="18">
        <v>0.70613592402906944</v>
      </c>
      <c r="K25" s="19"/>
      <c r="L25" s="19"/>
      <c r="M25" s="18"/>
    </row>
    <row r="26" spans="3:13" x14ac:dyDescent="0.35">
      <c r="C26" t="s">
        <v>503</v>
      </c>
      <c r="D26" s="19">
        <v>53.71562310876908</v>
      </c>
      <c r="E26" s="19">
        <v>74.692847048804055</v>
      </c>
      <c r="F26" s="18">
        <v>9.8148276410097157E-2</v>
      </c>
      <c r="K26" s="19"/>
      <c r="L26" s="19"/>
      <c r="M26" s="18"/>
    </row>
    <row r="27" spans="3:13" x14ac:dyDescent="0.35">
      <c r="C27" t="s">
        <v>505</v>
      </c>
      <c r="D27" s="19">
        <v>45.264198581753199</v>
      </c>
      <c r="E27" s="19">
        <v>41.077543193859476</v>
      </c>
      <c r="F27" s="18">
        <v>0.84005150070102741</v>
      </c>
      <c r="K27" s="19"/>
      <c r="L27" s="19"/>
      <c r="M27" s="18"/>
    </row>
    <row r="28" spans="3:13" x14ac:dyDescent="0.35">
      <c r="C28" t="s">
        <v>507</v>
      </c>
      <c r="D28" s="19">
        <v>44.774633733759451</v>
      </c>
      <c r="E28" s="19">
        <v>36.751009126607187</v>
      </c>
      <c r="F28" s="18">
        <v>0.69238126737559025</v>
      </c>
      <c r="K28" s="19"/>
      <c r="L28" s="19"/>
      <c r="M28" s="18"/>
    </row>
    <row r="29" spans="3:13" x14ac:dyDescent="0.35">
      <c r="C29" t="s">
        <v>509</v>
      </c>
      <c r="D29" s="19">
        <v>93.310077543781546</v>
      </c>
      <c r="E29" s="19">
        <v>94.277946412903603</v>
      </c>
      <c r="F29" s="18">
        <v>0.30671602222209904</v>
      </c>
      <c r="K29" s="19"/>
      <c r="L29" s="19"/>
      <c r="M29" s="18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F3619-3D47-4F0D-99F0-6468FD8DFF2A}">
  <dimension ref="B2:H13"/>
  <sheetViews>
    <sheetView zoomScale="56" workbookViewId="0">
      <selection activeCell="C8" sqref="C8"/>
    </sheetView>
  </sheetViews>
  <sheetFormatPr defaultRowHeight="14.5" x14ac:dyDescent="0.35"/>
  <sheetData>
    <row r="2" spans="2:8" x14ac:dyDescent="0.35">
      <c r="B2" t="s">
        <v>488</v>
      </c>
      <c r="C2" s="19">
        <v>0.25062656641604009</v>
      </c>
      <c r="D2">
        <v>0.25062656641604009</v>
      </c>
      <c r="G2" t="s">
        <v>486</v>
      </c>
      <c r="H2" t="s">
        <v>487</v>
      </c>
    </row>
    <row r="3" spans="2:8" x14ac:dyDescent="0.35">
      <c r="B3" t="s">
        <v>490</v>
      </c>
      <c r="C3" s="19">
        <v>0.30581039755351686</v>
      </c>
      <c r="D3">
        <v>0.30581039755351691</v>
      </c>
      <c r="G3" t="s">
        <v>488</v>
      </c>
      <c r="H3" t="s">
        <v>489</v>
      </c>
    </row>
    <row r="4" spans="2:8" x14ac:dyDescent="0.35">
      <c r="B4" t="s">
        <v>492</v>
      </c>
      <c r="C4" s="19">
        <v>0</v>
      </c>
      <c r="D4">
        <v>0</v>
      </c>
      <c r="G4" t="s">
        <v>490</v>
      </c>
      <c r="H4" t="s">
        <v>491</v>
      </c>
    </row>
    <row r="5" spans="2:8" x14ac:dyDescent="0.35">
      <c r="B5" t="s">
        <v>494</v>
      </c>
      <c r="C5" s="19">
        <v>0</v>
      </c>
      <c r="D5">
        <v>0</v>
      </c>
      <c r="G5" t="s">
        <v>492</v>
      </c>
      <c r="H5" t="s">
        <v>493</v>
      </c>
    </row>
    <row r="6" spans="2:8" x14ac:dyDescent="0.35">
      <c r="B6" t="s">
        <v>496</v>
      </c>
      <c r="C6" s="19">
        <v>11.19995745215158</v>
      </c>
      <c r="D6">
        <v>1.1867115694334665</v>
      </c>
      <c r="E6" s="19">
        <f>AVERAGE(C6,C9)</f>
        <v>6.0115948876919516</v>
      </c>
      <c r="G6" t="s">
        <v>494</v>
      </c>
      <c r="H6" t="s">
        <v>495</v>
      </c>
    </row>
    <row r="7" spans="2:8" x14ac:dyDescent="0.35">
      <c r="B7" t="s">
        <v>498</v>
      </c>
      <c r="C7" s="19">
        <v>0.5535662839033626</v>
      </c>
      <c r="D7">
        <v>0.31725212061375258</v>
      </c>
      <c r="G7" t="s">
        <v>496</v>
      </c>
      <c r="H7" t="s">
        <v>497</v>
      </c>
    </row>
    <row r="8" spans="2:8" x14ac:dyDescent="0.35">
      <c r="B8" t="s">
        <v>500</v>
      </c>
      <c r="C8" s="19">
        <v>0.1061571125265393</v>
      </c>
      <c r="D8">
        <v>0.1061571125265393</v>
      </c>
      <c r="G8" t="s">
        <v>498</v>
      </c>
      <c r="H8" t="s">
        <v>499</v>
      </c>
    </row>
    <row r="9" spans="2:8" x14ac:dyDescent="0.35">
      <c r="B9" t="s">
        <v>502</v>
      </c>
      <c r="C9" s="19">
        <v>0.8232323232323232</v>
      </c>
      <c r="D9">
        <v>0.41552491256720497</v>
      </c>
      <c r="G9" t="s">
        <v>500</v>
      </c>
      <c r="H9" t="s">
        <v>501</v>
      </c>
    </row>
    <row r="10" spans="2:8" x14ac:dyDescent="0.35">
      <c r="B10" t="s">
        <v>504</v>
      </c>
      <c r="C10" s="19">
        <v>1.9090909090909089</v>
      </c>
      <c r="D10">
        <v>0.95778670480479466</v>
      </c>
      <c r="G10" t="s">
        <v>502</v>
      </c>
      <c r="H10" t="s">
        <v>503</v>
      </c>
    </row>
    <row r="11" spans="2:8" x14ac:dyDescent="0.35">
      <c r="B11" t="s">
        <v>506</v>
      </c>
      <c r="C11" s="19">
        <v>0.43479911900964535</v>
      </c>
      <c r="D11">
        <v>0.24994239325106238</v>
      </c>
      <c r="G11" t="s">
        <v>504</v>
      </c>
      <c r="H11" t="s">
        <v>505</v>
      </c>
    </row>
    <row r="12" spans="2:8" x14ac:dyDescent="0.35">
      <c r="B12" t="s">
        <v>508</v>
      </c>
      <c r="C12" s="19">
        <v>0.1349527665317139</v>
      </c>
      <c r="D12">
        <v>0.1349527665317139</v>
      </c>
      <c r="G12" t="s">
        <v>506</v>
      </c>
      <c r="H12" t="s">
        <v>507</v>
      </c>
    </row>
    <row r="13" spans="2:8" x14ac:dyDescent="0.35">
      <c r="G13" t="s">
        <v>508</v>
      </c>
      <c r="H13" t="s">
        <v>509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1300-A82B-459A-8BA3-636CD2621D24}">
  <dimension ref="B3:O32"/>
  <sheetViews>
    <sheetView zoomScale="71" workbookViewId="0">
      <selection activeCell="L3" sqref="L3:L4"/>
    </sheetView>
  </sheetViews>
  <sheetFormatPr defaultRowHeight="14.5" x14ac:dyDescent="0.35"/>
  <cols>
    <col min="6" max="6" width="12.6328125" customWidth="1"/>
    <col min="7" max="7" width="10.36328125" bestFit="1" customWidth="1"/>
  </cols>
  <sheetData>
    <row r="3" spans="2:14" x14ac:dyDescent="0.35">
      <c r="K3" t="s">
        <v>548</v>
      </c>
      <c r="L3" s="19">
        <v>76.201839647431726</v>
      </c>
      <c r="M3">
        <v>3.0225548331182268</v>
      </c>
    </row>
    <row r="4" spans="2:14" x14ac:dyDescent="0.35">
      <c r="K4" t="s">
        <v>547</v>
      </c>
      <c r="L4" s="19">
        <v>72.696327614678665</v>
      </c>
      <c r="M4">
        <v>5.4248274149015518</v>
      </c>
    </row>
    <row r="5" spans="2:14" x14ac:dyDescent="0.35">
      <c r="L5" s="19"/>
    </row>
    <row r="6" spans="2:14" x14ac:dyDescent="0.35">
      <c r="K6" t="s">
        <v>550</v>
      </c>
      <c r="L6" s="19">
        <v>58.07635067958136</v>
      </c>
      <c r="M6">
        <v>6.6908011078225398</v>
      </c>
    </row>
    <row r="7" spans="2:14" x14ac:dyDescent="0.35">
      <c r="K7" t="s">
        <v>551</v>
      </c>
      <c r="L7" s="19">
        <v>79.739271607405982</v>
      </c>
      <c r="M7">
        <v>2.6409130474846267</v>
      </c>
    </row>
    <row r="9" spans="2:14" x14ac:dyDescent="0.35">
      <c r="B9" t="s">
        <v>548</v>
      </c>
      <c r="F9" t="s">
        <v>547</v>
      </c>
      <c r="J9" t="s">
        <v>552</v>
      </c>
      <c r="M9" t="s">
        <v>549</v>
      </c>
    </row>
    <row r="10" spans="2:14" x14ac:dyDescent="0.35">
      <c r="B10" t="s">
        <v>533</v>
      </c>
      <c r="C10" t="s">
        <v>537</v>
      </c>
      <c r="F10" t="s">
        <v>533</v>
      </c>
      <c r="G10" t="s">
        <v>510</v>
      </c>
      <c r="J10" t="s">
        <v>519</v>
      </c>
      <c r="K10">
        <v>39.382817734023192</v>
      </c>
      <c r="M10" t="s">
        <v>519</v>
      </c>
      <c r="N10">
        <v>78.207414297875943</v>
      </c>
    </row>
    <row r="11" spans="2:14" x14ac:dyDescent="0.35">
      <c r="B11">
        <v>52</v>
      </c>
      <c r="C11">
        <v>88.426614737243781</v>
      </c>
      <c r="F11">
        <v>53</v>
      </c>
      <c r="G11">
        <v>53.689422547258744</v>
      </c>
      <c r="J11" t="s">
        <v>520</v>
      </c>
      <c r="K11">
        <v>39.737334516850588</v>
      </c>
      <c r="M11" t="s">
        <v>520</v>
      </c>
      <c r="N11">
        <v>79.237128043478194</v>
      </c>
    </row>
    <row r="12" spans="2:14" x14ac:dyDescent="0.35">
      <c r="B12">
        <v>53</v>
      </c>
      <c r="C12">
        <v>80.049490331919074</v>
      </c>
      <c r="F12">
        <v>58</v>
      </c>
      <c r="G12">
        <v>78.358284509239155</v>
      </c>
      <c r="J12" t="s">
        <v>521</v>
      </c>
      <c r="K12">
        <v>39.005125504881541</v>
      </c>
      <c r="M12" t="s">
        <v>521</v>
      </c>
      <c r="N12">
        <v>77.393349889805819</v>
      </c>
    </row>
    <row r="13" spans="2:14" x14ac:dyDescent="0.35">
      <c r="B13">
        <v>54</v>
      </c>
      <c r="C13">
        <v>69.035111937585</v>
      </c>
      <c r="F13">
        <v>79</v>
      </c>
      <c r="G13">
        <v>77.320172044009894</v>
      </c>
      <c r="J13" t="s">
        <v>522</v>
      </c>
      <c r="K13">
        <v>39.532169794775264</v>
      </c>
      <c r="M13" t="s">
        <v>522</v>
      </c>
      <c r="N13">
        <v>78.588531313466547</v>
      </c>
    </row>
    <row r="14" spans="2:14" x14ac:dyDescent="0.35">
      <c r="B14">
        <v>55</v>
      </c>
      <c r="C14">
        <v>68.130335279327298</v>
      </c>
      <c r="F14">
        <v>97</v>
      </c>
      <c r="G14">
        <v>76.704674985227456</v>
      </c>
      <c r="J14" t="s">
        <v>523</v>
      </c>
      <c r="K14">
        <v>40.762821430183322</v>
      </c>
      <c r="M14" t="s">
        <v>523</v>
      </c>
      <c r="N14">
        <v>81.222224939420187</v>
      </c>
    </row>
    <row r="15" spans="2:14" x14ac:dyDescent="0.35">
      <c r="B15">
        <v>56</v>
      </c>
      <c r="C15">
        <v>62.63937594865326</v>
      </c>
      <c r="F15">
        <v>102</v>
      </c>
      <c r="G15">
        <v>83.256819237287431</v>
      </c>
      <c r="J15" t="s">
        <v>524</v>
      </c>
      <c r="K15">
        <v>43.170870887806345</v>
      </c>
      <c r="M15" t="s">
        <v>524</v>
      </c>
      <c r="N15">
        <v>85.23462159054445</v>
      </c>
    </row>
    <row r="16" spans="2:14" x14ac:dyDescent="0.35">
      <c r="B16">
        <v>57</v>
      </c>
      <c r="C16">
        <v>64.133814558043767</v>
      </c>
      <c r="J16" t="s">
        <v>525</v>
      </c>
      <c r="K16">
        <v>66.114270753656157</v>
      </c>
      <c r="M16" t="s">
        <v>525</v>
      </c>
      <c r="N16">
        <v>66.114270753656157</v>
      </c>
    </row>
    <row r="17" spans="2:15" x14ac:dyDescent="0.35">
      <c r="B17">
        <v>77</v>
      </c>
      <c r="C17">
        <v>86.393456061571086</v>
      </c>
      <c r="J17" t="s">
        <v>526</v>
      </c>
      <c r="K17">
        <v>64.204235078786581</v>
      </c>
      <c r="M17" t="s">
        <v>526</v>
      </c>
      <c r="N17">
        <v>64.204235078786581</v>
      </c>
    </row>
    <row r="18" spans="2:15" x14ac:dyDescent="0.35">
      <c r="B18">
        <v>79</v>
      </c>
      <c r="C18">
        <v>81.841423802639824</v>
      </c>
      <c r="J18" t="s">
        <v>527</v>
      </c>
      <c r="K18">
        <v>88.515220079698324</v>
      </c>
      <c r="M18" t="s">
        <v>527</v>
      </c>
      <c r="N18">
        <v>88.515220079698324</v>
      </c>
    </row>
    <row r="19" spans="2:15" x14ac:dyDescent="0.35">
      <c r="B19">
        <v>90</v>
      </c>
      <c r="C19">
        <v>84.928595815931985</v>
      </c>
      <c r="J19" t="s">
        <v>528</v>
      </c>
      <c r="K19">
        <v>84.620979716391048</v>
      </c>
      <c r="M19" t="s">
        <v>528</v>
      </c>
      <c r="N19">
        <v>84.620979716391048</v>
      </c>
    </row>
    <row r="20" spans="2:15" x14ac:dyDescent="0.35">
      <c r="B20">
        <v>107</v>
      </c>
      <c r="C20">
        <v>76.440178001402117</v>
      </c>
      <c r="F20" t="s">
        <v>559</v>
      </c>
      <c r="G20" t="s">
        <v>5</v>
      </c>
      <c r="J20" t="s">
        <v>529</v>
      </c>
      <c r="K20">
        <v>93.794011978342567</v>
      </c>
      <c r="M20" t="s">
        <v>529</v>
      </c>
      <c r="N20">
        <v>93.794011978342567</v>
      </c>
    </row>
    <row r="21" spans="2:15" x14ac:dyDescent="0.35">
      <c r="B21">
        <v>53</v>
      </c>
      <c r="C21">
        <v>53.689422547258744</v>
      </c>
      <c r="E21" t="s">
        <v>558</v>
      </c>
      <c r="F21" s="19">
        <f>AVERAGE(C11:C25)</f>
        <v>75.423184653155985</v>
      </c>
      <c r="G21">
        <f>STDEV(C11:C25)/SQRT(15)</f>
        <v>2.5596374990746718</v>
      </c>
    </row>
    <row r="22" spans="2:15" x14ac:dyDescent="0.35">
      <c r="B22">
        <v>58</v>
      </c>
      <c r="C22">
        <v>78.358284509239155</v>
      </c>
      <c r="E22" t="s">
        <v>557</v>
      </c>
      <c r="F22" s="19">
        <f>AVERAGE(K10:K20)</f>
        <v>58.07635067958136</v>
      </c>
      <c r="G22">
        <v>6.6908011078225398</v>
      </c>
    </row>
    <row r="23" spans="2:15" x14ac:dyDescent="0.35">
      <c r="B23">
        <v>79</v>
      </c>
      <c r="C23">
        <v>77.320172044009894</v>
      </c>
      <c r="E23" t="s">
        <v>556</v>
      </c>
      <c r="F23" s="19">
        <f>AVERAGE(N10:N20)</f>
        <v>79.739271607405982</v>
      </c>
      <c r="G23">
        <v>2.6409130474846267</v>
      </c>
      <c r="K23" t="s">
        <v>559</v>
      </c>
      <c r="L23" t="s">
        <v>5</v>
      </c>
    </row>
    <row r="24" spans="2:15" x14ac:dyDescent="0.35">
      <c r="B24">
        <v>97</v>
      </c>
      <c r="C24">
        <v>76.704674985227456</v>
      </c>
      <c r="J24" t="s">
        <v>558</v>
      </c>
      <c r="K24" s="19">
        <v>75.423184653155985</v>
      </c>
      <c r="L24">
        <v>2.5596374990746718</v>
      </c>
      <c r="N24">
        <v>0</v>
      </c>
    </row>
    <row r="25" spans="2:15" ht="15" thickBot="1" x14ac:dyDescent="0.4">
      <c r="B25">
        <v>102</v>
      </c>
      <c r="C25">
        <v>83.256819237287431</v>
      </c>
      <c r="F25" s="27" t="s">
        <v>554</v>
      </c>
      <c r="G25" s="27" t="s">
        <v>553</v>
      </c>
      <c r="H25" s="27" t="s">
        <v>555</v>
      </c>
      <c r="J25" t="s">
        <v>557</v>
      </c>
      <c r="K25" s="19">
        <v>58.07635067958136</v>
      </c>
      <c r="L25">
        <v>6.6908011078225398</v>
      </c>
      <c r="M25" t="s">
        <v>556</v>
      </c>
      <c r="N25" s="19">
        <v>79.739271607405982</v>
      </c>
      <c r="O25">
        <v>2.6409130474846267</v>
      </c>
    </row>
    <row r="26" spans="2:15" x14ac:dyDescent="0.35">
      <c r="F26" s="19">
        <v>75.423184653155985</v>
      </c>
      <c r="G26" s="19">
        <v>58.07635067958136</v>
      </c>
      <c r="H26" s="21">
        <f>_xlfn.T.TEST(C11:C25,K10:K20,2,3)</f>
        <v>3.0892676137546204E-2</v>
      </c>
    </row>
    <row r="27" spans="2:15" x14ac:dyDescent="0.35">
      <c r="F27" s="19">
        <v>75.423184653155985</v>
      </c>
      <c r="G27" s="19">
        <v>79.739271607405982</v>
      </c>
      <c r="H27" s="18">
        <f>_xlfn.T.TEST(C11:C25,N10:N20,2,3)</f>
        <v>0.25254768042360604</v>
      </c>
    </row>
    <row r="29" spans="2:15" x14ac:dyDescent="0.35">
      <c r="I29" t="s">
        <v>564</v>
      </c>
      <c r="K29" t="s">
        <v>563</v>
      </c>
    </row>
    <row r="30" spans="2:15" x14ac:dyDescent="0.35">
      <c r="H30" t="s">
        <v>560</v>
      </c>
      <c r="I30" s="19">
        <v>76.201839647431726</v>
      </c>
      <c r="J30">
        <v>3.0225548331182268</v>
      </c>
      <c r="K30" s="19">
        <v>96.005269290970219</v>
      </c>
      <c r="L30">
        <v>0.63551895200548925</v>
      </c>
    </row>
    <row r="31" spans="2:15" x14ac:dyDescent="0.35">
      <c r="H31" t="s">
        <v>561</v>
      </c>
      <c r="I31" s="19">
        <v>72.696327614678665</v>
      </c>
      <c r="J31">
        <v>5.4248274149015518</v>
      </c>
      <c r="K31" s="19">
        <v>87.290579431252226</v>
      </c>
      <c r="L31">
        <v>0.80023461680198626</v>
      </c>
    </row>
    <row r="32" spans="2:15" x14ac:dyDescent="0.35">
      <c r="H32" t="s">
        <v>562</v>
      </c>
      <c r="I32" s="19">
        <v>79.739271607405982</v>
      </c>
      <c r="J32">
        <v>2.6409130474846267</v>
      </c>
      <c r="K32" s="19">
        <v>90.224429598030397</v>
      </c>
      <c r="L32">
        <v>1.4391271767004465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DFFF-2A15-4237-8178-DE2C80274D96}">
  <dimension ref="B1:AE73"/>
  <sheetViews>
    <sheetView zoomScale="63" workbookViewId="0">
      <selection activeCell="I14" sqref="I14"/>
    </sheetView>
  </sheetViews>
  <sheetFormatPr defaultRowHeight="14.5" x14ac:dyDescent="0.35"/>
  <sheetData>
    <row r="1" spans="2:31" x14ac:dyDescent="0.35">
      <c r="B1" t="s">
        <v>757</v>
      </c>
      <c r="C1" t="s">
        <v>758</v>
      </c>
    </row>
    <row r="2" spans="2:31" x14ac:dyDescent="0.35">
      <c r="B2" t="s">
        <v>92</v>
      </c>
      <c r="C2">
        <v>76.567051144580645</v>
      </c>
      <c r="F2" t="s">
        <v>492</v>
      </c>
      <c r="G2" s="19">
        <v>0</v>
      </c>
      <c r="H2">
        <v>0</v>
      </c>
      <c r="J2" t="s">
        <v>488</v>
      </c>
      <c r="K2" s="19">
        <v>0.25062656641604009</v>
      </c>
      <c r="L2">
        <v>0.25062656641604009</v>
      </c>
      <c r="N2" t="s">
        <v>494</v>
      </c>
      <c r="O2" s="19">
        <v>0</v>
      </c>
      <c r="P2">
        <v>0</v>
      </c>
      <c r="R2" t="s">
        <v>500</v>
      </c>
      <c r="S2" s="19">
        <v>0.1061571125265393</v>
      </c>
      <c r="T2">
        <v>0.1061571125265393</v>
      </c>
      <c r="V2" t="s">
        <v>504</v>
      </c>
      <c r="W2" s="19">
        <v>1.9090909090909089</v>
      </c>
      <c r="X2">
        <v>0.95778670480479466</v>
      </c>
      <c r="Z2" t="s">
        <v>506</v>
      </c>
      <c r="AA2" s="19">
        <v>0.43479911900964535</v>
      </c>
      <c r="AB2">
        <v>0.24994239325106238</v>
      </c>
    </row>
    <row r="3" spans="2:31" x14ac:dyDescent="0.35">
      <c r="B3" t="s">
        <v>224</v>
      </c>
      <c r="C3">
        <v>84.511964389969663</v>
      </c>
      <c r="F3" t="s">
        <v>685</v>
      </c>
      <c r="G3">
        <v>0.1349527665317139</v>
      </c>
      <c r="H3">
        <v>0.13495276653171401</v>
      </c>
      <c r="J3" t="s">
        <v>683</v>
      </c>
      <c r="K3">
        <v>0.25062656641604009</v>
      </c>
      <c r="L3">
        <v>0.25062656641604009</v>
      </c>
      <c r="N3" t="s">
        <v>686</v>
      </c>
      <c r="O3">
        <v>0.39870787024487209</v>
      </c>
      <c r="P3">
        <v>0.21452170199465323</v>
      </c>
      <c r="R3" t="s">
        <v>689</v>
      </c>
      <c r="S3">
        <v>0</v>
      </c>
      <c r="T3">
        <v>0</v>
      </c>
      <c r="V3" t="s">
        <v>691</v>
      </c>
      <c r="W3">
        <v>1.2508192899340609</v>
      </c>
      <c r="X3">
        <v>0.28271815023243113</v>
      </c>
      <c r="Z3" t="s">
        <v>692</v>
      </c>
      <c r="AA3">
        <v>0</v>
      </c>
      <c r="AB3">
        <v>0</v>
      </c>
    </row>
    <row r="4" spans="2:31" x14ac:dyDescent="0.35">
      <c r="B4" t="s">
        <v>268</v>
      </c>
      <c r="C4">
        <v>85.817384509136488</v>
      </c>
      <c r="F4" t="s">
        <v>694</v>
      </c>
      <c r="G4">
        <v>0</v>
      </c>
      <c r="H4">
        <v>0</v>
      </c>
      <c r="J4" t="s">
        <v>622</v>
      </c>
      <c r="K4">
        <v>0</v>
      </c>
      <c r="L4">
        <v>0</v>
      </c>
      <c r="N4" t="s">
        <v>695</v>
      </c>
      <c r="O4">
        <v>0</v>
      </c>
      <c r="P4">
        <v>0</v>
      </c>
      <c r="R4" t="s">
        <v>698</v>
      </c>
      <c r="S4">
        <v>0.20407531277096494</v>
      </c>
      <c r="T4">
        <v>0.10334075193647989</v>
      </c>
      <c r="V4" t="s">
        <v>700</v>
      </c>
      <c r="W4">
        <v>2.5043585785273765</v>
      </c>
      <c r="X4">
        <v>0.44131958252502912</v>
      </c>
      <c r="Z4" t="s">
        <v>701</v>
      </c>
      <c r="AA4">
        <v>0.32422672319045381</v>
      </c>
      <c r="AB4">
        <v>0.16314934317492366</v>
      </c>
    </row>
    <row r="5" spans="2:31" x14ac:dyDescent="0.35">
      <c r="B5" t="s">
        <v>356</v>
      </c>
      <c r="C5">
        <v>81.636613856372961</v>
      </c>
      <c r="F5" t="s">
        <v>644</v>
      </c>
      <c r="G5">
        <v>0.2032520325203252</v>
      </c>
      <c r="H5">
        <v>0.2032520325203252</v>
      </c>
      <c r="J5" t="s">
        <v>621</v>
      </c>
      <c r="K5">
        <v>1.5634895601789189</v>
      </c>
      <c r="L5">
        <v>0.68180776606318705</v>
      </c>
      <c r="N5" t="s">
        <v>703</v>
      </c>
      <c r="O5">
        <v>0</v>
      </c>
      <c r="P5">
        <v>0</v>
      </c>
      <c r="R5" t="s">
        <v>706</v>
      </c>
      <c r="S5">
        <v>0</v>
      </c>
      <c r="T5">
        <v>0</v>
      </c>
      <c r="V5" t="s">
        <v>708</v>
      </c>
      <c r="W5">
        <v>3.1942252715837625</v>
      </c>
      <c r="X5">
        <v>0.41081597863297992</v>
      </c>
      <c r="Z5" t="s">
        <v>709</v>
      </c>
      <c r="AA5">
        <v>0.11148272017837235</v>
      </c>
      <c r="AB5">
        <v>0.11148272017837237</v>
      </c>
    </row>
    <row r="6" spans="2:31" x14ac:dyDescent="0.35">
      <c r="B6" t="s">
        <v>517</v>
      </c>
      <c r="C6">
        <v>94.376841695795804</v>
      </c>
      <c r="F6" t="s">
        <v>750</v>
      </c>
      <c r="G6">
        <v>0.34000033251866263</v>
      </c>
      <c r="H6">
        <v>0.18019589468219419</v>
      </c>
      <c r="J6" t="s">
        <v>627</v>
      </c>
      <c r="K6">
        <v>0.86290357997836387</v>
      </c>
      <c r="L6">
        <v>0.20255676336927625</v>
      </c>
      <c r="N6" t="s">
        <v>651</v>
      </c>
      <c r="O6">
        <v>8.3333333333333329E-2</v>
      </c>
      <c r="P6">
        <v>8.3333333333333343E-2</v>
      </c>
      <c r="R6" t="s">
        <v>712</v>
      </c>
      <c r="S6">
        <v>0.1061571125265393</v>
      </c>
      <c r="T6">
        <v>0.1061571125265393</v>
      </c>
      <c r="V6" t="s">
        <v>714</v>
      </c>
      <c r="W6">
        <v>1.0218456436267596</v>
      </c>
      <c r="X6">
        <v>0.48014311202087862</v>
      </c>
      <c r="Z6" t="s">
        <v>715</v>
      </c>
      <c r="AA6">
        <v>0</v>
      </c>
      <c r="AB6">
        <v>0</v>
      </c>
    </row>
    <row r="7" spans="2:31" x14ac:dyDescent="0.35">
      <c r="B7" t="s">
        <v>684</v>
      </c>
      <c r="C7">
        <v>92.542925710757174</v>
      </c>
      <c r="F7" t="s">
        <v>641</v>
      </c>
      <c r="G7">
        <v>0.28050490883590462</v>
      </c>
      <c r="H7">
        <v>0.14479621697331413</v>
      </c>
      <c r="J7" t="s">
        <v>629</v>
      </c>
      <c r="K7">
        <v>0.92088818438602615</v>
      </c>
      <c r="L7">
        <v>0.38382767128052114</v>
      </c>
      <c r="N7" t="s">
        <v>653</v>
      </c>
      <c r="O7">
        <v>0.49751243781094523</v>
      </c>
      <c r="P7">
        <v>0.49751243781094528</v>
      </c>
      <c r="R7" t="s">
        <v>668</v>
      </c>
      <c r="S7">
        <v>0</v>
      </c>
      <c r="T7">
        <v>0</v>
      </c>
      <c r="V7" t="s">
        <v>717</v>
      </c>
      <c r="W7">
        <v>1.9090909090909089</v>
      </c>
      <c r="X7">
        <v>0.95778670480479466</v>
      </c>
      <c r="Z7" t="s">
        <v>718</v>
      </c>
      <c r="AA7">
        <v>0.35087719298245612</v>
      </c>
      <c r="AB7">
        <v>0.35087719298245612</v>
      </c>
    </row>
    <row r="8" spans="2:31" x14ac:dyDescent="0.35">
      <c r="B8" t="s">
        <v>634</v>
      </c>
      <c r="C8">
        <v>90.763384030710768</v>
      </c>
      <c r="F8" t="s">
        <v>647</v>
      </c>
      <c r="G8">
        <v>0.61415098449830186</v>
      </c>
      <c r="H8">
        <v>0.14629457183917466</v>
      </c>
      <c r="J8" t="s">
        <v>749</v>
      </c>
      <c r="K8">
        <v>0.45045045045045046</v>
      </c>
      <c r="L8">
        <v>0.45045045045045046</v>
      </c>
      <c r="N8" t="s">
        <v>654</v>
      </c>
      <c r="O8">
        <v>0.1923162188525317</v>
      </c>
      <c r="P8">
        <v>9.6302945467438131E-2</v>
      </c>
      <c r="R8" t="s">
        <v>751</v>
      </c>
      <c r="S8">
        <v>0</v>
      </c>
      <c r="T8">
        <v>0</v>
      </c>
      <c r="V8" t="s">
        <v>752</v>
      </c>
      <c r="W8">
        <v>0.99067491931200724</v>
      </c>
      <c r="X8">
        <v>0.24423980107521687</v>
      </c>
      <c r="Z8" t="s">
        <v>720</v>
      </c>
      <c r="AA8">
        <v>0.43479911900964535</v>
      </c>
      <c r="AB8">
        <v>0.24994239325106238</v>
      </c>
    </row>
    <row r="9" spans="2:31" x14ac:dyDescent="0.35">
      <c r="B9" t="s">
        <v>635</v>
      </c>
      <c r="C9">
        <v>76.873049604904438</v>
      </c>
      <c r="K9" s="19"/>
    </row>
    <row r="10" spans="2:31" x14ac:dyDescent="0.35">
      <c r="B10" t="s">
        <v>637</v>
      </c>
      <c r="C10">
        <v>93.666190201966188</v>
      </c>
      <c r="G10" t="s">
        <v>786</v>
      </c>
      <c r="H10" t="s">
        <v>5</v>
      </c>
    </row>
    <row r="11" spans="2:31" x14ac:dyDescent="0.35">
      <c r="B11" t="s">
        <v>640</v>
      </c>
      <c r="C11">
        <v>90.713492764436523</v>
      </c>
      <c r="F11" t="s">
        <v>787</v>
      </c>
      <c r="G11" s="19">
        <f>AVERAGE(G2:G8,K2:K8,O2:O8,S2:S8,W2:W8,AA2:AA8)</f>
        <v>0.52134275538887687</v>
      </c>
      <c r="H11">
        <f>STDEV(G2:G8,K2:K8,O2:O8,S2:S8,W2:W8,AA2:AA8)/SQRT(36)</f>
        <v>0.12227738825249206</v>
      </c>
      <c r="J11">
        <f>21*6</f>
        <v>126</v>
      </c>
    </row>
    <row r="12" spans="2:31" x14ac:dyDescent="0.35">
      <c r="B12" t="s">
        <v>690</v>
      </c>
      <c r="C12">
        <v>57.802569377308551</v>
      </c>
      <c r="N12" t="s">
        <v>734</v>
      </c>
      <c r="O12">
        <v>11.19995745215158</v>
      </c>
      <c r="P12">
        <v>1.1867115694334665</v>
      </c>
      <c r="R12" t="s">
        <v>731</v>
      </c>
      <c r="S12">
        <v>0.8232323232323232</v>
      </c>
      <c r="T12">
        <v>0.41552491256720497</v>
      </c>
    </row>
    <row r="13" spans="2:31" x14ac:dyDescent="0.35">
      <c r="B13" t="s">
        <v>743</v>
      </c>
      <c r="C13">
        <v>86.827485380116968</v>
      </c>
      <c r="K13" s="19"/>
      <c r="N13" t="s">
        <v>658</v>
      </c>
      <c r="O13">
        <v>14.846091447234897</v>
      </c>
      <c r="P13">
        <v>1.0653121903525689</v>
      </c>
      <c r="R13" t="s">
        <v>737</v>
      </c>
      <c r="S13">
        <v>0</v>
      </c>
      <c r="T13">
        <v>0</v>
      </c>
    </row>
    <row r="14" spans="2:31" x14ac:dyDescent="0.35">
      <c r="B14" t="s">
        <v>747</v>
      </c>
      <c r="C14">
        <v>95.617010155316621</v>
      </c>
    </row>
    <row r="15" spans="2:31" x14ac:dyDescent="0.35">
      <c r="B15" t="s">
        <v>687</v>
      </c>
      <c r="C15">
        <v>57.802569377308551</v>
      </c>
    </row>
    <row r="16" spans="2:31" x14ac:dyDescent="0.35">
      <c r="B16" t="s">
        <v>725</v>
      </c>
      <c r="C16">
        <v>73.030222283231112</v>
      </c>
      <c r="G16" t="s">
        <v>83</v>
      </c>
      <c r="H16">
        <v>68.487907891691748</v>
      </c>
      <c r="I16">
        <v>0.46383482799880732</v>
      </c>
      <c r="K16" t="s">
        <v>85</v>
      </c>
      <c r="L16">
        <v>71.828143883483605</v>
      </c>
      <c r="M16">
        <v>2.7167283071327391</v>
      </c>
      <c r="O16" t="s">
        <v>86</v>
      </c>
      <c r="P16">
        <v>74.020609065102178</v>
      </c>
      <c r="Q16">
        <v>0.61142341617368567</v>
      </c>
      <c r="S16" t="s">
        <v>89</v>
      </c>
      <c r="T16">
        <v>76.451678040844357</v>
      </c>
      <c r="U16">
        <v>1.9016600130057322</v>
      </c>
      <c r="W16" t="s">
        <v>91</v>
      </c>
      <c r="X16">
        <v>80.702115556518677</v>
      </c>
      <c r="Y16">
        <v>3.1286727828626972</v>
      </c>
      <c r="AA16" t="s">
        <v>92</v>
      </c>
      <c r="AB16">
        <v>87.911852429843307</v>
      </c>
      <c r="AC16">
        <v>1.7959264735350926</v>
      </c>
      <c r="AE16">
        <f>AVERAGE(H16,L16,P16,T16,X16,AB16)</f>
        <v>76.567051144580645</v>
      </c>
    </row>
    <row r="17" spans="2:31" x14ac:dyDescent="0.35">
      <c r="B17" t="s">
        <v>656</v>
      </c>
      <c r="C17">
        <v>83.423112239761181</v>
      </c>
      <c r="D17" t="e">
        <f>AVERAGE(C12,#REF!,#REF!,#REF!,C14,C15)</f>
        <v>#REF!</v>
      </c>
      <c r="E17">
        <v>57.802569377308551</v>
      </c>
      <c r="G17" t="s">
        <v>215</v>
      </c>
      <c r="H17">
        <v>75.108574220774472</v>
      </c>
      <c r="I17">
        <v>2.9503020582670154</v>
      </c>
      <c r="K17" t="s">
        <v>217</v>
      </c>
      <c r="L17">
        <v>83.454232641633169</v>
      </c>
      <c r="M17">
        <v>1.5006243688616341</v>
      </c>
      <c r="O17" t="s">
        <v>218</v>
      </c>
      <c r="P17">
        <v>83.963607773384766</v>
      </c>
      <c r="Q17">
        <v>2.1137731233376389</v>
      </c>
      <c r="S17" t="s">
        <v>221</v>
      </c>
      <c r="T17">
        <v>86.044056710579341</v>
      </c>
      <c r="U17">
        <v>1.0542737152183157</v>
      </c>
      <c r="W17" t="s">
        <v>223</v>
      </c>
      <c r="X17">
        <v>90.857281918541617</v>
      </c>
      <c r="Y17">
        <v>2.8680859472104387</v>
      </c>
      <c r="AA17" t="s">
        <v>224</v>
      </c>
      <c r="AB17">
        <v>87.644033074904641</v>
      </c>
      <c r="AC17">
        <v>2.760433625672194</v>
      </c>
      <c r="AE17">
        <f t="shared" ref="AE17:AE20" si="0">AVERAGE(H17,L17,P17,T17,X17,AB17)</f>
        <v>84.511964389969663</v>
      </c>
    </row>
    <row r="18" spans="2:31" x14ac:dyDescent="0.35">
      <c r="B18" t="s">
        <v>661</v>
      </c>
      <c r="C18">
        <v>96.308232793127559</v>
      </c>
      <c r="G18" t="s">
        <v>259</v>
      </c>
      <c r="H18">
        <v>78.578977854004933</v>
      </c>
      <c r="I18">
        <v>2.6037773438941048</v>
      </c>
      <c r="K18" t="s">
        <v>261</v>
      </c>
      <c r="L18">
        <v>82.742902876804138</v>
      </c>
      <c r="M18">
        <v>0.71311182544783558</v>
      </c>
      <c r="O18" t="s">
        <v>262</v>
      </c>
      <c r="P18">
        <v>84.255161188556187</v>
      </c>
      <c r="Q18">
        <v>1.8541892763148806</v>
      </c>
      <c r="S18" t="s">
        <v>265</v>
      </c>
      <c r="T18">
        <v>91.925832279814585</v>
      </c>
      <c r="U18">
        <v>0.96308902133842311</v>
      </c>
      <c r="W18" t="s">
        <v>267</v>
      </c>
      <c r="X18">
        <v>88.505411008406554</v>
      </c>
      <c r="Y18">
        <v>0.79401767084912689</v>
      </c>
      <c r="AA18" t="s">
        <v>268</v>
      </c>
      <c r="AB18">
        <v>88.896021847232419</v>
      </c>
      <c r="AC18">
        <v>1.5309269061475965</v>
      </c>
      <c r="AE18">
        <f t="shared" si="0"/>
        <v>85.817384509136488</v>
      </c>
    </row>
    <row r="19" spans="2:31" x14ac:dyDescent="0.35">
      <c r="B19" t="s">
        <v>688</v>
      </c>
      <c r="C19">
        <v>92.656419415094945</v>
      </c>
      <c r="G19" t="s">
        <v>347</v>
      </c>
      <c r="H19">
        <v>69.359342504547172</v>
      </c>
      <c r="I19">
        <v>3.9168220408296714</v>
      </c>
      <c r="K19" t="s">
        <v>349</v>
      </c>
      <c r="L19">
        <v>82.222081591074314</v>
      </c>
      <c r="M19">
        <v>3.1881874603420117</v>
      </c>
      <c r="O19" t="s">
        <v>350</v>
      </c>
      <c r="P19">
        <v>79.724790540658731</v>
      </c>
      <c r="Q19">
        <v>1.3040340317155881</v>
      </c>
      <c r="S19" t="s">
        <v>353</v>
      </c>
      <c r="T19">
        <v>85.424524771740764</v>
      </c>
      <c r="U19">
        <v>0.86544694291090163</v>
      </c>
      <c r="W19" t="s">
        <v>355</v>
      </c>
      <c r="X19">
        <v>87.422665563938551</v>
      </c>
      <c r="Y19">
        <v>3.2296321634429743</v>
      </c>
      <c r="AA19" t="s">
        <v>356</v>
      </c>
      <c r="AB19">
        <v>85.666278166278175</v>
      </c>
      <c r="AC19">
        <v>0.9624523766124653</v>
      </c>
      <c r="AE19">
        <f t="shared" si="0"/>
        <v>81.636613856372961</v>
      </c>
    </row>
    <row r="20" spans="2:31" x14ac:dyDescent="0.35">
      <c r="B20" t="s">
        <v>726</v>
      </c>
      <c r="C20">
        <v>80.512971698113219</v>
      </c>
      <c r="G20" t="s">
        <v>432</v>
      </c>
      <c r="H20">
        <v>92.760501821062618</v>
      </c>
      <c r="I20">
        <v>1.382735362793146</v>
      </c>
      <c r="K20" t="s">
        <v>477</v>
      </c>
      <c r="L20">
        <v>92.379393644955641</v>
      </c>
      <c r="M20">
        <v>1.1896972687717478</v>
      </c>
      <c r="O20" t="s">
        <v>478</v>
      </c>
      <c r="P20">
        <v>93.000412753062918</v>
      </c>
      <c r="Q20">
        <v>0.17598316098040634</v>
      </c>
      <c r="S20" t="s">
        <v>438</v>
      </c>
      <c r="T20">
        <v>95.086588705566328</v>
      </c>
      <c r="U20">
        <v>0.479606027376553</v>
      </c>
      <c r="W20" t="s">
        <v>440</v>
      </c>
      <c r="X20">
        <v>96.192588067142594</v>
      </c>
      <c r="Y20">
        <v>0.4781709253018227</v>
      </c>
      <c r="AA20" t="s">
        <v>517</v>
      </c>
      <c r="AB20">
        <v>96.841565182984709</v>
      </c>
      <c r="AC20">
        <v>0.23059422071472824</v>
      </c>
      <c r="AE20">
        <f t="shared" si="0"/>
        <v>94.376841695795804</v>
      </c>
    </row>
    <row r="21" spans="2:31" x14ac:dyDescent="0.35">
      <c r="B21" t="s">
        <v>735</v>
      </c>
      <c r="C21">
        <v>91.148073887573503</v>
      </c>
      <c r="K21" s="19"/>
    </row>
    <row r="22" spans="2:31" x14ac:dyDescent="0.35">
      <c r="B22" t="s">
        <v>663</v>
      </c>
      <c r="C22">
        <v>95.705015849338054</v>
      </c>
    </row>
    <row r="23" spans="2:31" x14ac:dyDescent="0.35">
      <c r="B23" t="s">
        <v>666</v>
      </c>
      <c r="C23">
        <v>93.879678241380361</v>
      </c>
    </row>
    <row r="24" spans="2:31" x14ac:dyDescent="0.35">
      <c r="B24" t="s">
        <v>693</v>
      </c>
      <c r="C24">
        <v>93.557234487192204</v>
      </c>
      <c r="G24" t="s">
        <v>690</v>
      </c>
      <c r="H24">
        <v>53.558702635555875</v>
      </c>
      <c r="I24">
        <v>1.6237709708330024</v>
      </c>
      <c r="K24" t="s">
        <v>687</v>
      </c>
      <c r="L24">
        <v>64.296575210244839</v>
      </c>
      <c r="M24">
        <v>1.8579394192386209</v>
      </c>
      <c r="O24">
        <f>AVERAGE(H24,L24)</f>
        <v>58.927638922900357</v>
      </c>
    </row>
    <row r="25" spans="2:31" x14ac:dyDescent="0.35">
      <c r="B25" t="s">
        <v>730</v>
      </c>
      <c r="C25">
        <v>91.380706958737164</v>
      </c>
      <c r="D25" t="e">
        <f>AVERAGE(C19,#REF!,#REF!,#REF!,#REF!,#REF!)</f>
        <v>#REF!</v>
      </c>
      <c r="G25" t="s">
        <v>727</v>
      </c>
      <c r="H25">
        <v>80.819715653694402</v>
      </c>
      <c r="I25">
        <v>1.5634231426781651</v>
      </c>
      <c r="K25" t="s">
        <v>725</v>
      </c>
      <c r="L25">
        <v>73.030222283231112</v>
      </c>
      <c r="M25">
        <v>0.29569447025444001</v>
      </c>
      <c r="O25">
        <f t="shared" ref="O25:O34" si="1">AVERAGE(H25,L25)</f>
        <v>76.924968968462764</v>
      </c>
    </row>
    <row r="26" spans="2:31" x14ac:dyDescent="0.35">
      <c r="B26" t="s">
        <v>740</v>
      </c>
      <c r="C26">
        <v>93.572711507494105</v>
      </c>
      <c r="G26" t="s">
        <v>699</v>
      </c>
      <c r="H26">
        <v>44.049767146595912</v>
      </c>
      <c r="I26">
        <v>1.6289808164455166</v>
      </c>
      <c r="K26" t="s">
        <v>696</v>
      </c>
      <c r="L26">
        <v>41.338762521044202</v>
      </c>
      <c r="M26">
        <v>2.1759494783107565</v>
      </c>
      <c r="O26">
        <f t="shared" si="1"/>
        <v>42.694264833820057</v>
      </c>
    </row>
    <row r="27" spans="2:31" x14ac:dyDescent="0.35">
      <c r="B27" t="s">
        <v>746</v>
      </c>
      <c r="C27">
        <v>91.092191147389869</v>
      </c>
      <c r="G27" t="s">
        <v>707</v>
      </c>
      <c r="H27">
        <v>44.690964601976837</v>
      </c>
      <c r="I27">
        <v>3.0062670578840662</v>
      </c>
      <c r="K27" t="s">
        <v>704</v>
      </c>
      <c r="L27">
        <v>41.80124147583598</v>
      </c>
      <c r="M27">
        <v>3.6218251708856757</v>
      </c>
      <c r="O27">
        <f t="shared" si="1"/>
        <v>43.246103038906412</v>
      </c>
    </row>
    <row r="28" spans="2:31" x14ac:dyDescent="0.35">
      <c r="B28" t="s">
        <v>673</v>
      </c>
      <c r="C28">
        <v>95.711758901041108</v>
      </c>
      <c r="G28" t="s">
        <v>737</v>
      </c>
      <c r="H28">
        <v>0</v>
      </c>
      <c r="I28">
        <v>0</v>
      </c>
      <c r="K28" t="s">
        <v>734</v>
      </c>
      <c r="L28">
        <v>11.19995745215158</v>
      </c>
      <c r="M28">
        <v>1.1867115694334665</v>
      </c>
      <c r="O28">
        <f t="shared" si="1"/>
        <v>5.5999787260757898</v>
      </c>
    </row>
    <row r="29" spans="2:31" x14ac:dyDescent="0.35">
      <c r="G29" t="s">
        <v>743</v>
      </c>
      <c r="H29">
        <v>86.827485380116968</v>
      </c>
      <c r="I29">
        <v>3.0868732781252906</v>
      </c>
      <c r="K29" t="s">
        <v>656</v>
      </c>
      <c r="L29">
        <v>83.423112239761181</v>
      </c>
      <c r="M29">
        <v>1.7297377475898172</v>
      </c>
      <c r="O29">
        <f t="shared" si="1"/>
        <v>85.125298809939068</v>
      </c>
    </row>
    <row r="30" spans="2:31" x14ac:dyDescent="0.35">
      <c r="G30" t="s">
        <v>713</v>
      </c>
      <c r="H30">
        <v>43.896988275295151</v>
      </c>
      <c r="I30">
        <v>2.5855948435619633</v>
      </c>
      <c r="K30" t="s">
        <v>657</v>
      </c>
      <c r="L30">
        <v>36.819707299643945</v>
      </c>
      <c r="M30">
        <v>2.9031855977058605</v>
      </c>
      <c r="O30">
        <f t="shared" si="1"/>
        <v>40.358347787469548</v>
      </c>
    </row>
    <row r="31" spans="2:31" x14ac:dyDescent="0.35">
      <c r="G31" t="s">
        <v>731</v>
      </c>
      <c r="H31">
        <v>0.8232323232323232</v>
      </c>
      <c r="I31">
        <v>0.41552491256720497</v>
      </c>
      <c r="K31" t="s">
        <v>658</v>
      </c>
      <c r="L31">
        <v>14.846091447234897</v>
      </c>
      <c r="M31">
        <v>1.0653121903525689</v>
      </c>
      <c r="O31">
        <f t="shared" si="1"/>
        <v>7.8346618852336105</v>
      </c>
    </row>
    <row r="32" spans="2:31" x14ac:dyDescent="0.35">
      <c r="G32" t="s">
        <v>671</v>
      </c>
      <c r="H32">
        <v>44.602396514161221</v>
      </c>
      <c r="I32">
        <v>2.43733188474818</v>
      </c>
      <c r="K32" t="s">
        <v>659</v>
      </c>
      <c r="L32">
        <v>41.404952710995595</v>
      </c>
      <c r="M32">
        <v>4.5200828288271948</v>
      </c>
      <c r="O32">
        <f t="shared" si="1"/>
        <v>43.003674612578408</v>
      </c>
    </row>
    <row r="33" spans="4:15" x14ac:dyDescent="0.35">
      <c r="D33" t="e">
        <f>AVERAGE(C24,#REF!,#REF!,#REF!,#REF!,#REF!)</f>
        <v>#REF!</v>
      </c>
      <c r="G33" t="s">
        <v>754</v>
      </c>
      <c r="H33">
        <v>43.093200724977827</v>
      </c>
      <c r="I33">
        <v>1.8381645310446031</v>
      </c>
      <c r="K33" t="s">
        <v>755</v>
      </c>
      <c r="L33">
        <v>46.460561326407678</v>
      </c>
      <c r="M33">
        <v>6.4805895354183436</v>
      </c>
      <c r="O33">
        <f t="shared" si="1"/>
        <v>44.776881025692752</v>
      </c>
    </row>
    <row r="34" spans="4:15" x14ac:dyDescent="0.35">
      <c r="D34" t="e">
        <f>AVERAGE(C19,C20,#REF!,#REF!,#REF!,#REF!)</f>
        <v>#REF!</v>
      </c>
      <c r="E34">
        <v>90.256370351840602</v>
      </c>
      <c r="G34" t="s">
        <v>747</v>
      </c>
      <c r="H34">
        <v>95.617010155316621</v>
      </c>
      <c r="I34">
        <v>1.2125263501649279</v>
      </c>
      <c r="K34" t="s">
        <v>661</v>
      </c>
      <c r="L34">
        <v>96.308232793127559</v>
      </c>
      <c r="M34">
        <v>1.3199541398237253</v>
      </c>
      <c r="O34">
        <f t="shared" si="1"/>
        <v>95.96262147422209</v>
      </c>
    </row>
    <row r="36" spans="4:15" x14ac:dyDescent="0.35">
      <c r="H36">
        <f>AVERAGE(H24,H26,H27,H30,H32,H33)</f>
        <v>45.648669983093804</v>
      </c>
      <c r="L36">
        <f>AVERAGE(L24,L26,L27,L30,L32,L33)</f>
        <v>45.353633424028708</v>
      </c>
    </row>
    <row r="44" spans="4:15" x14ac:dyDescent="0.35">
      <c r="D44" t="e">
        <f>AVERAGE(C24,C25,#REF!,C27,C28,#REF!)</f>
        <v>#REF!</v>
      </c>
      <c r="E44">
        <v>92.681661846156544</v>
      </c>
    </row>
    <row r="73" spans="15:15" x14ac:dyDescent="0.35">
      <c r="O73">
        <f>78+20+110</f>
        <v>208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35AF-C899-47D4-9273-7B2DB4E35082}">
  <dimension ref="B2:G145"/>
  <sheetViews>
    <sheetView view="pageBreakPreview" zoomScale="32" zoomScaleNormal="172" zoomScaleSheetLayoutView="83" workbookViewId="0">
      <selection activeCell="O129" sqref="O129"/>
    </sheetView>
  </sheetViews>
  <sheetFormatPr defaultRowHeight="14.5" x14ac:dyDescent="0.35"/>
  <sheetData>
    <row r="2" spans="2:7" x14ac:dyDescent="0.35">
      <c r="B2" t="s">
        <v>683</v>
      </c>
      <c r="C2">
        <v>0.25062656641604009</v>
      </c>
      <c r="D2">
        <v>0.25062656641604009</v>
      </c>
      <c r="F2" t="s">
        <v>486</v>
      </c>
      <c r="G2" t="s">
        <v>487</v>
      </c>
    </row>
    <row r="3" spans="2:7" x14ac:dyDescent="0.35">
      <c r="B3" t="s">
        <v>620</v>
      </c>
      <c r="C3">
        <v>68.487907891691748</v>
      </c>
      <c r="D3">
        <v>0.46383482799880732</v>
      </c>
      <c r="F3" t="s">
        <v>488</v>
      </c>
      <c r="G3" t="s">
        <v>489</v>
      </c>
    </row>
    <row r="4" spans="2:7" x14ac:dyDescent="0.35">
      <c r="B4" t="s">
        <v>621</v>
      </c>
      <c r="C4">
        <v>1.5634895601789189</v>
      </c>
      <c r="D4">
        <v>0.68180776606318705</v>
      </c>
      <c r="F4" t="s">
        <v>490</v>
      </c>
      <c r="G4" t="s">
        <v>491</v>
      </c>
    </row>
    <row r="5" spans="2:7" x14ac:dyDescent="0.35">
      <c r="B5" t="s">
        <v>622</v>
      </c>
      <c r="C5">
        <v>0</v>
      </c>
      <c r="D5">
        <v>0</v>
      </c>
      <c r="F5" t="s">
        <v>492</v>
      </c>
      <c r="G5" t="s">
        <v>493</v>
      </c>
    </row>
    <row r="6" spans="2:7" x14ac:dyDescent="0.35">
      <c r="B6" t="s">
        <v>623</v>
      </c>
      <c r="C6">
        <v>75.108574220774472</v>
      </c>
      <c r="D6">
        <v>2.9503020582670154</v>
      </c>
      <c r="F6" t="s">
        <v>494</v>
      </c>
      <c r="G6" t="s">
        <v>495</v>
      </c>
    </row>
    <row r="7" spans="2:7" x14ac:dyDescent="0.35">
      <c r="B7" t="s">
        <v>626</v>
      </c>
      <c r="C7">
        <v>78.578977854004933</v>
      </c>
      <c r="D7">
        <v>2.6037773438941048</v>
      </c>
      <c r="F7" t="s">
        <v>496</v>
      </c>
      <c r="G7" t="s">
        <v>497</v>
      </c>
    </row>
    <row r="8" spans="2:7" x14ac:dyDescent="0.35">
      <c r="B8" t="s">
        <v>627</v>
      </c>
      <c r="C8">
        <v>0.86290357997836387</v>
      </c>
      <c r="D8">
        <v>0.20255676336927625</v>
      </c>
      <c r="F8" t="s">
        <v>498</v>
      </c>
      <c r="G8" t="s">
        <v>499</v>
      </c>
    </row>
    <row r="9" spans="2:7" x14ac:dyDescent="0.35">
      <c r="B9" t="s">
        <v>628</v>
      </c>
      <c r="C9">
        <v>69.359342504547172</v>
      </c>
      <c r="D9">
        <v>3.9168220408296714</v>
      </c>
      <c r="F9" t="s">
        <v>500</v>
      </c>
      <c r="G9" t="s">
        <v>501</v>
      </c>
    </row>
    <row r="10" spans="2:7" x14ac:dyDescent="0.35">
      <c r="B10" t="s">
        <v>629</v>
      </c>
      <c r="C10">
        <v>0.92088818438602615</v>
      </c>
      <c r="D10">
        <v>0.38382767128052114</v>
      </c>
      <c r="F10" t="s">
        <v>502</v>
      </c>
      <c r="G10" t="s">
        <v>503</v>
      </c>
    </row>
    <row r="11" spans="2:7" x14ac:dyDescent="0.35">
      <c r="B11" t="s">
        <v>749</v>
      </c>
      <c r="C11">
        <v>0.45045045045045046</v>
      </c>
      <c r="D11">
        <v>0.45045045045045046</v>
      </c>
      <c r="F11" t="s">
        <v>504</v>
      </c>
      <c r="G11" t="s">
        <v>505</v>
      </c>
    </row>
    <row r="12" spans="2:7" x14ac:dyDescent="0.35">
      <c r="B12" t="s">
        <v>631</v>
      </c>
      <c r="C12">
        <v>92.760501821062618</v>
      </c>
      <c r="D12">
        <v>1.382735362793146</v>
      </c>
      <c r="F12" t="s">
        <v>506</v>
      </c>
      <c r="G12" t="s">
        <v>507</v>
      </c>
    </row>
    <row r="13" spans="2:7" x14ac:dyDescent="0.35">
      <c r="F13" t="s">
        <v>508</v>
      </c>
      <c r="G13" t="s">
        <v>509</v>
      </c>
    </row>
    <row r="15" spans="2:7" x14ac:dyDescent="0.35">
      <c r="B15" t="s">
        <v>685</v>
      </c>
      <c r="C15">
        <v>0.1349527665317139</v>
      </c>
      <c r="D15">
        <v>0.1349527665317139</v>
      </c>
    </row>
    <row r="16" spans="2:7" x14ac:dyDescent="0.35">
      <c r="B16" t="s">
        <v>723</v>
      </c>
      <c r="C16">
        <v>71.828143883483605</v>
      </c>
      <c r="D16">
        <v>2.7167283071327391</v>
      </c>
    </row>
    <row r="17" spans="2:4" x14ac:dyDescent="0.35">
      <c r="B17" t="s">
        <v>694</v>
      </c>
      <c r="C17">
        <v>0</v>
      </c>
      <c r="D17">
        <v>0</v>
      </c>
    </row>
    <row r="18" spans="2:4" x14ac:dyDescent="0.35">
      <c r="B18" t="s">
        <v>641</v>
      </c>
      <c r="C18">
        <v>0.28050490883590462</v>
      </c>
      <c r="D18">
        <v>0.14479621697331413</v>
      </c>
    </row>
    <row r="19" spans="2:4" x14ac:dyDescent="0.35">
      <c r="B19" t="s">
        <v>642</v>
      </c>
      <c r="C19">
        <v>83.454232641633169</v>
      </c>
      <c r="D19">
        <v>1.5006243688616341</v>
      </c>
    </row>
    <row r="20" spans="2:4" x14ac:dyDescent="0.35">
      <c r="B20" t="s">
        <v>643</v>
      </c>
      <c r="C20">
        <v>82.742902876804138</v>
      </c>
      <c r="D20">
        <v>0.71311182544783558</v>
      </c>
    </row>
    <row r="21" spans="2:4" x14ac:dyDescent="0.35">
      <c r="B21" t="s">
        <v>644</v>
      </c>
      <c r="C21">
        <v>0.2032520325203252</v>
      </c>
      <c r="D21">
        <v>0.2032520325203252</v>
      </c>
    </row>
    <row r="22" spans="2:4" x14ac:dyDescent="0.35">
      <c r="B22" t="s">
        <v>645</v>
      </c>
      <c r="C22">
        <v>82.222081591074314</v>
      </c>
      <c r="D22">
        <v>3.1881874603420117</v>
      </c>
    </row>
    <row r="23" spans="2:4" x14ac:dyDescent="0.35">
      <c r="B23" t="s">
        <v>750</v>
      </c>
      <c r="C23">
        <v>0.34000033251866263</v>
      </c>
      <c r="D23">
        <v>0.18019589468219419</v>
      </c>
    </row>
    <row r="24" spans="2:4" x14ac:dyDescent="0.35">
      <c r="B24" t="s">
        <v>647</v>
      </c>
      <c r="C24">
        <v>0.61415098449830186</v>
      </c>
      <c r="D24">
        <v>0.14629457183917466</v>
      </c>
    </row>
    <row r="25" spans="2:4" x14ac:dyDescent="0.35">
      <c r="B25" t="s">
        <v>648</v>
      </c>
      <c r="C25">
        <v>92.379393644955641</v>
      </c>
      <c r="D25">
        <v>1.1896972687717478</v>
      </c>
    </row>
    <row r="28" spans="2:4" x14ac:dyDescent="0.35">
      <c r="B28" t="s">
        <v>686</v>
      </c>
      <c r="C28">
        <v>0.39870787024487209</v>
      </c>
      <c r="D28">
        <v>0.21452170199465323</v>
      </c>
    </row>
    <row r="29" spans="2:4" x14ac:dyDescent="0.35">
      <c r="B29" t="s">
        <v>724</v>
      </c>
      <c r="C29">
        <v>74.020609065102178</v>
      </c>
      <c r="D29">
        <v>0.61142341617368567</v>
      </c>
    </row>
    <row r="30" spans="2:4" x14ac:dyDescent="0.35">
      <c r="B30" t="s">
        <v>695</v>
      </c>
      <c r="C30">
        <v>0</v>
      </c>
      <c r="D30">
        <v>0</v>
      </c>
    </row>
    <row r="31" spans="2:4" x14ac:dyDescent="0.35">
      <c r="B31" t="s">
        <v>703</v>
      </c>
      <c r="C31">
        <v>0</v>
      </c>
      <c r="D31">
        <v>0</v>
      </c>
    </row>
    <row r="32" spans="2:4" x14ac:dyDescent="0.35">
      <c r="B32" t="s">
        <v>649</v>
      </c>
      <c r="C32">
        <v>83.963607773384766</v>
      </c>
      <c r="D32">
        <v>2.1137731233376389</v>
      </c>
    </row>
    <row r="33" spans="2:4" x14ac:dyDescent="0.35">
      <c r="B33" t="s">
        <v>650</v>
      </c>
      <c r="C33">
        <v>84.255161188556187</v>
      </c>
      <c r="D33">
        <v>1.8541892763148806</v>
      </c>
    </row>
    <row r="34" spans="2:4" x14ac:dyDescent="0.35">
      <c r="B34" t="s">
        <v>651</v>
      </c>
      <c r="C34">
        <v>8.3333333333333329E-2</v>
      </c>
      <c r="D34">
        <v>8.3333333333333343E-2</v>
      </c>
    </row>
    <row r="35" spans="2:4" x14ac:dyDescent="0.35">
      <c r="B35" t="s">
        <v>652</v>
      </c>
      <c r="C35">
        <v>79.724790540658731</v>
      </c>
      <c r="D35">
        <v>1.3040340317155881</v>
      </c>
    </row>
    <row r="36" spans="2:4" x14ac:dyDescent="0.35">
      <c r="B36" t="s">
        <v>653</v>
      </c>
      <c r="C36">
        <v>0.49751243781094523</v>
      </c>
      <c r="D36">
        <v>0.49751243781094528</v>
      </c>
    </row>
    <row r="37" spans="2:4" x14ac:dyDescent="0.35">
      <c r="B37" t="s">
        <v>654</v>
      </c>
      <c r="C37">
        <v>0.1923162188525317</v>
      </c>
      <c r="D37">
        <v>9.6302945467438131E-2</v>
      </c>
    </row>
    <row r="38" spans="2:4" x14ac:dyDescent="0.35">
      <c r="B38" t="s">
        <v>655</v>
      </c>
      <c r="C38">
        <v>93.000412753062918</v>
      </c>
      <c r="D38">
        <v>0.17598316098040634</v>
      </c>
    </row>
    <row r="41" spans="2:4" x14ac:dyDescent="0.35">
      <c r="B41" t="s">
        <v>689</v>
      </c>
      <c r="C41">
        <v>0</v>
      </c>
      <c r="D41">
        <v>0</v>
      </c>
    </row>
    <row r="42" spans="2:4" x14ac:dyDescent="0.35">
      <c r="B42" t="s">
        <v>636</v>
      </c>
      <c r="C42">
        <v>76.451678040844357</v>
      </c>
      <c r="D42">
        <v>1.9016600130057322</v>
      </c>
    </row>
    <row r="43" spans="2:4" x14ac:dyDescent="0.35">
      <c r="B43" t="s">
        <v>698</v>
      </c>
      <c r="C43">
        <v>0.20407531277096494</v>
      </c>
      <c r="D43">
        <v>0.10334075193647989</v>
      </c>
    </row>
    <row r="44" spans="2:4" x14ac:dyDescent="0.35">
      <c r="B44" t="s">
        <v>706</v>
      </c>
      <c r="C44">
        <v>0</v>
      </c>
      <c r="D44">
        <v>0</v>
      </c>
    </row>
    <row r="45" spans="2:4" x14ac:dyDescent="0.35">
      <c r="B45" t="s">
        <v>736</v>
      </c>
      <c r="C45">
        <v>86.044056710579341</v>
      </c>
      <c r="D45">
        <v>1.0542737152183157</v>
      </c>
    </row>
    <row r="46" spans="2:4" x14ac:dyDescent="0.35">
      <c r="B46" t="s">
        <v>742</v>
      </c>
      <c r="C46">
        <v>91.925832279814585</v>
      </c>
      <c r="D46">
        <v>0.96308902133842311</v>
      </c>
    </row>
    <row r="47" spans="2:4" x14ac:dyDescent="0.35">
      <c r="B47" t="s">
        <v>712</v>
      </c>
      <c r="C47">
        <v>0.1061571125265393</v>
      </c>
      <c r="D47">
        <v>0.1061571125265393</v>
      </c>
    </row>
    <row r="48" spans="2:4" x14ac:dyDescent="0.35">
      <c r="B48" t="s">
        <v>667</v>
      </c>
      <c r="C48">
        <v>85.424524771740764</v>
      </c>
      <c r="D48">
        <v>0.86544694291090163</v>
      </c>
    </row>
    <row r="49" spans="2:4" x14ac:dyDescent="0.35">
      <c r="B49" t="s">
        <v>668</v>
      </c>
      <c r="C49">
        <v>0</v>
      </c>
      <c r="D49">
        <v>0</v>
      </c>
    </row>
    <row r="50" spans="2:4" x14ac:dyDescent="0.35">
      <c r="B50" t="s">
        <v>751</v>
      </c>
      <c r="C50">
        <v>0</v>
      </c>
      <c r="D50">
        <v>0</v>
      </c>
    </row>
    <row r="51" spans="2:4" x14ac:dyDescent="0.35">
      <c r="B51" t="s">
        <v>670</v>
      </c>
      <c r="C51">
        <v>95.086588705566328</v>
      </c>
      <c r="D51">
        <v>0.479606027376553</v>
      </c>
    </row>
    <row r="54" spans="2:4" x14ac:dyDescent="0.35">
      <c r="B54" t="s">
        <v>691</v>
      </c>
      <c r="C54">
        <v>1.2508192899340609</v>
      </c>
      <c r="D54">
        <v>0.28271815023243113</v>
      </c>
    </row>
    <row r="55" spans="2:4" x14ac:dyDescent="0.35">
      <c r="B55" t="s">
        <v>728</v>
      </c>
      <c r="C55">
        <v>80.702115556518677</v>
      </c>
      <c r="D55">
        <v>3.1286727828626972</v>
      </c>
    </row>
    <row r="56" spans="2:4" x14ac:dyDescent="0.35">
      <c r="B56" t="s">
        <v>700</v>
      </c>
      <c r="C56">
        <v>2.5043585785273765</v>
      </c>
      <c r="D56">
        <v>0.44131958252502912</v>
      </c>
    </row>
    <row r="57" spans="2:4" x14ac:dyDescent="0.35">
      <c r="B57" t="s">
        <v>708</v>
      </c>
      <c r="C57">
        <v>3.1942252715837625</v>
      </c>
      <c r="D57">
        <v>0.41081597863297992</v>
      </c>
    </row>
    <row r="58" spans="2:4" x14ac:dyDescent="0.35">
      <c r="B58" t="s">
        <v>738</v>
      </c>
      <c r="C58">
        <v>90.857281918541617</v>
      </c>
      <c r="D58">
        <v>2.8680859472104387</v>
      </c>
    </row>
    <row r="59" spans="2:4" x14ac:dyDescent="0.35">
      <c r="B59" t="s">
        <v>744</v>
      </c>
      <c r="C59">
        <v>88.505411008406554</v>
      </c>
      <c r="D59">
        <v>0.79401767084912689</v>
      </c>
    </row>
    <row r="60" spans="2:4" x14ac:dyDescent="0.35">
      <c r="B60" t="s">
        <v>714</v>
      </c>
      <c r="C60">
        <v>1.0218456436267596</v>
      </c>
      <c r="D60">
        <v>0.48014311202087862</v>
      </c>
    </row>
    <row r="61" spans="2:4" x14ac:dyDescent="0.35">
      <c r="B61" t="s">
        <v>732</v>
      </c>
      <c r="C61">
        <v>87.422665563938551</v>
      </c>
      <c r="D61">
        <v>3.2296321634429743</v>
      </c>
    </row>
    <row r="62" spans="2:4" x14ac:dyDescent="0.35">
      <c r="B62" t="s">
        <v>717</v>
      </c>
      <c r="C62">
        <v>1.9090909090909089</v>
      </c>
      <c r="D62">
        <v>0.95778670480479466</v>
      </c>
    </row>
    <row r="63" spans="2:4" x14ac:dyDescent="0.35">
      <c r="B63" t="s">
        <v>752</v>
      </c>
      <c r="C63">
        <v>0.99067491931200724</v>
      </c>
      <c r="D63">
        <v>0.24423980107521687</v>
      </c>
    </row>
    <row r="64" spans="2:4" x14ac:dyDescent="0.35">
      <c r="B64" t="s">
        <v>625</v>
      </c>
      <c r="C64">
        <v>96.192588067142594</v>
      </c>
      <c r="D64">
        <v>0.4781709253018227</v>
      </c>
    </row>
    <row r="67" spans="2:4" x14ac:dyDescent="0.35">
      <c r="B67" t="s">
        <v>692</v>
      </c>
      <c r="C67">
        <v>0</v>
      </c>
      <c r="D67">
        <v>0</v>
      </c>
    </row>
    <row r="68" spans="2:4" x14ac:dyDescent="0.35">
      <c r="B68" t="s">
        <v>729</v>
      </c>
      <c r="C68">
        <v>87.911852429843307</v>
      </c>
      <c r="D68">
        <v>1.7959264735350926</v>
      </c>
    </row>
    <row r="69" spans="2:4" x14ac:dyDescent="0.35">
      <c r="B69" t="s">
        <v>701</v>
      </c>
      <c r="C69">
        <v>0.32422672319045381</v>
      </c>
      <c r="D69">
        <v>0.16314934317492366</v>
      </c>
    </row>
    <row r="70" spans="2:4" x14ac:dyDescent="0.35">
      <c r="B70" t="s">
        <v>709</v>
      </c>
      <c r="C70">
        <v>0.11148272017837235</v>
      </c>
      <c r="D70">
        <v>0.11148272017837237</v>
      </c>
    </row>
    <row r="71" spans="2:4" x14ac:dyDescent="0.35">
      <c r="B71" t="s">
        <v>739</v>
      </c>
      <c r="C71">
        <v>87.644033074904641</v>
      </c>
      <c r="D71">
        <v>2.760433625672194</v>
      </c>
    </row>
    <row r="72" spans="2:4" x14ac:dyDescent="0.35">
      <c r="B72" t="s">
        <v>745</v>
      </c>
      <c r="C72">
        <v>88.896021847232419</v>
      </c>
      <c r="D72">
        <v>1.5309269061475965</v>
      </c>
    </row>
    <row r="73" spans="2:4" x14ac:dyDescent="0.35">
      <c r="B73" t="s">
        <v>715</v>
      </c>
      <c r="C73">
        <v>0</v>
      </c>
      <c r="D73">
        <v>0</v>
      </c>
    </row>
    <row r="74" spans="2:4" x14ac:dyDescent="0.35">
      <c r="B74" t="s">
        <v>733</v>
      </c>
      <c r="C74">
        <v>85.666278166278175</v>
      </c>
      <c r="D74">
        <v>0.9624523766124653</v>
      </c>
    </row>
    <row r="75" spans="2:4" x14ac:dyDescent="0.35">
      <c r="B75" t="s">
        <v>718</v>
      </c>
      <c r="C75">
        <v>0.35087719298245612</v>
      </c>
      <c r="D75">
        <v>0.35087719298245612</v>
      </c>
    </row>
    <row r="76" spans="2:4" x14ac:dyDescent="0.35">
      <c r="B76" t="s">
        <v>720</v>
      </c>
      <c r="C76">
        <v>0.43479911900964535</v>
      </c>
      <c r="D76">
        <v>0.24994239325106238</v>
      </c>
    </row>
    <row r="77" spans="2:4" x14ac:dyDescent="0.35">
      <c r="B77" t="s">
        <v>624</v>
      </c>
      <c r="C77">
        <v>96.841565182984709</v>
      </c>
      <c r="D77">
        <v>0.23059422071472824</v>
      </c>
    </row>
    <row r="80" spans="2:4" x14ac:dyDescent="0.35">
      <c r="B80" t="s">
        <v>684</v>
      </c>
      <c r="C80">
        <v>95.257588415483156</v>
      </c>
      <c r="D80">
        <v>0.91902841896891818</v>
      </c>
    </row>
    <row r="81" spans="2:4" x14ac:dyDescent="0.35">
      <c r="B81" t="s">
        <v>722</v>
      </c>
      <c r="C81">
        <v>0.30581039755351686</v>
      </c>
      <c r="D81">
        <v>0.30581039755351691</v>
      </c>
    </row>
    <row r="82" spans="2:4" x14ac:dyDescent="0.35">
      <c r="B82" t="s">
        <v>632</v>
      </c>
      <c r="C82">
        <v>92.96444831928703</v>
      </c>
      <c r="D82">
        <v>1.2774057269374812</v>
      </c>
    </row>
    <row r="83" spans="2:4" x14ac:dyDescent="0.35">
      <c r="B83" t="s">
        <v>633</v>
      </c>
      <c r="C83">
        <v>93.362301505490578</v>
      </c>
      <c r="D83">
        <v>0.78314629641254063</v>
      </c>
    </row>
    <row r="84" spans="2:4" x14ac:dyDescent="0.35">
      <c r="B84" t="s">
        <v>634</v>
      </c>
      <c r="C84">
        <v>90.763384030710768</v>
      </c>
      <c r="D84">
        <v>0.34919889181346442</v>
      </c>
    </row>
    <row r="85" spans="2:4" x14ac:dyDescent="0.35">
      <c r="B85" t="s">
        <v>635</v>
      </c>
      <c r="C85">
        <v>76.873049604904438</v>
      </c>
      <c r="D85">
        <v>1.9305614627218439</v>
      </c>
    </row>
    <row r="86" spans="2:4" x14ac:dyDescent="0.35">
      <c r="B86" t="s">
        <v>711</v>
      </c>
      <c r="C86">
        <v>91.90896721404944</v>
      </c>
      <c r="D86">
        <v>0.43992186225154384</v>
      </c>
    </row>
    <row r="87" spans="2:4" x14ac:dyDescent="0.35">
      <c r="B87" t="s">
        <v>637</v>
      </c>
      <c r="C87">
        <v>93.666190201966188</v>
      </c>
      <c r="D87">
        <v>1.4724629481043399</v>
      </c>
    </row>
    <row r="88" spans="2:4" x14ac:dyDescent="0.35">
      <c r="B88" t="s">
        <v>638</v>
      </c>
      <c r="C88">
        <v>91.274181849048162</v>
      </c>
      <c r="D88">
        <v>1.3132748974162229</v>
      </c>
    </row>
    <row r="89" spans="2:4" x14ac:dyDescent="0.35">
      <c r="B89" t="s">
        <v>753</v>
      </c>
      <c r="C89">
        <v>90.490066961184723</v>
      </c>
      <c r="D89">
        <v>0.58182776597450458</v>
      </c>
    </row>
    <row r="90" spans="2:4" x14ac:dyDescent="0.35">
      <c r="B90" t="s">
        <v>640</v>
      </c>
      <c r="C90">
        <v>90.713492764436523</v>
      </c>
      <c r="D90">
        <v>0.72513283043621513</v>
      </c>
    </row>
    <row r="93" spans="2:4" x14ac:dyDescent="0.35">
      <c r="B93" t="s">
        <v>690</v>
      </c>
      <c r="C93">
        <v>53.558702635555875</v>
      </c>
      <c r="D93">
        <v>1.6237709708330024</v>
      </c>
    </row>
    <row r="94" spans="2:4" x14ac:dyDescent="0.35">
      <c r="B94" t="s">
        <v>727</v>
      </c>
      <c r="C94">
        <v>80.819715653694402</v>
      </c>
      <c r="D94">
        <v>1.5634231426781651</v>
      </c>
    </row>
    <row r="95" spans="2:4" x14ac:dyDescent="0.35">
      <c r="B95" t="s">
        <v>699</v>
      </c>
      <c r="C95">
        <v>44.049767146595912</v>
      </c>
      <c r="D95">
        <v>1.6289808164455166</v>
      </c>
    </row>
    <row r="96" spans="2:4" x14ac:dyDescent="0.35">
      <c r="B96" t="s">
        <v>707</v>
      </c>
      <c r="C96">
        <v>44.690964601976837</v>
      </c>
      <c r="D96">
        <v>3.0062670578840662</v>
      </c>
    </row>
    <row r="97" spans="2:4" x14ac:dyDescent="0.35">
      <c r="B97" t="s">
        <v>737</v>
      </c>
      <c r="C97">
        <v>0</v>
      </c>
      <c r="D97">
        <v>0</v>
      </c>
    </row>
    <row r="98" spans="2:4" x14ac:dyDescent="0.35">
      <c r="B98" t="s">
        <v>743</v>
      </c>
      <c r="C98">
        <v>86.827485380116968</v>
      </c>
      <c r="D98">
        <v>3.0868732781252906</v>
      </c>
    </row>
    <row r="99" spans="2:4" x14ac:dyDescent="0.35">
      <c r="B99" t="s">
        <v>713</v>
      </c>
      <c r="C99">
        <v>43.896988275295151</v>
      </c>
      <c r="D99">
        <v>2.5855948435619633</v>
      </c>
    </row>
    <row r="100" spans="2:4" x14ac:dyDescent="0.35">
      <c r="B100" t="s">
        <v>731</v>
      </c>
      <c r="C100">
        <v>0.8232323232323232</v>
      </c>
      <c r="D100">
        <v>0.41552491256720497</v>
      </c>
    </row>
    <row r="101" spans="2:4" x14ac:dyDescent="0.35">
      <c r="B101" t="s">
        <v>671</v>
      </c>
      <c r="C101">
        <v>44.602396514161221</v>
      </c>
      <c r="D101">
        <v>2.43733188474818</v>
      </c>
    </row>
    <row r="102" spans="2:4" x14ac:dyDescent="0.35">
      <c r="B102" t="s">
        <v>754</v>
      </c>
      <c r="C102">
        <v>43.093200724977827</v>
      </c>
      <c r="D102">
        <v>1.8381645310446031</v>
      </c>
    </row>
    <row r="103" spans="2:4" x14ac:dyDescent="0.35">
      <c r="B103" t="s">
        <v>747</v>
      </c>
      <c r="C103">
        <v>95.617010155316621</v>
      </c>
      <c r="D103">
        <v>1.2125263501649279</v>
      </c>
    </row>
    <row r="106" spans="2:4" x14ac:dyDescent="0.35">
      <c r="B106" t="s">
        <v>687</v>
      </c>
      <c r="C106">
        <v>64.296575210244839</v>
      </c>
      <c r="D106">
        <v>1.8579394192386209</v>
      </c>
    </row>
    <row r="107" spans="2:4" x14ac:dyDescent="0.35">
      <c r="B107" t="s">
        <v>725</v>
      </c>
      <c r="C107">
        <v>73.030222283231112</v>
      </c>
      <c r="D107">
        <v>0.29569447025444001</v>
      </c>
    </row>
    <row r="108" spans="2:4" x14ac:dyDescent="0.35">
      <c r="B108" t="s">
        <v>696</v>
      </c>
      <c r="C108">
        <v>41.338762521044202</v>
      </c>
      <c r="D108">
        <v>2.1759494783107565</v>
      </c>
    </row>
    <row r="109" spans="2:4" x14ac:dyDescent="0.35">
      <c r="B109" t="s">
        <v>704</v>
      </c>
      <c r="C109">
        <v>41.80124147583598</v>
      </c>
      <c r="D109">
        <v>3.6218251708856757</v>
      </c>
    </row>
    <row r="110" spans="2:4" x14ac:dyDescent="0.35">
      <c r="B110" t="s">
        <v>734</v>
      </c>
      <c r="C110">
        <v>11.19995745215158</v>
      </c>
      <c r="D110">
        <v>1.1867115694334665</v>
      </c>
    </row>
    <row r="111" spans="2:4" x14ac:dyDescent="0.35">
      <c r="B111" t="s">
        <v>656</v>
      </c>
      <c r="C111">
        <v>83.423112239761181</v>
      </c>
      <c r="D111">
        <v>1.7297377475898172</v>
      </c>
    </row>
    <row r="112" spans="2:4" x14ac:dyDescent="0.35">
      <c r="B112" t="s">
        <v>657</v>
      </c>
      <c r="C112">
        <v>36.819707299643945</v>
      </c>
      <c r="D112">
        <v>2.9031855977058605</v>
      </c>
    </row>
    <row r="113" spans="2:4" x14ac:dyDescent="0.35">
      <c r="B113" t="s">
        <v>658</v>
      </c>
      <c r="C113">
        <v>14.846091447234897</v>
      </c>
      <c r="D113">
        <v>1.0653121903525689</v>
      </c>
    </row>
    <row r="114" spans="2:4" x14ac:dyDescent="0.35">
      <c r="B114" t="s">
        <v>659</v>
      </c>
      <c r="C114">
        <v>41.404952710995595</v>
      </c>
      <c r="D114">
        <v>4.5200828288271948</v>
      </c>
    </row>
    <row r="115" spans="2:4" x14ac:dyDescent="0.35">
      <c r="B115" t="s">
        <v>755</v>
      </c>
      <c r="C115">
        <v>46.460561326407678</v>
      </c>
      <c r="D115">
        <v>6.4805895354183436</v>
      </c>
    </row>
    <row r="116" spans="2:4" x14ac:dyDescent="0.35">
      <c r="B116" t="s">
        <v>661</v>
      </c>
      <c r="C116">
        <v>96.308232793127559</v>
      </c>
      <c r="D116">
        <v>1.3199541398237253</v>
      </c>
    </row>
    <row r="119" spans="2:4" x14ac:dyDescent="0.35">
      <c r="B119" t="s">
        <v>688</v>
      </c>
      <c r="C119">
        <v>90.298567001135368</v>
      </c>
      <c r="D119">
        <v>1.0393624157214987</v>
      </c>
    </row>
    <row r="120" spans="2:4" x14ac:dyDescent="0.35">
      <c r="B120" t="s">
        <v>726</v>
      </c>
      <c r="C120">
        <v>80.512971698113219</v>
      </c>
      <c r="D120">
        <v>1.0808408293143617</v>
      </c>
    </row>
    <row r="121" spans="2:4" x14ac:dyDescent="0.35">
      <c r="B121" t="s">
        <v>697</v>
      </c>
      <c r="C121">
        <v>93.089999654370914</v>
      </c>
      <c r="D121">
        <v>0.67498491818899675</v>
      </c>
    </row>
    <row r="122" spans="2:4" x14ac:dyDescent="0.35">
      <c r="B122" t="s">
        <v>705</v>
      </c>
      <c r="C122">
        <v>94.913266077639278</v>
      </c>
      <c r="D122">
        <v>1.9560009202894248</v>
      </c>
    </row>
    <row r="123" spans="2:4" x14ac:dyDescent="0.35">
      <c r="B123" t="s">
        <v>735</v>
      </c>
      <c r="C123">
        <v>91.148073887573503</v>
      </c>
      <c r="D123">
        <v>0.31695849346049726</v>
      </c>
    </row>
    <row r="124" spans="2:4" x14ac:dyDescent="0.35">
      <c r="B124" t="s">
        <v>741</v>
      </c>
      <c r="C124">
        <v>0.5535662839033626</v>
      </c>
      <c r="D124">
        <v>0.31725212061375258</v>
      </c>
    </row>
    <row r="125" spans="2:4" x14ac:dyDescent="0.35">
      <c r="B125" t="s">
        <v>662</v>
      </c>
      <c r="C125">
        <v>92.407394979968046</v>
      </c>
      <c r="D125">
        <v>0.62610127310584052</v>
      </c>
    </row>
    <row r="126" spans="2:4" x14ac:dyDescent="0.35">
      <c r="B126" t="s">
        <v>663</v>
      </c>
      <c r="C126">
        <v>95.705015849338054</v>
      </c>
      <c r="D126">
        <v>0.27219030406783018</v>
      </c>
    </row>
    <row r="127" spans="2:4" x14ac:dyDescent="0.35">
      <c r="B127" t="s">
        <v>664</v>
      </c>
      <c r="C127">
        <v>94.890211640211646</v>
      </c>
      <c r="D127">
        <v>1.4543823730778704</v>
      </c>
    </row>
    <row r="128" spans="2:4" x14ac:dyDescent="0.35">
      <c r="B128" t="s">
        <v>756</v>
      </c>
      <c r="C128">
        <v>90.339077137244416</v>
      </c>
      <c r="D128">
        <v>0.75224207794000852</v>
      </c>
    </row>
    <row r="129" spans="2:4" x14ac:dyDescent="0.35">
      <c r="B129" t="s">
        <v>666</v>
      </c>
      <c r="C129">
        <v>93.879678241380361</v>
      </c>
      <c r="D129">
        <v>0.31371488099594219</v>
      </c>
    </row>
    <row r="132" spans="2:4" x14ac:dyDescent="0.35">
      <c r="B132" t="s">
        <v>693</v>
      </c>
      <c r="C132">
        <v>94.367405424259275</v>
      </c>
      <c r="D132">
        <v>1.2807139794106399</v>
      </c>
    </row>
    <row r="133" spans="2:4" x14ac:dyDescent="0.35">
      <c r="B133" t="s">
        <v>730</v>
      </c>
      <c r="C133">
        <v>91.380706958737164</v>
      </c>
      <c r="D133">
        <v>0.35069089145873039</v>
      </c>
    </row>
    <row r="134" spans="2:4" x14ac:dyDescent="0.35">
      <c r="B134" t="s">
        <v>702</v>
      </c>
      <c r="C134">
        <v>89.863766618809166</v>
      </c>
      <c r="D134">
        <v>3.1503140621200068</v>
      </c>
    </row>
    <row r="135" spans="2:4" x14ac:dyDescent="0.35">
      <c r="B135" t="s">
        <v>710</v>
      </c>
      <c r="C135">
        <v>96.152958152958149</v>
      </c>
      <c r="D135">
        <v>0.77342858193368169</v>
      </c>
    </row>
    <row r="136" spans="2:4" x14ac:dyDescent="0.35">
      <c r="B136" t="s">
        <v>740</v>
      </c>
      <c r="C136">
        <v>93.572711507494105</v>
      </c>
      <c r="D136">
        <v>1.1219794536484331</v>
      </c>
    </row>
    <row r="137" spans="2:4" x14ac:dyDescent="0.35">
      <c r="B137" t="s">
        <v>746</v>
      </c>
      <c r="C137">
        <v>91.092191147389869</v>
      </c>
      <c r="D137">
        <v>0.40724790826510981</v>
      </c>
    </row>
    <row r="138" spans="2:4" x14ac:dyDescent="0.35">
      <c r="B138" t="s">
        <v>716</v>
      </c>
      <c r="C138">
        <v>92.405542157279982</v>
      </c>
      <c r="D138">
        <v>1.4935103311418578</v>
      </c>
    </row>
    <row r="139" spans="2:4" x14ac:dyDescent="0.35">
      <c r="B139" t="s">
        <v>673</v>
      </c>
      <c r="C139">
        <v>95.711758901041108</v>
      </c>
      <c r="D139">
        <v>0.17373846780968272</v>
      </c>
    </row>
    <row r="140" spans="2:4" x14ac:dyDescent="0.35">
      <c r="B140" t="s">
        <v>719</v>
      </c>
      <c r="C140">
        <v>93.674142026702654</v>
      </c>
      <c r="D140">
        <v>0.77325246165900474</v>
      </c>
    </row>
    <row r="141" spans="2:4" x14ac:dyDescent="0.35">
      <c r="B141" t="s">
        <v>721</v>
      </c>
      <c r="C141">
        <v>94.879592543143943</v>
      </c>
      <c r="D141">
        <v>2.2835653681169958</v>
      </c>
    </row>
    <row r="142" spans="2:4" x14ac:dyDescent="0.35">
      <c r="B142" t="s">
        <v>748</v>
      </c>
      <c r="C142">
        <v>0.1349527665317139</v>
      </c>
      <c r="D142">
        <v>0.1349527665317139</v>
      </c>
    </row>
    <row r="145" spans="2:4" x14ac:dyDescent="0.35">
      <c r="B145" t="s">
        <v>531</v>
      </c>
      <c r="C145">
        <v>90.224429598030397</v>
      </c>
      <c r="D145">
        <v>1.4391271767004465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B100D-1929-478E-BBAA-7D5A9B28036E}">
  <dimension ref="A21"/>
  <sheetViews>
    <sheetView zoomScale="43" workbookViewId="0">
      <selection activeCell="A110" sqref="A1:A110"/>
    </sheetView>
  </sheetViews>
  <sheetFormatPr defaultRowHeight="14.5" x14ac:dyDescent="0.35"/>
  <sheetData>
    <row r="21" ht="15" customHeight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4CB7-0EAD-4976-980F-C2D0E7281A12}">
  <dimension ref="A2:AF43"/>
  <sheetViews>
    <sheetView topLeftCell="N4" zoomScale="62" workbookViewId="0">
      <selection activeCell="I73" sqref="I73"/>
    </sheetView>
  </sheetViews>
  <sheetFormatPr defaultRowHeight="14.5" x14ac:dyDescent="0.35"/>
  <cols>
    <col min="15" max="15" width="11.81640625" bestFit="1" customWidth="1"/>
  </cols>
  <sheetData>
    <row r="2" spans="1:32" x14ac:dyDescent="0.35">
      <c r="R2" t="s">
        <v>83</v>
      </c>
      <c r="S2">
        <v>68.487907891691748</v>
      </c>
      <c r="T2">
        <v>0.46383482799880732</v>
      </c>
      <c r="V2" t="s">
        <v>40</v>
      </c>
      <c r="W2">
        <v>95.257588415483156</v>
      </c>
      <c r="X2">
        <v>0.91902841896891818</v>
      </c>
      <c r="Z2" t="s">
        <v>44</v>
      </c>
      <c r="AA2">
        <v>90.298567001135368</v>
      </c>
      <c r="AB2">
        <v>1.0393624157214987</v>
      </c>
      <c r="AD2" t="s">
        <v>259</v>
      </c>
      <c r="AE2">
        <v>78.578977854004933</v>
      </c>
      <c r="AF2">
        <v>2.6037773438941048</v>
      </c>
    </row>
    <row r="3" spans="1:32" x14ac:dyDescent="0.35">
      <c r="B3" t="s">
        <v>510</v>
      </c>
      <c r="C3" t="s">
        <v>511</v>
      </c>
      <c r="E3" t="s">
        <v>510</v>
      </c>
      <c r="F3" t="s">
        <v>511</v>
      </c>
      <c r="R3" t="s">
        <v>85</v>
      </c>
      <c r="S3">
        <v>71.828143883483605</v>
      </c>
      <c r="T3">
        <v>2.7167283071327391</v>
      </c>
      <c r="V3" t="s">
        <v>128</v>
      </c>
      <c r="W3">
        <v>92.96444831928703</v>
      </c>
      <c r="X3">
        <v>1.2774057269374812</v>
      </c>
      <c r="Z3" t="s">
        <v>88</v>
      </c>
      <c r="AA3">
        <v>80.512971698113219</v>
      </c>
      <c r="AB3">
        <v>1.0808408293143617</v>
      </c>
      <c r="AD3" t="s">
        <v>260</v>
      </c>
      <c r="AE3">
        <v>76.873049604904438</v>
      </c>
      <c r="AF3">
        <v>1.9305614627218439</v>
      </c>
    </row>
    <row r="4" spans="1:32" x14ac:dyDescent="0.35">
      <c r="A4" t="s">
        <v>491</v>
      </c>
      <c r="B4" s="19">
        <v>90.727367086656116</v>
      </c>
      <c r="C4">
        <v>1.6152127401037399</v>
      </c>
      <c r="E4" s="19">
        <v>78.51459234612598</v>
      </c>
      <c r="F4">
        <v>2.2796456448307563</v>
      </c>
      <c r="H4">
        <v>3.6812932356221914E-4</v>
      </c>
      <c r="L4" t="s">
        <v>490</v>
      </c>
      <c r="M4" s="19">
        <v>0.30581039755351686</v>
      </c>
      <c r="N4">
        <v>0.30581039755351691</v>
      </c>
      <c r="R4" t="s">
        <v>86</v>
      </c>
      <c r="S4">
        <v>74.020609065102178</v>
      </c>
      <c r="T4">
        <v>0.61142341617368567</v>
      </c>
      <c r="V4" t="s">
        <v>172</v>
      </c>
      <c r="W4">
        <v>93.362301505490578</v>
      </c>
      <c r="X4">
        <v>0.78314629641254063</v>
      </c>
      <c r="Z4" t="s">
        <v>132</v>
      </c>
      <c r="AA4">
        <v>93.089999654370914</v>
      </c>
      <c r="AB4">
        <v>0.67498491818899675</v>
      </c>
      <c r="AD4" t="s">
        <v>261</v>
      </c>
      <c r="AE4">
        <v>82.742902876804138</v>
      </c>
      <c r="AF4">
        <v>0.71311182544783558</v>
      </c>
    </row>
    <row r="5" spans="1:32" x14ac:dyDescent="0.35">
      <c r="A5" t="s">
        <v>499</v>
      </c>
      <c r="B5" s="19">
        <v>91.718425616697488</v>
      </c>
      <c r="C5">
        <v>1.3864148016346385</v>
      </c>
      <c r="E5" s="19">
        <v>85.312014542699131</v>
      </c>
      <c r="F5">
        <v>1.5997489587539013</v>
      </c>
      <c r="H5">
        <v>7.2579995331863243E-3</v>
      </c>
      <c r="L5" t="s">
        <v>498</v>
      </c>
      <c r="M5" s="19">
        <v>0.5535662839033626</v>
      </c>
      <c r="N5">
        <v>0.31725212061375258</v>
      </c>
      <c r="R5" t="s">
        <v>87</v>
      </c>
      <c r="S5">
        <v>73.030222283231112</v>
      </c>
      <c r="T5">
        <v>0.29569447025444001</v>
      </c>
      <c r="V5" t="s">
        <v>216</v>
      </c>
      <c r="W5">
        <v>90.763384030710768</v>
      </c>
      <c r="X5">
        <v>0.34919889181346442</v>
      </c>
      <c r="Z5" t="s">
        <v>176</v>
      </c>
      <c r="AA5">
        <v>94.913266077639278</v>
      </c>
      <c r="AB5">
        <v>1.9560009202894248</v>
      </c>
      <c r="AD5" t="s">
        <v>262</v>
      </c>
      <c r="AE5">
        <v>84.255161188556187</v>
      </c>
      <c r="AF5">
        <v>1.8541892763148806</v>
      </c>
    </row>
    <row r="6" spans="1:32" x14ac:dyDescent="0.35">
      <c r="B6" s="19"/>
      <c r="R6" t="s">
        <v>88</v>
      </c>
      <c r="S6">
        <v>80.512971698113219</v>
      </c>
      <c r="T6">
        <v>1.0808408293143617</v>
      </c>
      <c r="V6" t="s">
        <v>260</v>
      </c>
      <c r="W6">
        <v>76.873049604904438</v>
      </c>
      <c r="X6">
        <v>1.9305614627218439</v>
      </c>
      <c r="Z6" t="s">
        <v>220</v>
      </c>
      <c r="AA6">
        <v>91.148073887573503</v>
      </c>
      <c r="AB6">
        <v>0.31695849346049726</v>
      </c>
      <c r="AD6" t="s">
        <v>263</v>
      </c>
      <c r="AE6">
        <v>83.423112239761181</v>
      </c>
      <c r="AF6">
        <v>1.7297377475898172</v>
      </c>
    </row>
    <row r="7" spans="1:32" x14ac:dyDescent="0.35">
      <c r="A7" t="s">
        <v>531</v>
      </c>
      <c r="B7" s="19">
        <v>90.224429598030397</v>
      </c>
      <c r="C7">
        <v>1.4391271767004465</v>
      </c>
      <c r="E7" s="19">
        <v>90.224429598030397</v>
      </c>
      <c r="F7">
        <v>1.4391271767004465</v>
      </c>
      <c r="R7" t="s">
        <v>89</v>
      </c>
      <c r="S7">
        <v>76.451678040844357</v>
      </c>
      <c r="T7">
        <v>1.9016600130057322</v>
      </c>
      <c r="V7" t="s">
        <v>304</v>
      </c>
      <c r="W7">
        <v>91.90896721404944</v>
      </c>
      <c r="X7">
        <v>0.43992186225154384</v>
      </c>
      <c r="Z7" t="s">
        <v>308</v>
      </c>
      <c r="AA7">
        <v>92.407394979968046</v>
      </c>
      <c r="AB7">
        <v>0.62610127310584052</v>
      </c>
      <c r="AD7" t="s">
        <v>265</v>
      </c>
      <c r="AE7">
        <v>91.925832279814585</v>
      </c>
      <c r="AF7">
        <v>0.96308902133842311</v>
      </c>
    </row>
    <row r="8" spans="1:32" x14ac:dyDescent="0.35">
      <c r="R8" t="s">
        <v>90</v>
      </c>
      <c r="S8">
        <v>80.819715653694402</v>
      </c>
      <c r="T8">
        <v>1.5634231426781651</v>
      </c>
      <c r="V8" t="s">
        <v>348</v>
      </c>
      <c r="W8">
        <v>93.666190201966188</v>
      </c>
      <c r="X8">
        <v>1.4724629481043399</v>
      </c>
      <c r="Z8" t="s">
        <v>352</v>
      </c>
      <c r="AA8">
        <v>95.705015849338054</v>
      </c>
      <c r="AB8">
        <v>0.27219030406783018</v>
      </c>
      <c r="AD8" t="s">
        <v>266</v>
      </c>
      <c r="AE8">
        <v>86.827485380116968</v>
      </c>
      <c r="AF8">
        <v>3.0868732781252906</v>
      </c>
    </row>
    <row r="9" spans="1:32" ht="15" thickBot="1" x14ac:dyDescent="0.4">
      <c r="C9" s="20" t="s">
        <v>533</v>
      </c>
      <c r="D9" s="20" t="s">
        <v>534</v>
      </c>
      <c r="E9" s="20" t="s">
        <v>535</v>
      </c>
      <c r="F9" s="20" t="s">
        <v>536</v>
      </c>
      <c r="G9" s="20" t="s">
        <v>682</v>
      </c>
      <c r="J9" s="20" t="s">
        <v>533</v>
      </c>
      <c r="K9" s="20" t="s">
        <v>534</v>
      </c>
      <c r="L9" s="20" t="s">
        <v>540</v>
      </c>
      <c r="M9" s="20" t="s">
        <v>541</v>
      </c>
      <c r="N9" s="20" t="s">
        <v>544</v>
      </c>
      <c r="O9" s="20" t="s">
        <v>542</v>
      </c>
      <c r="R9" t="s">
        <v>91</v>
      </c>
      <c r="S9">
        <v>80.702115556518677</v>
      </c>
      <c r="T9">
        <v>3.1286727828626972</v>
      </c>
      <c r="V9" t="s">
        <v>392</v>
      </c>
      <c r="W9">
        <v>91.274181849048162</v>
      </c>
      <c r="X9">
        <v>1.3132748974162229</v>
      </c>
      <c r="Z9" t="s">
        <v>396</v>
      </c>
      <c r="AA9">
        <v>94.890211640211646</v>
      </c>
      <c r="AB9">
        <v>1.4543823730778704</v>
      </c>
      <c r="AD9" t="s">
        <v>267</v>
      </c>
      <c r="AE9">
        <v>88.505411008406554</v>
      </c>
      <c r="AF9">
        <v>0.79401767084912689</v>
      </c>
    </row>
    <row r="10" spans="1:32" x14ac:dyDescent="0.35">
      <c r="C10" t="s">
        <v>488</v>
      </c>
      <c r="D10" s="19">
        <v>38.809303606707473</v>
      </c>
      <c r="E10" s="19">
        <v>39.956331861338917</v>
      </c>
      <c r="F10" s="18">
        <v>0.952192000214235</v>
      </c>
      <c r="G10" s="19">
        <v>0.25062656641604009</v>
      </c>
      <c r="H10">
        <v>0.25062656641604009</v>
      </c>
      <c r="J10" t="s">
        <v>491</v>
      </c>
      <c r="K10" s="19">
        <v>90.727367086656116</v>
      </c>
      <c r="L10" s="19">
        <v>90.224429598030397</v>
      </c>
      <c r="M10" s="18">
        <f>_xlfn.T.TEST(W2:W11,D32:D34,2,3)</f>
        <v>0.82234030150032922</v>
      </c>
      <c r="N10" s="18">
        <v>0.30581039755351686</v>
      </c>
      <c r="O10" s="23">
        <f>_xlfn.T.TEST(W2:W11,G23:G25,2,3)</f>
        <v>2.5075076132147872E-13</v>
      </c>
      <c r="R10" t="s">
        <v>92</v>
      </c>
      <c r="S10">
        <v>87.911852429843307</v>
      </c>
      <c r="T10">
        <v>1.7959264735350926</v>
      </c>
      <c r="V10" t="s">
        <v>433</v>
      </c>
      <c r="W10">
        <v>90.490066961184723</v>
      </c>
      <c r="X10">
        <v>0.58182776597450458</v>
      </c>
      <c r="Z10" t="s">
        <v>513</v>
      </c>
      <c r="AA10">
        <v>90.339077137244416</v>
      </c>
      <c r="AB10">
        <v>0.75224207794000852</v>
      </c>
      <c r="AD10" t="s">
        <v>268</v>
      </c>
      <c r="AE10">
        <v>88.896021847232419</v>
      </c>
      <c r="AF10">
        <v>1.5309269061475965</v>
      </c>
    </row>
    <row r="11" spans="1:32" x14ac:dyDescent="0.35">
      <c r="C11" t="s">
        <v>490</v>
      </c>
      <c r="D11" s="19">
        <v>90.727367086656116</v>
      </c>
      <c r="E11" s="19">
        <v>78.51459234612598</v>
      </c>
      <c r="F11" s="21">
        <v>3.6812932356221914E-4</v>
      </c>
      <c r="G11" s="19">
        <v>0.1061571125265393</v>
      </c>
      <c r="H11">
        <v>0.1061571125265393</v>
      </c>
      <c r="J11" t="s">
        <v>499</v>
      </c>
      <c r="K11" s="19">
        <v>91.718425616697488</v>
      </c>
      <c r="L11" s="19">
        <v>90.224429598030397</v>
      </c>
      <c r="M11" s="18">
        <f>_xlfn.T.TEST(AA2:AA11,D32:D34,2,3)</f>
        <v>0.48189565649501975</v>
      </c>
      <c r="N11" s="18">
        <v>0.5535662839033626</v>
      </c>
      <c r="O11" s="23">
        <f>_xlfn.T.TEST(AA2:AA11,O25:O27,2,3)</f>
        <v>3.0865904151854712E-14</v>
      </c>
      <c r="R11" t="s">
        <v>93</v>
      </c>
      <c r="S11">
        <v>91.380706958737164</v>
      </c>
      <c r="T11">
        <v>0.35069089145873039</v>
      </c>
      <c r="V11" t="s">
        <v>476</v>
      </c>
      <c r="W11">
        <v>90.713492764436523</v>
      </c>
      <c r="X11">
        <v>0.72513283043621513</v>
      </c>
      <c r="Z11" t="s">
        <v>437</v>
      </c>
      <c r="AA11">
        <v>93.879678241380361</v>
      </c>
      <c r="AB11">
        <v>0.31371488099594219</v>
      </c>
      <c r="AD11" t="s">
        <v>269</v>
      </c>
      <c r="AE11">
        <v>91.092191147389869</v>
      </c>
      <c r="AF11">
        <v>0.40724790826510981</v>
      </c>
    </row>
    <row r="12" spans="1:32" x14ac:dyDescent="0.35">
      <c r="C12" t="s">
        <v>492</v>
      </c>
      <c r="D12" s="19">
        <v>41.419961566285579</v>
      </c>
      <c r="E12" s="19">
        <v>36.590289443477495</v>
      </c>
      <c r="F12" s="18">
        <v>0.80303308600675805</v>
      </c>
      <c r="G12" s="19">
        <v>0</v>
      </c>
      <c r="H12">
        <v>0</v>
      </c>
    </row>
    <row r="13" spans="1:32" x14ac:dyDescent="0.35">
      <c r="C13" t="s">
        <v>494</v>
      </c>
      <c r="D13" s="19">
        <v>41.613645118100649</v>
      </c>
      <c r="E13" s="19">
        <v>37.450694471449886</v>
      </c>
      <c r="F13" s="18">
        <v>0.8328520902039096</v>
      </c>
      <c r="G13" s="19">
        <v>0</v>
      </c>
      <c r="H13">
        <v>0</v>
      </c>
    </row>
    <row r="14" spans="1:32" x14ac:dyDescent="0.35">
      <c r="C14" t="s">
        <v>496</v>
      </c>
      <c r="D14" s="19">
        <v>53.972945930752687</v>
      </c>
      <c r="E14" s="19">
        <v>78.255595576559642</v>
      </c>
      <c r="F14" s="18">
        <v>5.4414272480102138E-2</v>
      </c>
      <c r="G14" s="19">
        <v>11.19995745215158</v>
      </c>
      <c r="H14">
        <v>0.24994239325106238</v>
      </c>
    </row>
    <row r="15" spans="1:32" ht="15" thickBot="1" x14ac:dyDescent="0.4">
      <c r="C15" t="s">
        <v>498</v>
      </c>
      <c r="D15" s="19">
        <v>91.718425616697488</v>
      </c>
      <c r="E15" s="19">
        <v>85.312014542699131</v>
      </c>
      <c r="F15" s="21">
        <v>7.2579995331863243E-3</v>
      </c>
      <c r="G15" s="19">
        <v>1.9090909090909089</v>
      </c>
      <c r="H15">
        <v>0.95778670480479466</v>
      </c>
      <c r="J15" s="20" t="s">
        <v>533</v>
      </c>
      <c r="K15" s="20" t="s">
        <v>535</v>
      </c>
      <c r="L15" s="20" t="s">
        <v>540</v>
      </c>
      <c r="M15" s="20" t="s">
        <v>541</v>
      </c>
      <c r="N15" s="20" t="s">
        <v>544</v>
      </c>
      <c r="O15" s="20" t="s">
        <v>542</v>
      </c>
    </row>
    <row r="16" spans="1:32" x14ac:dyDescent="0.35">
      <c r="C16" t="s">
        <v>500</v>
      </c>
      <c r="D16" s="19">
        <v>43.513675582131633</v>
      </c>
      <c r="E16" s="19">
        <v>35.960993451569536</v>
      </c>
      <c r="F16" s="18">
        <v>0.70613592402906944</v>
      </c>
      <c r="G16" s="19">
        <v>0.43479911900964535</v>
      </c>
      <c r="H16">
        <v>1.1867115694334665</v>
      </c>
      <c r="J16" t="s">
        <v>491</v>
      </c>
      <c r="K16" s="19">
        <v>90.727367086656116</v>
      </c>
      <c r="L16" s="19">
        <v>78.51459234612598</v>
      </c>
      <c r="M16" s="18">
        <f>_xlfn.T.TEST(S2:S11,D32:D34,2,3)</f>
        <v>1.3714467181679989E-3</v>
      </c>
      <c r="N16" s="18">
        <v>0.30581039755351686</v>
      </c>
      <c r="O16" s="23">
        <f>_xlfn.T.TEST(S2:S11,G23:G25,2,3)</f>
        <v>4.3682332114631491E-11</v>
      </c>
    </row>
    <row r="17" spans="3:16" x14ac:dyDescent="0.35">
      <c r="C17" t="s">
        <v>502</v>
      </c>
      <c r="D17" s="19">
        <v>53.71562310876908</v>
      </c>
      <c r="E17" s="19">
        <v>74.692847048804055</v>
      </c>
      <c r="F17" s="18">
        <v>9.8148276410097157E-2</v>
      </c>
      <c r="G17" s="19">
        <v>0.8232323232323232</v>
      </c>
      <c r="H17">
        <v>0.41552491256720497</v>
      </c>
      <c r="J17" t="s">
        <v>499</v>
      </c>
      <c r="K17" s="19">
        <v>91.718425616697488</v>
      </c>
      <c r="L17" s="19">
        <v>85.312014542699131</v>
      </c>
      <c r="M17" s="18">
        <f>_xlfn.T.TEST(AE2:AE11,D32:D34,2,3)</f>
        <v>5.411908679073401E-2</v>
      </c>
      <c r="N17" s="18">
        <v>0.5535662839033626</v>
      </c>
      <c r="O17" s="23">
        <f>_xlfn.T.TEST(AE2:AE11,O25:O27,2,3)</f>
        <v>3.8032690724012811E-13</v>
      </c>
    </row>
    <row r="18" spans="3:16" x14ac:dyDescent="0.35">
      <c r="C18" t="s">
        <v>504</v>
      </c>
      <c r="D18" s="19">
        <v>45.264198581753199</v>
      </c>
      <c r="E18" s="19">
        <v>41.077543193859476</v>
      </c>
      <c r="F18" s="18">
        <v>0.84005150070102741</v>
      </c>
      <c r="G18" s="19">
        <v>0.5535662839033626</v>
      </c>
      <c r="H18">
        <v>0.31725212061375258</v>
      </c>
    </row>
    <row r="19" spans="3:16" x14ac:dyDescent="0.35">
      <c r="C19" t="s">
        <v>506</v>
      </c>
      <c r="D19" s="19">
        <v>44.774633733759451</v>
      </c>
      <c r="E19" s="19">
        <v>36.751009126607187</v>
      </c>
      <c r="F19" s="18">
        <v>0.69238126737559025</v>
      </c>
      <c r="G19" s="19">
        <v>0.30581039755351686</v>
      </c>
      <c r="H19">
        <v>0.30581039755351691</v>
      </c>
    </row>
    <row r="20" spans="3:16" x14ac:dyDescent="0.35">
      <c r="C20" t="s">
        <v>508</v>
      </c>
      <c r="D20" s="19">
        <v>93.310077543781546</v>
      </c>
      <c r="E20" s="19">
        <v>94.277946412903603</v>
      </c>
      <c r="F20" s="18">
        <v>0.30671602222209904</v>
      </c>
      <c r="G20" s="19">
        <v>0.1349527665317139</v>
      </c>
      <c r="H20">
        <v>0.1349527665317139</v>
      </c>
      <c r="J20" s="19">
        <v>0.43479911900964535</v>
      </c>
    </row>
    <row r="21" spans="3:16" x14ac:dyDescent="0.35">
      <c r="C21" t="s">
        <v>531</v>
      </c>
      <c r="D21" s="19">
        <v>90.224429598030397</v>
      </c>
      <c r="E21">
        <v>1.4391271767004465</v>
      </c>
    </row>
    <row r="22" spans="3:16" x14ac:dyDescent="0.35">
      <c r="D22" s="19"/>
    </row>
    <row r="23" spans="3:16" x14ac:dyDescent="0.35">
      <c r="C23" t="s">
        <v>51</v>
      </c>
      <c r="D23">
        <v>0</v>
      </c>
      <c r="E23">
        <v>228</v>
      </c>
      <c r="F23">
        <v>228</v>
      </c>
      <c r="G23">
        <v>0</v>
      </c>
    </row>
    <row r="24" spans="3:16" x14ac:dyDescent="0.35">
      <c r="C24" t="s">
        <v>62</v>
      </c>
      <c r="D24">
        <v>2</v>
      </c>
      <c r="E24">
        <v>216</v>
      </c>
      <c r="F24">
        <v>218</v>
      </c>
      <c r="G24">
        <v>0.91743119266055051</v>
      </c>
    </row>
    <row r="25" spans="3:16" x14ac:dyDescent="0.35">
      <c r="C25" t="s">
        <v>73</v>
      </c>
      <c r="D25">
        <v>0</v>
      </c>
      <c r="E25">
        <v>187</v>
      </c>
      <c r="F25">
        <v>187</v>
      </c>
      <c r="G25">
        <v>0</v>
      </c>
      <c r="K25" t="s">
        <v>231</v>
      </c>
      <c r="L25">
        <v>0</v>
      </c>
      <c r="M25">
        <v>297</v>
      </c>
      <c r="N25">
        <v>297</v>
      </c>
      <c r="O25">
        <v>0</v>
      </c>
    </row>
    <row r="26" spans="3:16" x14ac:dyDescent="0.35">
      <c r="C26" t="s">
        <v>84</v>
      </c>
      <c r="F26">
        <v>0</v>
      </c>
      <c r="G26">
        <v>0.30581039755351686</v>
      </c>
      <c r="H26">
        <v>0.30581039755351691</v>
      </c>
      <c r="K26" t="s">
        <v>242</v>
      </c>
      <c r="L26">
        <v>1</v>
      </c>
      <c r="M26">
        <v>177</v>
      </c>
      <c r="N26">
        <v>178</v>
      </c>
      <c r="O26">
        <v>0.5617977528089888</v>
      </c>
    </row>
    <row r="27" spans="3:16" x14ac:dyDescent="0.35">
      <c r="K27" t="s">
        <v>253</v>
      </c>
      <c r="L27">
        <v>1</v>
      </c>
      <c r="M27">
        <v>90</v>
      </c>
      <c r="N27">
        <v>91</v>
      </c>
      <c r="O27">
        <v>1.098901098901099</v>
      </c>
    </row>
    <row r="28" spans="3:16" x14ac:dyDescent="0.35">
      <c r="K28" t="s">
        <v>264</v>
      </c>
      <c r="N28">
        <v>0</v>
      </c>
      <c r="O28">
        <v>0.5535662839033626</v>
      </c>
      <c r="P28">
        <v>0.31725212061375258</v>
      </c>
    </row>
    <row r="32" spans="3:16" x14ac:dyDescent="0.35">
      <c r="C32" t="s">
        <v>480</v>
      </c>
      <c r="D32">
        <v>87.352941176470594</v>
      </c>
      <c r="J32" t="s">
        <v>488</v>
      </c>
      <c r="K32" s="19">
        <v>38.809303606707473</v>
      </c>
      <c r="L32" s="19">
        <v>12.851457279524841</v>
      </c>
      <c r="N32" s="19">
        <v>39.956331861338917</v>
      </c>
      <c r="O32">
        <v>13.813153128830102</v>
      </c>
    </row>
    <row r="33" spans="3:15" x14ac:dyDescent="0.35">
      <c r="C33" t="s">
        <v>481</v>
      </c>
      <c r="D33">
        <v>91.489361702127653</v>
      </c>
      <c r="J33" t="s">
        <v>490</v>
      </c>
      <c r="K33" s="19">
        <v>90.727367086656116</v>
      </c>
      <c r="L33" s="19">
        <v>1.6152127401037399</v>
      </c>
      <c r="N33" s="19">
        <v>78.51459234612598</v>
      </c>
      <c r="O33">
        <v>2.2796456448307563</v>
      </c>
    </row>
    <row r="34" spans="3:15" x14ac:dyDescent="0.35">
      <c r="C34" t="s">
        <v>482</v>
      </c>
      <c r="D34">
        <v>91.83098591549296</v>
      </c>
      <c r="J34" t="s">
        <v>492</v>
      </c>
      <c r="K34" s="19">
        <v>41.419961566285579</v>
      </c>
      <c r="L34" s="19">
        <v>13.78775667603664</v>
      </c>
      <c r="N34" s="19">
        <v>36.590289443477495</v>
      </c>
      <c r="O34">
        <v>13.18807490624344</v>
      </c>
    </row>
    <row r="35" spans="3:15" x14ac:dyDescent="0.35">
      <c r="J35" t="s">
        <v>494</v>
      </c>
      <c r="K35" s="19">
        <v>41.613645118100649</v>
      </c>
      <c r="L35" s="19">
        <v>13.871026958298074</v>
      </c>
      <c r="N35" s="19">
        <v>37.450694471449886</v>
      </c>
      <c r="O35">
        <v>13.621801932529268</v>
      </c>
    </row>
    <row r="36" spans="3:15" x14ac:dyDescent="0.35">
      <c r="J36" t="s">
        <v>496</v>
      </c>
      <c r="K36" s="19">
        <v>53.972945930752687</v>
      </c>
      <c r="L36" s="19">
        <v>7.8007503954687696</v>
      </c>
      <c r="N36" s="19">
        <v>78.255595576559642</v>
      </c>
      <c r="O36">
        <v>8.8558388815533569</v>
      </c>
    </row>
    <row r="37" spans="3:15" x14ac:dyDescent="0.35">
      <c r="J37" t="s">
        <v>498</v>
      </c>
      <c r="K37" s="19">
        <v>91.718425616697488</v>
      </c>
      <c r="L37" s="19">
        <v>1.3864148016346385</v>
      </c>
      <c r="N37" s="19">
        <v>85.312014542699131</v>
      </c>
      <c r="O37">
        <v>1.5997489587539013</v>
      </c>
    </row>
    <row r="38" spans="3:15" x14ac:dyDescent="0.35">
      <c r="J38" t="s">
        <v>500</v>
      </c>
      <c r="K38" s="19">
        <v>43.513675582131633</v>
      </c>
      <c r="L38" s="19">
        <v>14.569087600126164</v>
      </c>
      <c r="N38" s="19">
        <v>35.960993451569536</v>
      </c>
      <c r="O38">
        <v>13.282282298315627</v>
      </c>
    </row>
    <row r="39" spans="3:15" x14ac:dyDescent="0.35">
      <c r="J39" t="s">
        <v>502</v>
      </c>
      <c r="K39" s="19">
        <v>53.71562310876908</v>
      </c>
      <c r="L39" s="19">
        <v>8.7808578808214328</v>
      </c>
      <c r="N39" s="19">
        <v>74.692847048804055</v>
      </c>
      <c r="O39">
        <v>8.2167878348293009</v>
      </c>
    </row>
    <row r="40" spans="3:15" x14ac:dyDescent="0.35">
      <c r="J40" t="s">
        <v>504</v>
      </c>
      <c r="K40" s="19">
        <v>45.264198581753199</v>
      </c>
      <c r="L40" s="19">
        <v>14.540521797435247</v>
      </c>
      <c r="N40" s="19">
        <v>41.077543193859476</v>
      </c>
      <c r="O40">
        <v>14.373878586345763</v>
      </c>
    </row>
    <row r="41" spans="3:15" x14ac:dyDescent="0.35">
      <c r="J41" t="s">
        <v>506</v>
      </c>
      <c r="K41" s="19">
        <v>44.774633733759451</v>
      </c>
      <c r="L41" s="19">
        <v>14.900423334681154</v>
      </c>
      <c r="N41" s="19">
        <v>36.751009126607187</v>
      </c>
      <c r="O41">
        <v>13.275950544087035</v>
      </c>
    </row>
    <row r="42" spans="3:15" x14ac:dyDescent="0.35">
      <c r="J42" t="s">
        <v>508</v>
      </c>
      <c r="K42" s="19">
        <v>93.310077543781546</v>
      </c>
      <c r="L42" s="19">
        <v>0.65802411983208231</v>
      </c>
      <c r="N42" s="19">
        <v>94.277946412903603</v>
      </c>
      <c r="O42">
        <v>0.6429984535530483</v>
      </c>
    </row>
    <row r="43" spans="3:15" x14ac:dyDescent="0.35">
      <c r="J43" t="s">
        <v>531</v>
      </c>
      <c r="K43" s="19">
        <v>90.224429598030397</v>
      </c>
      <c r="L43">
        <v>1.4391271767004465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1611-CE82-47B5-B639-2BE567B1F084}">
  <dimension ref="G7:N17"/>
  <sheetViews>
    <sheetView topLeftCell="G5" workbookViewId="0">
      <selection activeCell="K8" sqref="K8"/>
    </sheetView>
  </sheetViews>
  <sheetFormatPr defaultRowHeight="14.5" x14ac:dyDescent="0.35"/>
  <cols>
    <col min="13" max="13" width="15.90625" customWidth="1"/>
  </cols>
  <sheetData>
    <row r="7" spans="7:14" ht="15" thickBot="1" x14ac:dyDescent="0.4">
      <c r="H7" s="27" t="s">
        <v>791</v>
      </c>
      <c r="I7" s="27" t="s">
        <v>792</v>
      </c>
    </row>
    <row r="8" spans="7:14" x14ac:dyDescent="0.35">
      <c r="H8" s="37">
        <v>0.28000000000000003</v>
      </c>
      <c r="I8">
        <v>2.1999999999999999E-2</v>
      </c>
    </row>
    <row r="11" spans="7:14" x14ac:dyDescent="0.35">
      <c r="H11" s="47"/>
      <c r="I11" s="38" t="s">
        <v>794</v>
      </c>
      <c r="J11" s="36" t="s">
        <v>795</v>
      </c>
      <c r="K11" s="36" t="s">
        <v>796</v>
      </c>
      <c r="L11" s="36" t="s">
        <v>499</v>
      </c>
      <c r="M11" s="36" t="s">
        <v>792</v>
      </c>
    </row>
    <row r="12" spans="7:14" x14ac:dyDescent="0.35">
      <c r="G12" s="14"/>
      <c r="H12" s="44" t="s">
        <v>799</v>
      </c>
      <c r="I12" s="39">
        <v>6771</v>
      </c>
      <c r="J12" s="39">
        <v>9</v>
      </c>
      <c r="K12" s="39">
        <v>752.38</v>
      </c>
      <c r="L12" s="39">
        <v>1.7145999999999999</v>
      </c>
      <c r="M12" s="42" t="s">
        <v>800</v>
      </c>
      <c r="N12" s="14"/>
    </row>
    <row r="13" spans="7:14" x14ac:dyDescent="0.35">
      <c r="G13" s="14"/>
      <c r="H13" s="45" t="s">
        <v>797</v>
      </c>
      <c r="I13" s="40">
        <v>1557</v>
      </c>
      <c r="J13" s="40">
        <v>1</v>
      </c>
      <c r="K13" s="40">
        <v>1556.81</v>
      </c>
      <c r="L13" s="40">
        <v>3.5478000000000001</v>
      </c>
      <c r="M13" s="43" t="s">
        <v>801</v>
      </c>
      <c r="N13" s="14"/>
    </row>
    <row r="14" spans="7:14" x14ac:dyDescent="0.35">
      <c r="G14" s="14"/>
      <c r="H14" s="46"/>
      <c r="I14" s="14"/>
      <c r="J14" s="14"/>
      <c r="K14" s="14"/>
      <c r="L14" s="14"/>
      <c r="M14" s="14"/>
      <c r="N14" s="14"/>
    </row>
    <row r="15" spans="7:14" x14ac:dyDescent="0.35">
      <c r="H15" s="45" t="s">
        <v>798</v>
      </c>
      <c r="I15" s="40">
        <v>79</v>
      </c>
      <c r="J15" s="40">
        <v>34666</v>
      </c>
      <c r="K15" s="41">
        <v>438.8</v>
      </c>
      <c r="L15" s="14"/>
      <c r="M15" s="14"/>
    </row>
    <row r="17" spans="8:8" x14ac:dyDescent="0.35">
      <c r="H17" t="s">
        <v>793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B18E-DF46-4058-9E74-3D13EDD25944}">
  <dimension ref="A1:M19"/>
  <sheetViews>
    <sheetView zoomScale="35" zoomScaleNormal="112" workbookViewId="0">
      <selection activeCell="E11" sqref="E11"/>
    </sheetView>
  </sheetViews>
  <sheetFormatPr defaultRowHeight="14.5" x14ac:dyDescent="0.35"/>
  <sheetData>
    <row r="1" spans="1:13" x14ac:dyDescent="0.35">
      <c r="A1" s="3" t="s">
        <v>759</v>
      </c>
      <c r="B1">
        <v>24</v>
      </c>
      <c r="C1">
        <v>190</v>
      </c>
      <c r="D1">
        <f t="shared" ref="D1:D3" si="0">B1+C1</f>
        <v>214</v>
      </c>
      <c r="E1">
        <f>(B1/D1)*100</f>
        <v>11.214953271028037</v>
      </c>
      <c r="H1" s="3" t="s">
        <v>774</v>
      </c>
      <c r="I1">
        <v>38</v>
      </c>
      <c r="J1">
        <v>208</v>
      </c>
      <c r="K1">
        <f t="shared" ref="K1:K4" si="1">I1+J1</f>
        <v>246</v>
      </c>
      <c r="L1">
        <f>(I1/K1)*100</f>
        <v>15.447154471544716</v>
      </c>
    </row>
    <row r="2" spans="1:13" x14ac:dyDescent="0.35">
      <c r="A2" s="3" t="s">
        <v>760</v>
      </c>
      <c r="B2">
        <v>18</v>
      </c>
      <c r="C2">
        <v>179</v>
      </c>
      <c r="D2">
        <f t="shared" si="0"/>
        <v>197</v>
      </c>
      <c r="E2">
        <f t="shared" ref="E2:E3" si="2">(B2/D2)*100</f>
        <v>9.1370558375634516</v>
      </c>
      <c r="H2" s="3" t="s">
        <v>773</v>
      </c>
      <c r="I2">
        <v>62</v>
      </c>
      <c r="J2">
        <v>318</v>
      </c>
      <c r="K2">
        <f t="shared" si="1"/>
        <v>380</v>
      </c>
      <c r="L2">
        <f t="shared" ref="L2:L3" si="3">(I2/K2)*100</f>
        <v>16.315789473684212</v>
      </c>
    </row>
    <row r="3" spans="1:13" x14ac:dyDescent="0.35">
      <c r="A3" s="3" t="s">
        <v>761</v>
      </c>
      <c r="B3">
        <v>31</v>
      </c>
      <c r="C3">
        <v>203</v>
      </c>
      <c r="D3">
        <f t="shared" si="0"/>
        <v>234</v>
      </c>
      <c r="E3">
        <f t="shared" si="2"/>
        <v>13.247863247863249</v>
      </c>
      <c r="H3" s="3" t="s">
        <v>772</v>
      </c>
      <c r="I3">
        <v>29</v>
      </c>
      <c r="J3">
        <v>198</v>
      </c>
      <c r="K3">
        <f t="shared" si="1"/>
        <v>227</v>
      </c>
      <c r="L3">
        <f t="shared" si="3"/>
        <v>12.77533039647577</v>
      </c>
    </row>
    <row r="4" spans="1:13" x14ac:dyDescent="0.35">
      <c r="A4" s="11" t="s">
        <v>762</v>
      </c>
      <c r="D4">
        <f>SUM(D1:D3)</f>
        <v>645</v>
      </c>
      <c r="E4" s="10">
        <f>AVERAGE(E1:E3)</f>
        <v>11.19995745215158</v>
      </c>
      <c r="F4" s="10">
        <f>STDEV(E1:E3)/SQRT(3)</f>
        <v>1.1867115694334665</v>
      </c>
      <c r="H4" s="11" t="s">
        <v>771</v>
      </c>
      <c r="J4">
        <f>SUM(J1:J3)</f>
        <v>724</v>
      </c>
      <c r="K4">
        <f t="shared" si="1"/>
        <v>724</v>
      </c>
      <c r="L4" s="10">
        <f>AVERAGE(L1:L3)</f>
        <v>14.846091447234897</v>
      </c>
      <c r="M4" s="10">
        <f>STDEV(L1:L3)/SQRT(3)</f>
        <v>1.0653121903525689</v>
      </c>
    </row>
    <row r="6" spans="1:13" x14ac:dyDescent="0.35">
      <c r="A6" s="15" t="s">
        <v>763</v>
      </c>
      <c r="B6" s="16">
        <v>0</v>
      </c>
      <c r="C6" s="16">
        <v>192</v>
      </c>
      <c r="D6" s="16">
        <f t="shared" ref="D6:D8" si="4">B6+C6</f>
        <v>192</v>
      </c>
      <c r="E6" s="16">
        <f>(B6/D6)*100</f>
        <v>0</v>
      </c>
      <c r="F6" s="16"/>
      <c r="H6" s="3" t="s">
        <v>767</v>
      </c>
      <c r="I6">
        <v>0</v>
      </c>
      <c r="J6">
        <v>131</v>
      </c>
      <c r="K6">
        <f t="shared" ref="K6:K8" si="5">I6+J6</f>
        <v>131</v>
      </c>
      <c r="L6">
        <f>(I6/K6)*100</f>
        <v>0</v>
      </c>
    </row>
    <row r="7" spans="1:13" x14ac:dyDescent="0.35">
      <c r="A7" s="15" t="s">
        <v>764</v>
      </c>
      <c r="B7" s="16">
        <v>2</v>
      </c>
      <c r="C7" s="16">
        <v>148</v>
      </c>
      <c r="D7" s="16">
        <f t="shared" si="4"/>
        <v>150</v>
      </c>
      <c r="E7" s="16">
        <f t="shared" ref="E7:E8" si="6">(B7/D7)*100</f>
        <v>1.3333333333333335</v>
      </c>
      <c r="F7" s="16"/>
      <c r="H7" s="3" t="s">
        <v>768</v>
      </c>
      <c r="I7">
        <v>0</v>
      </c>
      <c r="J7">
        <v>216</v>
      </c>
      <c r="K7">
        <f t="shared" si="5"/>
        <v>216</v>
      </c>
      <c r="L7">
        <f t="shared" ref="L7:L8" si="7">(I7/K7)*100</f>
        <v>0</v>
      </c>
    </row>
    <row r="8" spans="1:13" x14ac:dyDescent="0.35">
      <c r="A8" s="15" t="s">
        <v>765</v>
      </c>
      <c r="B8" s="16">
        <v>3</v>
      </c>
      <c r="C8" s="16">
        <v>261</v>
      </c>
      <c r="D8" s="16">
        <f t="shared" si="4"/>
        <v>264</v>
      </c>
      <c r="E8" s="16">
        <f t="shared" si="6"/>
        <v>1.1363636363636365</v>
      </c>
      <c r="F8" s="16"/>
      <c r="H8" s="3" t="s">
        <v>769</v>
      </c>
      <c r="I8">
        <v>0</v>
      </c>
      <c r="J8">
        <v>145</v>
      </c>
      <c r="K8">
        <f t="shared" si="5"/>
        <v>145</v>
      </c>
      <c r="L8">
        <f t="shared" si="7"/>
        <v>0</v>
      </c>
    </row>
    <row r="9" spans="1:13" x14ac:dyDescent="0.35">
      <c r="A9" s="11" t="s">
        <v>766</v>
      </c>
      <c r="B9" s="16"/>
      <c r="C9" s="16"/>
      <c r="D9">
        <f>SUM(D6:D8)</f>
        <v>606</v>
      </c>
      <c r="E9" s="10">
        <f>AVERAGE(E6:E8)</f>
        <v>0.8232323232323232</v>
      </c>
      <c r="F9" s="10">
        <f>STDEV(E6:E8)/SQRT(3)</f>
        <v>0.41552491256720497</v>
      </c>
      <c r="H9" s="11" t="s">
        <v>770</v>
      </c>
      <c r="K9">
        <f>SUM(K6:K8)</f>
        <v>492</v>
      </c>
      <c r="L9" s="10">
        <f>AVERAGE(L6:L8)</f>
        <v>0</v>
      </c>
      <c r="M9" s="10">
        <f>STDEV(L6:L8)/SQRT(3)</f>
        <v>0</v>
      </c>
    </row>
    <row r="14" spans="1:13" x14ac:dyDescent="0.35">
      <c r="D14" s="11" t="s">
        <v>734</v>
      </c>
      <c r="E14" s="19">
        <v>11.19995745215158</v>
      </c>
      <c r="F14">
        <v>1.1867115694334665</v>
      </c>
    </row>
    <row r="15" spans="1:13" x14ac:dyDescent="0.35">
      <c r="D15" s="11" t="s">
        <v>658</v>
      </c>
      <c r="E15" s="19">
        <v>14.846091447234897</v>
      </c>
      <c r="F15">
        <v>1.0653121903525689</v>
      </c>
      <c r="G15" s="11" t="s">
        <v>658</v>
      </c>
      <c r="H15" s="19">
        <v>14.846091447234897</v>
      </c>
      <c r="I15">
        <v>1.0653121903525689</v>
      </c>
    </row>
    <row r="16" spans="1:13" x14ac:dyDescent="0.35">
      <c r="D16" s="11" t="s">
        <v>731</v>
      </c>
      <c r="E16" s="19">
        <v>0.8232323232323232</v>
      </c>
      <c r="F16">
        <v>0.41552491256720497</v>
      </c>
    </row>
    <row r="17" spans="4:6" x14ac:dyDescent="0.35">
      <c r="D17" s="11" t="s">
        <v>737</v>
      </c>
      <c r="E17" s="19">
        <v>0</v>
      </c>
      <c r="F17">
        <v>0</v>
      </c>
    </row>
    <row r="18" spans="4:6" x14ac:dyDescent="0.35">
      <c r="E18" s="19"/>
    </row>
    <row r="19" spans="4:6" x14ac:dyDescent="0.35">
      <c r="E19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5459-F4EF-4C90-9594-FC4E9CDC6880}">
  <dimension ref="B2:F220"/>
  <sheetViews>
    <sheetView zoomScale="21" workbookViewId="0">
      <selection activeCell="Z107" sqref="Z107"/>
    </sheetView>
  </sheetViews>
  <sheetFormatPr defaultRowHeight="14.5" x14ac:dyDescent="0.35"/>
  <cols>
    <col min="4" max="4" width="11.81640625" bestFit="1" customWidth="1"/>
  </cols>
  <sheetData>
    <row r="2" spans="2:6" x14ac:dyDescent="0.35">
      <c r="B2" t="s">
        <v>50</v>
      </c>
      <c r="C2">
        <v>68.75</v>
      </c>
      <c r="E2" t="s">
        <v>7</v>
      </c>
      <c r="F2">
        <v>93.421052631578945</v>
      </c>
    </row>
    <row r="3" spans="2:6" x14ac:dyDescent="0.35">
      <c r="B3" t="s">
        <v>61</v>
      </c>
      <c r="C3">
        <v>67.58620689655173</v>
      </c>
      <c r="E3" t="s">
        <v>18</v>
      </c>
      <c r="F3">
        <v>96.240601503759393</v>
      </c>
    </row>
    <row r="4" spans="2:6" x14ac:dyDescent="0.35">
      <c r="B4" t="s">
        <v>72</v>
      </c>
      <c r="C4">
        <v>69.127516778523486</v>
      </c>
      <c r="D4">
        <f>_xlfn.T.TEST(C2:C4,F2:F4,2,2)</f>
        <v>1.2993336231416365E-5</v>
      </c>
      <c r="E4" t="s">
        <v>29</v>
      </c>
      <c r="F4">
        <v>96.111111111111114</v>
      </c>
    </row>
    <row r="6" spans="2:6" x14ac:dyDescent="0.35">
      <c r="B6" t="s">
        <v>94</v>
      </c>
      <c r="C6">
        <v>1.4018691588785046</v>
      </c>
      <c r="E6" t="s">
        <v>8</v>
      </c>
      <c r="F6">
        <v>0</v>
      </c>
    </row>
    <row r="7" spans="2:6" x14ac:dyDescent="0.35">
      <c r="B7" t="s">
        <v>105</v>
      </c>
      <c r="C7">
        <v>0.47169811320754718</v>
      </c>
      <c r="E7" t="s">
        <v>19</v>
      </c>
      <c r="F7">
        <v>0</v>
      </c>
    </row>
    <row r="8" spans="2:6" x14ac:dyDescent="0.35">
      <c r="B8" t="s">
        <v>116</v>
      </c>
      <c r="C8">
        <v>2.8169014084507045</v>
      </c>
      <c r="D8">
        <f>_xlfn.T.TEST(C6:C8,F6:F8,2,2)</f>
        <v>0.10902689195087116</v>
      </c>
      <c r="E8" t="s">
        <v>30</v>
      </c>
      <c r="F8">
        <v>0.40485829959514169</v>
      </c>
    </row>
    <row r="10" spans="2:6" x14ac:dyDescent="0.35">
      <c r="B10" t="s">
        <v>138</v>
      </c>
      <c r="C10">
        <v>0</v>
      </c>
      <c r="E10" t="s">
        <v>9</v>
      </c>
      <c r="F10">
        <v>0.46082949308755761</v>
      </c>
    </row>
    <row r="11" spans="2:6" x14ac:dyDescent="0.35">
      <c r="B11" t="s">
        <v>149</v>
      </c>
      <c r="C11">
        <v>0</v>
      </c>
      <c r="E11" t="s">
        <v>20</v>
      </c>
      <c r="F11">
        <v>0</v>
      </c>
    </row>
    <row r="12" spans="2:6" x14ac:dyDescent="0.35">
      <c r="B12" t="s">
        <v>160</v>
      </c>
      <c r="C12">
        <v>0</v>
      </c>
      <c r="D12">
        <f>_xlfn.T.TEST(C10:C12,F10:F12,2,2)</f>
        <v>0.13662332200371369</v>
      </c>
      <c r="E12" t="s">
        <v>31</v>
      </c>
      <c r="F12">
        <v>0.73529411764705876</v>
      </c>
    </row>
    <row r="14" spans="2:6" x14ac:dyDescent="0.35">
      <c r="B14" t="s">
        <v>182</v>
      </c>
      <c r="C14">
        <v>80.916030534351151</v>
      </c>
      <c r="E14" t="s">
        <v>10</v>
      </c>
      <c r="F14">
        <v>67.179487179487168</v>
      </c>
    </row>
    <row r="15" spans="2:6" x14ac:dyDescent="0.35">
      <c r="B15" t="s">
        <v>193</v>
      </c>
      <c r="C15">
        <v>71.300448430493262</v>
      </c>
      <c r="E15" t="s">
        <v>21</v>
      </c>
      <c r="F15">
        <v>60.824742268041234</v>
      </c>
    </row>
    <row r="16" spans="2:6" x14ac:dyDescent="0.35">
      <c r="B16" t="s">
        <v>204</v>
      </c>
      <c r="C16">
        <v>73.109243697478988</v>
      </c>
      <c r="D16">
        <f>_xlfn.T.TEST(C14:C16,F14:F16,2,2)</f>
        <v>3.6184773854387169E-2</v>
      </c>
      <c r="E16" t="s">
        <v>32</v>
      </c>
      <c r="F16">
        <v>64.885496183206101</v>
      </c>
    </row>
    <row r="18" spans="2:6" x14ac:dyDescent="0.35">
      <c r="B18" t="s">
        <v>226</v>
      </c>
      <c r="C18">
        <v>79.885057471264361</v>
      </c>
      <c r="E18" t="s">
        <v>11</v>
      </c>
      <c r="F18">
        <v>91.549295774647888</v>
      </c>
    </row>
    <row r="19" spans="2:6" x14ac:dyDescent="0.35">
      <c r="B19" t="s">
        <v>237</v>
      </c>
      <c r="C19">
        <v>73.560209424083766</v>
      </c>
      <c r="E19" t="s">
        <v>22</v>
      </c>
      <c r="F19">
        <v>91.111111111111114</v>
      </c>
    </row>
    <row r="20" spans="2:6" x14ac:dyDescent="0.35">
      <c r="B20" t="s">
        <v>248</v>
      </c>
      <c r="C20">
        <v>82.291666666666657</v>
      </c>
      <c r="D20">
        <f>_xlfn.T.TEST(C18:C20,F18:F20,2,2)</f>
        <v>1.3915415462314552E-2</v>
      </c>
      <c r="E20" t="s">
        <v>33</v>
      </c>
      <c r="F20">
        <v>88.235294117647058</v>
      </c>
    </row>
    <row r="22" spans="2:6" x14ac:dyDescent="0.35">
      <c r="B22" t="s">
        <v>270</v>
      </c>
      <c r="C22">
        <v>0.85106382978723405</v>
      </c>
      <c r="E22" t="s">
        <v>12</v>
      </c>
      <c r="F22">
        <v>0</v>
      </c>
    </row>
    <row r="23" spans="2:6" x14ac:dyDescent="0.35">
      <c r="B23" t="s">
        <v>281</v>
      </c>
      <c r="C23">
        <v>0.5181347150259068</v>
      </c>
      <c r="E23" t="s">
        <v>23</v>
      </c>
      <c r="F23">
        <v>0</v>
      </c>
    </row>
    <row r="24" spans="2:6" x14ac:dyDescent="0.35">
      <c r="B24" t="s">
        <v>292</v>
      </c>
      <c r="C24">
        <v>1.2195121951219512</v>
      </c>
      <c r="D24">
        <f>_xlfn.T.TEST(C22:C24,F22:F24,2,2)</f>
        <v>1.3053000096313654E-2</v>
      </c>
      <c r="E24" t="s">
        <v>34</v>
      </c>
      <c r="F24">
        <v>0</v>
      </c>
    </row>
    <row r="26" spans="2:6" x14ac:dyDescent="0.35">
      <c r="B26" t="s">
        <v>314</v>
      </c>
      <c r="C26">
        <v>68.503937007874015</v>
      </c>
      <c r="E26" t="s">
        <v>13</v>
      </c>
      <c r="F26">
        <v>50.331125827814574</v>
      </c>
    </row>
    <row r="27" spans="2:6" x14ac:dyDescent="0.35">
      <c r="B27" t="s">
        <v>325</v>
      </c>
      <c r="C27">
        <v>63.04347826086957</v>
      </c>
      <c r="E27" t="s">
        <v>24</v>
      </c>
      <c r="F27">
        <v>55.483870967741936</v>
      </c>
    </row>
    <row r="28" spans="2:6" x14ac:dyDescent="0.35">
      <c r="B28" t="s">
        <v>336</v>
      </c>
      <c r="C28">
        <v>76.530612244897952</v>
      </c>
      <c r="D28">
        <f>_xlfn.T.TEST(C26:C28,F26:F28,2,2)</f>
        <v>2.035864155396179E-2</v>
      </c>
      <c r="E28" t="s">
        <v>35</v>
      </c>
      <c r="F28">
        <v>54.861111111111114</v>
      </c>
    </row>
    <row r="30" spans="2:6" x14ac:dyDescent="0.35">
      <c r="B30" t="s">
        <v>358</v>
      </c>
      <c r="C30">
        <v>1.6853932584269662</v>
      </c>
      <c r="E30" t="s">
        <v>14</v>
      </c>
      <c r="F30">
        <v>1.2820512820512819</v>
      </c>
    </row>
    <row r="31" spans="2:6" x14ac:dyDescent="0.35">
      <c r="B31" t="s">
        <v>369</v>
      </c>
      <c r="C31">
        <v>0.4784688995215311</v>
      </c>
      <c r="E31" t="s">
        <v>25</v>
      </c>
      <c r="F31">
        <v>1.7241379310344827</v>
      </c>
    </row>
    <row r="32" spans="2:6" x14ac:dyDescent="0.35">
      <c r="B32" t="s">
        <v>380</v>
      </c>
      <c r="C32">
        <v>0.5988023952095809</v>
      </c>
      <c r="D32">
        <f>_xlfn.T.TEST(C30:C32,F30:F32,2,2)</f>
        <v>0.52695273983040758</v>
      </c>
      <c r="E32" t="s">
        <v>36</v>
      </c>
      <c r="F32">
        <v>0.74626865671641784</v>
      </c>
    </row>
    <row r="34" spans="2:6" x14ac:dyDescent="0.35">
      <c r="B34" t="s">
        <v>402</v>
      </c>
      <c r="C34">
        <v>0</v>
      </c>
      <c r="E34" t="s">
        <v>15</v>
      </c>
      <c r="F34">
        <v>0</v>
      </c>
    </row>
    <row r="35" spans="2:6" x14ac:dyDescent="0.35">
      <c r="B35" t="s">
        <v>412</v>
      </c>
      <c r="C35">
        <v>1.3513513513513513</v>
      </c>
      <c r="E35" t="s">
        <v>26</v>
      </c>
      <c r="F35">
        <v>0</v>
      </c>
    </row>
    <row r="36" spans="2:6" x14ac:dyDescent="0.35">
      <c r="B36" t="s">
        <v>422</v>
      </c>
      <c r="C36">
        <v>0</v>
      </c>
      <c r="D36">
        <f>_xlfn.T.TEST(C34:C36,F34:F36,2,2)</f>
        <v>0.37390096630005903</v>
      </c>
      <c r="E36" t="s">
        <v>37</v>
      </c>
      <c r="F36">
        <v>0</v>
      </c>
    </row>
    <row r="38" spans="2:6" x14ac:dyDescent="0.35">
      <c r="B38" t="s">
        <v>443</v>
      </c>
      <c r="C38">
        <v>94.923857868020306</v>
      </c>
      <c r="E38" t="s">
        <v>16</v>
      </c>
      <c r="F38">
        <v>95.035460992907801</v>
      </c>
    </row>
    <row r="39" spans="2:6" x14ac:dyDescent="0.35">
      <c r="B39" t="s">
        <v>454</v>
      </c>
      <c r="C39">
        <v>90.186915887850475</v>
      </c>
      <c r="E39" t="s">
        <v>27</v>
      </c>
      <c r="F39">
        <v>91.891891891891902</v>
      </c>
    </row>
    <row r="40" spans="2:6" x14ac:dyDescent="0.35">
      <c r="B40" t="s">
        <v>465</v>
      </c>
      <c r="C40">
        <v>93.170731707317074</v>
      </c>
      <c r="D40">
        <f>_xlfn.T.TEST(C38:C40,F38:F40,2,2)</f>
        <v>0.44192673780416192</v>
      </c>
      <c r="E40" t="s">
        <v>38</v>
      </c>
      <c r="F40">
        <v>96.174863387978135</v>
      </c>
    </row>
    <row r="42" spans="2:6" x14ac:dyDescent="0.35">
      <c r="B42" t="s">
        <v>95</v>
      </c>
      <c r="C42">
        <v>92</v>
      </c>
      <c r="E42" t="s">
        <v>52</v>
      </c>
      <c r="F42">
        <v>76.878612716763001</v>
      </c>
    </row>
    <row r="43" spans="2:6" x14ac:dyDescent="0.35">
      <c r="B43" t="s">
        <v>106</v>
      </c>
      <c r="C43">
        <v>91.397849462365585</v>
      </c>
      <c r="E43" t="s">
        <v>63</v>
      </c>
      <c r="F43">
        <v>71.038251366120221</v>
      </c>
    </row>
    <row r="44" spans="2:6" x14ac:dyDescent="0.35">
      <c r="B44" t="s">
        <v>117</v>
      </c>
      <c r="C44">
        <v>95.495495495495504</v>
      </c>
      <c r="D44">
        <f>_xlfn.T.TEST(C42:C44,F42:F44,2,2)</f>
        <v>2.1451194206843272E-3</v>
      </c>
      <c r="E44" t="s">
        <v>74</v>
      </c>
      <c r="F44">
        <v>67.567567567567565</v>
      </c>
    </row>
    <row r="46" spans="2:6" x14ac:dyDescent="0.35">
      <c r="B46" t="s">
        <v>139</v>
      </c>
      <c r="C46">
        <v>91.975308641975303</v>
      </c>
      <c r="E46" t="s">
        <v>53</v>
      </c>
      <c r="F46">
        <v>75.242718446601941</v>
      </c>
    </row>
    <row r="47" spans="2:6" x14ac:dyDescent="0.35">
      <c r="B47" t="s">
        <v>150</v>
      </c>
      <c r="C47">
        <v>94.685990338164245</v>
      </c>
      <c r="E47" t="s">
        <v>64</v>
      </c>
      <c r="F47">
        <v>73.44632768361582</v>
      </c>
    </row>
    <row r="48" spans="2:6" x14ac:dyDescent="0.35">
      <c r="B48" t="s">
        <v>161</v>
      </c>
      <c r="C48">
        <v>93.425605536332185</v>
      </c>
      <c r="D48">
        <f>_xlfn.T.TEST(C46:C48,F46:F48,2,2)</f>
        <v>4.1052914699361236E-5</v>
      </c>
      <c r="E48" t="s">
        <v>75</v>
      </c>
      <c r="F48">
        <v>73.372781065088759</v>
      </c>
    </row>
    <row r="50" spans="2:6" x14ac:dyDescent="0.35">
      <c r="B50" t="s">
        <v>183</v>
      </c>
      <c r="C50">
        <v>90.099009900990097</v>
      </c>
      <c r="E50" t="s">
        <v>54</v>
      </c>
      <c r="F50">
        <v>73.140495867768593</v>
      </c>
    </row>
    <row r="51" spans="2:6" x14ac:dyDescent="0.35">
      <c r="B51" t="s">
        <v>194</v>
      </c>
      <c r="C51">
        <v>90.909090909090907</v>
      </c>
      <c r="E51" t="s">
        <v>65</v>
      </c>
      <c r="F51">
        <v>72.471910112359552</v>
      </c>
    </row>
    <row r="52" spans="2:6" x14ac:dyDescent="0.35">
      <c r="B52" t="s">
        <v>205</v>
      </c>
      <c r="C52">
        <v>91.282051282051285</v>
      </c>
      <c r="D52">
        <f>_xlfn.T.TEST(C50:C52,F50:F52,2,2)</f>
        <v>2.6480810993825551E-6</v>
      </c>
      <c r="E52" t="s">
        <v>76</v>
      </c>
      <c r="F52">
        <v>73.478260869565219</v>
      </c>
    </row>
    <row r="54" spans="2:6" x14ac:dyDescent="0.35">
      <c r="B54" t="s">
        <v>227</v>
      </c>
      <c r="C54">
        <v>75.115207373271886</v>
      </c>
      <c r="E54" t="s">
        <v>55</v>
      </c>
      <c r="F54">
        <v>80.503144654088061</v>
      </c>
    </row>
    <row r="55" spans="2:6" x14ac:dyDescent="0.35">
      <c r="B55" t="s">
        <v>238</v>
      </c>
      <c r="C55">
        <v>74.774774774774784</v>
      </c>
      <c r="E55" t="s">
        <v>66</v>
      </c>
      <c r="F55">
        <v>78.645833333333343</v>
      </c>
    </row>
    <row r="56" spans="2:6" x14ac:dyDescent="0.35">
      <c r="B56" t="s">
        <v>249</v>
      </c>
      <c r="C56">
        <v>80.729166666666657</v>
      </c>
      <c r="D56">
        <f>_xlfn.T.TEST(C54:C56,F54:F56,2,2)</f>
        <v>0.17528601480092149</v>
      </c>
      <c r="E56" t="s">
        <v>77</v>
      </c>
      <c r="F56">
        <v>82.389937106918239</v>
      </c>
    </row>
    <row r="58" spans="2:6" x14ac:dyDescent="0.35">
      <c r="B58" t="s">
        <v>271</v>
      </c>
      <c r="C58">
        <v>92.134831460674164</v>
      </c>
      <c r="E58" t="s">
        <v>56</v>
      </c>
      <c r="F58">
        <v>80.09478672985783</v>
      </c>
    </row>
    <row r="59" spans="2:6" x14ac:dyDescent="0.35">
      <c r="B59" t="s">
        <v>282</v>
      </c>
      <c r="C59">
        <v>91.059602649006621</v>
      </c>
      <c r="E59" t="s">
        <v>67</v>
      </c>
      <c r="F59">
        <v>75.576036866359445</v>
      </c>
    </row>
    <row r="60" spans="2:6" x14ac:dyDescent="0.35">
      <c r="B60" t="s">
        <v>293</v>
      </c>
      <c r="C60">
        <v>92.532467532467535</v>
      </c>
      <c r="D60">
        <f>_xlfn.T.TEST(C58:C60,F58:F60,2,2)</f>
        <v>1.3760032107936536E-3</v>
      </c>
      <c r="E60" t="s">
        <v>78</v>
      </c>
      <c r="F60">
        <v>73.68421052631578</v>
      </c>
    </row>
    <row r="62" spans="2:6" x14ac:dyDescent="0.35">
      <c r="B62" t="s">
        <v>315</v>
      </c>
      <c r="C62">
        <v>90.760869565217391</v>
      </c>
      <c r="E62" t="s">
        <v>57</v>
      </c>
      <c r="F62">
        <v>83.842794759825324</v>
      </c>
    </row>
    <row r="63" spans="2:6" x14ac:dyDescent="0.35">
      <c r="B63" t="s">
        <v>326</v>
      </c>
      <c r="C63">
        <v>95.535714285714292</v>
      </c>
      <c r="E63" t="s">
        <v>68</v>
      </c>
      <c r="F63">
        <v>80</v>
      </c>
    </row>
    <row r="64" spans="2:6" x14ac:dyDescent="0.35">
      <c r="B64" t="s">
        <v>337</v>
      </c>
      <c r="C64">
        <v>94.701986754966882</v>
      </c>
      <c r="D64">
        <f>_xlfn.T.TEST(C62:C64,F62:F64,2,2)</f>
        <v>3.9264370781508509E-3</v>
      </c>
      <c r="E64" t="s">
        <v>79</v>
      </c>
      <c r="F64">
        <v>78.616352201257868</v>
      </c>
    </row>
    <row r="66" spans="2:6" x14ac:dyDescent="0.35">
      <c r="B66" t="s">
        <v>359</v>
      </c>
      <c r="C66">
        <v>92.975206611570243</v>
      </c>
      <c r="E66" t="s">
        <v>58</v>
      </c>
      <c r="F66">
        <v>86.206896551724128</v>
      </c>
    </row>
    <row r="67" spans="2:6" x14ac:dyDescent="0.35">
      <c r="B67" t="s">
        <v>370</v>
      </c>
      <c r="C67">
        <v>92.156862745098039</v>
      </c>
      <c r="E67" t="s">
        <v>69</v>
      </c>
      <c r="F67">
        <v>75.373134328358205</v>
      </c>
    </row>
    <row r="68" spans="2:6" x14ac:dyDescent="0.35">
      <c r="B68" t="s">
        <v>381</v>
      </c>
      <c r="C68">
        <v>88.69047619047619</v>
      </c>
      <c r="D68">
        <f>_xlfn.T.TEST(C66:C68,F66:F68,2,2)</f>
        <v>3.5673463978764364E-2</v>
      </c>
      <c r="E68" t="s">
        <v>80</v>
      </c>
      <c r="F68">
        <v>80.526315789473685</v>
      </c>
    </row>
    <row r="70" spans="2:6" x14ac:dyDescent="0.35">
      <c r="B70" t="s">
        <v>403</v>
      </c>
      <c r="C70">
        <v>91.397849462365585</v>
      </c>
      <c r="E70" t="s">
        <v>59</v>
      </c>
      <c r="F70">
        <v>84.353741496598644</v>
      </c>
    </row>
    <row r="71" spans="2:6" x14ac:dyDescent="0.35">
      <c r="B71" t="s">
        <v>413</v>
      </c>
      <c r="C71">
        <v>89.405684754521957</v>
      </c>
      <c r="E71" t="s">
        <v>70</v>
      </c>
      <c r="F71">
        <v>89.265536723163848</v>
      </c>
    </row>
    <row r="72" spans="2:6" x14ac:dyDescent="0.35">
      <c r="B72" t="s">
        <v>423</v>
      </c>
      <c r="C72">
        <v>90.666666666666657</v>
      </c>
      <c r="D72">
        <f>_xlfn.T.TEST(C70:C72,F70:F72,2,2)</f>
        <v>0.24378431604815276</v>
      </c>
      <c r="E72" t="s">
        <v>81</v>
      </c>
      <c r="F72">
        <v>90.116279069767444</v>
      </c>
    </row>
    <row r="74" spans="2:6" x14ac:dyDescent="0.35">
      <c r="B74" t="s">
        <v>444</v>
      </c>
      <c r="C74">
        <v>90.22801302931596</v>
      </c>
      <c r="E74" t="s">
        <v>60</v>
      </c>
      <c r="F74">
        <v>90.804597701149419</v>
      </c>
    </row>
    <row r="75" spans="2:6" x14ac:dyDescent="0.35">
      <c r="B75" t="s">
        <v>455</v>
      </c>
      <c r="C75">
        <v>92.139737991266372</v>
      </c>
      <c r="E75" t="s">
        <v>71</v>
      </c>
      <c r="F75">
        <v>92.01520912547528</v>
      </c>
    </row>
    <row r="76" spans="2:6" x14ac:dyDescent="0.35">
      <c r="B76" t="s">
        <v>466</v>
      </c>
      <c r="C76">
        <v>89.772727272727266</v>
      </c>
      <c r="D76">
        <f>_xlfn.T.TEST(C74:C76,F74:F76,2,2)</f>
        <v>0.45403955920131411</v>
      </c>
      <c r="E76" t="s">
        <v>82</v>
      </c>
      <c r="F76">
        <v>91.322314049586765</v>
      </c>
    </row>
    <row r="78" spans="2:6" x14ac:dyDescent="0.35">
      <c r="B78" t="s">
        <v>140</v>
      </c>
      <c r="C78">
        <v>0.48309178743961351</v>
      </c>
      <c r="E78" t="s">
        <v>97</v>
      </c>
      <c r="F78">
        <v>0</v>
      </c>
    </row>
    <row r="79" spans="2:6" x14ac:dyDescent="0.35">
      <c r="B79" t="s">
        <v>151</v>
      </c>
      <c r="C79">
        <v>0</v>
      </c>
      <c r="E79" t="s">
        <v>108</v>
      </c>
      <c r="F79">
        <v>0</v>
      </c>
    </row>
    <row r="80" spans="2:6" x14ac:dyDescent="0.35">
      <c r="B80" t="s">
        <v>162</v>
      </c>
      <c r="C80">
        <v>0.35842293906810035</v>
      </c>
      <c r="D80">
        <f>_xlfn.T.TEST(C78:C80,F78:F80,2,2)</f>
        <v>0.12477257847123881</v>
      </c>
      <c r="E80" t="s">
        <v>119</v>
      </c>
      <c r="F80">
        <v>0</v>
      </c>
    </row>
    <row r="82" spans="2:6" x14ac:dyDescent="0.35">
      <c r="B82" t="s">
        <v>184</v>
      </c>
      <c r="C82">
        <v>85.628742514970057</v>
      </c>
      <c r="E82" t="s">
        <v>98</v>
      </c>
      <c r="F82">
        <v>45.205479452054789</v>
      </c>
    </row>
    <row r="83" spans="2:6" x14ac:dyDescent="0.35">
      <c r="B83" t="s">
        <v>195</v>
      </c>
      <c r="C83">
        <v>80.57553956834532</v>
      </c>
      <c r="E83" t="s">
        <v>109</v>
      </c>
      <c r="F83">
        <v>41.134751773049643</v>
      </c>
    </row>
    <row r="84" spans="2:6" x14ac:dyDescent="0.35">
      <c r="B84" t="s">
        <v>206</v>
      </c>
      <c r="C84">
        <v>84.158415841584159</v>
      </c>
      <c r="D84">
        <f>_xlfn.T.TEST(C82:C84,F82:F84,2,2)</f>
        <v>9.0698639617234954E-5</v>
      </c>
      <c r="E84" t="s">
        <v>120</v>
      </c>
      <c r="F84">
        <v>37.676056338028168</v>
      </c>
    </row>
    <row r="86" spans="2:6" x14ac:dyDescent="0.35">
      <c r="B86" t="s">
        <v>228</v>
      </c>
      <c r="C86">
        <v>82.186234817813769</v>
      </c>
      <c r="E86" t="s">
        <v>99</v>
      </c>
      <c r="F86">
        <v>92.083333333333329</v>
      </c>
    </row>
    <row r="87" spans="2:6" x14ac:dyDescent="0.35">
      <c r="B87" t="s">
        <v>239</v>
      </c>
      <c r="C87">
        <v>81.884057971014485</v>
      </c>
      <c r="E87" t="s">
        <v>110</v>
      </c>
      <c r="F87">
        <v>92.814371257485035</v>
      </c>
    </row>
    <row r="88" spans="2:6" x14ac:dyDescent="0.35">
      <c r="B88" t="s">
        <v>250</v>
      </c>
      <c r="C88">
        <v>84.158415841584159</v>
      </c>
      <c r="D88">
        <f>_xlfn.T.TEST(C86:C88,F86:F88,2,2)</f>
        <v>4.5868842875429569E-4</v>
      </c>
      <c r="E88" t="s">
        <v>121</v>
      </c>
      <c r="F88">
        <v>94.372294372294377</v>
      </c>
    </row>
    <row r="90" spans="2:6" x14ac:dyDescent="0.35">
      <c r="B90" t="s">
        <v>272</v>
      </c>
      <c r="C90">
        <v>0</v>
      </c>
      <c r="E90" t="s">
        <v>100</v>
      </c>
      <c r="F90">
        <v>0</v>
      </c>
    </row>
    <row r="91" spans="2:6" x14ac:dyDescent="0.35">
      <c r="B91" t="s">
        <v>283</v>
      </c>
      <c r="C91">
        <v>0</v>
      </c>
      <c r="E91" t="s">
        <v>111</v>
      </c>
      <c r="F91">
        <v>0.27777777777777779</v>
      </c>
    </row>
    <row r="92" spans="2:6" x14ac:dyDescent="0.35">
      <c r="B92" t="s">
        <v>294</v>
      </c>
      <c r="C92">
        <v>0.6097560975609756</v>
      </c>
      <c r="D92">
        <f>_xlfn.T.TEST(C90:C92,F90:F92,2,2)</f>
        <v>0.99729202313342646</v>
      </c>
      <c r="E92" t="s">
        <v>122</v>
      </c>
      <c r="F92">
        <v>0.33444816053511706</v>
      </c>
    </row>
    <row r="94" spans="2:6" x14ac:dyDescent="0.35">
      <c r="B94" t="s">
        <v>316</v>
      </c>
      <c r="C94">
        <v>84.555984555984551</v>
      </c>
      <c r="E94" t="s">
        <v>101</v>
      </c>
      <c r="F94">
        <v>47.154471544715449</v>
      </c>
    </row>
    <row r="95" spans="2:6" x14ac:dyDescent="0.35">
      <c r="B95" t="s">
        <v>327</v>
      </c>
      <c r="C95">
        <v>86.194029850746261</v>
      </c>
      <c r="E95" t="s">
        <v>112</v>
      </c>
      <c r="F95">
        <v>41.642228739002931</v>
      </c>
    </row>
    <row r="96" spans="2:6" x14ac:dyDescent="0.35">
      <c r="B96" t="s">
        <v>338</v>
      </c>
      <c r="C96">
        <v>75.916230366492144</v>
      </c>
      <c r="D96">
        <f>_xlfn.T.TEST(C94:C96,F94:F96,2,2)</f>
        <v>4.3828448779383158E-4</v>
      </c>
      <c r="E96" t="s">
        <v>123</v>
      </c>
      <c r="F96">
        <v>43.352601156069362</v>
      </c>
    </row>
    <row r="98" spans="2:6" x14ac:dyDescent="0.35">
      <c r="B98" t="s">
        <v>360</v>
      </c>
      <c r="C98">
        <v>0.40650406504065045</v>
      </c>
      <c r="E98" t="s">
        <v>102</v>
      </c>
      <c r="F98">
        <v>3.3783783783783785</v>
      </c>
    </row>
    <row r="99" spans="2:6" x14ac:dyDescent="0.35">
      <c r="B99" t="s">
        <v>371</v>
      </c>
      <c r="C99">
        <v>0</v>
      </c>
      <c r="E99" t="s">
        <v>113</v>
      </c>
      <c r="F99">
        <v>2.1739130434782608</v>
      </c>
    </row>
    <row r="100" spans="2:6" x14ac:dyDescent="0.35">
      <c r="B100" t="s">
        <v>382</v>
      </c>
      <c r="C100">
        <v>0.61349693251533743</v>
      </c>
      <c r="D100">
        <f>_xlfn.T.TEST(C98:C100,F98:F100,2,2)</f>
        <v>1.0494012914320203E-2</v>
      </c>
      <c r="E100" t="s">
        <v>124</v>
      </c>
      <c r="F100">
        <v>1.9607843137254901</v>
      </c>
    </row>
    <row r="102" spans="2:6" x14ac:dyDescent="0.35">
      <c r="B102" t="s">
        <v>404</v>
      </c>
      <c r="C102">
        <v>0.79575596816976124</v>
      </c>
      <c r="E102" t="s">
        <v>103</v>
      </c>
      <c r="F102">
        <v>0.45454545454545453</v>
      </c>
    </row>
    <row r="103" spans="2:6" x14ac:dyDescent="0.35">
      <c r="B103" t="s">
        <v>414</v>
      </c>
      <c r="C103">
        <v>0.32467532467532467</v>
      </c>
      <c r="E103" t="s">
        <v>114</v>
      </c>
      <c r="F103">
        <v>0.5181347150259068</v>
      </c>
    </row>
    <row r="104" spans="2:6" x14ac:dyDescent="0.35">
      <c r="B104" t="s">
        <v>424</v>
      </c>
      <c r="C104">
        <v>0.72202166064981954</v>
      </c>
      <c r="D104">
        <f>_xlfn.T.TEST(C102:C104,F102:F104,2,2)</f>
        <v>0.25638395899246619</v>
      </c>
      <c r="E104" t="s">
        <v>125</v>
      </c>
      <c r="F104">
        <v>0</v>
      </c>
    </row>
    <row r="106" spans="2:6" x14ac:dyDescent="0.35">
      <c r="B106" t="s">
        <v>445</v>
      </c>
      <c r="C106">
        <v>91.240875912408754</v>
      </c>
      <c r="E106" t="s">
        <v>104</v>
      </c>
      <c r="F106">
        <v>83.62573099415205</v>
      </c>
    </row>
    <row r="107" spans="2:6" x14ac:dyDescent="0.35">
      <c r="B107" t="s">
        <v>456</v>
      </c>
      <c r="C107">
        <v>91.139240506329116</v>
      </c>
      <c r="E107" t="s">
        <v>115</v>
      </c>
      <c r="F107">
        <v>92.215568862275461</v>
      </c>
    </row>
    <row r="108" spans="2:6" x14ac:dyDescent="0.35">
      <c r="B108" t="s">
        <v>467</v>
      </c>
      <c r="C108">
        <v>94.758064516129039</v>
      </c>
      <c r="D108">
        <f>_xlfn.T.TEST(C106:C108,F106:F108,2,2)</f>
        <v>0.49656039841894017</v>
      </c>
      <c r="E108" t="s">
        <v>126</v>
      </c>
      <c r="F108">
        <v>93.75</v>
      </c>
    </row>
    <row r="110" spans="2:6" x14ac:dyDescent="0.35">
      <c r="B110" t="s">
        <v>185</v>
      </c>
      <c r="C110">
        <v>79.787234042553195</v>
      </c>
      <c r="E110" t="s">
        <v>142</v>
      </c>
      <c r="F110">
        <v>46.938775510204081</v>
      </c>
    </row>
    <row r="111" spans="2:6" x14ac:dyDescent="0.35">
      <c r="B111" t="s">
        <v>196</v>
      </c>
      <c r="C111">
        <v>86.619718309859152</v>
      </c>
      <c r="E111" t="s">
        <v>153</v>
      </c>
      <c r="F111">
        <v>43.654822335025379</v>
      </c>
    </row>
    <row r="112" spans="2:6" x14ac:dyDescent="0.35">
      <c r="B112" t="s">
        <v>207</v>
      </c>
      <c r="C112">
        <v>85.483870967741936</v>
      </c>
      <c r="D112">
        <f>_xlfn.T.TEST(C110:C112,F110:F112,2,2)</f>
        <v>5.5037150087368586E-4</v>
      </c>
      <c r="E112" t="s">
        <v>164</v>
      </c>
      <c r="F112">
        <v>34.810126582278485</v>
      </c>
    </row>
    <row r="114" spans="2:6" x14ac:dyDescent="0.35">
      <c r="B114" t="s">
        <v>229</v>
      </c>
      <c r="C114">
        <v>81.521739130434781</v>
      </c>
      <c r="E114" t="s">
        <v>143</v>
      </c>
      <c r="F114">
        <v>93.059125964010278</v>
      </c>
    </row>
    <row r="115" spans="2:6" x14ac:dyDescent="0.35">
      <c r="B115" t="s">
        <v>240</v>
      </c>
      <c r="C115">
        <v>83.451536643026003</v>
      </c>
      <c r="E115" t="s">
        <v>154</v>
      </c>
      <c r="F115">
        <v>92.857142857142861</v>
      </c>
    </row>
    <row r="116" spans="2:6" x14ac:dyDescent="0.35">
      <c r="B116" t="s">
        <v>251</v>
      </c>
      <c r="C116">
        <v>87.79220779220779</v>
      </c>
      <c r="D116">
        <f>_xlfn.T.TEST(C114:C116,F114:F116,2,2)</f>
        <v>1.6754444396661003E-2</v>
      </c>
      <c r="E116" t="s">
        <v>165</v>
      </c>
      <c r="F116">
        <v>98.82352941176471</v>
      </c>
    </row>
    <row r="118" spans="2:6" x14ac:dyDescent="0.35">
      <c r="B118" t="s">
        <v>273</v>
      </c>
      <c r="C118">
        <v>0</v>
      </c>
      <c r="E118" t="s">
        <v>144</v>
      </c>
      <c r="F118">
        <v>0</v>
      </c>
    </row>
    <row r="119" spans="2:6" x14ac:dyDescent="0.35">
      <c r="B119" t="s">
        <v>284</v>
      </c>
      <c r="C119">
        <v>0.25</v>
      </c>
      <c r="E119" t="s">
        <v>155</v>
      </c>
      <c r="F119">
        <v>0</v>
      </c>
    </row>
    <row r="120" spans="2:6" x14ac:dyDescent="0.35">
      <c r="B120" t="s">
        <v>295</v>
      </c>
      <c r="C120">
        <v>0</v>
      </c>
      <c r="D120">
        <f>_xlfn.T.TEST(C118:C120,F118:F120,2,2)</f>
        <v>0.37390096630005903</v>
      </c>
      <c r="E120" t="s">
        <v>166</v>
      </c>
      <c r="F120">
        <v>0</v>
      </c>
    </row>
    <row r="122" spans="2:6" x14ac:dyDescent="0.35">
      <c r="B122" t="s">
        <v>317</v>
      </c>
      <c r="C122">
        <v>77.118644067796609</v>
      </c>
      <c r="E122" t="s">
        <v>145</v>
      </c>
      <c r="F122">
        <v>46.37096774193548</v>
      </c>
    </row>
    <row r="123" spans="2:6" x14ac:dyDescent="0.35">
      <c r="B123" t="s">
        <v>328</v>
      </c>
      <c r="C123">
        <v>81.114551083591337</v>
      </c>
      <c r="E123" t="s">
        <v>156</v>
      </c>
      <c r="F123">
        <v>38.851351351351347</v>
      </c>
    </row>
    <row r="124" spans="2:6" x14ac:dyDescent="0.35">
      <c r="B124" t="s">
        <v>339</v>
      </c>
      <c r="C124">
        <v>80.941176470588232</v>
      </c>
      <c r="D124">
        <f>_xlfn.T.TEST(C122:C124,F122:F124,2,2)</f>
        <v>4.3365484468126548E-4</v>
      </c>
      <c r="E124" t="s">
        <v>167</v>
      </c>
      <c r="F124">
        <v>48.850574712643677</v>
      </c>
    </row>
    <row r="126" spans="2:6" x14ac:dyDescent="0.35">
      <c r="B126" t="s">
        <v>361</v>
      </c>
      <c r="C126">
        <v>0</v>
      </c>
      <c r="E126" t="s">
        <v>146</v>
      </c>
      <c r="F126">
        <v>2.4</v>
      </c>
    </row>
    <row r="127" spans="2:6" x14ac:dyDescent="0.35">
      <c r="B127" t="s">
        <v>372</v>
      </c>
      <c r="C127">
        <v>0</v>
      </c>
      <c r="E127" t="s">
        <v>157</v>
      </c>
      <c r="F127">
        <v>3.4090909090909087</v>
      </c>
    </row>
    <row r="128" spans="2:6" x14ac:dyDescent="0.35">
      <c r="B128" t="s">
        <v>383</v>
      </c>
      <c r="C128">
        <v>1.4925373134328357</v>
      </c>
      <c r="D128">
        <f>_xlfn.T.TEST(C126:C128,F126:F128,2,2)</f>
        <v>1.3922495213583894E-2</v>
      </c>
      <c r="E128" t="s">
        <v>168</v>
      </c>
      <c r="F128">
        <v>3.7735849056603774</v>
      </c>
    </row>
    <row r="130" spans="2:6" x14ac:dyDescent="0.35">
      <c r="B130" t="s">
        <v>405</v>
      </c>
      <c r="C130">
        <v>0.29761904761904762</v>
      </c>
      <c r="E130" t="s">
        <v>147</v>
      </c>
      <c r="F130">
        <v>0</v>
      </c>
    </row>
    <row r="131" spans="2:6" x14ac:dyDescent="0.35">
      <c r="B131" t="s">
        <v>415</v>
      </c>
      <c r="C131">
        <v>0.27932960893854747</v>
      </c>
      <c r="E131" t="s">
        <v>158</v>
      </c>
      <c r="F131">
        <v>0</v>
      </c>
    </row>
    <row r="132" spans="2:6" x14ac:dyDescent="0.35">
      <c r="B132" t="s">
        <v>425</v>
      </c>
      <c r="C132">
        <v>0</v>
      </c>
      <c r="D132">
        <f>_xlfn.T.TEST(C130:C132,F130:F132,2,2)</f>
        <v>0.61239948009910972</v>
      </c>
      <c r="E132" t="s">
        <v>169</v>
      </c>
      <c r="F132">
        <v>0.33444816053511706</v>
      </c>
    </row>
    <row r="134" spans="2:6" x14ac:dyDescent="0.35">
      <c r="B134" t="s">
        <v>446</v>
      </c>
      <c r="C134">
        <v>93.333333333333329</v>
      </c>
      <c r="E134" t="s">
        <v>148</v>
      </c>
      <c r="F134">
        <v>96.428571428571431</v>
      </c>
    </row>
    <row r="135" spans="2:6" x14ac:dyDescent="0.35">
      <c r="B135" t="s">
        <v>457</v>
      </c>
      <c r="C135">
        <v>92.932862190812727</v>
      </c>
      <c r="E135" t="s">
        <v>159</v>
      </c>
      <c r="F135">
        <v>97.333333333333343</v>
      </c>
    </row>
    <row r="136" spans="2:6" x14ac:dyDescent="0.35">
      <c r="B136" t="s">
        <v>468</v>
      </c>
      <c r="C136">
        <v>92.73504273504274</v>
      </c>
      <c r="D136">
        <f>_xlfn.T.TEST(C134:C136,F134:F136,2,2)</f>
        <v>1.6476908066190347E-2</v>
      </c>
      <c r="E136" t="s">
        <v>170</v>
      </c>
      <c r="F136">
        <v>94.696969696969703</v>
      </c>
    </row>
    <row r="138" spans="2:6" x14ac:dyDescent="0.35">
      <c r="B138" t="s">
        <v>230</v>
      </c>
      <c r="C138">
        <v>84.012539184952985</v>
      </c>
      <c r="E138" t="s">
        <v>187</v>
      </c>
      <c r="F138">
        <v>91.099476439790578</v>
      </c>
    </row>
    <row r="139" spans="2:6" x14ac:dyDescent="0.35">
      <c r="B139" t="s">
        <v>241</v>
      </c>
      <c r="C139">
        <v>86.080586080586087</v>
      </c>
      <c r="E139" t="s">
        <v>198</v>
      </c>
      <c r="F139">
        <v>91.719745222929944</v>
      </c>
    </row>
    <row r="140" spans="2:6" x14ac:dyDescent="0.35">
      <c r="B140" t="s">
        <v>252</v>
      </c>
      <c r="C140">
        <v>80.1762114537445</v>
      </c>
      <c r="D140">
        <f>_xlfn.T.TEST(C138:C140,F138:F140,2,2)</f>
        <v>1.1756633186251234E-2</v>
      </c>
      <c r="E140" t="s">
        <v>209</v>
      </c>
      <c r="F140">
        <v>90.625</v>
      </c>
    </row>
    <row r="142" spans="2:6" x14ac:dyDescent="0.35">
      <c r="B142" t="s">
        <v>274</v>
      </c>
      <c r="C142">
        <v>40.718562874251496</v>
      </c>
      <c r="E142" t="s">
        <v>188</v>
      </c>
      <c r="F142">
        <v>87.2340425531915</v>
      </c>
    </row>
    <row r="143" spans="2:6" x14ac:dyDescent="0.35">
      <c r="B143" t="s">
        <v>285</v>
      </c>
      <c r="C143">
        <v>38.596491228070171</v>
      </c>
      <c r="E143" t="s">
        <v>199</v>
      </c>
      <c r="F143">
        <v>83.941605839416056</v>
      </c>
    </row>
    <row r="144" spans="2:6" x14ac:dyDescent="0.35">
      <c r="B144" t="s">
        <v>296</v>
      </c>
      <c r="C144">
        <v>31.14406779661017</v>
      </c>
      <c r="D144">
        <f>_xlfn.T.TEST(C142:C144,F142:F144,2,2)</f>
        <v>9.06174831698954E-5</v>
      </c>
      <c r="E144" t="s">
        <v>210</v>
      </c>
      <c r="F144">
        <v>86.956521739130437</v>
      </c>
    </row>
    <row r="146" spans="2:6" x14ac:dyDescent="0.35">
      <c r="B146" t="s">
        <v>318</v>
      </c>
      <c r="C146">
        <v>15.447154471544716</v>
      </c>
      <c r="E146" t="s">
        <v>189</v>
      </c>
      <c r="F146">
        <v>0</v>
      </c>
    </row>
    <row r="147" spans="2:6" x14ac:dyDescent="0.35">
      <c r="B147" t="s">
        <v>329</v>
      </c>
      <c r="C147">
        <v>16.315789473684212</v>
      </c>
      <c r="E147" t="s">
        <v>200</v>
      </c>
      <c r="F147">
        <v>0</v>
      </c>
    </row>
    <row r="148" spans="2:6" x14ac:dyDescent="0.35">
      <c r="B148" t="s">
        <v>340</v>
      </c>
      <c r="C148">
        <v>12.77533039647577</v>
      </c>
      <c r="D148">
        <f>_xlfn.T.TEST(C146:C148,F146:F148,2,2)</f>
        <v>1.5376141915712988E-4</v>
      </c>
      <c r="E148" t="s">
        <v>211</v>
      </c>
      <c r="F148">
        <v>0</v>
      </c>
    </row>
    <row r="150" spans="2:6" x14ac:dyDescent="0.35">
      <c r="B150" t="s">
        <v>362</v>
      </c>
      <c r="C150">
        <v>49.707602339181285</v>
      </c>
      <c r="E150" t="s">
        <v>190</v>
      </c>
      <c r="F150">
        <v>95.081967213114751</v>
      </c>
    </row>
    <row r="151" spans="2:6" x14ac:dyDescent="0.35">
      <c r="B151" t="s">
        <v>373</v>
      </c>
      <c r="C151">
        <v>34.156378600823047</v>
      </c>
      <c r="E151" t="s">
        <v>201</v>
      </c>
      <c r="F151">
        <v>92.10526315789474</v>
      </c>
    </row>
    <row r="152" spans="2:6" x14ac:dyDescent="0.35">
      <c r="B152" t="s">
        <v>384</v>
      </c>
      <c r="C152">
        <v>40.350877192982452</v>
      </c>
      <c r="D152">
        <f>_xlfn.T.TEST(C150:C152,F150:F152,2,2)</f>
        <v>7.6327256682357739E-4</v>
      </c>
      <c r="E152" t="s">
        <v>212</v>
      </c>
      <c r="F152">
        <v>85.384615384615387</v>
      </c>
    </row>
    <row r="154" spans="2:6" x14ac:dyDescent="0.35">
      <c r="B154" t="s">
        <v>406</v>
      </c>
      <c r="C154">
        <v>59.362549800796813</v>
      </c>
      <c r="E154" t="s">
        <v>191</v>
      </c>
      <c r="F154">
        <v>82.203389830508485</v>
      </c>
    </row>
    <row r="155" spans="2:6" x14ac:dyDescent="0.35">
      <c r="B155" t="s">
        <v>416</v>
      </c>
      <c r="C155">
        <v>38.938053097345133</v>
      </c>
      <c r="E155" t="s">
        <v>202</v>
      </c>
      <c r="F155">
        <v>89.552238805970148</v>
      </c>
    </row>
    <row r="156" spans="2:6" x14ac:dyDescent="0.35">
      <c r="B156" t="s">
        <v>426</v>
      </c>
      <c r="C156">
        <v>41.081081081081081</v>
      </c>
      <c r="D156">
        <f>_xlfn.T.TEST(C154:C156,F154:F156,2,2)</f>
        <v>4.2682764759677623E-3</v>
      </c>
      <c r="E156" t="s">
        <v>213</v>
      </c>
      <c r="F156">
        <v>91.17647058823529</v>
      </c>
    </row>
    <row r="158" spans="2:6" x14ac:dyDescent="0.35">
      <c r="B158" t="s">
        <v>447</v>
      </c>
      <c r="C158">
        <v>98.490566037735846</v>
      </c>
      <c r="E158" t="s">
        <v>192</v>
      </c>
      <c r="F158">
        <v>94.927536231884062</v>
      </c>
    </row>
    <row r="159" spans="2:6" x14ac:dyDescent="0.35">
      <c r="B159" t="s">
        <v>458</v>
      </c>
      <c r="C159">
        <v>96.503496503496507</v>
      </c>
      <c r="E159" t="s">
        <v>203</v>
      </c>
      <c r="F159">
        <v>91.34615384615384</v>
      </c>
    </row>
    <row r="160" spans="2:6" x14ac:dyDescent="0.35">
      <c r="B160" t="s">
        <v>469</v>
      </c>
      <c r="C160">
        <v>93.930635838150295</v>
      </c>
      <c r="D160">
        <f>_xlfn.T.TEST(C158:C160,F158:F160,2,2)</f>
        <v>0.18946740888369898</v>
      </c>
      <c r="E160" t="s">
        <v>214</v>
      </c>
      <c r="F160">
        <v>94.444444444444443</v>
      </c>
    </row>
    <row r="162" spans="2:6" x14ac:dyDescent="0.35">
      <c r="B162" t="s">
        <v>275</v>
      </c>
      <c r="C162">
        <v>93.170731707317074</v>
      </c>
      <c r="E162" t="s">
        <v>232</v>
      </c>
      <c r="F162">
        <v>92.920353982300881</v>
      </c>
    </row>
    <row r="163" spans="2:6" x14ac:dyDescent="0.35">
      <c r="B163" t="s">
        <v>286</v>
      </c>
      <c r="C163">
        <v>91.166077738515909</v>
      </c>
      <c r="E163" t="s">
        <v>243</v>
      </c>
      <c r="F163">
        <v>90</v>
      </c>
    </row>
    <row r="164" spans="2:6" x14ac:dyDescent="0.35">
      <c r="B164" t="s">
        <v>297</v>
      </c>
      <c r="C164">
        <v>92.885375494071141</v>
      </c>
      <c r="D164">
        <f>_xlfn.T.TEST(C162:C164,F162:F164,2,2)</f>
        <v>0.69659030323014592</v>
      </c>
      <c r="E164" t="s">
        <v>254</v>
      </c>
      <c r="F164">
        <v>92.857142857142861</v>
      </c>
    </row>
    <row r="166" spans="2:6" x14ac:dyDescent="0.35">
      <c r="B166" t="s">
        <v>319</v>
      </c>
      <c r="C166">
        <v>95.95375722543352</v>
      </c>
      <c r="E166" t="s">
        <v>233</v>
      </c>
      <c r="F166">
        <v>92.982456140350877</v>
      </c>
    </row>
    <row r="167" spans="2:6" x14ac:dyDescent="0.35">
      <c r="B167" t="s">
        <v>330</v>
      </c>
      <c r="C167">
        <v>96</v>
      </c>
      <c r="E167" t="s">
        <v>244</v>
      </c>
      <c r="F167">
        <v>83.333333333333343</v>
      </c>
    </row>
    <row r="168" spans="2:6" x14ac:dyDescent="0.35">
      <c r="B168" t="s">
        <v>341</v>
      </c>
      <c r="C168">
        <v>95.161290322580655</v>
      </c>
      <c r="D168">
        <f>_xlfn.T.TEST(C166:C168,F166:F168,2,2)</f>
        <v>4.5708427975112577E-2</v>
      </c>
      <c r="E168" t="s">
        <v>255</v>
      </c>
      <c r="F168">
        <v>84.166666666666671</v>
      </c>
    </row>
    <row r="170" spans="2:6" x14ac:dyDescent="0.35">
      <c r="B170" t="s">
        <v>363</v>
      </c>
      <c r="C170">
        <v>93.142857142857139</v>
      </c>
      <c r="E170" t="s">
        <v>234</v>
      </c>
      <c r="F170">
        <v>86.956521739130437</v>
      </c>
    </row>
    <row r="171" spans="2:6" x14ac:dyDescent="0.35">
      <c r="B171" t="s">
        <v>374</v>
      </c>
      <c r="C171">
        <v>93.75</v>
      </c>
      <c r="E171" t="s">
        <v>245</v>
      </c>
      <c r="F171">
        <v>88.976377952755897</v>
      </c>
    </row>
    <row r="172" spans="2:6" x14ac:dyDescent="0.35">
      <c r="B172" t="s">
        <v>385</v>
      </c>
      <c r="C172">
        <v>97.777777777777771</v>
      </c>
      <c r="D172">
        <f>_xlfn.T.TEST(C170:C172,F170:F172,2,2)</f>
        <v>1.8252732879661837E-2</v>
      </c>
      <c r="E172" t="s">
        <v>256</v>
      </c>
      <c r="F172">
        <v>89.583333333333343</v>
      </c>
    </row>
    <row r="174" spans="2:6" x14ac:dyDescent="0.35">
      <c r="B174" t="s">
        <v>407</v>
      </c>
      <c r="C174">
        <v>91.411042944785279</v>
      </c>
      <c r="E174" t="s">
        <v>235</v>
      </c>
      <c r="F174">
        <v>91.954022988505741</v>
      </c>
    </row>
    <row r="175" spans="2:6" x14ac:dyDescent="0.35">
      <c r="B175" t="s">
        <v>417</v>
      </c>
      <c r="C175">
        <v>90.71729957805907</v>
      </c>
      <c r="E175" t="s">
        <v>246</v>
      </c>
      <c r="F175">
        <v>87.2340425531915</v>
      </c>
    </row>
    <row r="176" spans="2:6" x14ac:dyDescent="0.35">
      <c r="B176" t="s">
        <v>427</v>
      </c>
      <c r="C176">
        <v>88.888888888888886</v>
      </c>
      <c r="D176">
        <f>_xlfn.T.TEST(C174:C176,F174:F176,2,2)</f>
        <v>0.44519819990075155</v>
      </c>
      <c r="E176" t="s">
        <v>257</v>
      </c>
      <c r="F176">
        <v>87.5</v>
      </c>
    </row>
    <row r="178" spans="2:6" x14ac:dyDescent="0.35">
      <c r="B178" t="s">
        <v>448</v>
      </c>
      <c r="C178">
        <v>93.262411347517727</v>
      </c>
      <c r="E178" t="s">
        <v>236</v>
      </c>
      <c r="F178">
        <v>90.277777777777786</v>
      </c>
    </row>
    <row r="179" spans="2:6" x14ac:dyDescent="0.35">
      <c r="B179" t="s">
        <v>459</v>
      </c>
      <c r="C179">
        <v>94.090909090909093</v>
      </c>
      <c r="E179" t="s">
        <v>247</v>
      </c>
      <c r="F179">
        <v>91.509433962264154</v>
      </c>
    </row>
    <row r="180" spans="2:6" x14ac:dyDescent="0.35">
      <c r="B180" t="s">
        <v>470</v>
      </c>
      <c r="C180">
        <v>94.285714285714278</v>
      </c>
      <c r="D180">
        <f>_xlfn.T.TEST(C178:C180,F178:F180,2,2)</f>
        <v>5.6081133978036646E-3</v>
      </c>
      <c r="E180" t="s">
        <v>258</v>
      </c>
      <c r="F180">
        <v>91.489361702127653</v>
      </c>
    </row>
    <row r="182" spans="2:6" x14ac:dyDescent="0.35">
      <c r="B182" t="s">
        <v>320</v>
      </c>
      <c r="C182">
        <v>85.882352941176464</v>
      </c>
      <c r="E182" t="s">
        <v>277</v>
      </c>
      <c r="F182">
        <v>40.530303030303031</v>
      </c>
    </row>
    <row r="183" spans="2:6" x14ac:dyDescent="0.35">
      <c r="B183" t="s">
        <v>331</v>
      </c>
      <c r="C183">
        <v>86.641221374045813</v>
      </c>
      <c r="E183" t="s">
        <v>288</v>
      </c>
      <c r="F183">
        <v>42.181069958847736</v>
      </c>
    </row>
    <row r="184" spans="2:6" x14ac:dyDescent="0.35">
      <c r="B184" t="s">
        <v>342</v>
      </c>
      <c r="C184">
        <v>83.75</v>
      </c>
      <c r="D184">
        <f>_xlfn.T.TEST(C182:C184,F182:F184,2,2)</f>
        <v>1.0836955475028569E-4</v>
      </c>
      <c r="E184" t="s">
        <v>299</v>
      </c>
      <c r="F184">
        <v>48.979591836734691</v>
      </c>
    </row>
    <row r="186" spans="2:6" x14ac:dyDescent="0.35">
      <c r="B186" t="s">
        <v>364</v>
      </c>
      <c r="C186">
        <v>0</v>
      </c>
      <c r="E186" t="s">
        <v>278</v>
      </c>
      <c r="F186">
        <v>0.28409090909090912</v>
      </c>
    </row>
    <row r="187" spans="2:6" x14ac:dyDescent="0.35">
      <c r="B187" t="s">
        <v>375</v>
      </c>
      <c r="C187">
        <v>0</v>
      </c>
      <c r="E187" t="s">
        <v>289</v>
      </c>
      <c r="F187">
        <v>1.9230769230769231</v>
      </c>
    </row>
    <row r="188" spans="2:6" x14ac:dyDescent="0.35">
      <c r="B188" t="s">
        <v>386</v>
      </c>
      <c r="C188">
        <v>0</v>
      </c>
      <c r="D188">
        <f>_xlfn.T.TEST(C186:C188,F186:F188,2,2)</f>
        <v>0.10040982262688969</v>
      </c>
      <c r="E188" t="s">
        <v>300</v>
      </c>
      <c r="F188">
        <v>0.85836909871244638</v>
      </c>
    </row>
    <row r="190" spans="2:6" x14ac:dyDescent="0.35">
      <c r="B190" t="s">
        <v>675</v>
      </c>
      <c r="C190">
        <v>0</v>
      </c>
      <c r="E190" t="s">
        <v>279</v>
      </c>
      <c r="F190">
        <v>40.530303030303031</v>
      </c>
    </row>
    <row r="191" spans="2:6" x14ac:dyDescent="0.35">
      <c r="B191" t="s">
        <v>676</v>
      </c>
      <c r="C191">
        <v>0</v>
      </c>
      <c r="E191" t="s">
        <v>290</v>
      </c>
      <c r="F191">
        <v>42.181069958847736</v>
      </c>
    </row>
    <row r="192" spans="2:6" x14ac:dyDescent="0.35">
      <c r="B192" t="s">
        <v>677</v>
      </c>
      <c r="C192">
        <v>0</v>
      </c>
      <c r="D192">
        <f>_xlfn.T.TEST(C190:C192,F190:F192,2,2)</f>
        <v>7.0579010039018854E-5</v>
      </c>
      <c r="E192" t="s">
        <v>301</v>
      </c>
      <c r="F192">
        <v>48.979591836734691</v>
      </c>
    </row>
    <row r="194" spans="2:6" x14ac:dyDescent="0.35">
      <c r="B194" t="s">
        <v>449</v>
      </c>
      <c r="C194">
        <v>94.827586206896555</v>
      </c>
      <c r="E194" t="s">
        <v>280</v>
      </c>
      <c r="F194">
        <v>92.857142857142861</v>
      </c>
    </row>
    <row r="195" spans="2:6" x14ac:dyDescent="0.35">
      <c r="B195" t="s">
        <v>460</v>
      </c>
      <c r="C195">
        <v>96.01593625498009</v>
      </c>
      <c r="E195" t="s">
        <v>291</v>
      </c>
      <c r="F195">
        <v>94.73684210526315</v>
      </c>
    </row>
    <row r="196" spans="2:6" x14ac:dyDescent="0.35">
      <c r="B196" t="s">
        <v>471</v>
      </c>
      <c r="C196">
        <v>94.416243654822338</v>
      </c>
      <c r="D196">
        <f>_xlfn.T.TEST(C194:C196,F194:F196,2,2)</f>
        <v>0.16259946116575053</v>
      </c>
      <c r="E196" t="s">
        <v>302</v>
      </c>
      <c r="F196">
        <v>89.622641509433961</v>
      </c>
    </row>
    <row r="198" spans="2:6" x14ac:dyDescent="0.35">
      <c r="B198" t="s">
        <v>365</v>
      </c>
      <c r="C198">
        <v>48.611111111111107</v>
      </c>
      <c r="E198" t="s">
        <v>322</v>
      </c>
      <c r="F198">
        <v>91.555555555555557</v>
      </c>
    </row>
    <row r="199" spans="2:6" x14ac:dyDescent="0.35">
      <c r="B199" t="s">
        <v>376</v>
      </c>
      <c r="C199">
        <v>40.196078431372548</v>
      </c>
      <c r="E199" t="s">
        <v>333</v>
      </c>
      <c r="F199">
        <v>89.65517241379311</v>
      </c>
    </row>
    <row r="200" spans="2:6" x14ac:dyDescent="0.35">
      <c r="B200" t="s">
        <v>387</v>
      </c>
      <c r="C200">
        <v>45</v>
      </c>
      <c r="D200">
        <f>_xlfn.T.TEST(C198:C200,F198:F200,2,2)</f>
        <v>4.5111947747372217E-4</v>
      </c>
      <c r="E200" t="s">
        <v>344</v>
      </c>
      <c r="F200">
        <v>81.057268722466958</v>
      </c>
    </row>
    <row r="202" spans="2:6" x14ac:dyDescent="0.35">
      <c r="B202" t="s">
        <v>408</v>
      </c>
      <c r="C202">
        <v>41.5625</v>
      </c>
      <c r="E202" t="s">
        <v>323</v>
      </c>
      <c r="F202">
        <v>84.242424242424235</v>
      </c>
    </row>
    <row r="203" spans="2:6" x14ac:dyDescent="0.35">
      <c r="B203" t="s">
        <v>418</v>
      </c>
      <c r="C203">
        <v>46.753246753246749</v>
      </c>
      <c r="E203" t="s">
        <v>334</v>
      </c>
      <c r="F203">
        <v>87.5</v>
      </c>
    </row>
    <row r="204" spans="2:6" x14ac:dyDescent="0.35">
      <c r="B204" t="s">
        <v>428</v>
      </c>
      <c r="C204">
        <v>40.963855421686745</v>
      </c>
      <c r="D204">
        <f>_xlfn.T.TEST(C202:C204,F202:F204,2,2)</f>
        <v>3.3323012488932698E-5</v>
      </c>
      <c r="E204" t="s">
        <v>345</v>
      </c>
      <c r="F204">
        <v>85.256410256410248</v>
      </c>
    </row>
    <row r="206" spans="2:6" x14ac:dyDescent="0.35">
      <c r="B206" t="s">
        <v>450</v>
      </c>
      <c r="C206">
        <v>96.444444444444443</v>
      </c>
      <c r="E206" t="s">
        <v>324</v>
      </c>
      <c r="F206">
        <v>95.962732919254663</v>
      </c>
    </row>
    <row r="207" spans="2:6" x14ac:dyDescent="0.35">
      <c r="B207" t="s">
        <v>461</v>
      </c>
      <c r="C207">
        <v>97.177419354838719</v>
      </c>
      <c r="E207" t="s">
        <v>335</v>
      </c>
      <c r="F207">
        <v>95.378151260504211</v>
      </c>
    </row>
    <row r="208" spans="2:6" x14ac:dyDescent="0.35">
      <c r="B208" t="s">
        <v>472</v>
      </c>
      <c r="C208">
        <v>93.229166666666657</v>
      </c>
      <c r="D208">
        <f>_xlfn.T.TEST(C206:C208,F206:F208,2,2)</f>
        <v>0.94205851655539319</v>
      </c>
      <c r="E208" t="s">
        <v>346</v>
      </c>
      <c r="F208">
        <v>95.794392523364493</v>
      </c>
    </row>
    <row r="210" spans="2:6" x14ac:dyDescent="0.35">
      <c r="B210" t="s">
        <v>409</v>
      </c>
      <c r="C210">
        <v>1.25</v>
      </c>
      <c r="E210" t="s">
        <v>367</v>
      </c>
      <c r="F210">
        <v>0</v>
      </c>
    </row>
    <row r="211" spans="2:6" x14ac:dyDescent="0.35">
      <c r="B211" t="s">
        <v>419</v>
      </c>
      <c r="C211">
        <v>1.2195121951219512</v>
      </c>
      <c r="E211" t="s">
        <v>378</v>
      </c>
      <c r="F211">
        <v>0</v>
      </c>
    </row>
    <row r="212" spans="2:6" x14ac:dyDescent="0.35">
      <c r="B212" t="s">
        <v>429</v>
      </c>
      <c r="C212">
        <v>0.50251256281407031</v>
      </c>
      <c r="D212">
        <f>_xlfn.T.TEST(C210:C212,F210:F212,2,2)</f>
        <v>0.20884833822846738</v>
      </c>
      <c r="E212" t="s">
        <v>389</v>
      </c>
      <c r="F212">
        <v>1.0526315789473684</v>
      </c>
    </row>
    <row r="214" spans="2:6" x14ac:dyDescent="0.35">
      <c r="B214" t="s">
        <v>451</v>
      </c>
      <c r="C214">
        <v>96.618357487922708</v>
      </c>
      <c r="E214" t="s">
        <v>368</v>
      </c>
      <c r="F214">
        <v>94.871794871794862</v>
      </c>
    </row>
    <row r="215" spans="2:6" x14ac:dyDescent="0.35">
      <c r="B215" t="s">
        <v>462</v>
      </c>
      <c r="C215">
        <v>95.238095238095227</v>
      </c>
      <c r="E215" t="s">
        <v>379</v>
      </c>
      <c r="F215">
        <v>93.922651933701658</v>
      </c>
    </row>
    <row r="216" spans="2:6" x14ac:dyDescent="0.35">
      <c r="B216" t="s">
        <v>473</v>
      </c>
      <c r="C216">
        <v>96.721311475409834</v>
      </c>
      <c r="D216">
        <f>_xlfn.T.TEST(C214:C216,F214:F216,2,2)</f>
        <v>5.0326434545631266E-2</v>
      </c>
      <c r="E216" t="s">
        <v>390</v>
      </c>
      <c r="F216">
        <v>92.2279792746114</v>
      </c>
    </row>
    <row r="218" spans="2:6" x14ac:dyDescent="0.35">
      <c r="B218" t="s">
        <v>452</v>
      </c>
      <c r="C218">
        <v>96.385542168674704</v>
      </c>
      <c r="E218" t="s">
        <v>411</v>
      </c>
      <c r="F218">
        <v>96.031746031746039</v>
      </c>
    </row>
    <row r="219" spans="2:6" x14ac:dyDescent="0.35">
      <c r="B219" t="s">
        <v>463</v>
      </c>
      <c r="C219">
        <v>97.009966777408636</v>
      </c>
      <c r="E219" t="s">
        <v>421</v>
      </c>
      <c r="F219">
        <v>90.476190476190482</v>
      </c>
    </row>
    <row r="220" spans="2:6" x14ac:dyDescent="0.35">
      <c r="B220" t="s">
        <v>474</v>
      </c>
      <c r="C220">
        <v>97.129186602870803</v>
      </c>
      <c r="D220">
        <f>_xlfn.T.TEST(C218:C220,F218:F220,2,2)</f>
        <v>0.44082610052404547</v>
      </c>
      <c r="E220" t="s">
        <v>431</v>
      </c>
      <c r="F220">
        <v>98.130841121495322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8556-9903-42F6-8D16-6A31FF4C239F}">
  <dimension ref="B1:AI201"/>
  <sheetViews>
    <sheetView tabSelected="1" topLeftCell="J15" zoomScale="46" zoomScaleNormal="175" workbookViewId="0">
      <selection activeCell="AD32" sqref="AD32"/>
    </sheetView>
  </sheetViews>
  <sheetFormatPr defaultRowHeight="14.5" x14ac:dyDescent="0.35"/>
  <cols>
    <col min="3" max="4" width="8.81640625" bestFit="1" customWidth="1"/>
    <col min="5" max="5" width="4.7265625" customWidth="1"/>
    <col min="7" max="8" width="8.81640625" bestFit="1" customWidth="1"/>
    <col min="13" max="14" width="8.81640625" bestFit="1" customWidth="1"/>
    <col min="15" max="15" width="12.36328125" bestFit="1" customWidth="1"/>
    <col min="19" max="19" width="12.36328125" bestFit="1" customWidth="1"/>
  </cols>
  <sheetData>
    <row r="1" spans="2:19" ht="15" thickBot="1" x14ac:dyDescent="0.4">
      <c r="L1" s="27" t="s">
        <v>678</v>
      </c>
      <c r="M1" s="27" t="s">
        <v>679</v>
      </c>
      <c r="N1" s="27" t="s">
        <v>680</v>
      </c>
      <c r="O1" s="27" t="s">
        <v>681</v>
      </c>
    </row>
    <row r="2" spans="2:19" x14ac:dyDescent="0.35">
      <c r="B2" t="s">
        <v>620</v>
      </c>
      <c r="C2">
        <v>68.487907891691748</v>
      </c>
      <c r="D2">
        <v>0.46383482799880732</v>
      </c>
      <c r="F2" t="s">
        <v>565</v>
      </c>
      <c r="G2">
        <v>95.257588415483156</v>
      </c>
      <c r="H2">
        <v>0.91902841896891818</v>
      </c>
      <c r="L2" t="s">
        <v>620</v>
      </c>
      <c r="M2" s="19">
        <v>68.487907891691748</v>
      </c>
      <c r="N2" s="19">
        <v>95.257588415483156</v>
      </c>
      <c r="O2" s="25">
        <v>1.2993336231416365E-5</v>
      </c>
    </row>
    <row r="3" spans="2:19" x14ac:dyDescent="0.35">
      <c r="B3" t="s">
        <v>621</v>
      </c>
      <c r="C3">
        <v>1.5634895601789189</v>
      </c>
      <c r="D3">
        <v>0.68180776606318705</v>
      </c>
      <c r="F3" t="s">
        <v>566</v>
      </c>
      <c r="G3">
        <v>0.1349527665317139</v>
      </c>
      <c r="H3">
        <v>0.1349527665317139</v>
      </c>
      <c r="J3" t="s">
        <v>488</v>
      </c>
      <c r="K3" t="s">
        <v>489</v>
      </c>
      <c r="L3" t="s">
        <v>621</v>
      </c>
      <c r="M3" s="19">
        <v>1.5634895601789189</v>
      </c>
      <c r="N3" s="19">
        <v>0.1349527665317139</v>
      </c>
      <c r="O3" s="24">
        <v>0.10902689195087116</v>
      </c>
      <c r="S3">
        <v>1.2993336231416365E-5</v>
      </c>
    </row>
    <row r="4" spans="2:19" x14ac:dyDescent="0.35">
      <c r="B4" t="s">
        <v>622</v>
      </c>
      <c r="C4">
        <v>0</v>
      </c>
      <c r="D4">
        <v>0</v>
      </c>
      <c r="F4" t="s">
        <v>568</v>
      </c>
      <c r="G4">
        <v>0.39870787024487209</v>
      </c>
      <c r="H4">
        <v>0.21452170199465323</v>
      </c>
      <c r="J4" t="s">
        <v>490</v>
      </c>
      <c r="K4" t="s">
        <v>491</v>
      </c>
      <c r="L4" t="s">
        <v>622</v>
      </c>
      <c r="M4" s="19">
        <v>0</v>
      </c>
      <c r="N4" s="19">
        <v>0.39870787024487209</v>
      </c>
      <c r="O4" s="24">
        <v>0.13662332200371369</v>
      </c>
      <c r="S4">
        <v>0.10902689195087116</v>
      </c>
    </row>
    <row r="5" spans="2:19" x14ac:dyDescent="0.35">
      <c r="B5" t="s">
        <v>623</v>
      </c>
      <c r="C5">
        <v>75.108574220774472</v>
      </c>
      <c r="D5">
        <v>2.9503020582670154</v>
      </c>
      <c r="F5" t="s">
        <v>571</v>
      </c>
      <c r="G5">
        <v>64.296575210244839</v>
      </c>
      <c r="H5">
        <v>1.8579394192386209</v>
      </c>
      <c r="J5" t="s">
        <v>492</v>
      </c>
      <c r="K5" t="s">
        <v>493</v>
      </c>
      <c r="L5" t="s">
        <v>623</v>
      </c>
      <c r="M5" s="19">
        <v>75.108574220774472</v>
      </c>
      <c r="N5" s="19">
        <v>64.296575210244839</v>
      </c>
      <c r="O5" s="25">
        <v>3.6184773854387169E-2</v>
      </c>
      <c r="S5">
        <v>0.13662332200371369</v>
      </c>
    </row>
    <row r="6" spans="2:19" x14ac:dyDescent="0.35">
      <c r="B6" t="s">
        <v>626</v>
      </c>
      <c r="C6">
        <v>78.578977854004933</v>
      </c>
      <c r="D6">
        <v>2.6037773438941048</v>
      </c>
      <c r="F6" t="s">
        <v>575</v>
      </c>
      <c r="G6">
        <v>90.298567001135368</v>
      </c>
      <c r="H6">
        <v>1.0393624157214987</v>
      </c>
      <c r="J6" t="s">
        <v>494</v>
      </c>
      <c r="K6" t="s">
        <v>495</v>
      </c>
      <c r="L6" t="s">
        <v>626</v>
      </c>
      <c r="M6" s="19">
        <v>78.578977854004933</v>
      </c>
      <c r="N6" s="19">
        <v>90.298567001135368</v>
      </c>
      <c r="O6" s="25">
        <v>1.3915415462314552E-2</v>
      </c>
      <c r="S6">
        <v>3.6184773854387169E-2</v>
      </c>
    </row>
    <row r="7" spans="2:19" x14ac:dyDescent="0.35">
      <c r="B7" t="s">
        <v>627</v>
      </c>
      <c r="C7">
        <v>0.86290357997836387</v>
      </c>
      <c r="D7">
        <v>0.20255676336927625</v>
      </c>
      <c r="F7" t="s">
        <v>580</v>
      </c>
      <c r="G7">
        <v>0</v>
      </c>
      <c r="H7">
        <v>0</v>
      </c>
      <c r="J7" t="s">
        <v>496</v>
      </c>
      <c r="K7" t="s">
        <v>497</v>
      </c>
      <c r="L7" t="s">
        <v>627</v>
      </c>
      <c r="M7" s="19">
        <v>0.86290357997836387</v>
      </c>
      <c r="N7" s="19">
        <v>0</v>
      </c>
      <c r="O7" s="25">
        <v>1.3053000096313654E-2</v>
      </c>
      <c r="S7">
        <v>1.3915415462314552E-2</v>
      </c>
    </row>
    <row r="8" spans="2:19" x14ac:dyDescent="0.35">
      <c r="B8" t="s">
        <v>628</v>
      </c>
      <c r="C8">
        <v>69.359342504547172</v>
      </c>
      <c r="D8">
        <v>3.9168220408296714</v>
      </c>
      <c r="F8" t="s">
        <v>586</v>
      </c>
      <c r="G8">
        <v>53.558702635555875</v>
      </c>
      <c r="H8">
        <v>1.6237709708330024</v>
      </c>
      <c r="J8" t="s">
        <v>498</v>
      </c>
      <c r="K8" t="s">
        <v>499</v>
      </c>
      <c r="L8" t="s">
        <v>628</v>
      </c>
      <c r="M8" s="19">
        <v>69.359342504547172</v>
      </c>
      <c r="N8" s="19">
        <v>53.558702635555875</v>
      </c>
      <c r="O8" s="25">
        <v>2.035864155396179E-2</v>
      </c>
      <c r="S8">
        <v>1.3053000096313654E-2</v>
      </c>
    </row>
    <row r="9" spans="2:19" x14ac:dyDescent="0.35">
      <c r="B9" t="s">
        <v>629</v>
      </c>
      <c r="C9">
        <v>0.92088818438602615</v>
      </c>
      <c r="D9">
        <v>0.38382767128052114</v>
      </c>
      <c r="F9" t="s">
        <v>593</v>
      </c>
      <c r="G9">
        <v>1.2508192899340609</v>
      </c>
      <c r="H9">
        <v>0.28271815023243113</v>
      </c>
      <c r="J9" t="s">
        <v>500</v>
      </c>
      <c r="K9" t="s">
        <v>501</v>
      </c>
      <c r="L9" t="s">
        <v>629</v>
      </c>
      <c r="M9" s="19">
        <v>0.92088818438602615</v>
      </c>
      <c r="N9" s="19">
        <v>1.2508192899340609</v>
      </c>
      <c r="O9" s="24">
        <v>0.52695273983040758</v>
      </c>
      <c r="S9">
        <v>2.035864155396179E-2</v>
      </c>
    </row>
    <row r="10" spans="2:19" x14ac:dyDescent="0.35">
      <c r="B10" t="s">
        <v>630</v>
      </c>
      <c r="C10">
        <v>0.45045045045045046</v>
      </c>
      <c r="D10">
        <v>0.45045045045045046</v>
      </c>
      <c r="F10" t="s">
        <v>601</v>
      </c>
      <c r="G10">
        <v>0</v>
      </c>
      <c r="H10">
        <v>0</v>
      </c>
      <c r="J10" t="s">
        <v>502</v>
      </c>
      <c r="K10" t="s">
        <v>503</v>
      </c>
      <c r="L10" t="s">
        <v>630</v>
      </c>
      <c r="M10" s="19">
        <v>0.45045045045045046</v>
      </c>
      <c r="N10" s="19">
        <v>0</v>
      </c>
      <c r="O10" s="24">
        <v>0.37390096630005903</v>
      </c>
    </row>
    <row r="11" spans="2:19" x14ac:dyDescent="0.35">
      <c r="B11" t="s">
        <v>631</v>
      </c>
      <c r="C11">
        <v>92.760501821062618</v>
      </c>
      <c r="D11">
        <v>1.382735362793146</v>
      </c>
      <c r="F11" t="s">
        <v>610</v>
      </c>
      <c r="G11">
        <v>94.367405424259275</v>
      </c>
      <c r="H11">
        <v>1.2807139794106399</v>
      </c>
      <c r="J11" t="s">
        <v>504</v>
      </c>
      <c r="K11" t="s">
        <v>505</v>
      </c>
      <c r="L11" t="s">
        <v>631</v>
      </c>
      <c r="M11" s="19">
        <v>92.760501821062618</v>
      </c>
      <c r="N11" s="19">
        <v>94.367405424259275</v>
      </c>
      <c r="O11" s="24">
        <v>0.44192673780416192</v>
      </c>
    </row>
    <row r="12" spans="2:19" x14ac:dyDescent="0.35">
      <c r="B12" t="s">
        <v>632</v>
      </c>
      <c r="C12">
        <v>92.96444831928703</v>
      </c>
      <c r="D12">
        <v>1.2774057269374812</v>
      </c>
      <c r="F12" t="s">
        <v>567</v>
      </c>
      <c r="G12">
        <v>71.828143883483605</v>
      </c>
      <c r="H12">
        <v>2.7167283071327391</v>
      </c>
      <c r="J12" t="s">
        <v>506</v>
      </c>
      <c r="K12" t="s">
        <v>507</v>
      </c>
      <c r="L12" t="s">
        <v>632</v>
      </c>
      <c r="M12" s="19">
        <v>92.96444831928703</v>
      </c>
      <c r="N12" s="19">
        <v>71.828143883483605</v>
      </c>
      <c r="O12" s="25">
        <v>2.1451194206843272E-3</v>
      </c>
    </row>
    <row r="13" spans="2:19" x14ac:dyDescent="0.35">
      <c r="B13" t="s">
        <v>633</v>
      </c>
      <c r="C13">
        <v>93.362301505490578</v>
      </c>
      <c r="D13">
        <v>0.78314629641254063</v>
      </c>
      <c r="F13" t="s">
        <v>569</v>
      </c>
      <c r="G13">
        <v>74.020609065102178</v>
      </c>
      <c r="H13">
        <v>0.61142341617368567</v>
      </c>
      <c r="J13" t="s">
        <v>508</v>
      </c>
      <c r="K13" t="s">
        <v>509</v>
      </c>
      <c r="L13" t="s">
        <v>633</v>
      </c>
      <c r="M13" s="19">
        <v>93.362301505490578</v>
      </c>
      <c r="N13" s="19">
        <v>74.020609065102178</v>
      </c>
      <c r="O13" s="25">
        <v>4.1052914699361236E-5</v>
      </c>
      <c r="S13">
        <v>0.52695273983040758</v>
      </c>
    </row>
    <row r="14" spans="2:19" x14ac:dyDescent="0.35">
      <c r="B14" t="s">
        <v>634</v>
      </c>
      <c r="C14">
        <v>90.763384030710768</v>
      </c>
      <c r="D14">
        <v>0.34919889181346442</v>
      </c>
      <c r="F14" t="s">
        <v>572</v>
      </c>
      <c r="G14">
        <v>73.030222283231112</v>
      </c>
      <c r="H14">
        <v>0.29569447025444001</v>
      </c>
      <c r="L14" t="s">
        <v>634</v>
      </c>
      <c r="M14" s="19">
        <v>90.763384030710768</v>
      </c>
      <c r="N14" s="19">
        <v>73.030222283231112</v>
      </c>
      <c r="O14" s="24">
        <v>2.6480810993825551E-6</v>
      </c>
    </row>
    <row r="15" spans="2:19" x14ac:dyDescent="0.35">
      <c r="B15" t="s">
        <v>635</v>
      </c>
      <c r="C15">
        <v>76.873049604904438</v>
      </c>
      <c r="D15">
        <v>1.9305614627218439</v>
      </c>
      <c r="F15" t="s">
        <v>576</v>
      </c>
      <c r="G15">
        <v>80.512971698113219</v>
      </c>
      <c r="H15">
        <v>1.0808408293143617</v>
      </c>
      <c r="L15" t="s">
        <v>635</v>
      </c>
      <c r="M15" s="19">
        <v>76.873049604904438</v>
      </c>
      <c r="N15" s="19">
        <v>80.512971698113219</v>
      </c>
      <c r="O15" s="24">
        <v>0.17528601480092149</v>
      </c>
    </row>
    <row r="16" spans="2:19" x14ac:dyDescent="0.35">
      <c r="B16" t="s">
        <v>636</v>
      </c>
      <c r="C16">
        <v>76.451678040844357</v>
      </c>
      <c r="D16">
        <v>1.9016600130057322</v>
      </c>
      <c r="F16" t="s">
        <v>581</v>
      </c>
      <c r="G16">
        <v>91.90896721404944</v>
      </c>
      <c r="H16">
        <v>0.43992186225154384</v>
      </c>
      <c r="L16" t="s">
        <v>636</v>
      </c>
      <c r="M16" s="19">
        <v>76.451678040844357</v>
      </c>
      <c r="N16" s="19">
        <v>91.90896721404944</v>
      </c>
      <c r="O16" s="25">
        <v>1.3760032107936536E-3</v>
      </c>
    </row>
    <row r="17" spans="2:35" x14ac:dyDescent="0.35">
      <c r="B17" t="s">
        <v>637</v>
      </c>
      <c r="C17">
        <v>93.666190201966188</v>
      </c>
      <c r="D17">
        <v>1.4724629481043399</v>
      </c>
      <c r="F17" t="s">
        <v>587</v>
      </c>
      <c r="G17">
        <v>80.819715653694402</v>
      </c>
      <c r="H17">
        <v>1.5634231426781651</v>
      </c>
      <c r="L17" t="s">
        <v>637</v>
      </c>
      <c r="M17" s="19">
        <v>93.666190201966188</v>
      </c>
      <c r="N17" s="19">
        <v>80.819715653694402</v>
      </c>
      <c r="O17" s="25">
        <v>3.9264370781508509E-3</v>
      </c>
      <c r="S17">
        <v>0.37390096630005903</v>
      </c>
    </row>
    <row r="18" spans="2:35" ht="47" thickBot="1" x14ac:dyDescent="0.4">
      <c r="B18" t="s">
        <v>638</v>
      </c>
      <c r="C18">
        <v>91.274181849048162</v>
      </c>
      <c r="D18">
        <v>1.3132748974162229</v>
      </c>
      <c r="F18" t="s">
        <v>594</v>
      </c>
      <c r="G18">
        <v>80.702115556518677</v>
      </c>
      <c r="H18">
        <v>3.1286727828626972</v>
      </c>
      <c r="L18" t="s">
        <v>638</v>
      </c>
      <c r="M18" s="19">
        <v>91.274181849048162</v>
      </c>
      <c r="N18" s="19">
        <v>80.702115556518677</v>
      </c>
      <c r="O18" s="25">
        <v>3.5673463978764364E-2</v>
      </c>
      <c r="AG18" s="48" t="s">
        <v>830</v>
      </c>
      <c r="AH18" s="48" t="s">
        <v>679</v>
      </c>
      <c r="AI18" s="48" t="s">
        <v>680</v>
      </c>
    </row>
    <row r="19" spans="2:35" x14ac:dyDescent="0.35">
      <c r="B19" t="s">
        <v>639</v>
      </c>
      <c r="C19">
        <v>90.490066961184723</v>
      </c>
      <c r="D19">
        <v>0.58182776597450458</v>
      </c>
      <c r="F19" t="s">
        <v>602</v>
      </c>
      <c r="G19">
        <v>87.911852429843307</v>
      </c>
      <c r="H19">
        <v>1.7959264735350926</v>
      </c>
      <c r="L19" t="s">
        <v>639</v>
      </c>
      <c r="M19" s="19">
        <v>90.490066961184723</v>
      </c>
      <c r="N19" s="19">
        <v>87.911852429843307</v>
      </c>
      <c r="O19" s="24">
        <v>0.24378431604815276</v>
      </c>
      <c r="AG19" t="s">
        <v>802</v>
      </c>
      <c r="AH19" s="19">
        <v>79.486373169999993</v>
      </c>
      <c r="AI19" s="19">
        <v>23.733056149999999</v>
      </c>
    </row>
    <row r="20" spans="2:35" x14ac:dyDescent="0.35">
      <c r="B20" t="s">
        <v>640</v>
      </c>
      <c r="C20">
        <v>90.713492764436523</v>
      </c>
      <c r="D20">
        <v>0.72513283043621513</v>
      </c>
      <c r="F20" t="s">
        <v>611</v>
      </c>
      <c r="G20">
        <v>91.380706958737164</v>
      </c>
      <c r="H20">
        <v>0.35069089145873039</v>
      </c>
      <c r="L20" t="s">
        <v>640</v>
      </c>
      <c r="M20" s="19">
        <v>90.713492764436523</v>
      </c>
      <c r="N20" s="19">
        <v>91.380706958737164</v>
      </c>
      <c r="O20" s="24">
        <v>0.45403955920131411</v>
      </c>
      <c r="AG20" t="s">
        <v>803</v>
      </c>
      <c r="AH20" s="19">
        <v>73.624639250000001</v>
      </c>
      <c r="AI20" s="19">
        <v>67.924641870000002</v>
      </c>
    </row>
    <row r="21" spans="2:35" x14ac:dyDescent="0.35">
      <c r="B21" t="s">
        <v>641</v>
      </c>
      <c r="C21">
        <v>0.28050490883590462</v>
      </c>
      <c r="D21">
        <v>0.14479621697331413</v>
      </c>
      <c r="F21" t="s">
        <v>570</v>
      </c>
      <c r="G21">
        <v>0</v>
      </c>
      <c r="H21">
        <v>0</v>
      </c>
      <c r="L21" t="s">
        <v>641</v>
      </c>
      <c r="M21" s="19">
        <v>0.28050490883590462</v>
      </c>
      <c r="N21" s="19">
        <v>0</v>
      </c>
      <c r="O21" s="24">
        <v>0.12477257847123881</v>
      </c>
      <c r="S21">
        <v>0.44192673780416192</v>
      </c>
      <c r="AG21" t="s">
        <v>804</v>
      </c>
      <c r="AH21" s="19">
        <v>71.94211018</v>
      </c>
      <c r="AI21" s="19">
        <v>57.446505430000002</v>
      </c>
    </row>
    <row r="22" spans="2:35" x14ac:dyDescent="0.35">
      <c r="B22" t="s">
        <v>642</v>
      </c>
      <c r="C22">
        <v>83.454232641633169</v>
      </c>
      <c r="D22">
        <v>1.5006243688616341</v>
      </c>
      <c r="F22" t="s">
        <v>573</v>
      </c>
      <c r="G22">
        <v>41.338762521044202</v>
      </c>
      <c r="H22">
        <v>2.1759494783107565</v>
      </c>
      <c r="L22" t="s">
        <v>642</v>
      </c>
      <c r="M22" s="19">
        <v>83.454232641633169</v>
      </c>
      <c r="N22" s="19">
        <v>41.338762521044202</v>
      </c>
      <c r="O22" s="25">
        <v>9.0698639617234954E-5</v>
      </c>
      <c r="AG22" t="s">
        <v>805</v>
      </c>
      <c r="AH22" s="19">
        <v>63.048931940000003</v>
      </c>
      <c r="AI22" s="19">
        <v>88.477535430000003</v>
      </c>
    </row>
    <row r="23" spans="2:35" x14ac:dyDescent="0.35">
      <c r="B23" t="s">
        <v>643</v>
      </c>
      <c r="C23">
        <v>82.742902876804138</v>
      </c>
      <c r="D23">
        <v>0.71311182544783558</v>
      </c>
      <c r="F23" t="s">
        <v>577</v>
      </c>
      <c r="G23">
        <v>93.089999654370914</v>
      </c>
      <c r="H23">
        <v>0.67498491818899675</v>
      </c>
      <c r="L23" t="s">
        <v>643</v>
      </c>
      <c r="M23" s="19">
        <v>82.742902876804138</v>
      </c>
      <c r="N23" s="19">
        <v>93.089999654370914</v>
      </c>
      <c r="O23" s="25">
        <v>4.5868842875429569E-4</v>
      </c>
      <c r="AG23" t="s">
        <v>806</v>
      </c>
      <c r="AH23" s="19">
        <v>37.495034310000001</v>
      </c>
      <c r="AI23" s="19">
        <v>79.628311870000005</v>
      </c>
    </row>
    <row r="24" spans="2:35" x14ac:dyDescent="0.35">
      <c r="B24" t="s">
        <v>644</v>
      </c>
      <c r="C24">
        <v>0.2032520325203252</v>
      </c>
      <c r="D24">
        <v>0.2032520325203252</v>
      </c>
      <c r="F24" t="s">
        <v>582</v>
      </c>
      <c r="G24">
        <v>0.20407531277096494</v>
      </c>
      <c r="H24">
        <v>0.10334075193647989</v>
      </c>
      <c r="L24" t="s">
        <v>644</v>
      </c>
      <c r="M24" s="19">
        <v>0.2032520325203252</v>
      </c>
      <c r="N24" s="19">
        <v>0.20407531277096494</v>
      </c>
      <c r="O24" s="24">
        <v>0.99729202313342646</v>
      </c>
      <c r="AG24" t="s">
        <v>807</v>
      </c>
      <c r="AH24" s="19">
        <v>78.068232170000002</v>
      </c>
      <c r="AI24" s="19">
        <v>82.811967850000002</v>
      </c>
    </row>
    <row r="25" spans="2:35" x14ac:dyDescent="0.35">
      <c r="B25" t="s">
        <v>645</v>
      </c>
      <c r="C25">
        <v>82.222081591074314</v>
      </c>
      <c r="D25">
        <v>3.1881874603420117</v>
      </c>
      <c r="F25" t="s">
        <v>588</v>
      </c>
      <c r="G25">
        <v>44.049767146595912</v>
      </c>
      <c r="H25">
        <v>1.6289808164455166</v>
      </c>
      <c r="L25" t="s">
        <v>645</v>
      </c>
      <c r="M25" s="19">
        <v>82.222081591074314</v>
      </c>
      <c r="N25" s="19">
        <v>44.049767146595912</v>
      </c>
      <c r="O25" s="25">
        <v>4.3828448779383158E-4</v>
      </c>
      <c r="S25">
        <v>2.1451194206843272E-3</v>
      </c>
      <c r="AG25" t="s">
        <v>808</v>
      </c>
      <c r="AH25" s="19">
        <v>54.305421670000001</v>
      </c>
      <c r="AI25" s="19">
        <v>34.853801169999997</v>
      </c>
    </row>
    <row r="26" spans="2:35" x14ac:dyDescent="0.35">
      <c r="B26" t="s">
        <v>646</v>
      </c>
      <c r="C26">
        <v>0.34000033251866263</v>
      </c>
      <c r="D26">
        <v>0.18019589468219419</v>
      </c>
      <c r="F26" t="s">
        <v>595</v>
      </c>
      <c r="G26">
        <v>2.5043585785273765</v>
      </c>
      <c r="H26">
        <v>0.44131958252502912</v>
      </c>
      <c r="L26" t="s">
        <v>646</v>
      </c>
      <c r="M26" s="19">
        <v>0.34000033251866263</v>
      </c>
      <c r="N26" s="19">
        <v>2.5043585785273765</v>
      </c>
      <c r="O26" s="25">
        <v>1.0494012914320203E-2</v>
      </c>
      <c r="AG26" t="s">
        <v>809</v>
      </c>
      <c r="AH26" s="19">
        <v>54.915879439999998</v>
      </c>
      <c r="AI26" s="19">
        <v>80</v>
      </c>
    </row>
    <row r="27" spans="2:35" x14ac:dyDescent="0.35">
      <c r="B27" t="s">
        <v>647</v>
      </c>
      <c r="C27">
        <v>0.61415098449830186</v>
      </c>
      <c r="D27">
        <v>0.14629457183917466</v>
      </c>
      <c r="F27" t="s">
        <v>603</v>
      </c>
      <c r="G27">
        <v>0.32422672319045381</v>
      </c>
      <c r="H27">
        <v>0.16314934317492366</v>
      </c>
      <c r="L27" t="s">
        <v>647</v>
      </c>
      <c r="M27" s="19">
        <v>0.61415098449830186</v>
      </c>
      <c r="N27" s="19">
        <v>0.32422672319045381</v>
      </c>
      <c r="O27" s="24">
        <v>0.25638395899246619</v>
      </c>
      <c r="AG27" t="s">
        <v>810</v>
      </c>
      <c r="AH27" s="19">
        <v>78.560840780000007</v>
      </c>
      <c r="AI27" s="19">
        <v>25.75078238</v>
      </c>
    </row>
    <row r="28" spans="2:35" x14ac:dyDescent="0.35">
      <c r="B28" t="s">
        <v>648</v>
      </c>
      <c r="C28">
        <v>92.379393644955641</v>
      </c>
      <c r="D28">
        <v>1.1896972687717478</v>
      </c>
      <c r="F28" t="s">
        <v>612</v>
      </c>
      <c r="G28">
        <v>89.863766618809166</v>
      </c>
      <c r="H28">
        <v>3.1503140621200068</v>
      </c>
      <c r="L28" t="s">
        <v>648</v>
      </c>
      <c r="M28" s="19">
        <v>92.379393644955641</v>
      </c>
      <c r="N28" s="19">
        <v>89.863766618809166</v>
      </c>
      <c r="O28" s="24">
        <v>0.49656039841894017</v>
      </c>
      <c r="AG28" t="s">
        <v>811</v>
      </c>
      <c r="AH28" s="19">
        <v>4.6405936570000001</v>
      </c>
      <c r="AI28" s="19">
        <v>3.5589800039999999</v>
      </c>
    </row>
    <row r="29" spans="2:35" x14ac:dyDescent="0.35">
      <c r="B29" t="s">
        <v>649</v>
      </c>
      <c r="C29">
        <v>83.963607773384766</v>
      </c>
      <c r="D29">
        <v>2.1137731233376389</v>
      </c>
      <c r="F29" t="s">
        <v>574</v>
      </c>
      <c r="G29">
        <v>41.80124147583598</v>
      </c>
      <c r="H29">
        <v>3.6218251708856757</v>
      </c>
      <c r="L29" t="s">
        <v>649</v>
      </c>
      <c r="M29" s="19">
        <v>83.963607773384766</v>
      </c>
      <c r="N29" s="19">
        <v>41.80124147583598</v>
      </c>
      <c r="O29" s="25">
        <v>5.5037150087368586E-4</v>
      </c>
      <c r="S29">
        <v>4.1052914699361236E-5</v>
      </c>
      <c r="AG29" t="s">
        <v>812</v>
      </c>
      <c r="AH29" s="19">
        <v>19.327894329999999</v>
      </c>
      <c r="AI29" s="19">
        <v>88.440860220000005</v>
      </c>
    </row>
    <row r="30" spans="2:35" x14ac:dyDescent="0.35">
      <c r="B30" t="s">
        <v>650</v>
      </c>
      <c r="C30">
        <v>84.255161188556187</v>
      </c>
      <c r="D30">
        <v>1.8541892763148806</v>
      </c>
      <c r="F30" t="s">
        <v>578</v>
      </c>
      <c r="G30">
        <v>94.913266077639278</v>
      </c>
      <c r="H30">
        <v>1.9560009202894248</v>
      </c>
      <c r="L30" t="s">
        <v>650</v>
      </c>
      <c r="M30" s="19">
        <v>84.255161188556187</v>
      </c>
      <c r="N30" s="19">
        <v>94.913266077639278</v>
      </c>
      <c r="O30" s="25">
        <v>1.6754444396661003E-2</v>
      </c>
      <c r="AG30" t="s">
        <v>813</v>
      </c>
      <c r="AH30" s="19">
        <v>66.317016319999993</v>
      </c>
      <c r="AI30" s="19">
        <v>76.937229439999996</v>
      </c>
    </row>
    <row r="31" spans="2:35" x14ac:dyDescent="0.35">
      <c r="B31" t="s">
        <v>651</v>
      </c>
      <c r="C31">
        <v>8.3333333333333329E-2</v>
      </c>
      <c r="D31">
        <v>8.3333333333333343E-2</v>
      </c>
      <c r="F31" t="s">
        <v>583</v>
      </c>
      <c r="G31">
        <v>0</v>
      </c>
      <c r="H31">
        <v>0</v>
      </c>
      <c r="L31" t="s">
        <v>651</v>
      </c>
      <c r="M31" s="19">
        <v>8.3333333333333329E-2</v>
      </c>
      <c r="N31" s="19">
        <v>0</v>
      </c>
      <c r="O31" s="24">
        <v>0.37390096630005903</v>
      </c>
      <c r="AG31" t="s">
        <v>814</v>
      </c>
      <c r="AH31" s="19">
        <v>84.455782310000004</v>
      </c>
      <c r="AI31" s="19">
        <v>61.940268920000001</v>
      </c>
    </row>
    <row r="32" spans="2:35" x14ac:dyDescent="0.35">
      <c r="B32" t="s">
        <v>652</v>
      </c>
      <c r="C32">
        <v>79.724790540658731</v>
      </c>
      <c r="D32">
        <v>1.3040340317155881</v>
      </c>
      <c r="F32" t="s">
        <v>589</v>
      </c>
      <c r="G32">
        <v>44.690964601976837</v>
      </c>
      <c r="H32">
        <v>3.0062670578840662</v>
      </c>
      <c r="L32" t="s">
        <v>652</v>
      </c>
      <c r="M32" s="19">
        <v>79.724790540658731</v>
      </c>
      <c r="N32" s="19">
        <v>44.690964601976837</v>
      </c>
      <c r="O32" s="25">
        <v>4.3365484468126548E-4</v>
      </c>
      <c r="AG32" t="s">
        <v>815</v>
      </c>
      <c r="AH32" s="19">
        <v>82.563344970000003</v>
      </c>
      <c r="AI32" s="19">
        <v>65.4382248</v>
      </c>
    </row>
    <row r="33" spans="2:35" x14ac:dyDescent="0.35">
      <c r="B33" t="s">
        <v>653</v>
      </c>
      <c r="C33">
        <v>0.49751243781094523</v>
      </c>
      <c r="D33">
        <v>0.49751243781094528</v>
      </c>
      <c r="F33" t="s">
        <v>596</v>
      </c>
      <c r="G33">
        <v>3.1942252715837625</v>
      </c>
      <c r="H33">
        <v>0.41081597863297992</v>
      </c>
      <c r="L33" t="s">
        <v>653</v>
      </c>
      <c r="M33" s="19">
        <v>0.49751243781094523</v>
      </c>
      <c r="N33" s="19">
        <v>3.1942252715837625</v>
      </c>
      <c r="O33" s="25">
        <v>1.3922495213583894E-2</v>
      </c>
      <c r="S33">
        <v>2.6480810993825551E-6</v>
      </c>
      <c r="AG33" t="s">
        <v>816</v>
      </c>
      <c r="AH33" s="19">
        <v>61.112914859999997</v>
      </c>
      <c r="AI33" s="19">
        <v>99.14529915</v>
      </c>
    </row>
    <row r="34" spans="2:35" x14ac:dyDescent="0.35">
      <c r="B34" t="s">
        <v>654</v>
      </c>
      <c r="C34">
        <v>0.1923162188525317</v>
      </c>
      <c r="D34">
        <v>9.6302945467438131E-2</v>
      </c>
      <c r="F34" t="s">
        <v>604</v>
      </c>
      <c r="G34">
        <v>0.11148272017837235</v>
      </c>
      <c r="H34">
        <v>0.11148272017837237</v>
      </c>
      <c r="L34" t="s">
        <v>654</v>
      </c>
      <c r="M34" s="19">
        <v>0.1923162188525317</v>
      </c>
      <c r="N34" s="19">
        <v>0.11148272017837235</v>
      </c>
      <c r="O34" s="24">
        <v>0.61239948009910972</v>
      </c>
      <c r="AG34" t="s">
        <v>817</v>
      </c>
      <c r="AH34" s="19">
        <v>48.162494289999998</v>
      </c>
      <c r="AI34" s="19">
        <v>97.710113960000001</v>
      </c>
    </row>
    <row r="35" spans="2:35" x14ac:dyDescent="0.35">
      <c r="B35" t="s">
        <v>655</v>
      </c>
      <c r="C35">
        <v>93.000412753062918</v>
      </c>
      <c r="D35">
        <v>0.17598316098040634</v>
      </c>
      <c r="F35" t="s">
        <v>613</v>
      </c>
      <c r="G35">
        <v>96.152958152958149</v>
      </c>
      <c r="H35">
        <v>0.77342858193368169</v>
      </c>
      <c r="L35" t="s">
        <v>655</v>
      </c>
      <c r="M35" s="19">
        <v>93.000412753062918</v>
      </c>
      <c r="N35" s="19">
        <v>96.152958152958149</v>
      </c>
      <c r="O35" s="25">
        <v>1.6476908066190347E-2</v>
      </c>
      <c r="AG35" t="s">
        <v>818</v>
      </c>
      <c r="AH35" s="19">
        <v>79.401615719999995</v>
      </c>
      <c r="AI35" s="19">
        <v>71.322182400000003</v>
      </c>
    </row>
    <row r="36" spans="2:35" x14ac:dyDescent="0.35">
      <c r="B36" t="s">
        <v>656</v>
      </c>
      <c r="C36">
        <v>83.423112239761181</v>
      </c>
      <c r="D36">
        <v>1.7297377475898172</v>
      </c>
      <c r="F36" t="s">
        <v>579</v>
      </c>
      <c r="G36">
        <v>91.148073887573503</v>
      </c>
      <c r="H36">
        <v>0.31695849346049726</v>
      </c>
      <c r="L36" t="s">
        <v>656</v>
      </c>
      <c r="M36" s="19">
        <v>83.423112239761181</v>
      </c>
      <c r="N36" s="19">
        <v>91.148073887573503</v>
      </c>
      <c r="O36" s="25">
        <v>1.1756633186251234E-2</v>
      </c>
      <c r="AG36" t="s">
        <v>819</v>
      </c>
      <c r="AH36" s="19">
        <v>74.890206410000005</v>
      </c>
      <c r="AI36" s="19">
        <v>85.625730989999994</v>
      </c>
    </row>
    <row r="37" spans="2:35" x14ac:dyDescent="0.35">
      <c r="B37" t="s">
        <v>657</v>
      </c>
      <c r="C37">
        <v>36.819707299643945</v>
      </c>
      <c r="D37">
        <v>2.9031855977058605</v>
      </c>
      <c r="F37" t="s">
        <v>584</v>
      </c>
      <c r="G37">
        <v>86.044056710579341</v>
      </c>
      <c r="H37">
        <v>1.0542737152183157</v>
      </c>
      <c r="L37" t="s">
        <v>657</v>
      </c>
      <c r="M37" s="19">
        <v>36.819707299643945</v>
      </c>
      <c r="N37" s="19">
        <v>86.044056710579341</v>
      </c>
      <c r="O37" s="25">
        <v>9.06174831698954E-5</v>
      </c>
      <c r="S37">
        <v>0.17528601480092149</v>
      </c>
      <c r="AG37" t="s">
        <v>820</v>
      </c>
      <c r="AH37" s="19">
        <v>38.562144279999998</v>
      </c>
      <c r="AI37" s="19">
        <v>82.004186290000007</v>
      </c>
    </row>
    <row r="38" spans="2:35" x14ac:dyDescent="0.35">
      <c r="B38" t="s">
        <v>658</v>
      </c>
      <c r="C38">
        <v>41.404952710995595</v>
      </c>
      <c r="D38">
        <v>4.5200828288271948</v>
      </c>
      <c r="F38" t="s">
        <v>590</v>
      </c>
      <c r="G38">
        <v>0</v>
      </c>
      <c r="H38">
        <v>0</v>
      </c>
      <c r="L38" t="s">
        <v>658</v>
      </c>
      <c r="M38" s="19">
        <v>41.404952710995595</v>
      </c>
      <c r="N38" s="19">
        <v>0</v>
      </c>
      <c r="O38" s="25">
        <v>1.5376141915712988E-4</v>
      </c>
      <c r="AG38" t="s">
        <v>821</v>
      </c>
      <c r="AH38" s="19">
        <v>18.873034100000002</v>
      </c>
      <c r="AI38" s="19">
        <v>77.272727270000004</v>
      </c>
    </row>
    <row r="39" spans="2:35" x14ac:dyDescent="0.35">
      <c r="B39" t="s">
        <v>659</v>
      </c>
      <c r="C39">
        <v>14.846091447234897</v>
      </c>
      <c r="D39">
        <v>1.0653121903525689</v>
      </c>
      <c r="F39" t="s">
        <v>597</v>
      </c>
      <c r="G39">
        <v>90.857281918541617</v>
      </c>
      <c r="H39">
        <v>2.8680859472104387</v>
      </c>
      <c r="L39" t="s">
        <v>659</v>
      </c>
      <c r="M39" s="19">
        <v>14.846091447234897</v>
      </c>
      <c r="N39" s="19">
        <v>90.857281918541617</v>
      </c>
      <c r="O39" s="25">
        <v>7.6327256682357739E-4</v>
      </c>
      <c r="AG39" t="s">
        <v>822</v>
      </c>
      <c r="AH39" s="19">
        <v>40.65711391</v>
      </c>
      <c r="AI39" s="19">
        <v>68.863532030000002</v>
      </c>
    </row>
    <row r="40" spans="2:35" x14ac:dyDescent="0.35">
      <c r="B40" t="s">
        <v>660</v>
      </c>
      <c r="C40">
        <v>46.460561326407678</v>
      </c>
      <c r="D40">
        <v>6.4805895354183436</v>
      </c>
      <c r="F40" t="s">
        <v>605</v>
      </c>
      <c r="G40">
        <v>87.644033074904641</v>
      </c>
      <c r="H40">
        <v>2.760433625672194</v>
      </c>
      <c r="L40" t="s">
        <v>660</v>
      </c>
      <c r="M40" s="19">
        <v>46.460561326407678</v>
      </c>
      <c r="N40" s="19">
        <v>87.644033074904641</v>
      </c>
      <c r="O40" s="25">
        <v>4.2682764759677623E-3</v>
      </c>
      <c r="AG40" t="s">
        <v>823</v>
      </c>
      <c r="AH40" s="19">
        <v>42.674061039999998</v>
      </c>
      <c r="AI40" s="19">
        <v>76.524747829999995</v>
      </c>
    </row>
    <row r="41" spans="2:35" x14ac:dyDescent="0.35">
      <c r="B41" t="s">
        <v>661</v>
      </c>
      <c r="C41">
        <v>96.308232793127559</v>
      </c>
      <c r="D41">
        <v>1.3199541398237253</v>
      </c>
      <c r="F41" t="s">
        <v>614</v>
      </c>
      <c r="G41">
        <v>93.572711507494105</v>
      </c>
      <c r="H41">
        <v>1.1219794536484331</v>
      </c>
      <c r="L41" t="s">
        <v>661</v>
      </c>
      <c r="M41" s="19">
        <v>96.308232793127559</v>
      </c>
      <c r="N41" s="19">
        <v>93.572711507494105</v>
      </c>
      <c r="O41" s="24">
        <v>0.18946740888369898</v>
      </c>
      <c r="S41">
        <v>1.3760032107936536E-3</v>
      </c>
      <c r="AG41" t="s">
        <v>824</v>
      </c>
      <c r="AH41" s="19">
        <v>69.881766979999995</v>
      </c>
      <c r="AI41" s="19">
        <v>69.314509459999996</v>
      </c>
    </row>
    <row r="42" spans="2:35" x14ac:dyDescent="0.35">
      <c r="B42" t="s">
        <v>662</v>
      </c>
      <c r="C42">
        <v>92.407394979968046</v>
      </c>
      <c r="D42">
        <v>0.62610127310584052</v>
      </c>
      <c r="F42" t="s">
        <v>585</v>
      </c>
      <c r="G42">
        <v>91.925832279814585</v>
      </c>
      <c r="H42">
        <v>0.96308902133842311</v>
      </c>
      <c r="L42" t="s">
        <v>662</v>
      </c>
      <c r="M42" s="19">
        <v>92.407394979968046</v>
      </c>
      <c r="N42" s="19">
        <v>91.925832279814585</v>
      </c>
      <c r="O42" s="24">
        <v>0.69659030323014592</v>
      </c>
      <c r="AG42" t="s">
        <v>825</v>
      </c>
      <c r="AH42" s="19">
        <v>89.214600570000002</v>
      </c>
      <c r="AI42" s="19">
        <v>54.012137389999999</v>
      </c>
    </row>
    <row r="43" spans="2:35" x14ac:dyDescent="0.35">
      <c r="B43" t="s">
        <v>663</v>
      </c>
      <c r="C43">
        <v>95.705015849338054</v>
      </c>
      <c r="D43">
        <v>0.27219030406783018</v>
      </c>
      <c r="F43" t="s">
        <v>591</v>
      </c>
      <c r="G43">
        <v>86.827485380116968</v>
      </c>
      <c r="H43">
        <v>3.0868732781252906</v>
      </c>
      <c r="L43" t="s">
        <v>663</v>
      </c>
      <c r="M43" s="19">
        <v>95.705015849338054</v>
      </c>
      <c r="N43" s="19">
        <v>86.827485380116968</v>
      </c>
      <c r="O43" s="25">
        <v>4.5708427975112577E-2</v>
      </c>
      <c r="AG43" t="s">
        <v>826</v>
      </c>
      <c r="AH43" s="19">
        <v>75.24748511</v>
      </c>
      <c r="AI43" s="19">
        <v>46.151571740000001</v>
      </c>
    </row>
    <row r="44" spans="2:35" x14ac:dyDescent="0.35">
      <c r="B44" t="s">
        <v>664</v>
      </c>
      <c r="C44">
        <v>94.890211640211646</v>
      </c>
      <c r="D44">
        <v>1.4543823730778704</v>
      </c>
      <c r="F44" t="s">
        <v>598</v>
      </c>
      <c r="G44">
        <v>88.505411008406554</v>
      </c>
      <c r="H44">
        <v>0.79401767084912689</v>
      </c>
      <c r="L44" t="s">
        <v>664</v>
      </c>
      <c r="M44" s="19">
        <v>94.890211640211646</v>
      </c>
      <c r="N44" s="19">
        <v>88.505411008406554</v>
      </c>
      <c r="O44" s="25">
        <v>1.8252732879661837E-2</v>
      </c>
      <c r="AG44" t="s">
        <v>827</v>
      </c>
      <c r="AH44" s="19">
        <v>84.52380952</v>
      </c>
      <c r="AI44" s="19">
        <v>40.720325590000002</v>
      </c>
    </row>
    <row r="45" spans="2:35" x14ac:dyDescent="0.35">
      <c r="B45" t="s">
        <v>665</v>
      </c>
      <c r="C45">
        <v>90.339077137244416</v>
      </c>
      <c r="D45">
        <v>0.75224207794000852</v>
      </c>
      <c r="F45" t="s">
        <v>606</v>
      </c>
      <c r="G45">
        <v>88.896021847232419</v>
      </c>
      <c r="H45">
        <v>1.5309269061475965</v>
      </c>
      <c r="L45" t="s">
        <v>665</v>
      </c>
      <c r="M45" s="19">
        <v>90.339077137244416</v>
      </c>
      <c r="N45" s="19">
        <v>88.896021847232419</v>
      </c>
      <c r="O45" s="24">
        <v>0.44519819990075155</v>
      </c>
      <c r="S45">
        <v>3.9264370781508509E-3</v>
      </c>
      <c r="AG45" t="s">
        <v>828</v>
      </c>
      <c r="AH45" s="19">
        <v>6.1840554460000003</v>
      </c>
      <c r="AI45" s="19">
        <v>7.250438967</v>
      </c>
    </row>
    <row r="46" spans="2:35" x14ac:dyDescent="0.35">
      <c r="B46" t="s">
        <v>666</v>
      </c>
      <c r="C46">
        <v>93.879678241380361</v>
      </c>
      <c r="D46">
        <v>0.31371488099594219</v>
      </c>
      <c r="F46" t="s">
        <v>615</v>
      </c>
      <c r="G46">
        <v>91.092191147389869</v>
      </c>
      <c r="H46">
        <v>0.40724790826510981</v>
      </c>
      <c r="L46" t="s">
        <v>666</v>
      </c>
      <c r="M46" s="19">
        <v>93.879678241380361</v>
      </c>
      <c r="N46" s="19">
        <v>91.092191147389869</v>
      </c>
      <c r="O46" s="25">
        <v>5.6081133978036646E-3</v>
      </c>
      <c r="AG46" t="s">
        <v>829</v>
      </c>
      <c r="AH46" s="19">
        <v>80.769070009999993</v>
      </c>
      <c r="AI46" s="19">
        <v>48.247386140000003</v>
      </c>
    </row>
    <row r="47" spans="2:35" x14ac:dyDescent="0.35">
      <c r="B47" t="s">
        <v>667</v>
      </c>
      <c r="C47">
        <v>85.424524771740764</v>
      </c>
      <c r="D47">
        <v>0.86544694291090163</v>
      </c>
      <c r="F47" t="s">
        <v>592</v>
      </c>
      <c r="G47">
        <v>43.896988275295151</v>
      </c>
      <c r="H47">
        <v>2.5855948435619633</v>
      </c>
      <c r="L47" t="s">
        <v>667</v>
      </c>
      <c r="M47" s="19">
        <v>85.424524771740764</v>
      </c>
      <c r="N47" s="19">
        <v>43.896988275295151</v>
      </c>
      <c r="O47" s="25">
        <v>1.0836955475028569E-4</v>
      </c>
      <c r="AH47" s="19"/>
      <c r="AI47" s="19"/>
    </row>
    <row r="48" spans="2:35" x14ac:dyDescent="0.35">
      <c r="B48" t="s">
        <v>668</v>
      </c>
      <c r="C48">
        <v>0</v>
      </c>
      <c r="D48">
        <v>0</v>
      </c>
      <c r="F48" t="s">
        <v>599</v>
      </c>
      <c r="G48">
        <v>1.0218456436267596</v>
      </c>
      <c r="H48">
        <v>0.48014311202087862</v>
      </c>
      <c r="L48" t="s">
        <v>668</v>
      </c>
      <c r="M48" s="19">
        <v>0</v>
      </c>
      <c r="N48" s="19">
        <v>1.0218456436267596</v>
      </c>
      <c r="O48" s="24">
        <v>0.10040982262688969</v>
      </c>
      <c r="AH48" s="19"/>
      <c r="AI48" s="19"/>
    </row>
    <row r="49" spans="2:35" x14ac:dyDescent="0.35">
      <c r="B49" t="s">
        <v>669</v>
      </c>
      <c r="C49">
        <v>0</v>
      </c>
      <c r="D49">
        <v>0</v>
      </c>
      <c r="F49" t="s">
        <v>607</v>
      </c>
      <c r="G49">
        <v>0</v>
      </c>
      <c r="H49">
        <v>0</v>
      </c>
      <c r="L49" t="s">
        <v>669</v>
      </c>
      <c r="M49" s="19">
        <v>0</v>
      </c>
      <c r="N49" s="19">
        <v>0</v>
      </c>
      <c r="O49" s="25">
        <v>7.0579010039018854E-5</v>
      </c>
      <c r="S49">
        <v>3.5673463978764364E-2</v>
      </c>
      <c r="AH49" s="19"/>
      <c r="AI49" s="19"/>
    </row>
    <row r="50" spans="2:35" x14ac:dyDescent="0.35">
      <c r="B50" t="s">
        <v>670</v>
      </c>
      <c r="C50">
        <v>95.086588705566328</v>
      </c>
      <c r="D50">
        <v>0.479606027376553</v>
      </c>
      <c r="F50" t="s">
        <v>616</v>
      </c>
      <c r="G50">
        <v>92.405542157279982</v>
      </c>
      <c r="H50">
        <v>1.4935103311418578</v>
      </c>
      <c r="L50" t="s">
        <v>670</v>
      </c>
      <c r="M50" s="19">
        <v>95.086588705566328</v>
      </c>
      <c r="N50" s="19">
        <v>92.405542157279982</v>
      </c>
      <c r="O50" s="24">
        <v>0.16259946116575053</v>
      </c>
    </row>
    <row r="51" spans="2:35" x14ac:dyDescent="0.35">
      <c r="B51" t="s">
        <v>671</v>
      </c>
      <c r="C51">
        <v>44.602396514161221</v>
      </c>
      <c r="D51">
        <v>2.43733188474818</v>
      </c>
      <c r="F51" t="s">
        <v>600</v>
      </c>
      <c r="G51">
        <v>44.602396514161221</v>
      </c>
      <c r="H51">
        <v>2.43733188474818</v>
      </c>
      <c r="L51" t="s">
        <v>671</v>
      </c>
      <c r="M51" s="19">
        <v>44.602396514161221</v>
      </c>
      <c r="N51" s="19">
        <v>44.602396514161221</v>
      </c>
      <c r="O51" s="25">
        <v>4.5111947747372217E-4</v>
      </c>
    </row>
    <row r="52" spans="2:35" x14ac:dyDescent="0.35">
      <c r="B52" t="s">
        <v>672</v>
      </c>
      <c r="C52">
        <v>43.093200724977827</v>
      </c>
      <c r="D52">
        <v>1.8381645310446031</v>
      </c>
      <c r="F52" t="s">
        <v>608</v>
      </c>
      <c r="G52">
        <v>85.666278166278175</v>
      </c>
      <c r="H52">
        <v>0.9624523766124653</v>
      </c>
      <c r="L52" t="s">
        <v>672</v>
      </c>
      <c r="M52" s="19">
        <v>43.093200724977827</v>
      </c>
      <c r="N52" s="19">
        <v>85.666278166278175</v>
      </c>
      <c r="O52" s="25">
        <v>3.3323012488932698E-5</v>
      </c>
    </row>
    <row r="53" spans="2:35" x14ac:dyDescent="0.35">
      <c r="B53" t="s">
        <v>673</v>
      </c>
      <c r="C53">
        <v>95.711758901041108</v>
      </c>
      <c r="D53">
        <v>0.17373846780968272</v>
      </c>
      <c r="F53" t="s">
        <v>617</v>
      </c>
      <c r="G53">
        <v>95.711758901041108</v>
      </c>
      <c r="H53">
        <v>0.17373846780968272</v>
      </c>
      <c r="L53" t="s">
        <v>673</v>
      </c>
      <c r="M53" s="19">
        <v>95.711758901041108</v>
      </c>
      <c r="N53" s="19">
        <v>95.711758901041108</v>
      </c>
      <c r="O53" s="24">
        <v>0.94205851655539319</v>
      </c>
      <c r="S53">
        <v>0.24378431604815276</v>
      </c>
    </row>
    <row r="54" spans="2:35" x14ac:dyDescent="0.35">
      <c r="B54" t="s">
        <v>674</v>
      </c>
      <c r="C54">
        <v>0.99067491931200724</v>
      </c>
      <c r="D54">
        <v>0.24423980107521687</v>
      </c>
      <c r="F54" t="s">
        <v>609</v>
      </c>
      <c r="G54">
        <v>0.35087719298245612</v>
      </c>
      <c r="H54">
        <v>0.35087719298245612</v>
      </c>
      <c r="L54" t="s">
        <v>674</v>
      </c>
      <c r="M54" s="19">
        <v>0.99067491931200724</v>
      </c>
      <c r="N54" s="19">
        <v>0.35087719298245612</v>
      </c>
      <c r="O54" s="24">
        <v>0.20884833822846738</v>
      </c>
    </row>
    <row r="55" spans="2:35" x14ac:dyDescent="0.35">
      <c r="B55" t="s">
        <v>625</v>
      </c>
      <c r="C55">
        <v>96.192588067142594</v>
      </c>
      <c r="D55">
        <v>0.4781709253018227</v>
      </c>
      <c r="F55" t="s">
        <v>618</v>
      </c>
      <c r="G55">
        <v>93.674142026702654</v>
      </c>
      <c r="H55">
        <v>0.77325246165900474</v>
      </c>
      <c r="L55" t="s">
        <v>625</v>
      </c>
      <c r="M55" s="19">
        <v>96.192588067142594</v>
      </c>
      <c r="N55" s="19">
        <v>93.674142026702654</v>
      </c>
      <c r="O55" s="24">
        <v>5.0326434545631266E-2</v>
      </c>
    </row>
    <row r="56" spans="2:35" x14ac:dyDescent="0.35">
      <c r="B56" t="s">
        <v>624</v>
      </c>
      <c r="C56">
        <v>96.841565182984709</v>
      </c>
      <c r="D56">
        <v>0.23059422071472824</v>
      </c>
      <c r="F56" t="s">
        <v>619</v>
      </c>
      <c r="G56">
        <v>94.879592543143943</v>
      </c>
      <c r="H56">
        <v>2.2835653681169958</v>
      </c>
      <c r="L56" t="s">
        <v>624</v>
      </c>
      <c r="M56" s="19">
        <v>96.841565182984709</v>
      </c>
      <c r="N56" s="19">
        <v>94.879592543143943</v>
      </c>
      <c r="O56" s="24">
        <v>0.44082610052404547</v>
      </c>
    </row>
    <row r="57" spans="2:35" x14ac:dyDescent="0.35">
      <c r="S57">
        <v>0.45403955920131411</v>
      </c>
    </row>
    <row r="58" spans="2:35" x14ac:dyDescent="0.35">
      <c r="B58" t="s">
        <v>530</v>
      </c>
      <c r="C58">
        <v>90.224429598030397</v>
      </c>
      <c r="D58">
        <v>1.4391271767004465</v>
      </c>
    </row>
    <row r="61" spans="2:35" x14ac:dyDescent="0.35">
      <c r="S61">
        <v>0.12477257847123881</v>
      </c>
    </row>
    <row r="65" spans="19:19" x14ac:dyDescent="0.35">
      <c r="S65">
        <v>9.0698639617234954E-5</v>
      </c>
    </row>
    <row r="69" spans="19:19" x14ac:dyDescent="0.35">
      <c r="S69">
        <v>4.5868842875429569E-4</v>
      </c>
    </row>
    <row r="73" spans="19:19" x14ac:dyDescent="0.35">
      <c r="S73">
        <v>0.99729202313342646</v>
      </c>
    </row>
    <row r="77" spans="19:19" x14ac:dyDescent="0.35">
      <c r="S77">
        <v>4.3828448779383158E-4</v>
      </c>
    </row>
    <row r="81" spans="19:19" x14ac:dyDescent="0.35">
      <c r="S81">
        <v>1.0494012914320203E-2</v>
      </c>
    </row>
    <row r="85" spans="19:19" x14ac:dyDescent="0.35">
      <c r="S85">
        <v>0.25638395899246619</v>
      </c>
    </row>
    <row r="89" spans="19:19" x14ac:dyDescent="0.35">
      <c r="S89">
        <v>0.49656039841894017</v>
      </c>
    </row>
    <row r="93" spans="19:19" x14ac:dyDescent="0.35">
      <c r="S93">
        <v>5.5037150087368586E-4</v>
      </c>
    </row>
    <row r="97" spans="19:19" x14ac:dyDescent="0.35">
      <c r="S97">
        <v>1.6754444396661003E-2</v>
      </c>
    </row>
    <row r="101" spans="19:19" x14ac:dyDescent="0.35">
      <c r="S101">
        <v>0.37390096630005903</v>
      </c>
    </row>
    <row r="105" spans="19:19" x14ac:dyDescent="0.35">
      <c r="S105">
        <v>4.3365484468126548E-4</v>
      </c>
    </row>
    <row r="109" spans="19:19" x14ac:dyDescent="0.35">
      <c r="S109">
        <v>1.3922495213583894E-2</v>
      </c>
    </row>
    <row r="113" spans="19:19" x14ac:dyDescent="0.35">
      <c r="S113">
        <v>0.61239948009910972</v>
      </c>
    </row>
    <row r="117" spans="19:19" x14ac:dyDescent="0.35">
      <c r="S117">
        <v>1.6476908066190347E-2</v>
      </c>
    </row>
    <row r="121" spans="19:19" x14ac:dyDescent="0.35">
      <c r="S121">
        <v>1.1756633186251234E-2</v>
      </c>
    </row>
    <row r="125" spans="19:19" x14ac:dyDescent="0.35">
      <c r="S125">
        <v>9.06174831698954E-5</v>
      </c>
    </row>
    <row r="129" spans="19:19" x14ac:dyDescent="0.35">
      <c r="S129">
        <v>1.5376141915712988E-4</v>
      </c>
    </row>
    <row r="133" spans="19:19" x14ac:dyDescent="0.35">
      <c r="S133">
        <v>7.6327256682357739E-4</v>
      </c>
    </row>
    <row r="137" spans="19:19" x14ac:dyDescent="0.35">
      <c r="S137">
        <v>4.2682764759677623E-3</v>
      </c>
    </row>
    <row r="141" spans="19:19" x14ac:dyDescent="0.35">
      <c r="S141">
        <v>0.18946740888369898</v>
      </c>
    </row>
    <row r="145" spans="19:19" x14ac:dyDescent="0.35">
      <c r="S145">
        <v>0.69659030323014592</v>
      </c>
    </row>
    <row r="149" spans="19:19" x14ac:dyDescent="0.35">
      <c r="S149">
        <v>4.5708427975112577E-2</v>
      </c>
    </row>
    <row r="153" spans="19:19" x14ac:dyDescent="0.35">
      <c r="S153">
        <v>1.8252732879661837E-2</v>
      </c>
    </row>
    <row r="157" spans="19:19" x14ac:dyDescent="0.35">
      <c r="S157">
        <v>0.44519819990075155</v>
      </c>
    </row>
    <row r="161" spans="19:19" x14ac:dyDescent="0.35">
      <c r="S161">
        <v>5.6081133978036646E-3</v>
      </c>
    </row>
    <row r="165" spans="19:19" x14ac:dyDescent="0.35">
      <c r="S165">
        <v>1.0836955475028569E-4</v>
      </c>
    </row>
    <row r="169" spans="19:19" x14ac:dyDescent="0.35">
      <c r="S169">
        <v>0.10040982262688969</v>
      </c>
    </row>
    <row r="173" spans="19:19" x14ac:dyDescent="0.35">
      <c r="S173">
        <v>7.0579010039018854E-5</v>
      </c>
    </row>
    <row r="177" spans="19:19" x14ac:dyDescent="0.35">
      <c r="S177">
        <v>0.16259946116575053</v>
      </c>
    </row>
    <row r="181" spans="19:19" x14ac:dyDescent="0.35">
      <c r="S181">
        <v>4.5111947747372217E-4</v>
      </c>
    </row>
    <row r="185" spans="19:19" x14ac:dyDescent="0.35">
      <c r="S185">
        <v>3.3323012488932698E-5</v>
      </c>
    </row>
    <row r="189" spans="19:19" x14ac:dyDescent="0.35">
      <c r="S189">
        <v>0.94205851655539319</v>
      </c>
    </row>
    <row r="193" spans="19:19" x14ac:dyDescent="0.35">
      <c r="S193">
        <v>0.20884833822846738</v>
      </c>
    </row>
    <row r="197" spans="19:19" x14ac:dyDescent="0.35">
      <c r="S197">
        <v>5.0326434545631266E-2</v>
      </c>
    </row>
    <row r="201" spans="19:19" x14ac:dyDescent="0.35">
      <c r="S201">
        <v>0.44082610052404547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B909-3D30-4CD6-B4BA-8276B6DE2C06}">
  <dimension ref="A1:A55"/>
  <sheetViews>
    <sheetView workbookViewId="0">
      <selection activeCell="C57" sqref="C57"/>
    </sheetView>
  </sheetViews>
  <sheetFormatPr defaultRowHeight="14.5" x14ac:dyDescent="0.35"/>
  <sheetData>
    <row r="1" spans="1:1" x14ac:dyDescent="0.35">
      <c r="A1">
        <v>1.2993336231416365E-5</v>
      </c>
    </row>
    <row r="2" spans="1:1" x14ac:dyDescent="0.35">
      <c r="A2">
        <v>0.10902689195087116</v>
      </c>
    </row>
    <row r="3" spans="1:1" x14ac:dyDescent="0.35">
      <c r="A3">
        <v>0.13662332200371369</v>
      </c>
    </row>
    <row r="4" spans="1:1" x14ac:dyDescent="0.35">
      <c r="A4">
        <v>3.6184773854387169E-2</v>
      </c>
    </row>
    <row r="5" spans="1:1" x14ac:dyDescent="0.35">
      <c r="A5">
        <v>1.3915415462314552E-2</v>
      </c>
    </row>
    <row r="6" spans="1:1" x14ac:dyDescent="0.35">
      <c r="A6">
        <v>1.3053000096313654E-2</v>
      </c>
    </row>
    <row r="7" spans="1:1" x14ac:dyDescent="0.35">
      <c r="A7">
        <v>2.035864155396179E-2</v>
      </c>
    </row>
    <row r="8" spans="1:1" x14ac:dyDescent="0.35">
      <c r="A8">
        <v>0.52695273983040758</v>
      </c>
    </row>
    <row r="9" spans="1:1" x14ac:dyDescent="0.35">
      <c r="A9">
        <v>0.37390096630005903</v>
      </c>
    </row>
    <row r="10" spans="1:1" x14ac:dyDescent="0.35">
      <c r="A10">
        <v>0.44192673780416192</v>
      </c>
    </row>
    <row r="11" spans="1:1" x14ac:dyDescent="0.35">
      <c r="A11">
        <v>2.1451194206843272E-3</v>
      </c>
    </row>
    <row r="12" spans="1:1" x14ac:dyDescent="0.35">
      <c r="A12">
        <v>4.1052914699361236E-5</v>
      </c>
    </row>
    <row r="13" spans="1:1" x14ac:dyDescent="0.35">
      <c r="A13">
        <v>2.6480810993825551E-6</v>
      </c>
    </row>
    <row r="14" spans="1:1" x14ac:dyDescent="0.35">
      <c r="A14">
        <v>0.17528601480092149</v>
      </c>
    </row>
    <row r="15" spans="1:1" x14ac:dyDescent="0.35">
      <c r="A15">
        <v>1.3760032107936536E-3</v>
      </c>
    </row>
    <row r="16" spans="1:1" x14ac:dyDescent="0.35">
      <c r="A16">
        <v>3.9264370781508509E-3</v>
      </c>
    </row>
    <row r="17" spans="1:1" x14ac:dyDescent="0.35">
      <c r="A17">
        <v>3.5673463978764364E-2</v>
      </c>
    </row>
    <row r="18" spans="1:1" x14ac:dyDescent="0.35">
      <c r="A18">
        <v>0.24378431604815276</v>
      </c>
    </row>
    <row r="19" spans="1:1" x14ac:dyDescent="0.35">
      <c r="A19">
        <v>0.45403955920131411</v>
      </c>
    </row>
    <row r="20" spans="1:1" x14ac:dyDescent="0.35">
      <c r="A20">
        <v>0.12477257847123881</v>
      </c>
    </row>
    <row r="21" spans="1:1" x14ac:dyDescent="0.35">
      <c r="A21">
        <v>9.0698639617234954E-5</v>
      </c>
    </row>
    <row r="22" spans="1:1" x14ac:dyDescent="0.35">
      <c r="A22">
        <v>4.5868842875429569E-4</v>
      </c>
    </row>
    <row r="23" spans="1:1" x14ac:dyDescent="0.35">
      <c r="A23">
        <v>0.99729202313342646</v>
      </c>
    </row>
    <row r="24" spans="1:1" x14ac:dyDescent="0.35">
      <c r="A24">
        <v>4.3828448779383158E-4</v>
      </c>
    </row>
    <row r="25" spans="1:1" x14ac:dyDescent="0.35">
      <c r="A25">
        <v>1.0494012914320203E-2</v>
      </c>
    </row>
    <row r="26" spans="1:1" x14ac:dyDescent="0.35">
      <c r="A26">
        <v>0.25638395899246619</v>
      </c>
    </row>
    <row r="27" spans="1:1" x14ac:dyDescent="0.35">
      <c r="A27">
        <v>0.49656039841894017</v>
      </c>
    </row>
    <row r="28" spans="1:1" x14ac:dyDescent="0.35">
      <c r="A28">
        <v>5.5037150087368586E-4</v>
      </c>
    </row>
    <row r="29" spans="1:1" x14ac:dyDescent="0.35">
      <c r="A29">
        <v>1.6754444396661003E-2</v>
      </c>
    </row>
    <row r="30" spans="1:1" x14ac:dyDescent="0.35">
      <c r="A30">
        <v>0.37390096630005903</v>
      </c>
    </row>
    <row r="31" spans="1:1" x14ac:dyDescent="0.35">
      <c r="A31">
        <v>4.3365484468126548E-4</v>
      </c>
    </row>
    <row r="32" spans="1:1" x14ac:dyDescent="0.35">
      <c r="A32">
        <v>1.3922495213583894E-2</v>
      </c>
    </row>
    <row r="33" spans="1:1" x14ac:dyDescent="0.35">
      <c r="A33">
        <v>0.61239948009910972</v>
      </c>
    </row>
    <row r="34" spans="1:1" x14ac:dyDescent="0.35">
      <c r="A34">
        <v>1.6476908066190347E-2</v>
      </c>
    </row>
    <row r="35" spans="1:1" x14ac:dyDescent="0.35">
      <c r="A35">
        <v>1.1756633186251234E-2</v>
      </c>
    </row>
    <row r="36" spans="1:1" x14ac:dyDescent="0.35">
      <c r="A36">
        <v>9.06174831698954E-5</v>
      </c>
    </row>
    <row r="37" spans="1:1" x14ac:dyDescent="0.35">
      <c r="A37">
        <v>1.5376141915712988E-4</v>
      </c>
    </row>
    <row r="38" spans="1:1" x14ac:dyDescent="0.35">
      <c r="A38">
        <v>7.6327256682357739E-4</v>
      </c>
    </row>
    <row r="39" spans="1:1" x14ac:dyDescent="0.35">
      <c r="A39">
        <v>4.2682764759677623E-3</v>
      </c>
    </row>
    <row r="40" spans="1:1" x14ac:dyDescent="0.35">
      <c r="A40">
        <v>0.18946740888369898</v>
      </c>
    </row>
    <row r="41" spans="1:1" x14ac:dyDescent="0.35">
      <c r="A41">
        <v>0.69659030323014592</v>
      </c>
    </row>
    <row r="42" spans="1:1" x14ac:dyDescent="0.35">
      <c r="A42">
        <v>4.5708427975112577E-2</v>
      </c>
    </row>
    <row r="43" spans="1:1" x14ac:dyDescent="0.35">
      <c r="A43">
        <v>1.8252732879661837E-2</v>
      </c>
    </row>
    <row r="44" spans="1:1" x14ac:dyDescent="0.35">
      <c r="A44">
        <v>0.44519819990075155</v>
      </c>
    </row>
    <row r="45" spans="1:1" x14ac:dyDescent="0.35">
      <c r="A45">
        <v>5.6081133978036646E-3</v>
      </c>
    </row>
    <row r="46" spans="1:1" x14ac:dyDescent="0.35">
      <c r="A46">
        <v>1.0836955475028569E-4</v>
      </c>
    </row>
    <row r="47" spans="1:1" x14ac:dyDescent="0.35">
      <c r="A47">
        <v>0.10040982262688969</v>
      </c>
    </row>
    <row r="48" spans="1:1" x14ac:dyDescent="0.35">
      <c r="A48">
        <v>7.0579010039018854E-5</v>
      </c>
    </row>
    <row r="49" spans="1:1" x14ac:dyDescent="0.35">
      <c r="A49">
        <v>0.16259946116575053</v>
      </c>
    </row>
    <row r="50" spans="1:1" x14ac:dyDescent="0.35">
      <c r="A50">
        <v>4.5111947747372217E-4</v>
      </c>
    </row>
    <row r="51" spans="1:1" x14ac:dyDescent="0.35">
      <c r="A51">
        <v>3.3323012488932698E-5</v>
      </c>
    </row>
    <row r="52" spans="1:1" x14ac:dyDescent="0.35">
      <c r="A52">
        <v>0.94205851655539319</v>
      </c>
    </row>
    <row r="53" spans="1:1" x14ac:dyDescent="0.35">
      <c r="A53">
        <v>0.20884833822846738</v>
      </c>
    </row>
    <row r="54" spans="1:1" x14ac:dyDescent="0.35">
      <c r="A54">
        <v>5.0326434545631266E-2</v>
      </c>
    </row>
    <row r="55" spans="1:1" x14ac:dyDescent="0.35">
      <c r="A55">
        <v>0.44082610052404547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663AB-6FFC-4301-9F2F-4101FEE65023}">
  <dimension ref="B2:BY86"/>
  <sheetViews>
    <sheetView zoomScale="24" workbookViewId="0">
      <selection activeCell="B30" sqref="B30:D41"/>
    </sheetView>
  </sheetViews>
  <sheetFormatPr defaultRowHeight="14.5" x14ac:dyDescent="0.35"/>
  <cols>
    <col min="3" max="3" width="15.08984375" bestFit="1" customWidth="1"/>
    <col min="4" max="4" width="9.1796875" bestFit="1" customWidth="1"/>
    <col min="5" max="5" width="11.1796875" customWidth="1"/>
    <col min="6" max="6" width="9.1796875" bestFit="1" customWidth="1"/>
    <col min="7" max="7" width="12" bestFit="1" customWidth="1"/>
    <col min="10" max="10" width="14.453125" bestFit="1" customWidth="1"/>
    <col min="11" max="11" width="15.08984375" bestFit="1" customWidth="1"/>
    <col min="12" max="16" width="9.1796875" bestFit="1" customWidth="1"/>
    <col min="17" max="17" width="15.08984375" bestFit="1" customWidth="1"/>
    <col min="18" max="22" width="9.1796875" bestFit="1" customWidth="1"/>
    <col min="23" max="23" width="9.08984375" bestFit="1" customWidth="1"/>
    <col min="24" max="24" width="15.08984375" bestFit="1" customWidth="1"/>
    <col min="25" max="27" width="9.08984375" bestFit="1" customWidth="1"/>
    <col min="28" max="28" width="9" bestFit="1" customWidth="1"/>
    <col min="31" max="31" width="14.453125" bestFit="1" customWidth="1"/>
    <col min="32" max="34" width="9" bestFit="1" customWidth="1"/>
    <col min="35" max="35" width="8.90625" bestFit="1" customWidth="1"/>
    <col min="38" max="38" width="14.453125" bestFit="1" customWidth="1"/>
    <col min="39" max="41" width="9" bestFit="1" customWidth="1"/>
    <col min="42" max="42" width="8.90625" bestFit="1" customWidth="1"/>
    <col min="45" max="45" width="15" bestFit="1" customWidth="1"/>
    <col min="46" max="46" width="9" bestFit="1" customWidth="1"/>
    <col min="47" max="49" width="8.90625" bestFit="1" customWidth="1"/>
    <col min="52" max="52" width="14.453125" bestFit="1" customWidth="1"/>
    <col min="53" max="56" width="8.81640625" bestFit="1" customWidth="1"/>
    <col min="59" max="63" width="8.81640625" bestFit="1" customWidth="1"/>
    <col min="66" max="66" width="14.453125" bestFit="1" customWidth="1"/>
    <col min="67" max="70" width="8.81640625" bestFit="1" customWidth="1"/>
    <col min="73" max="73" width="14.453125" bestFit="1" customWidth="1"/>
    <col min="74" max="77" width="8.81640625" bestFit="1" customWidth="1"/>
  </cols>
  <sheetData>
    <row r="2" spans="2:76" x14ac:dyDescent="0.35">
      <c r="B2" t="s">
        <v>0</v>
      </c>
      <c r="C2" t="s">
        <v>4</v>
      </c>
      <c r="D2" t="s">
        <v>5</v>
      </c>
      <c r="F2" t="s">
        <v>480</v>
      </c>
      <c r="G2">
        <v>87.352941176470594</v>
      </c>
      <c r="I2" t="s">
        <v>0</v>
      </c>
      <c r="J2" t="s">
        <v>4</v>
      </c>
      <c r="K2" t="s">
        <v>5</v>
      </c>
      <c r="P2" t="s">
        <v>0</v>
      </c>
      <c r="Q2" t="s">
        <v>4</v>
      </c>
      <c r="R2" t="s">
        <v>5</v>
      </c>
      <c r="W2" t="s">
        <v>0</v>
      </c>
      <c r="X2" t="s">
        <v>4</v>
      </c>
      <c r="Y2" t="s">
        <v>5</v>
      </c>
      <c r="AD2" t="s">
        <v>0</v>
      </c>
      <c r="AE2" t="s">
        <v>4</v>
      </c>
      <c r="AF2" t="s">
        <v>5</v>
      </c>
      <c r="AK2" t="s">
        <v>0</v>
      </c>
      <c r="AL2" t="s">
        <v>4</v>
      </c>
      <c r="AM2" t="s">
        <v>5</v>
      </c>
      <c r="AR2" t="s">
        <v>0</v>
      </c>
      <c r="AS2" t="s">
        <v>4</v>
      </c>
      <c r="AT2" t="s">
        <v>5</v>
      </c>
      <c r="AY2" t="s">
        <v>0</v>
      </c>
      <c r="AZ2" t="s">
        <v>4</v>
      </c>
      <c r="BA2" t="s">
        <v>5</v>
      </c>
      <c r="BF2" t="s">
        <v>0</v>
      </c>
      <c r="BG2" t="s">
        <v>4</v>
      </c>
      <c r="BH2" t="s">
        <v>5</v>
      </c>
      <c r="BM2" t="s">
        <v>0</v>
      </c>
      <c r="BN2" t="s">
        <v>4</v>
      </c>
      <c r="BO2" t="s">
        <v>5</v>
      </c>
      <c r="BT2" t="s">
        <v>0</v>
      </c>
      <c r="BU2" t="s">
        <v>4</v>
      </c>
      <c r="BV2" t="s">
        <v>5</v>
      </c>
    </row>
    <row r="3" spans="2:76" x14ac:dyDescent="0.35">
      <c r="B3" t="s">
        <v>39</v>
      </c>
      <c r="C3">
        <v>0.25062656641604009</v>
      </c>
      <c r="D3">
        <v>0.25062656641604009</v>
      </c>
      <c r="F3" t="s">
        <v>481</v>
      </c>
      <c r="G3">
        <v>91.489361702127653</v>
      </c>
      <c r="I3" t="s">
        <v>84</v>
      </c>
      <c r="J3">
        <v>0.30581039755351686</v>
      </c>
      <c r="K3">
        <v>0.30581039755351691</v>
      </c>
      <c r="P3" t="s">
        <v>129</v>
      </c>
      <c r="Q3">
        <v>0</v>
      </c>
      <c r="R3">
        <v>0</v>
      </c>
      <c r="W3" t="s">
        <v>174</v>
      </c>
      <c r="X3">
        <v>0</v>
      </c>
      <c r="Y3">
        <v>0</v>
      </c>
      <c r="AD3" t="s">
        <v>219</v>
      </c>
      <c r="AE3">
        <v>11.19995745215158</v>
      </c>
      <c r="AF3">
        <v>1.1867115694334665</v>
      </c>
      <c r="AK3" t="s">
        <v>264</v>
      </c>
      <c r="AL3">
        <v>0.5535662839033626</v>
      </c>
      <c r="AM3">
        <v>0.31725212061375258</v>
      </c>
      <c r="AR3" t="s">
        <v>309</v>
      </c>
      <c r="AS3">
        <v>0.1061571125265393</v>
      </c>
      <c r="AT3">
        <v>0.1061571125265393</v>
      </c>
      <c r="AY3" t="s">
        <v>354</v>
      </c>
      <c r="AZ3">
        <v>0.8232323232323232</v>
      </c>
      <c r="BA3">
        <v>0.41552491256720497</v>
      </c>
      <c r="BF3" t="s">
        <v>399</v>
      </c>
      <c r="BG3">
        <v>1.9090909090909089</v>
      </c>
      <c r="BH3">
        <v>0.95778670480479466</v>
      </c>
      <c r="BM3" t="s">
        <v>441</v>
      </c>
      <c r="BN3">
        <v>0.43479911900964535</v>
      </c>
      <c r="BO3">
        <v>0.24994239325106238</v>
      </c>
      <c r="BT3" t="s">
        <v>479</v>
      </c>
      <c r="BU3">
        <v>0.1349527665317139</v>
      </c>
      <c r="BV3">
        <v>0.1349527665317139</v>
      </c>
    </row>
    <row r="4" spans="2:76" x14ac:dyDescent="0.35">
      <c r="B4" t="s">
        <v>83</v>
      </c>
      <c r="C4">
        <v>68.487907891691748</v>
      </c>
      <c r="D4">
        <v>0.46383482799880732</v>
      </c>
      <c r="F4" t="s">
        <v>482</v>
      </c>
      <c r="G4">
        <v>91.83098591549296</v>
      </c>
      <c r="I4" t="s">
        <v>40</v>
      </c>
      <c r="J4">
        <v>95.257588415483156</v>
      </c>
      <c r="K4">
        <v>0.91902841896891818</v>
      </c>
      <c r="P4" t="s">
        <v>41</v>
      </c>
      <c r="Q4">
        <v>0.1349527665317139</v>
      </c>
      <c r="R4">
        <v>0.1349527665317139</v>
      </c>
      <c r="W4" t="s">
        <v>42</v>
      </c>
      <c r="X4">
        <v>0.39870787024487209</v>
      </c>
      <c r="Y4">
        <v>0.21452170199465323</v>
      </c>
      <c r="AD4" t="s">
        <v>43</v>
      </c>
      <c r="AE4">
        <v>64.296575210244839</v>
      </c>
      <c r="AF4">
        <v>1.8579394192386209</v>
      </c>
      <c r="AK4" t="s">
        <v>44</v>
      </c>
      <c r="AL4">
        <v>90.298567001135368</v>
      </c>
      <c r="AM4">
        <v>1.0393624157214987</v>
      </c>
      <c r="AR4" t="s">
        <v>45</v>
      </c>
      <c r="AS4">
        <v>0</v>
      </c>
      <c r="AT4">
        <v>0</v>
      </c>
      <c r="AY4" t="s">
        <v>46</v>
      </c>
      <c r="AZ4">
        <v>53.558702635555875</v>
      </c>
      <c r="BA4">
        <v>1.6237709708330024</v>
      </c>
      <c r="BF4" t="s">
        <v>47</v>
      </c>
      <c r="BG4">
        <v>1.2508192899340609</v>
      </c>
      <c r="BH4">
        <v>0.28271815023243113</v>
      </c>
      <c r="BM4" t="s">
        <v>48</v>
      </c>
      <c r="BN4">
        <v>0</v>
      </c>
      <c r="BO4">
        <v>0</v>
      </c>
      <c r="BT4" t="s">
        <v>49</v>
      </c>
      <c r="BU4">
        <v>94.367405424259275</v>
      </c>
      <c r="BV4">
        <v>1.2807139794106399</v>
      </c>
    </row>
    <row r="5" spans="2:76" x14ac:dyDescent="0.35">
      <c r="B5" t="s">
        <v>127</v>
      </c>
      <c r="C5">
        <v>1.5634895601789189</v>
      </c>
      <c r="D5">
        <v>0.68180776606318705</v>
      </c>
      <c r="I5" t="s">
        <v>128</v>
      </c>
      <c r="J5">
        <v>92.96444831928703</v>
      </c>
      <c r="K5">
        <v>1.2774057269374812</v>
      </c>
      <c r="P5" t="s">
        <v>85</v>
      </c>
      <c r="Q5">
        <v>71.828143883483605</v>
      </c>
      <c r="R5">
        <v>2.7167283071327391</v>
      </c>
      <c r="W5" t="s">
        <v>86</v>
      </c>
      <c r="X5">
        <v>74.020609065102178</v>
      </c>
      <c r="Y5">
        <v>0.61142341617368567</v>
      </c>
      <c r="AD5" t="s">
        <v>87</v>
      </c>
      <c r="AE5">
        <v>73.030222283231112</v>
      </c>
      <c r="AF5">
        <v>0.29569447025444001</v>
      </c>
      <c r="AK5" t="s">
        <v>88</v>
      </c>
      <c r="AL5">
        <v>80.512971698113219</v>
      </c>
      <c r="AM5">
        <v>1.0808408293143617</v>
      </c>
      <c r="AR5" t="s">
        <v>89</v>
      </c>
      <c r="AS5">
        <v>76.451678040844357</v>
      </c>
      <c r="AT5">
        <v>1.9016600130057322</v>
      </c>
      <c r="AY5" t="s">
        <v>90</v>
      </c>
      <c r="AZ5">
        <v>80.819715653694402</v>
      </c>
      <c r="BA5">
        <v>1.5634231426781651</v>
      </c>
      <c r="BF5" t="s">
        <v>91</v>
      </c>
      <c r="BG5">
        <v>80.702115556518677</v>
      </c>
      <c r="BH5">
        <v>3.1286727828626972</v>
      </c>
      <c r="BM5" t="s">
        <v>92</v>
      </c>
      <c r="BN5">
        <v>87.911852429843307</v>
      </c>
      <c r="BO5">
        <v>1.7959264735350926</v>
      </c>
      <c r="BT5" t="s">
        <v>93</v>
      </c>
      <c r="BU5">
        <v>91.380706958737164</v>
      </c>
      <c r="BV5">
        <v>0.35069089145873039</v>
      </c>
    </row>
    <row r="6" spans="2:76" x14ac:dyDescent="0.35">
      <c r="B6" t="s">
        <v>171</v>
      </c>
      <c r="C6">
        <v>0</v>
      </c>
      <c r="D6">
        <v>0</v>
      </c>
      <c r="I6" t="s">
        <v>172</v>
      </c>
      <c r="J6">
        <v>93.362301505490578</v>
      </c>
      <c r="K6">
        <v>0.78314629641254063</v>
      </c>
      <c r="P6" t="s">
        <v>173</v>
      </c>
      <c r="Q6">
        <v>0.28050490883590462</v>
      </c>
      <c r="R6">
        <v>0.14479621697331413</v>
      </c>
      <c r="W6" t="s">
        <v>130</v>
      </c>
      <c r="X6">
        <v>0</v>
      </c>
      <c r="Y6">
        <v>0</v>
      </c>
      <c r="AD6" t="s">
        <v>131</v>
      </c>
      <c r="AE6">
        <v>41.338762521044202</v>
      </c>
      <c r="AF6">
        <v>2.1759494783107565</v>
      </c>
      <c r="AK6" t="s">
        <v>132</v>
      </c>
      <c r="AL6">
        <v>93.089999654370914</v>
      </c>
      <c r="AM6">
        <v>0.67498491818899675</v>
      </c>
      <c r="AR6" t="s">
        <v>133</v>
      </c>
      <c r="AS6">
        <v>0.20407531277096494</v>
      </c>
      <c r="AT6">
        <v>0.10334075193647989</v>
      </c>
      <c r="AY6" t="s">
        <v>134</v>
      </c>
      <c r="AZ6">
        <v>44.049767146595912</v>
      </c>
      <c r="BA6">
        <v>1.6289808164455166</v>
      </c>
      <c r="BF6" t="s">
        <v>135</v>
      </c>
      <c r="BG6">
        <v>2.5043585785273765</v>
      </c>
      <c r="BH6">
        <v>0.44131958252502912</v>
      </c>
      <c r="BM6" t="s">
        <v>136</v>
      </c>
      <c r="BN6">
        <v>0.32422672319045381</v>
      </c>
      <c r="BO6">
        <v>0.16314934317492366</v>
      </c>
      <c r="BT6" t="s">
        <v>137</v>
      </c>
      <c r="BU6">
        <v>89.863766618809166</v>
      </c>
      <c r="BV6">
        <v>3.1503140621200068</v>
      </c>
    </row>
    <row r="7" spans="2:76" x14ac:dyDescent="0.35">
      <c r="B7" t="s">
        <v>215</v>
      </c>
      <c r="C7">
        <v>75.108574220774472</v>
      </c>
      <c r="D7">
        <v>2.9503020582670154</v>
      </c>
      <c r="I7" t="s">
        <v>216</v>
      </c>
      <c r="J7">
        <v>90.763384030710768</v>
      </c>
      <c r="K7">
        <v>0.34919889181346442</v>
      </c>
      <c r="P7" t="s">
        <v>217</v>
      </c>
      <c r="Q7">
        <v>83.454232641633169</v>
      </c>
      <c r="R7">
        <v>1.5006243688616341</v>
      </c>
      <c r="W7" t="s">
        <v>218</v>
      </c>
      <c r="X7">
        <v>83.963607773384766</v>
      </c>
      <c r="Y7">
        <v>2.1137731233376389</v>
      </c>
      <c r="AD7" t="s">
        <v>175</v>
      </c>
      <c r="AE7">
        <v>41.80124147583598</v>
      </c>
      <c r="AF7">
        <v>3.6218251708856757</v>
      </c>
      <c r="AK7" t="s">
        <v>176</v>
      </c>
      <c r="AL7">
        <v>94.913266077639278</v>
      </c>
      <c r="AM7">
        <v>1.9560009202894248</v>
      </c>
      <c r="AR7" t="s">
        <v>177</v>
      </c>
      <c r="AS7">
        <v>0</v>
      </c>
      <c r="AT7">
        <v>0</v>
      </c>
      <c r="AY7" t="s">
        <v>178</v>
      </c>
      <c r="AZ7">
        <v>44.690964601976837</v>
      </c>
      <c r="BA7">
        <v>3.0062670578840662</v>
      </c>
      <c r="BF7" t="s">
        <v>179</v>
      </c>
      <c r="BG7">
        <v>3.1942252715837625</v>
      </c>
      <c r="BH7">
        <v>0.41081597863297992</v>
      </c>
      <c r="BM7" t="s">
        <v>180</v>
      </c>
      <c r="BN7">
        <v>0.11148272017837235</v>
      </c>
      <c r="BO7">
        <v>0.11148272017837237</v>
      </c>
      <c r="BT7" t="s">
        <v>181</v>
      </c>
      <c r="BU7">
        <v>96.152958152958149</v>
      </c>
      <c r="BV7">
        <v>0.77342858193368169</v>
      </c>
    </row>
    <row r="8" spans="2:76" x14ac:dyDescent="0.35">
      <c r="B8" t="s">
        <v>259</v>
      </c>
      <c r="C8">
        <v>78.578977854004933</v>
      </c>
      <c r="D8">
        <v>2.6037773438941048</v>
      </c>
      <c r="I8" t="s">
        <v>260</v>
      </c>
      <c r="J8">
        <v>76.873049604904438</v>
      </c>
      <c r="K8">
        <v>1.9305614627218439</v>
      </c>
      <c r="P8" t="s">
        <v>261</v>
      </c>
      <c r="Q8">
        <v>82.742902876804138</v>
      </c>
      <c r="R8">
        <v>0.71311182544783558</v>
      </c>
      <c r="W8" t="s">
        <v>262</v>
      </c>
      <c r="X8">
        <v>84.255161188556187</v>
      </c>
      <c r="Y8">
        <v>1.8541892763148806</v>
      </c>
      <c r="AD8" t="s">
        <v>263</v>
      </c>
      <c r="AE8">
        <v>83.423112239761181</v>
      </c>
      <c r="AF8">
        <v>1.7297377475898172</v>
      </c>
      <c r="AK8" t="s">
        <v>220</v>
      </c>
      <c r="AL8">
        <v>91.148073887573503</v>
      </c>
      <c r="AM8">
        <v>0.31695849346049726</v>
      </c>
      <c r="AR8" t="s">
        <v>221</v>
      </c>
      <c r="AS8">
        <v>86.044056710579341</v>
      </c>
      <c r="AT8">
        <v>1.0542737152183157</v>
      </c>
      <c r="AY8" t="s">
        <v>222</v>
      </c>
      <c r="AZ8">
        <v>0</v>
      </c>
      <c r="BA8">
        <v>0</v>
      </c>
      <c r="BF8" t="s">
        <v>223</v>
      </c>
      <c r="BG8">
        <v>90.857281918541617</v>
      </c>
      <c r="BH8">
        <v>2.8680859472104387</v>
      </c>
      <c r="BM8" t="s">
        <v>224</v>
      </c>
      <c r="BN8">
        <v>87.644033074904641</v>
      </c>
      <c r="BO8">
        <v>2.760433625672194</v>
      </c>
      <c r="BT8" t="s">
        <v>225</v>
      </c>
      <c r="BU8">
        <v>93.572711507494105</v>
      </c>
      <c r="BV8">
        <v>1.1219794536484331</v>
      </c>
    </row>
    <row r="9" spans="2:76" x14ac:dyDescent="0.35">
      <c r="B9" t="s">
        <v>303</v>
      </c>
      <c r="C9">
        <v>0.86290357997836387</v>
      </c>
      <c r="D9">
        <v>0.20255676336927625</v>
      </c>
      <c r="I9" t="s">
        <v>304</v>
      </c>
      <c r="J9">
        <v>91.90896721404944</v>
      </c>
      <c r="K9">
        <v>0.43992186225154384</v>
      </c>
      <c r="P9" t="s">
        <v>305</v>
      </c>
      <c r="Q9">
        <v>0.2032520325203252</v>
      </c>
      <c r="R9">
        <v>0.2032520325203252</v>
      </c>
      <c r="W9" t="s">
        <v>306</v>
      </c>
      <c r="X9">
        <v>8.3333333333333329E-2</v>
      </c>
      <c r="Y9">
        <v>8.3333333333333343E-2</v>
      </c>
      <c r="AD9" t="s">
        <v>307</v>
      </c>
      <c r="AE9">
        <v>36.819707299643945</v>
      </c>
      <c r="AF9">
        <v>2.9031855977058605</v>
      </c>
      <c r="AK9" t="s">
        <v>308</v>
      </c>
      <c r="AL9">
        <v>92.407394979968046</v>
      </c>
      <c r="AM9">
        <v>0.62610127310584052</v>
      </c>
      <c r="AR9" t="s">
        <v>265</v>
      </c>
      <c r="AS9">
        <v>91.925832279814585</v>
      </c>
      <c r="AT9">
        <v>0.96308902133842311</v>
      </c>
      <c r="AY9" t="s">
        <v>266</v>
      </c>
      <c r="AZ9">
        <v>86.827485380116968</v>
      </c>
      <c r="BA9">
        <v>3.0868732781252906</v>
      </c>
      <c r="BF9" t="s">
        <v>267</v>
      </c>
      <c r="BG9">
        <v>88.505411008406554</v>
      </c>
      <c r="BH9">
        <v>0.79401767084912689</v>
      </c>
      <c r="BM9" t="s">
        <v>268</v>
      </c>
      <c r="BN9">
        <v>88.896021847232419</v>
      </c>
      <c r="BO9">
        <v>1.5309269061475965</v>
      </c>
      <c r="BT9" t="s">
        <v>269</v>
      </c>
      <c r="BU9">
        <v>91.092191147389869</v>
      </c>
      <c r="BV9">
        <v>0.40724790826510981</v>
      </c>
    </row>
    <row r="10" spans="2:76" x14ac:dyDescent="0.35">
      <c r="B10" t="s">
        <v>347</v>
      </c>
      <c r="C10">
        <v>69.359342504547172</v>
      </c>
      <c r="D10">
        <v>3.9168220408296714</v>
      </c>
      <c r="I10" t="s">
        <v>348</v>
      </c>
      <c r="J10">
        <v>93.666190201966188</v>
      </c>
      <c r="K10">
        <v>1.4724629481043399</v>
      </c>
      <c r="P10" t="s">
        <v>349</v>
      </c>
      <c r="Q10">
        <v>82.222081591074314</v>
      </c>
      <c r="R10">
        <v>3.1881874603420117</v>
      </c>
      <c r="W10" t="s">
        <v>350</v>
      </c>
      <c r="X10">
        <v>79.724790540658731</v>
      </c>
      <c r="Y10">
        <v>1.3040340317155881</v>
      </c>
      <c r="AD10" t="s">
        <v>351</v>
      </c>
      <c r="AE10">
        <v>41.404952710995595</v>
      </c>
      <c r="AF10">
        <v>4.5200828288271948</v>
      </c>
      <c r="AK10" t="s">
        <v>352</v>
      </c>
      <c r="AL10">
        <v>95.705015849338054</v>
      </c>
      <c r="AM10">
        <v>0.27219030406783018</v>
      </c>
      <c r="AR10" t="s">
        <v>353</v>
      </c>
      <c r="AS10">
        <v>85.424524771740764</v>
      </c>
      <c r="AT10">
        <v>0.86544694291090163</v>
      </c>
      <c r="AY10" t="s">
        <v>310</v>
      </c>
      <c r="AZ10">
        <v>43.896988275295151</v>
      </c>
      <c r="BA10">
        <v>2.5855948435619633</v>
      </c>
      <c r="BF10" t="s">
        <v>311</v>
      </c>
      <c r="BG10">
        <v>1.0218456436267596</v>
      </c>
      <c r="BH10">
        <v>0.48014311202087862</v>
      </c>
      <c r="BM10" t="s">
        <v>312</v>
      </c>
      <c r="BN10">
        <v>0</v>
      </c>
      <c r="BO10">
        <v>0</v>
      </c>
      <c r="BT10" t="s">
        <v>313</v>
      </c>
      <c r="BU10">
        <v>92.405542157279982</v>
      </c>
      <c r="BV10">
        <v>1.4935103311418578</v>
      </c>
    </row>
    <row r="11" spans="2:76" x14ac:dyDescent="0.35">
      <c r="B11" t="s">
        <v>391</v>
      </c>
      <c r="C11">
        <v>0.92088818438602615</v>
      </c>
      <c r="D11">
        <v>0.38382767128052114</v>
      </c>
      <c r="I11" t="s">
        <v>392</v>
      </c>
      <c r="J11">
        <v>91.274181849048162</v>
      </c>
      <c r="K11">
        <v>1.3132748974162229</v>
      </c>
      <c r="P11" t="s">
        <v>393</v>
      </c>
      <c r="Q11">
        <v>0.34000033251866263</v>
      </c>
      <c r="R11">
        <v>0.18019589468219419</v>
      </c>
      <c r="W11" t="s">
        <v>394</v>
      </c>
      <c r="X11">
        <v>0.49751243781094523</v>
      </c>
      <c r="Y11">
        <v>0.49751243781094528</v>
      </c>
      <c r="AD11" t="s">
        <v>395</v>
      </c>
      <c r="AE11">
        <v>14.846091447234897</v>
      </c>
      <c r="AF11">
        <v>1.0653121903525689</v>
      </c>
      <c r="AK11" t="s">
        <v>396</v>
      </c>
      <c r="AL11">
        <v>94.890211640211646</v>
      </c>
      <c r="AM11">
        <v>1.4543823730778704</v>
      </c>
      <c r="AR11" t="s">
        <v>397</v>
      </c>
      <c r="AS11">
        <v>0</v>
      </c>
      <c r="AT11">
        <v>0</v>
      </c>
      <c r="AY11" t="s">
        <v>398</v>
      </c>
      <c r="AZ11">
        <v>44.602396514161221</v>
      </c>
      <c r="BA11">
        <v>2.43733188474818</v>
      </c>
      <c r="BF11" t="s">
        <v>355</v>
      </c>
      <c r="BG11">
        <v>87.422665563938551</v>
      </c>
      <c r="BH11">
        <v>3.2296321634429743</v>
      </c>
      <c r="BM11" t="s">
        <v>356</v>
      </c>
      <c r="BN11">
        <v>85.666278166278175</v>
      </c>
      <c r="BO11">
        <v>0.9624523766124653</v>
      </c>
      <c r="BT11" t="s">
        <v>357</v>
      </c>
      <c r="BU11">
        <v>93.674142026702654</v>
      </c>
      <c r="BV11">
        <v>0.77325246165900474</v>
      </c>
    </row>
    <row r="12" spans="2:76" x14ac:dyDescent="0.35">
      <c r="B12" t="s">
        <v>485</v>
      </c>
      <c r="C12">
        <v>0.45045045045045046</v>
      </c>
      <c r="D12">
        <v>0.45045045045045046</v>
      </c>
      <c r="E12" t="s">
        <v>510</v>
      </c>
      <c r="F12" t="s">
        <v>511</v>
      </c>
      <c r="I12" t="s">
        <v>484</v>
      </c>
      <c r="J12">
        <v>90.490066961184723</v>
      </c>
      <c r="K12">
        <v>0.58182776597450458</v>
      </c>
      <c r="L12" t="s">
        <v>510</v>
      </c>
      <c r="M12" t="s">
        <v>511</v>
      </c>
      <c r="P12" t="s">
        <v>434</v>
      </c>
      <c r="Q12">
        <v>0.61415098449830186</v>
      </c>
      <c r="R12">
        <v>0.14629457183917466</v>
      </c>
      <c r="S12" t="s">
        <v>510</v>
      </c>
      <c r="T12" t="s">
        <v>511</v>
      </c>
      <c r="W12" t="s">
        <v>435</v>
      </c>
      <c r="X12">
        <v>0.1923162188525317</v>
      </c>
      <c r="Y12">
        <v>9.6302945467438131E-2</v>
      </c>
      <c r="Z12" t="s">
        <v>510</v>
      </c>
      <c r="AA12" t="s">
        <v>511</v>
      </c>
      <c r="AD12" t="s">
        <v>512</v>
      </c>
      <c r="AE12">
        <v>46.460561326407678</v>
      </c>
      <c r="AF12">
        <v>6.4805895354183436</v>
      </c>
      <c r="AG12" t="s">
        <v>510</v>
      </c>
      <c r="AH12" t="s">
        <v>511</v>
      </c>
      <c r="AK12" t="s">
        <v>513</v>
      </c>
      <c r="AL12">
        <v>90.339077137244416</v>
      </c>
      <c r="AM12">
        <v>0.75224207794000852</v>
      </c>
      <c r="AN12" t="s">
        <v>510</v>
      </c>
      <c r="AO12" t="s">
        <v>511</v>
      </c>
      <c r="AR12" t="s">
        <v>514</v>
      </c>
      <c r="AS12">
        <v>0</v>
      </c>
      <c r="AT12">
        <v>0</v>
      </c>
      <c r="AU12" t="s">
        <v>510</v>
      </c>
      <c r="AV12" t="s">
        <v>511</v>
      </c>
      <c r="AY12" t="s">
        <v>515</v>
      </c>
      <c r="AZ12">
        <v>43.093200724977827</v>
      </c>
      <c r="BA12">
        <v>1.8381645310446031</v>
      </c>
      <c r="BB12" t="s">
        <v>510</v>
      </c>
      <c r="BC12" t="s">
        <v>511</v>
      </c>
      <c r="BF12" t="s">
        <v>516</v>
      </c>
      <c r="BG12">
        <v>0.99067491931200724</v>
      </c>
      <c r="BH12">
        <v>0.24423980107521687</v>
      </c>
      <c r="BI12" t="s">
        <v>510</v>
      </c>
      <c r="BJ12" t="s">
        <v>511</v>
      </c>
      <c r="BM12" t="s">
        <v>400</v>
      </c>
      <c r="BN12">
        <v>0.35087719298245612</v>
      </c>
      <c r="BO12">
        <v>0.35087719298245612</v>
      </c>
      <c r="BP12" t="s">
        <v>510</v>
      </c>
      <c r="BQ12" t="s">
        <v>511</v>
      </c>
      <c r="BT12" t="s">
        <v>401</v>
      </c>
      <c r="BU12">
        <v>95.711758901041108</v>
      </c>
      <c r="BV12">
        <v>0.17373846780968272</v>
      </c>
      <c r="BW12" t="s">
        <v>510</v>
      </c>
      <c r="BX12" t="s">
        <v>511</v>
      </c>
    </row>
    <row r="13" spans="2:76" x14ac:dyDescent="0.35">
      <c r="B13" t="s">
        <v>432</v>
      </c>
      <c r="C13">
        <v>92.760501821062618</v>
      </c>
      <c r="D13">
        <v>1.382735362793146</v>
      </c>
      <c r="E13">
        <f>AVERAGE(C4:C13)</f>
        <v>38.809303606707473</v>
      </c>
      <c r="F13">
        <f>STDEV(C4:C13)/SQRT(10)</f>
        <v>12.851457279524841</v>
      </c>
      <c r="I13" t="s">
        <v>476</v>
      </c>
      <c r="J13">
        <v>90.713492764436523</v>
      </c>
      <c r="K13">
        <v>0.72513283043621513</v>
      </c>
      <c r="L13">
        <f>AVERAGE(J4:J13)</f>
        <v>90.727367086656116</v>
      </c>
      <c r="M13">
        <f>STDEV(J4:J13)/SQRT(10)</f>
        <v>1.6152127401037399</v>
      </c>
      <c r="P13" t="s">
        <v>477</v>
      </c>
      <c r="Q13">
        <v>92.379393644955641</v>
      </c>
      <c r="R13">
        <v>1.1896972687717478</v>
      </c>
      <c r="S13">
        <f>AVERAGE(Q4:Q13)</f>
        <v>41.419961566285579</v>
      </c>
      <c r="T13">
        <f>STDEV(Q4:Q13)/SQRT(10)</f>
        <v>13.78775667603664</v>
      </c>
      <c r="W13" t="s">
        <v>478</v>
      </c>
      <c r="X13">
        <v>93.000412753062918</v>
      </c>
      <c r="Y13">
        <v>0.17598316098040634</v>
      </c>
      <c r="Z13">
        <f>AVERAGE(X4:X13)</f>
        <v>41.613645118100649</v>
      </c>
      <c r="AA13">
        <f>STDEV(X4:X13)/SQRT(10)</f>
        <v>13.871026958298074</v>
      </c>
      <c r="AD13" t="s">
        <v>436</v>
      </c>
      <c r="AE13">
        <v>96.308232793127559</v>
      </c>
      <c r="AF13">
        <v>1.3199541398237253</v>
      </c>
      <c r="AG13">
        <f>AVERAGE(AE4:AE13)</f>
        <v>53.972945930752687</v>
      </c>
      <c r="AH13">
        <f>STDEV(AE4:AE13)/SQRT(10)</f>
        <v>7.8007503954687696</v>
      </c>
      <c r="AK13" t="s">
        <v>437</v>
      </c>
      <c r="AL13">
        <v>93.879678241380361</v>
      </c>
      <c r="AM13">
        <v>0.31371488099594219</v>
      </c>
      <c r="AN13">
        <f>AVERAGE(AL4:AL13)</f>
        <v>91.718425616697488</v>
      </c>
      <c r="AO13">
        <f>STDEV(AL4:AL13)/SQRT(10)</f>
        <v>1.3864148016346385</v>
      </c>
      <c r="AR13" t="s">
        <v>438</v>
      </c>
      <c r="AS13">
        <v>95.086588705566328</v>
      </c>
      <c r="AT13">
        <v>0.479606027376553</v>
      </c>
      <c r="AU13">
        <f>AVERAGE(AS4:AS13)</f>
        <v>43.513675582131633</v>
      </c>
      <c r="AV13">
        <f>STDEV(AS4:AS13)/SQRT(10)</f>
        <v>14.569087600126164</v>
      </c>
      <c r="AY13" t="s">
        <v>439</v>
      </c>
      <c r="AZ13">
        <v>95.617010155316621</v>
      </c>
      <c r="BA13">
        <v>1.2125263501649279</v>
      </c>
      <c r="BB13">
        <f>AVERAGE(AZ4:AZ13)</f>
        <v>53.71562310876908</v>
      </c>
      <c r="BC13">
        <f>STDEV(AZ4:AZ13)/SQRT(10)</f>
        <v>8.7808578808214328</v>
      </c>
      <c r="BF13" t="s">
        <v>440</v>
      </c>
      <c r="BG13">
        <v>96.192588067142594</v>
      </c>
      <c r="BH13">
        <v>0.4781709253018227</v>
      </c>
      <c r="BI13">
        <f>AVERAGE(BG4:BG13)</f>
        <v>45.264198581753199</v>
      </c>
      <c r="BJ13">
        <f>STDEV(BG4:BG13)/SQRT(10)</f>
        <v>14.540521797435247</v>
      </c>
      <c r="BM13" t="s">
        <v>517</v>
      </c>
      <c r="BN13">
        <v>96.841565182984709</v>
      </c>
      <c r="BO13">
        <v>0.23059422071472824</v>
      </c>
      <c r="BP13">
        <f>AVERAGE(BN4:BN13)</f>
        <v>44.774633733759451</v>
      </c>
      <c r="BQ13">
        <f>STDEV(BN4:BN13)/SQRT(10)</f>
        <v>14.900423334681154</v>
      </c>
      <c r="BT13" t="s">
        <v>442</v>
      </c>
      <c r="BU13">
        <v>94.879592543143943</v>
      </c>
      <c r="BV13">
        <v>2.2835653681169958</v>
      </c>
      <c r="BW13">
        <f>AVERAGE(BU4:BU13)</f>
        <v>93.310077543781546</v>
      </c>
      <c r="BX13">
        <f>STDEV(BU4:BU13)/SQRT(10)</f>
        <v>0.65802411983208231</v>
      </c>
    </row>
    <row r="14" spans="2:76" x14ac:dyDescent="0.35">
      <c r="B14" t="s">
        <v>40</v>
      </c>
      <c r="C14">
        <v>95.257588415483156</v>
      </c>
      <c r="D14">
        <v>0.91902841896891818</v>
      </c>
      <c r="I14" t="s">
        <v>83</v>
      </c>
      <c r="J14">
        <v>68.487907891691748</v>
      </c>
      <c r="K14">
        <v>0.46383482799880732</v>
      </c>
      <c r="P14" t="s">
        <v>127</v>
      </c>
      <c r="Q14">
        <v>1.5634895601789189</v>
      </c>
      <c r="R14">
        <v>0.68180776606318705</v>
      </c>
      <c r="W14" t="s">
        <v>171</v>
      </c>
      <c r="X14">
        <v>0</v>
      </c>
      <c r="Y14">
        <v>0</v>
      </c>
      <c r="AD14" t="s">
        <v>215</v>
      </c>
      <c r="AE14">
        <v>75.108574220774472</v>
      </c>
      <c r="AF14">
        <v>2.9503020582670154</v>
      </c>
      <c r="AK14" t="s">
        <v>259</v>
      </c>
      <c r="AL14">
        <v>78.578977854004933</v>
      </c>
      <c r="AM14">
        <v>2.6037773438941048</v>
      </c>
      <c r="AR14" t="s">
        <v>303</v>
      </c>
      <c r="AS14">
        <v>0.86290357997836387</v>
      </c>
      <c r="AT14">
        <v>0.20255676336927625</v>
      </c>
      <c r="AY14" t="s">
        <v>347</v>
      </c>
      <c r="AZ14">
        <v>69.359342504547172</v>
      </c>
      <c r="BA14">
        <v>3.9168220408296714</v>
      </c>
      <c r="BF14" t="s">
        <v>391</v>
      </c>
      <c r="BG14">
        <v>0.92088818438602615</v>
      </c>
      <c r="BH14">
        <v>0.38382767128052114</v>
      </c>
      <c r="BM14" t="s">
        <v>485</v>
      </c>
      <c r="BN14">
        <v>0.45045045045045046</v>
      </c>
      <c r="BO14">
        <v>0.45045045045045046</v>
      </c>
      <c r="BT14" t="s">
        <v>432</v>
      </c>
      <c r="BU14">
        <v>92.760501821062618</v>
      </c>
      <c r="BV14">
        <v>1.382735362793146</v>
      </c>
    </row>
    <row r="15" spans="2:76" x14ac:dyDescent="0.35">
      <c r="B15" t="s">
        <v>41</v>
      </c>
      <c r="C15">
        <v>0.1349527665317139</v>
      </c>
      <c r="D15">
        <v>0.1349527665317139</v>
      </c>
      <c r="I15" t="s">
        <v>85</v>
      </c>
      <c r="J15">
        <v>71.828143883483605</v>
      </c>
      <c r="K15">
        <v>2.7167283071327391</v>
      </c>
      <c r="P15" t="s">
        <v>128</v>
      </c>
      <c r="Q15">
        <v>92.96444831928703</v>
      </c>
      <c r="R15">
        <v>1.2774057269374812</v>
      </c>
      <c r="W15" t="s">
        <v>172</v>
      </c>
      <c r="X15">
        <v>93.362301505490578</v>
      </c>
      <c r="Y15">
        <v>0.78314629641254063</v>
      </c>
      <c r="AD15" t="s">
        <v>216</v>
      </c>
      <c r="AE15">
        <v>90.763384030710768</v>
      </c>
      <c r="AF15">
        <v>0.34919889181346442</v>
      </c>
      <c r="AK15" t="s">
        <v>260</v>
      </c>
      <c r="AL15">
        <v>76.873049604904438</v>
      </c>
      <c r="AM15">
        <v>1.9305614627218439</v>
      </c>
      <c r="AR15" t="s">
        <v>304</v>
      </c>
      <c r="AS15">
        <v>91.90896721404944</v>
      </c>
      <c r="AT15">
        <v>0.43992186225154384</v>
      </c>
      <c r="AY15" t="s">
        <v>348</v>
      </c>
      <c r="AZ15">
        <v>93.666190201966188</v>
      </c>
      <c r="BA15">
        <v>1.4724629481043399</v>
      </c>
      <c r="BF15" t="s">
        <v>392</v>
      </c>
      <c r="BG15">
        <v>91.274181849048162</v>
      </c>
      <c r="BH15">
        <v>1.3132748974162229</v>
      </c>
      <c r="BM15" t="s">
        <v>484</v>
      </c>
      <c r="BN15">
        <v>90.490066961184723</v>
      </c>
      <c r="BO15">
        <v>0.58182776597450458</v>
      </c>
      <c r="BT15" t="s">
        <v>476</v>
      </c>
      <c r="BU15">
        <v>90.713492764436523</v>
      </c>
      <c r="BV15">
        <v>0.72513283043621513</v>
      </c>
    </row>
    <row r="16" spans="2:76" x14ac:dyDescent="0.35">
      <c r="B16" t="s">
        <v>42</v>
      </c>
      <c r="C16">
        <v>0.39870787024487209</v>
      </c>
      <c r="D16">
        <v>0.21452170199465323</v>
      </c>
      <c r="I16" t="s">
        <v>86</v>
      </c>
      <c r="J16">
        <v>74.020609065102178</v>
      </c>
      <c r="K16">
        <v>0.61142341617368567</v>
      </c>
      <c r="P16" t="s">
        <v>130</v>
      </c>
      <c r="Q16">
        <v>0</v>
      </c>
      <c r="R16">
        <v>0</v>
      </c>
      <c r="W16" t="s">
        <v>173</v>
      </c>
      <c r="X16">
        <v>0.28050490883590462</v>
      </c>
      <c r="Y16">
        <v>0.14479621697331413</v>
      </c>
      <c r="AD16" t="s">
        <v>217</v>
      </c>
      <c r="AE16">
        <v>83.454232641633169</v>
      </c>
      <c r="AF16">
        <v>1.5006243688616341</v>
      </c>
      <c r="AK16" t="s">
        <v>261</v>
      </c>
      <c r="AL16">
        <v>82.742902876804138</v>
      </c>
      <c r="AM16">
        <v>0.71311182544783558</v>
      </c>
      <c r="AR16" t="s">
        <v>305</v>
      </c>
      <c r="AS16">
        <v>0.2032520325203252</v>
      </c>
      <c r="AT16">
        <v>0.2032520325203252</v>
      </c>
      <c r="AY16" t="s">
        <v>349</v>
      </c>
      <c r="AZ16">
        <v>82.222081591074314</v>
      </c>
      <c r="BA16">
        <v>3.1881874603420117</v>
      </c>
      <c r="BF16" t="s">
        <v>393</v>
      </c>
      <c r="BG16">
        <v>0.34000033251866263</v>
      </c>
      <c r="BH16">
        <v>0.18019589468219419</v>
      </c>
      <c r="BM16" t="s">
        <v>434</v>
      </c>
      <c r="BN16">
        <v>0.61415098449830186</v>
      </c>
      <c r="BO16">
        <v>0.14629457183917466</v>
      </c>
      <c r="BT16" t="s">
        <v>477</v>
      </c>
      <c r="BU16">
        <v>92.379393644955641</v>
      </c>
      <c r="BV16">
        <v>1.1896972687717478</v>
      </c>
    </row>
    <row r="17" spans="2:76" x14ac:dyDescent="0.35">
      <c r="B17" t="s">
        <v>43</v>
      </c>
      <c r="C17">
        <v>64.296575210244839</v>
      </c>
      <c r="D17">
        <v>1.8579394192386209</v>
      </c>
      <c r="I17" t="s">
        <v>87</v>
      </c>
      <c r="J17">
        <v>73.030222283231112</v>
      </c>
      <c r="K17">
        <v>0.29569447025444001</v>
      </c>
      <c r="P17" t="s">
        <v>131</v>
      </c>
      <c r="Q17">
        <v>41.338762521044202</v>
      </c>
      <c r="R17">
        <v>2.1759494783107565</v>
      </c>
      <c r="W17" t="s">
        <v>175</v>
      </c>
      <c r="X17">
        <v>41.80124147583598</v>
      </c>
      <c r="Y17">
        <v>3.6218251708856757</v>
      </c>
      <c r="AD17" t="s">
        <v>218</v>
      </c>
      <c r="AE17">
        <v>83.963607773384766</v>
      </c>
      <c r="AF17">
        <v>2.1137731233376389</v>
      </c>
      <c r="AK17" t="s">
        <v>262</v>
      </c>
      <c r="AL17">
        <v>84.255161188556187</v>
      </c>
      <c r="AM17">
        <v>1.8541892763148806</v>
      </c>
      <c r="AR17" t="s">
        <v>306</v>
      </c>
      <c r="AS17">
        <v>8.3333333333333329E-2</v>
      </c>
      <c r="AT17">
        <v>8.3333333333333343E-2</v>
      </c>
      <c r="AY17" t="s">
        <v>350</v>
      </c>
      <c r="AZ17">
        <v>79.724790540658731</v>
      </c>
      <c r="BA17">
        <v>1.3040340317155881</v>
      </c>
      <c r="BF17" t="s">
        <v>394</v>
      </c>
      <c r="BG17">
        <v>0.49751243781094523</v>
      </c>
      <c r="BH17">
        <v>0.49751243781094528</v>
      </c>
      <c r="BM17" t="s">
        <v>435</v>
      </c>
      <c r="BN17">
        <v>0.1923162188525317</v>
      </c>
      <c r="BO17">
        <v>9.6302945467438131E-2</v>
      </c>
      <c r="BT17" t="s">
        <v>478</v>
      </c>
      <c r="BU17">
        <v>93.000412753062918</v>
      </c>
      <c r="BV17">
        <v>0.17598316098040634</v>
      </c>
    </row>
    <row r="18" spans="2:76" x14ac:dyDescent="0.35">
      <c r="B18" t="s">
        <v>44</v>
      </c>
      <c r="C18">
        <v>90.298567001135368</v>
      </c>
      <c r="D18">
        <v>1.0393624157214987</v>
      </c>
      <c r="I18" t="s">
        <v>88</v>
      </c>
      <c r="J18">
        <v>80.512971698113219</v>
      </c>
      <c r="K18">
        <v>1.0808408293143617</v>
      </c>
      <c r="P18" t="s">
        <v>132</v>
      </c>
      <c r="Q18">
        <v>93.089999654370914</v>
      </c>
      <c r="R18">
        <v>0.67498491818899675</v>
      </c>
      <c r="W18" t="s">
        <v>176</v>
      </c>
      <c r="X18">
        <v>94.913266077639278</v>
      </c>
      <c r="Y18">
        <v>1.9560009202894248</v>
      </c>
      <c r="AD18" t="s">
        <v>220</v>
      </c>
      <c r="AE18">
        <v>91.148073887573503</v>
      </c>
      <c r="AF18">
        <v>0.31695849346049726</v>
      </c>
      <c r="AK18" t="s">
        <v>263</v>
      </c>
      <c r="AL18">
        <v>83.423112239761181</v>
      </c>
      <c r="AM18">
        <v>1.7297377475898172</v>
      </c>
      <c r="AR18" t="s">
        <v>307</v>
      </c>
      <c r="AS18">
        <v>36.819707299643945</v>
      </c>
      <c r="AT18">
        <v>2.9031855977058605</v>
      </c>
      <c r="AY18" t="s">
        <v>351</v>
      </c>
      <c r="AZ18">
        <v>14.846091447234897</v>
      </c>
      <c r="BA18">
        <v>1.0653121903525689</v>
      </c>
      <c r="BF18" t="s">
        <v>395</v>
      </c>
      <c r="BG18">
        <v>41.404952710995595</v>
      </c>
      <c r="BH18">
        <v>4.5200828288271948</v>
      </c>
      <c r="BM18" t="s">
        <v>512</v>
      </c>
      <c r="BN18">
        <v>46.460561326407678</v>
      </c>
      <c r="BO18">
        <v>6.4805895354183436</v>
      </c>
      <c r="BT18" t="s">
        <v>436</v>
      </c>
      <c r="BU18">
        <v>96.308232793127559</v>
      </c>
      <c r="BV18">
        <v>1.3199541398237253</v>
      </c>
    </row>
    <row r="19" spans="2:76" x14ac:dyDescent="0.35">
      <c r="B19" t="s">
        <v>45</v>
      </c>
      <c r="C19">
        <v>0</v>
      </c>
      <c r="D19">
        <v>0</v>
      </c>
      <c r="I19" t="s">
        <v>89</v>
      </c>
      <c r="J19">
        <v>76.451678040844357</v>
      </c>
      <c r="K19">
        <v>1.9016600130057322</v>
      </c>
      <c r="P19" t="s">
        <v>133</v>
      </c>
      <c r="Q19">
        <v>0.20407531277096494</v>
      </c>
      <c r="R19">
        <v>0.10334075193647989</v>
      </c>
      <c r="W19" t="s">
        <v>177</v>
      </c>
      <c r="X19">
        <v>0</v>
      </c>
      <c r="Y19">
        <v>0</v>
      </c>
      <c r="AD19" t="s">
        <v>221</v>
      </c>
      <c r="AE19">
        <v>86.044056710579341</v>
      </c>
      <c r="AF19">
        <v>1.0542737152183157</v>
      </c>
      <c r="AK19" t="s">
        <v>265</v>
      </c>
      <c r="AL19">
        <v>91.925832279814585</v>
      </c>
      <c r="AM19">
        <v>0.96308902133842311</v>
      </c>
      <c r="AR19" t="s">
        <v>308</v>
      </c>
      <c r="AS19">
        <v>92.407394979968046</v>
      </c>
      <c r="AT19">
        <v>0.62610127310584052</v>
      </c>
      <c r="AY19" t="s">
        <v>352</v>
      </c>
      <c r="AZ19">
        <v>95.705015849338054</v>
      </c>
      <c r="BA19">
        <v>0.27219030406783018</v>
      </c>
      <c r="BF19" t="s">
        <v>396</v>
      </c>
      <c r="BG19">
        <v>94.890211640211646</v>
      </c>
      <c r="BH19">
        <v>1.4543823730778704</v>
      </c>
      <c r="BM19" t="s">
        <v>513</v>
      </c>
      <c r="BN19">
        <v>90.339077137244416</v>
      </c>
      <c r="BO19">
        <v>0.75224207794000852</v>
      </c>
      <c r="BT19" t="s">
        <v>437</v>
      </c>
      <c r="BU19">
        <v>93.879678241380361</v>
      </c>
      <c r="BV19">
        <v>0.31371488099594219</v>
      </c>
    </row>
    <row r="20" spans="2:76" x14ac:dyDescent="0.35">
      <c r="B20" t="s">
        <v>46</v>
      </c>
      <c r="C20">
        <v>53.558702635555875</v>
      </c>
      <c r="D20">
        <v>1.6237709708330024</v>
      </c>
      <c r="I20" t="s">
        <v>90</v>
      </c>
      <c r="J20">
        <v>80.819715653694402</v>
      </c>
      <c r="K20">
        <v>1.5634231426781651</v>
      </c>
      <c r="P20" t="s">
        <v>134</v>
      </c>
      <c r="Q20">
        <v>44.049767146595912</v>
      </c>
      <c r="R20">
        <v>1.6289808164455166</v>
      </c>
      <c r="W20" t="s">
        <v>178</v>
      </c>
      <c r="X20">
        <v>44.690964601976837</v>
      </c>
      <c r="Y20">
        <v>3.0062670578840662</v>
      </c>
      <c r="AD20" t="s">
        <v>222</v>
      </c>
      <c r="AE20">
        <v>0</v>
      </c>
      <c r="AF20">
        <v>0</v>
      </c>
      <c r="AK20" t="s">
        <v>266</v>
      </c>
      <c r="AL20">
        <v>86.827485380116968</v>
      </c>
      <c r="AM20">
        <v>3.0868732781252906</v>
      </c>
      <c r="AR20" t="s">
        <v>310</v>
      </c>
      <c r="AS20">
        <v>43.896988275295151</v>
      </c>
      <c r="AT20">
        <v>2.5855948435619633</v>
      </c>
      <c r="AY20" t="s">
        <v>353</v>
      </c>
      <c r="AZ20">
        <v>85.424524771740764</v>
      </c>
      <c r="BA20">
        <v>0.86544694291090163</v>
      </c>
      <c r="BF20" t="s">
        <v>397</v>
      </c>
      <c r="BG20">
        <v>0</v>
      </c>
      <c r="BH20">
        <v>0</v>
      </c>
      <c r="BM20" t="s">
        <v>514</v>
      </c>
      <c r="BN20">
        <v>0</v>
      </c>
      <c r="BO20">
        <v>0</v>
      </c>
      <c r="BT20" t="s">
        <v>438</v>
      </c>
      <c r="BU20">
        <v>95.086588705566328</v>
      </c>
      <c r="BV20">
        <v>0.479606027376553</v>
      </c>
    </row>
    <row r="21" spans="2:76" x14ac:dyDescent="0.35">
      <c r="B21" t="s">
        <v>47</v>
      </c>
      <c r="C21">
        <v>1.2508192899340609</v>
      </c>
      <c r="D21">
        <v>0.28271815023243113</v>
      </c>
      <c r="I21" t="s">
        <v>91</v>
      </c>
      <c r="J21">
        <v>80.702115556518677</v>
      </c>
      <c r="K21">
        <v>3.1286727828626972</v>
      </c>
      <c r="P21" t="s">
        <v>135</v>
      </c>
      <c r="Q21">
        <v>2.5043585785273765</v>
      </c>
      <c r="R21">
        <v>0.44131958252502912</v>
      </c>
      <c r="W21" t="s">
        <v>179</v>
      </c>
      <c r="X21">
        <v>3.1942252715837625</v>
      </c>
      <c r="Y21">
        <v>0.41081597863297992</v>
      </c>
      <c r="AD21" t="s">
        <v>223</v>
      </c>
      <c r="AE21">
        <v>90.857281918541617</v>
      </c>
      <c r="AF21">
        <v>2.8680859472104387</v>
      </c>
      <c r="AK21" t="s">
        <v>267</v>
      </c>
      <c r="AL21">
        <v>88.505411008406554</v>
      </c>
      <c r="AM21">
        <v>0.79401767084912689</v>
      </c>
      <c r="AR21" t="s">
        <v>311</v>
      </c>
      <c r="AS21">
        <v>1.0218456436267596</v>
      </c>
      <c r="AT21">
        <v>0.48014311202087862</v>
      </c>
      <c r="AY21" t="s">
        <v>355</v>
      </c>
      <c r="AZ21">
        <v>44.602396514161221</v>
      </c>
      <c r="BA21">
        <v>2.43733188474818</v>
      </c>
      <c r="BF21" t="s">
        <v>398</v>
      </c>
      <c r="BG21">
        <v>87.422665563938551</v>
      </c>
      <c r="BH21">
        <v>3.2296321634429743</v>
      </c>
      <c r="BM21" t="s">
        <v>515</v>
      </c>
      <c r="BN21">
        <v>43.093200724977827</v>
      </c>
      <c r="BO21">
        <v>1.8381645310446031</v>
      </c>
      <c r="BT21" t="s">
        <v>439</v>
      </c>
      <c r="BU21">
        <v>95.617010155316621</v>
      </c>
      <c r="BV21">
        <v>1.2125263501649279</v>
      </c>
    </row>
    <row r="22" spans="2:76" x14ac:dyDescent="0.35">
      <c r="B22" t="s">
        <v>48</v>
      </c>
      <c r="C22">
        <v>0</v>
      </c>
      <c r="D22">
        <v>0</v>
      </c>
      <c r="I22" t="s">
        <v>92</v>
      </c>
      <c r="J22">
        <v>87.911852429843307</v>
      </c>
      <c r="K22">
        <v>1.7959264735350926</v>
      </c>
      <c r="L22" t="s">
        <v>510</v>
      </c>
      <c r="M22" t="s">
        <v>511</v>
      </c>
      <c r="P22" t="s">
        <v>136</v>
      </c>
      <c r="Q22">
        <v>0.32422672319045381</v>
      </c>
      <c r="R22">
        <v>0.16314934317492366</v>
      </c>
      <c r="S22" t="s">
        <v>510</v>
      </c>
      <c r="T22" t="s">
        <v>511</v>
      </c>
      <c r="W22" t="s">
        <v>180</v>
      </c>
      <c r="X22">
        <v>0.11148272017837235</v>
      </c>
      <c r="Y22">
        <v>0.11148272017837237</v>
      </c>
      <c r="Z22" t="s">
        <v>510</v>
      </c>
      <c r="AA22" t="s">
        <v>511</v>
      </c>
      <c r="AD22" t="s">
        <v>224</v>
      </c>
      <c r="AE22">
        <v>87.644033074904641</v>
      </c>
      <c r="AF22">
        <v>2.760433625672194</v>
      </c>
      <c r="AG22" t="s">
        <v>510</v>
      </c>
      <c r="AH22" t="s">
        <v>511</v>
      </c>
      <c r="AK22" t="s">
        <v>268</v>
      </c>
      <c r="AL22">
        <v>88.896021847232419</v>
      </c>
      <c r="AM22">
        <v>1.5309269061475965</v>
      </c>
      <c r="AN22" t="s">
        <v>510</v>
      </c>
      <c r="AO22" t="s">
        <v>511</v>
      </c>
      <c r="AR22" t="s">
        <v>312</v>
      </c>
      <c r="AS22">
        <v>0</v>
      </c>
      <c r="AT22">
        <v>0</v>
      </c>
      <c r="AU22" t="s">
        <v>510</v>
      </c>
      <c r="AV22" t="s">
        <v>511</v>
      </c>
      <c r="AY22" t="s">
        <v>356</v>
      </c>
      <c r="AZ22">
        <v>85.666278166278175</v>
      </c>
      <c r="BA22">
        <v>0.9624523766124653</v>
      </c>
      <c r="BB22" t="s">
        <v>510</v>
      </c>
      <c r="BC22" t="s">
        <v>511</v>
      </c>
      <c r="BF22" t="s">
        <v>400</v>
      </c>
      <c r="BG22">
        <v>0.35087719298245612</v>
      </c>
      <c r="BH22">
        <v>0.35087719298245612</v>
      </c>
      <c r="BI22" t="s">
        <v>510</v>
      </c>
      <c r="BJ22" t="s">
        <v>511</v>
      </c>
      <c r="BM22" t="s">
        <v>516</v>
      </c>
      <c r="BN22">
        <v>0.99067491931200724</v>
      </c>
      <c r="BO22">
        <v>0.24423980107521687</v>
      </c>
      <c r="BP22" t="s">
        <v>510</v>
      </c>
      <c r="BQ22" t="s">
        <v>511</v>
      </c>
      <c r="BT22" t="s">
        <v>440</v>
      </c>
      <c r="BU22">
        <v>96.192588067142594</v>
      </c>
      <c r="BV22">
        <v>0.4781709253018227</v>
      </c>
      <c r="BW22" t="s">
        <v>510</v>
      </c>
      <c r="BX22" t="s">
        <v>511</v>
      </c>
    </row>
    <row r="23" spans="2:76" x14ac:dyDescent="0.35">
      <c r="B23" t="s">
        <v>49</v>
      </c>
      <c r="C23">
        <v>94.367405424259275</v>
      </c>
      <c r="D23">
        <v>1.2807139794106399</v>
      </c>
      <c r="E23" t="s">
        <v>510</v>
      </c>
      <c r="F23" t="s">
        <v>511</v>
      </c>
      <c r="I23" t="s">
        <v>93</v>
      </c>
      <c r="J23">
        <v>91.380706958737164</v>
      </c>
      <c r="K23">
        <v>0.35069089145873039</v>
      </c>
      <c r="L23">
        <f>AVERAGE(J14:J23)</f>
        <v>78.51459234612598</v>
      </c>
      <c r="M23">
        <f>STDEV(J14:J23)/SQRT(10)</f>
        <v>2.2796456448307563</v>
      </c>
      <c r="P23" t="s">
        <v>137</v>
      </c>
      <c r="Q23">
        <v>89.863766618809166</v>
      </c>
      <c r="R23">
        <v>3.1503140621200068</v>
      </c>
      <c r="S23">
        <f>AVERAGE(Q14:Q23)</f>
        <v>36.590289443477495</v>
      </c>
      <c r="T23">
        <f>STDEV(Q14:Q23)/SQRT(10)</f>
        <v>13.18807490624344</v>
      </c>
      <c r="W23" t="s">
        <v>181</v>
      </c>
      <c r="X23">
        <v>96.152958152958149</v>
      </c>
      <c r="Y23">
        <v>0.77342858193368169</v>
      </c>
      <c r="Z23">
        <f>AVERAGE(X14:X23)</f>
        <v>37.450694471449886</v>
      </c>
      <c r="AA23">
        <f>STDEV(X14:X23)/SQRT(10)</f>
        <v>13.621801932529268</v>
      </c>
      <c r="AD23" t="s">
        <v>225</v>
      </c>
      <c r="AE23">
        <v>93.572711507494105</v>
      </c>
      <c r="AF23">
        <v>1.1219794536484331</v>
      </c>
      <c r="AG23">
        <f>AVERAGE(AE14:AE23)</f>
        <v>78.255595576559642</v>
      </c>
      <c r="AH23">
        <f>STDEV(AE14:AE23)/SQRT(10)</f>
        <v>8.8558388815533569</v>
      </c>
      <c r="AK23" t="s">
        <v>269</v>
      </c>
      <c r="AL23">
        <v>91.092191147389869</v>
      </c>
      <c r="AM23">
        <v>0.40724790826510981</v>
      </c>
      <c r="AN23">
        <f>AVERAGE(AL14:AL23)</f>
        <v>85.312014542699131</v>
      </c>
      <c r="AO23">
        <f>STDEV(AL14:AL23)/SQRT(10)</f>
        <v>1.5997489587539013</v>
      </c>
      <c r="AR23" t="s">
        <v>313</v>
      </c>
      <c r="AS23">
        <v>92.405542157279982</v>
      </c>
      <c r="AT23">
        <v>1.4935103311418578</v>
      </c>
      <c r="AU23">
        <f>AVERAGE(AS14:AS23)</f>
        <v>35.960993451569536</v>
      </c>
      <c r="AV23">
        <f>STDEV(AS14:AS23)/SQRT(10)</f>
        <v>13.282282298315627</v>
      </c>
      <c r="AY23" t="s">
        <v>357</v>
      </c>
      <c r="AZ23">
        <v>95.711758901041108</v>
      </c>
      <c r="BA23">
        <v>0.17373846780968272</v>
      </c>
      <c r="BB23">
        <f>AVERAGE(AZ14:AZ23)</f>
        <v>74.692847048804055</v>
      </c>
      <c r="BC23">
        <f>STDEV(AZ14:AZ23)/SQRT(10)</f>
        <v>8.2167878348293009</v>
      </c>
      <c r="BF23" t="s">
        <v>401</v>
      </c>
      <c r="BG23">
        <v>93.674142026702654</v>
      </c>
      <c r="BH23">
        <v>0.77325246165900474</v>
      </c>
      <c r="BI23">
        <f>AVERAGE(BG14:BG23)</f>
        <v>41.077543193859476</v>
      </c>
      <c r="BJ23">
        <f>STDEV(BG14:BG23)/SQRT(10)</f>
        <v>14.373878586345763</v>
      </c>
      <c r="BM23" t="s">
        <v>442</v>
      </c>
      <c r="BN23">
        <v>94.879592543143943</v>
      </c>
      <c r="BO23">
        <v>2.2835653681169958</v>
      </c>
      <c r="BP23">
        <f>AVERAGE(BN14:BN23)</f>
        <v>36.751009126607187</v>
      </c>
      <c r="BQ23">
        <f>STDEV(BN14:BN23)/SQRT(10)</f>
        <v>13.275950544087035</v>
      </c>
      <c r="BT23" t="s">
        <v>517</v>
      </c>
      <c r="BU23">
        <v>96.841565182984709</v>
      </c>
      <c r="BV23">
        <v>0.23059422071472824</v>
      </c>
      <c r="BW23">
        <f>AVERAGE(BU14:BU23)</f>
        <v>94.277946412903603</v>
      </c>
      <c r="BX23">
        <f>STDEV(BU14:BU23)/SQRT(10)</f>
        <v>0.6429984535530483</v>
      </c>
    </row>
    <row r="24" spans="2:76" x14ac:dyDescent="0.35">
      <c r="E24">
        <f>AVERAGE(C14:C23)</f>
        <v>39.956331861338917</v>
      </c>
      <c r="F24">
        <f>STDEV(C14:C23)/SQRT(10)</f>
        <v>13.813153128830102</v>
      </c>
    </row>
    <row r="25" spans="2:76" x14ac:dyDescent="0.35">
      <c r="B25" t="s">
        <v>518</v>
      </c>
      <c r="C25">
        <f>AVERAGE(C4:C23)</f>
        <v>39.382817734023192</v>
      </c>
      <c r="D25">
        <f>STDEV(C4:C23)/SQRT(20)</f>
        <v>9.1828304016103743</v>
      </c>
      <c r="I25" t="s">
        <v>518</v>
      </c>
      <c r="J25">
        <f>AVERAGE(J4:J23)</f>
        <v>84.620979716391048</v>
      </c>
      <c r="K25">
        <f>STDEV(J4:J23)/SQRT(20)</f>
        <v>1.9522402892680089</v>
      </c>
      <c r="P25" t="s">
        <v>518</v>
      </c>
      <c r="Q25">
        <f>AVERAGE(Q4:Q23)</f>
        <v>39.005125504881541</v>
      </c>
      <c r="R25">
        <f>STDEV(Q4:Q23)/SQRT(20)</f>
        <v>9.3018261526538879</v>
      </c>
      <c r="W25" t="s">
        <v>518</v>
      </c>
      <c r="X25">
        <f>AVERAGE(X4:X23)</f>
        <v>39.532169794775264</v>
      </c>
      <c r="Y25">
        <f>STDEV(X4:X23)/SQRT(20)</f>
        <v>9.473362891404669</v>
      </c>
      <c r="AD25" t="s">
        <v>518</v>
      </c>
      <c r="AE25">
        <f>AVERAGE(AE4:AE23)</f>
        <v>66.114270753656157</v>
      </c>
      <c r="AF25">
        <f>STDEV(AE4:AE23)/SQRT(20)</f>
        <v>6.3832054275807293</v>
      </c>
      <c r="AK25" t="s">
        <v>518</v>
      </c>
      <c r="AL25">
        <f>AVERAGE(AL4:AL23)</f>
        <v>88.515220079698324</v>
      </c>
      <c r="AM25">
        <f>STDEV(AL4:AL23)/SQRT(20)</f>
        <v>1.2654636764480378</v>
      </c>
      <c r="AR25" t="s">
        <v>518</v>
      </c>
      <c r="AS25">
        <f>AVERAGE(AS4:AS23)</f>
        <v>39.737334516850588</v>
      </c>
      <c r="AT25">
        <f>STDEV(AS4:AS23)/SQRT(20)</f>
        <v>9.6335727818659809</v>
      </c>
      <c r="AY25" t="s">
        <v>518</v>
      </c>
      <c r="AZ25">
        <f>AVERAGE(AZ4:AZ23)</f>
        <v>64.204235078786581</v>
      </c>
      <c r="BA25">
        <f>STDEV(AZ4:AZ23)/SQRT(20)</f>
        <v>6.3278697860863113</v>
      </c>
      <c r="BF25" t="s">
        <v>518</v>
      </c>
      <c r="BG25">
        <f>AVERAGE(BG4:BG23)</f>
        <v>43.170870887806345</v>
      </c>
      <c r="BH25">
        <f>STDEV(BG4:BG23)/SQRT(20)</f>
        <v>9.9618753247711176</v>
      </c>
      <c r="BM25" t="s">
        <v>518</v>
      </c>
      <c r="BN25">
        <f>AVERAGE(BN4:BN23)</f>
        <v>40.762821430183322</v>
      </c>
      <c r="BO25">
        <f>STDEV(BN4:BN23)/SQRT(20)</f>
        <v>9.7557683092377498</v>
      </c>
      <c r="BT25" t="s">
        <v>518</v>
      </c>
      <c r="BU25">
        <f>AVERAGE(BU4:BU23)</f>
        <v>93.794011978342567</v>
      </c>
      <c r="BV25">
        <f>STDEV(BU4:BU23)/SQRT(20)</f>
        <v>0.46130164397459916</v>
      </c>
    </row>
    <row r="26" spans="2:76" x14ac:dyDescent="0.35">
      <c r="B26" t="s">
        <v>532</v>
      </c>
      <c r="C26">
        <f>_xlfn.T.TEST(C4:C13,C14:C23,2,2)</f>
        <v>0.952192000214235</v>
      </c>
      <c r="I26" t="s">
        <v>532</v>
      </c>
      <c r="J26">
        <f>_xlfn.T.TEST(J4:J13,J14:J23,2,2)</f>
        <v>3.6812932356221914E-4</v>
      </c>
      <c r="P26" t="s">
        <v>532</v>
      </c>
      <c r="Q26">
        <f>_xlfn.T.TEST(Q4:Q13,Q14:Q23,2,2)</f>
        <v>0.80303308600675827</v>
      </c>
      <c r="W26" t="s">
        <v>532</v>
      </c>
      <c r="X26">
        <f>_xlfn.T.TEST(X4:X13,X14:X23,2,2)</f>
        <v>0.8328520902039096</v>
      </c>
      <c r="AD26" t="s">
        <v>532</v>
      </c>
      <c r="AE26">
        <f>_xlfn.T.TEST(AE4:AE13,AE14:AE23,2,2)</f>
        <v>5.4414272480102138E-2</v>
      </c>
      <c r="AK26" t="s">
        <v>532</v>
      </c>
      <c r="AL26">
        <f>_xlfn.T.TEST(AL4:AL13,AL14:AL23,2,2)</f>
        <v>7.2579995331863243E-3</v>
      </c>
      <c r="AR26" t="s">
        <v>532</v>
      </c>
      <c r="AS26">
        <f>_xlfn.T.TEST(AS4:AS13,AS14:AS23,2,2)</f>
        <v>0.70613592402906944</v>
      </c>
      <c r="AY26" t="s">
        <v>532</v>
      </c>
      <c r="AZ26">
        <f>_xlfn.T.TEST(AZ4:AZ13,AZ14:AZ23,2,2)</f>
        <v>9.8148276410097157E-2</v>
      </c>
      <c r="BF26" t="s">
        <v>532</v>
      </c>
      <c r="BG26">
        <f>_xlfn.T.TEST(BG4:BG13,BG14:BG23,2,2)</f>
        <v>0.84005150070102741</v>
      </c>
      <c r="BM26" t="s">
        <v>532</v>
      </c>
      <c r="BN26">
        <f>_xlfn.T.TEST(BN4:BN13,BN14:BN23,2,2)</f>
        <v>0.69238126737559025</v>
      </c>
      <c r="BT26" t="s">
        <v>532</v>
      </c>
      <c r="BU26">
        <f>_xlfn.T.TEST(BU4:BU13,BU14:BU23,2,2)</f>
        <v>0.30671602222209904</v>
      </c>
    </row>
    <row r="27" spans="2:76" x14ac:dyDescent="0.35">
      <c r="B27" t="s">
        <v>538</v>
      </c>
      <c r="C27">
        <f>_xlfn.T.TEST(C4:C23,$G$2:$G$4,2,3)</f>
        <v>2.4271201494508689E-5</v>
      </c>
      <c r="I27" t="s">
        <v>538</v>
      </c>
      <c r="J27">
        <f>_xlfn.T.TEST(J4:J23,$G$2:$G$4,2,3)</f>
        <v>3.9628037493701695E-2</v>
      </c>
      <c r="P27" t="s">
        <v>538</v>
      </c>
      <c r="Q27">
        <f>_xlfn.T.TEST(Q4:Q23,$G$2:$G$4,2,3)</f>
        <v>2.5939854502442583E-5</v>
      </c>
      <c r="W27" t="s">
        <v>538</v>
      </c>
      <c r="X27">
        <f>_xlfn.T.TEST(X4:X23,$G$2:$G$4,2,3)</f>
        <v>3.6626675176037317E-5</v>
      </c>
      <c r="AD27" t="s">
        <v>538</v>
      </c>
      <c r="AE27">
        <f>_xlfn.T.TEST(AE4:AE23,$G$2:$G$4,2,3)</f>
        <v>1.423594568640652E-3</v>
      </c>
      <c r="AK27" t="s">
        <v>538</v>
      </c>
      <c r="AL27">
        <f>_xlfn.T.TEST(AL4:AL23,$G$2:$G$4,2,3)</f>
        <v>0.4072564518442664</v>
      </c>
      <c r="AR27" t="s">
        <v>538</v>
      </c>
      <c r="AS27">
        <f>_xlfn.T.TEST(AS4:AS23,$G$2:$G$4,2,3)</f>
        <v>4.6843183602792812E-5</v>
      </c>
      <c r="AY27" t="s">
        <v>538</v>
      </c>
      <c r="AZ27">
        <f>_xlfn.T.TEST(AZ4:AZ23,$G$2:$G$4,2,3)</f>
        <v>6.6068620165797955E-4</v>
      </c>
      <c r="BF27" t="s">
        <v>538</v>
      </c>
      <c r="BG27">
        <f>_xlfn.T.TEST(BG4:BG23,$G$2:$G$4,2,3)</f>
        <v>1.5074448430256259E-4</v>
      </c>
      <c r="BM27" t="s">
        <v>538</v>
      </c>
      <c r="BN27">
        <f>_xlfn.T.TEST(BN4:BN23,$G$2:$G$4,2,3)</f>
        <v>6.8739074960927948E-5</v>
      </c>
      <c r="BT27" t="s">
        <v>538</v>
      </c>
      <c r="BU27">
        <f>_xlfn.T.TEST(BU4:BU23,$G$2:$G$4,2,3)</f>
        <v>0.11953032504021024</v>
      </c>
    </row>
    <row r="28" spans="2:76" x14ac:dyDescent="0.35">
      <c r="B28" t="s">
        <v>543</v>
      </c>
      <c r="C28">
        <f>_xlfn.T.TEST(C4:C23,F47:F49,2,3)</f>
        <v>4.2215238886200653E-4</v>
      </c>
      <c r="I28" t="s">
        <v>543</v>
      </c>
      <c r="J28">
        <f>_xlfn.T.TEST(J4:J23,M47:M49,2,3)</f>
        <v>5.5061465086425743E-21</v>
      </c>
      <c r="P28" t="s">
        <v>543</v>
      </c>
      <c r="Q28">
        <f>_xlfn.T.TEST(Q4:Q23,T47:T49,2,3)</f>
        <v>4.9281853975065586E-4</v>
      </c>
      <c r="W28" t="s">
        <v>543</v>
      </c>
      <c r="X28">
        <f>_xlfn.T.TEST(X4:X23,AA47:AA49,2,3)</f>
        <v>5.1617581813328823E-4</v>
      </c>
      <c r="AD28" t="s">
        <v>543</v>
      </c>
      <c r="AE28">
        <f>_xlfn.T.TEST(AE4:AE23,AH47:AH49,2,3)</f>
        <v>4.6803336642923392E-8</v>
      </c>
      <c r="AK28" t="s">
        <v>543</v>
      </c>
      <c r="AL28">
        <f>_xlfn.T.TEST(AL4:AL23,AO47:AO49,2,3)</f>
        <v>9.9007450314375345E-26</v>
      </c>
      <c r="AR28" t="s">
        <v>543</v>
      </c>
      <c r="AS28">
        <f>_xlfn.T.TEST(AS4:AS23,AV47:AV49,2,3)</f>
        <v>5.908301486960111E-4</v>
      </c>
      <c r="AY28" t="s">
        <v>543</v>
      </c>
      <c r="AZ28">
        <f>_xlfn.T.TEST(AZ4:AZ23,BC47:BC49,2,3)</f>
        <v>4.8853740203012982E-9</v>
      </c>
      <c r="BF28" t="s">
        <v>543</v>
      </c>
      <c r="BG28">
        <f>_xlfn.T.TEST(BG4:BG23,BJ47:BJ49,2,3)</f>
        <v>5.6051647211523162E-4</v>
      </c>
      <c r="BM28" t="s">
        <v>543</v>
      </c>
      <c r="BN28">
        <f>_xlfn.T.TEST(BN4:BN23,BQ47:BQ49,2,3)</f>
        <v>5.6491475067550615E-4</v>
      </c>
      <c r="BT28" t="s">
        <v>543</v>
      </c>
      <c r="BU28">
        <f>_xlfn.T.TEST(BU4:BU23,BX47:BX49,2,3)</f>
        <v>1.3338348042310205E-35</v>
      </c>
    </row>
    <row r="29" spans="2:76" ht="15" thickBot="1" x14ac:dyDescent="0.4">
      <c r="B29" s="27" t="s">
        <v>777</v>
      </c>
      <c r="C29" s="27" t="s">
        <v>775</v>
      </c>
      <c r="D29" s="27" t="s">
        <v>776</v>
      </c>
    </row>
    <row r="30" spans="2:76" x14ac:dyDescent="0.35">
      <c r="B30" s="10" t="s">
        <v>778</v>
      </c>
      <c r="C30" s="22">
        <v>39.382817734023192</v>
      </c>
      <c r="D30" s="35">
        <v>9.1828304016103743</v>
      </c>
      <c r="F30" s="19">
        <v>0.25062656641604009</v>
      </c>
      <c r="G30">
        <v>0.25062656641604009</v>
      </c>
      <c r="I30" t="s">
        <v>488</v>
      </c>
      <c r="J30" s="18">
        <v>0.25062656641604009</v>
      </c>
      <c r="K30">
        <v>0.25062656641604009</v>
      </c>
    </row>
    <row r="31" spans="2:76" x14ac:dyDescent="0.35">
      <c r="B31" t="s">
        <v>490</v>
      </c>
      <c r="C31" s="19">
        <v>84.620979716391005</v>
      </c>
      <c r="D31" s="34">
        <v>1.9522402892680089</v>
      </c>
      <c r="F31" s="19">
        <v>0.1061571125265393</v>
      </c>
      <c r="G31">
        <v>0.1061571125265393</v>
      </c>
      <c r="I31" t="s">
        <v>490</v>
      </c>
      <c r="J31" s="18">
        <v>0.30581039755351686</v>
      </c>
      <c r="K31">
        <v>0.30581039755351691</v>
      </c>
    </row>
    <row r="32" spans="2:76" x14ac:dyDescent="0.35">
      <c r="B32" s="10" t="s">
        <v>780</v>
      </c>
      <c r="C32" s="22">
        <v>39.005125504881498</v>
      </c>
      <c r="D32" s="35">
        <v>9.3018261526538879</v>
      </c>
      <c r="F32" s="19">
        <v>0</v>
      </c>
      <c r="G32">
        <v>0</v>
      </c>
      <c r="I32" t="s">
        <v>492</v>
      </c>
      <c r="J32" s="18">
        <v>0</v>
      </c>
      <c r="K32">
        <v>0</v>
      </c>
      <c r="V32" t="s">
        <v>510</v>
      </c>
      <c r="W32" t="s">
        <v>511</v>
      </c>
      <c r="Y32" t="s">
        <v>510</v>
      </c>
      <c r="Z32" t="s">
        <v>511</v>
      </c>
    </row>
    <row r="33" spans="2:76" x14ac:dyDescent="0.35">
      <c r="B33" t="s">
        <v>508</v>
      </c>
      <c r="C33" s="19">
        <v>93.794011978342567</v>
      </c>
      <c r="D33" s="34">
        <v>0.46130164397459916</v>
      </c>
      <c r="F33" s="19">
        <v>0</v>
      </c>
      <c r="G33">
        <v>0</v>
      </c>
      <c r="I33" t="s">
        <v>494</v>
      </c>
      <c r="J33" s="18">
        <v>0</v>
      </c>
      <c r="K33">
        <v>0</v>
      </c>
      <c r="U33" s="10"/>
      <c r="V33">
        <v>38.809303606707473</v>
      </c>
      <c r="W33">
        <v>12.851457279524841</v>
      </c>
      <c r="Y33">
        <v>39.956331861338917</v>
      </c>
      <c r="Z33">
        <v>13.813153128830102</v>
      </c>
    </row>
    <row r="34" spans="2:76" x14ac:dyDescent="0.35">
      <c r="B34" s="10" t="s">
        <v>781</v>
      </c>
      <c r="C34" s="22">
        <v>39.532169794775264</v>
      </c>
      <c r="D34" s="35">
        <v>9.473362891404669</v>
      </c>
      <c r="F34" s="19">
        <v>0.43479911900964535</v>
      </c>
      <c r="G34">
        <v>0.24994239325106238</v>
      </c>
      <c r="I34" t="s">
        <v>496</v>
      </c>
      <c r="J34" s="18">
        <v>11.19995745215158</v>
      </c>
      <c r="K34">
        <v>1.1867115694334665</v>
      </c>
      <c r="U34" s="10"/>
      <c r="V34">
        <v>90.727367086656116</v>
      </c>
      <c r="W34">
        <v>1.6152127401037399</v>
      </c>
      <c r="Y34">
        <v>78.51459234612598</v>
      </c>
      <c r="Z34">
        <v>2.2796456448307563</v>
      </c>
    </row>
    <row r="35" spans="2:76" x14ac:dyDescent="0.35">
      <c r="B35" t="s">
        <v>784</v>
      </c>
      <c r="C35" s="19">
        <v>66.114270753656157</v>
      </c>
      <c r="D35" s="34">
        <v>6.3832054275807293</v>
      </c>
      <c r="F35" s="19">
        <v>1.9090909090909089</v>
      </c>
      <c r="G35">
        <v>0.95778670480479466</v>
      </c>
      <c r="I35" t="s">
        <v>498</v>
      </c>
      <c r="J35" s="18">
        <v>0.5535662839033626</v>
      </c>
      <c r="K35">
        <v>0.31725212061375258</v>
      </c>
      <c r="U35" s="10"/>
      <c r="V35">
        <v>41.419961566285579</v>
      </c>
      <c r="W35">
        <v>13.78775667603664</v>
      </c>
      <c r="Y35">
        <v>36.590289443477495</v>
      </c>
      <c r="Z35">
        <v>13.18807490624344</v>
      </c>
    </row>
    <row r="36" spans="2:76" x14ac:dyDescent="0.35">
      <c r="B36" t="s">
        <v>498</v>
      </c>
      <c r="C36" s="19">
        <v>88.515220079698324</v>
      </c>
      <c r="D36" s="34">
        <v>1.2654636764480378</v>
      </c>
      <c r="F36" s="19">
        <v>11.19995745215158</v>
      </c>
      <c r="G36">
        <v>1.1867115694334665</v>
      </c>
      <c r="I36" t="s">
        <v>500</v>
      </c>
      <c r="J36" s="18">
        <v>0.1061571125265393</v>
      </c>
      <c r="K36">
        <v>0.1061571125265393</v>
      </c>
      <c r="M36" t="s">
        <v>480</v>
      </c>
      <c r="N36">
        <v>297</v>
      </c>
      <c r="O36">
        <v>43</v>
      </c>
      <c r="P36">
        <v>340</v>
      </c>
      <c r="Q36">
        <v>87.352941176470594</v>
      </c>
      <c r="U36" s="10"/>
      <c r="V36">
        <v>41.613645118100649</v>
      </c>
      <c r="W36">
        <v>13.871026958298074</v>
      </c>
      <c r="Y36">
        <v>37.450694471449886</v>
      </c>
      <c r="Z36">
        <v>13.621801932529268</v>
      </c>
    </row>
    <row r="37" spans="2:76" x14ac:dyDescent="0.35">
      <c r="B37" s="10" t="s">
        <v>779</v>
      </c>
      <c r="C37" s="22">
        <v>39.737334516850588</v>
      </c>
      <c r="D37" s="35">
        <v>9.6335727818659809</v>
      </c>
      <c r="F37" s="19">
        <v>0.8232323232323232</v>
      </c>
      <c r="G37">
        <v>0.41552491256720497</v>
      </c>
      <c r="I37" t="s">
        <v>502</v>
      </c>
      <c r="J37" s="18">
        <v>0.8232323232323232</v>
      </c>
      <c r="K37">
        <v>0.41552491256720497</v>
      </c>
      <c r="M37" t="s">
        <v>481</v>
      </c>
      <c r="N37">
        <v>344</v>
      </c>
      <c r="O37">
        <v>32</v>
      </c>
      <c r="P37">
        <v>376</v>
      </c>
      <c r="Q37">
        <v>91.489361702127653</v>
      </c>
      <c r="U37" s="10"/>
      <c r="V37">
        <v>53.972945930752687</v>
      </c>
      <c r="W37">
        <v>7.8007503954687696</v>
      </c>
      <c r="Y37">
        <v>78.255595576559642</v>
      </c>
      <c r="Z37">
        <v>8.8558388815533569</v>
      </c>
    </row>
    <row r="38" spans="2:76" x14ac:dyDescent="0.35">
      <c r="B38" t="s">
        <v>785</v>
      </c>
      <c r="C38" s="19">
        <v>64.204235078786581</v>
      </c>
      <c r="D38" s="34">
        <v>6.3278697860863113</v>
      </c>
      <c r="F38" s="19">
        <v>0.5535662839033626</v>
      </c>
      <c r="G38">
        <v>0.31725212061375258</v>
      </c>
      <c r="I38" t="s">
        <v>504</v>
      </c>
      <c r="J38" s="18">
        <v>1.9090909090909089</v>
      </c>
      <c r="K38">
        <v>0.95778670480479466</v>
      </c>
      <c r="M38" t="s">
        <v>482</v>
      </c>
      <c r="N38">
        <v>326</v>
      </c>
      <c r="O38">
        <v>29</v>
      </c>
      <c r="P38">
        <v>355</v>
      </c>
      <c r="Q38">
        <v>91.83098591549296</v>
      </c>
      <c r="V38">
        <v>91.718425616697488</v>
      </c>
      <c r="W38">
        <v>1.3864148016346385</v>
      </c>
      <c r="Y38">
        <v>85.312014542699131</v>
      </c>
      <c r="Z38">
        <v>1.5997489587539013</v>
      </c>
    </row>
    <row r="39" spans="2:76" x14ac:dyDescent="0.35">
      <c r="B39" s="10" t="s">
        <v>783</v>
      </c>
      <c r="C39" s="22">
        <v>43.170870887806345</v>
      </c>
      <c r="D39" s="35">
        <v>9.9618753247711176</v>
      </c>
      <c r="F39" s="19">
        <v>0.30581039755351686</v>
      </c>
      <c r="G39">
        <v>0.30581039755351691</v>
      </c>
      <c r="I39" t="s">
        <v>506</v>
      </c>
      <c r="J39" s="18">
        <v>0.43479911900964535</v>
      </c>
      <c r="K39">
        <v>0.24994239325106238</v>
      </c>
      <c r="M39" t="s">
        <v>483</v>
      </c>
      <c r="P39">
        <v>0</v>
      </c>
      <c r="Q39">
        <v>90.224429598030397</v>
      </c>
      <c r="R39">
        <v>1.4391271767004465</v>
      </c>
      <c r="V39">
        <v>43.513675582131633</v>
      </c>
      <c r="W39">
        <v>14.569087600126164</v>
      </c>
      <c r="Y39">
        <v>35.960993451569536</v>
      </c>
      <c r="Z39">
        <v>13.282282298315627</v>
      </c>
    </row>
    <row r="40" spans="2:76" x14ac:dyDescent="0.35">
      <c r="B40" s="10" t="s">
        <v>782</v>
      </c>
      <c r="C40" s="22">
        <v>40.762821430183322</v>
      </c>
      <c r="D40" s="35">
        <v>9.7557683092377498</v>
      </c>
      <c r="F40" s="19">
        <v>0.1349527665317139</v>
      </c>
      <c r="G40">
        <v>0.1349527665317139</v>
      </c>
      <c r="I40" t="s">
        <v>508</v>
      </c>
      <c r="J40" s="18">
        <v>0.1349527665317139</v>
      </c>
      <c r="K40">
        <v>0.1349527665317139</v>
      </c>
      <c r="V40">
        <v>53.71562310876908</v>
      </c>
      <c r="W40">
        <v>8.7808578808214328</v>
      </c>
      <c r="Y40">
        <v>74.692847048804055</v>
      </c>
      <c r="Z40">
        <v>8.2167878348293009</v>
      </c>
    </row>
    <row r="41" spans="2:76" x14ac:dyDescent="0.35">
      <c r="B41" t="s">
        <v>531</v>
      </c>
      <c r="C41" s="19">
        <v>90.224429598030397</v>
      </c>
      <c r="D41" s="34">
        <v>1.4391271767004465</v>
      </c>
      <c r="X41">
        <v>45.264198581753199</v>
      </c>
      <c r="Y41">
        <v>14.540521797435247</v>
      </c>
      <c r="AA41">
        <v>41.077543193859476</v>
      </c>
      <c r="AB41">
        <v>14.373878586345763</v>
      </c>
    </row>
    <row r="42" spans="2:76" x14ac:dyDescent="0.35">
      <c r="B42" t="s">
        <v>510</v>
      </c>
      <c r="C42" s="19">
        <f>AVERAGE(C30:C40)</f>
        <v>58.076350679581353</v>
      </c>
      <c r="D42" s="34">
        <f>STDEV(C30:C40)/SQRT(11)</f>
        <v>6.6908011078225496</v>
      </c>
      <c r="X42">
        <v>44.774633733759451</v>
      </c>
      <c r="Y42">
        <v>14.900423334681154</v>
      </c>
      <c r="AA42">
        <v>36.751009126607187</v>
      </c>
      <c r="AB42">
        <v>13.275950544087035</v>
      </c>
    </row>
    <row r="43" spans="2:76" x14ac:dyDescent="0.35">
      <c r="X43">
        <v>93.310077543781546</v>
      </c>
      <c r="Y43">
        <v>0.65802411983208231</v>
      </c>
      <c r="AA43">
        <v>94.277946412903603</v>
      </c>
      <c r="AB43">
        <v>0.6429984535530483</v>
      </c>
    </row>
    <row r="46" spans="2:76" x14ac:dyDescent="0.35">
      <c r="B46" t="s">
        <v>6</v>
      </c>
      <c r="C46">
        <v>1</v>
      </c>
      <c r="D46">
        <v>132</v>
      </c>
    </row>
    <row r="47" spans="2:76" x14ac:dyDescent="0.35">
      <c r="B47" t="s">
        <v>17</v>
      </c>
      <c r="C47">
        <v>0</v>
      </c>
      <c r="D47">
        <v>137</v>
      </c>
      <c r="E47">
        <v>133</v>
      </c>
      <c r="F47">
        <v>0.75187969924812026</v>
      </c>
      <c r="I47" t="s">
        <v>51</v>
      </c>
      <c r="J47">
        <v>0</v>
      </c>
      <c r="K47">
        <v>228</v>
      </c>
      <c r="L47">
        <v>228</v>
      </c>
      <c r="M47">
        <v>0</v>
      </c>
      <c r="P47" t="s">
        <v>96</v>
      </c>
      <c r="Q47">
        <v>0</v>
      </c>
      <c r="R47">
        <v>202</v>
      </c>
      <c r="S47">
        <v>202</v>
      </c>
      <c r="T47">
        <v>0</v>
      </c>
      <c r="W47" t="s">
        <v>141</v>
      </c>
      <c r="X47">
        <v>0</v>
      </c>
      <c r="Y47">
        <v>298</v>
      </c>
      <c r="Z47">
        <v>298</v>
      </c>
      <c r="AA47">
        <v>0</v>
      </c>
      <c r="AD47" t="s">
        <v>186</v>
      </c>
      <c r="AE47">
        <v>24</v>
      </c>
      <c r="AF47">
        <v>190</v>
      </c>
      <c r="AG47">
        <v>214</v>
      </c>
      <c r="AH47">
        <v>11.214953271028037</v>
      </c>
      <c r="AK47" t="s">
        <v>231</v>
      </c>
      <c r="AL47">
        <v>0</v>
      </c>
      <c r="AM47">
        <v>297</v>
      </c>
      <c r="AN47">
        <v>297</v>
      </c>
      <c r="AO47">
        <v>0</v>
      </c>
      <c r="AR47" t="s">
        <v>276</v>
      </c>
      <c r="AS47">
        <v>0</v>
      </c>
      <c r="AT47">
        <v>77</v>
      </c>
      <c r="AU47">
        <v>77</v>
      </c>
      <c r="AV47">
        <v>0</v>
      </c>
      <c r="AY47" t="s">
        <v>321</v>
      </c>
      <c r="AZ47">
        <v>0</v>
      </c>
      <c r="BA47">
        <v>192</v>
      </c>
      <c r="BB47">
        <v>192</v>
      </c>
      <c r="BC47">
        <v>0</v>
      </c>
      <c r="BF47" t="s">
        <v>366</v>
      </c>
      <c r="BG47">
        <v>0</v>
      </c>
      <c r="BH47">
        <v>78</v>
      </c>
      <c r="BI47">
        <v>78</v>
      </c>
      <c r="BJ47">
        <v>0</v>
      </c>
      <c r="BM47" t="s">
        <v>410</v>
      </c>
      <c r="BN47">
        <v>1</v>
      </c>
      <c r="BO47">
        <v>227</v>
      </c>
      <c r="BP47">
        <v>228</v>
      </c>
      <c r="BQ47">
        <v>0.43859649122807015</v>
      </c>
      <c r="BT47" t="s">
        <v>453</v>
      </c>
      <c r="BU47">
        <v>0</v>
      </c>
      <c r="BV47">
        <v>203</v>
      </c>
      <c r="BW47">
        <v>203</v>
      </c>
      <c r="BX47">
        <v>0</v>
      </c>
    </row>
    <row r="48" spans="2:76" x14ac:dyDescent="0.35">
      <c r="B48" t="s">
        <v>28</v>
      </c>
      <c r="C48">
        <v>0</v>
      </c>
      <c r="D48">
        <v>149</v>
      </c>
      <c r="E48">
        <v>137</v>
      </c>
      <c r="F48">
        <v>0</v>
      </c>
      <c r="I48" t="s">
        <v>62</v>
      </c>
      <c r="J48">
        <v>2</v>
      </c>
      <c r="K48">
        <v>216</v>
      </c>
      <c r="L48">
        <v>218</v>
      </c>
      <c r="M48">
        <v>0.91743119266055051</v>
      </c>
      <c r="P48" t="s">
        <v>107</v>
      </c>
      <c r="Q48">
        <v>0</v>
      </c>
      <c r="R48">
        <v>222</v>
      </c>
      <c r="S48">
        <v>222</v>
      </c>
      <c r="T48">
        <v>0</v>
      </c>
      <c r="W48" t="s">
        <v>152</v>
      </c>
      <c r="X48">
        <v>0</v>
      </c>
      <c r="Y48">
        <v>290</v>
      </c>
      <c r="Z48">
        <v>290</v>
      </c>
      <c r="AA48">
        <v>0</v>
      </c>
      <c r="AD48" t="s">
        <v>197</v>
      </c>
      <c r="AE48">
        <v>18</v>
      </c>
      <c r="AF48">
        <v>179</v>
      </c>
      <c r="AG48">
        <v>197</v>
      </c>
      <c r="AH48">
        <v>9.1370558375634516</v>
      </c>
      <c r="AK48" t="s">
        <v>242</v>
      </c>
      <c r="AL48">
        <v>1</v>
      </c>
      <c r="AM48">
        <v>177</v>
      </c>
      <c r="AN48">
        <v>178</v>
      </c>
      <c r="AO48">
        <v>0.5617977528089888</v>
      </c>
      <c r="AR48" t="s">
        <v>287</v>
      </c>
      <c r="AS48">
        <v>0</v>
      </c>
      <c r="AT48">
        <v>143</v>
      </c>
      <c r="AU48">
        <v>143</v>
      </c>
      <c r="AV48">
        <v>0</v>
      </c>
      <c r="AY48" t="s">
        <v>332</v>
      </c>
      <c r="AZ48">
        <v>2</v>
      </c>
      <c r="BA48">
        <v>148</v>
      </c>
      <c r="BB48">
        <v>150</v>
      </c>
      <c r="BC48">
        <v>1.3333333333333335</v>
      </c>
      <c r="BF48" t="s">
        <v>377</v>
      </c>
      <c r="BG48">
        <v>3</v>
      </c>
      <c r="BH48">
        <v>97</v>
      </c>
      <c r="BI48">
        <v>100</v>
      </c>
      <c r="BJ48">
        <v>3</v>
      </c>
      <c r="BM48" t="s">
        <v>420</v>
      </c>
      <c r="BN48">
        <v>2</v>
      </c>
      <c r="BO48">
        <v>229</v>
      </c>
      <c r="BP48">
        <v>231</v>
      </c>
      <c r="BQ48">
        <v>0.86580086580086579</v>
      </c>
      <c r="BT48" t="s">
        <v>464</v>
      </c>
      <c r="BU48">
        <v>0</v>
      </c>
      <c r="BV48">
        <v>168</v>
      </c>
      <c r="BW48">
        <v>168</v>
      </c>
      <c r="BX48">
        <v>0</v>
      </c>
    </row>
    <row r="49" spans="2:77" x14ac:dyDescent="0.35">
      <c r="B49" t="s">
        <v>39</v>
      </c>
      <c r="E49">
        <v>149</v>
      </c>
      <c r="F49">
        <v>0</v>
      </c>
      <c r="I49" t="s">
        <v>73</v>
      </c>
      <c r="J49">
        <v>0</v>
      </c>
      <c r="K49">
        <v>187</v>
      </c>
      <c r="L49">
        <v>187</v>
      </c>
      <c r="M49">
        <v>0</v>
      </c>
      <c r="P49" t="s">
        <v>118</v>
      </c>
      <c r="Q49">
        <v>0</v>
      </c>
      <c r="R49">
        <v>242</v>
      </c>
      <c r="S49">
        <v>242</v>
      </c>
      <c r="T49">
        <v>0</v>
      </c>
      <c r="W49" t="s">
        <v>163</v>
      </c>
      <c r="X49">
        <v>0</v>
      </c>
      <c r="Y49">
        <v>270</v>
      </c>
      <c r="Z49">
        <v>270</v>
      </c>
      <c r="AA49">
        <v>0</v>
      </c>
      <c r="AD49" t="s">
        <v>208</v>
      </c>
      <c r="AE49">
        <v>31</v>
      </c>
      <c r="AF49">
        <v>203</v>
      </c>
      <c r="AG49">
        <v>234</v>
      </c>
      <c r="AH49">
        <v>13.247863247863249</v>
      </c>
      <c r="AK49" t="s">
        <v>253</v>
      </c>
      <c r="AL49">
        <v>1</v>
      </c>
      <c r="AM49">
        <v>90</v>
      </c>
      <c r="AN49">
        <v>91</v>
      </c>
      <c r="AO49">
        <v>1.098901098901099</v>
      </c>
      <c r="AR49" t="s">
        <v>298</v>
      </c>
      <c r="AS49">
        <v>1</v>
      </c>
      <c r="AT49">
        <v>313</v>
      </c>
      <c r="AU49">
        <v>314</v>
      </c>
      <c r="AV49">
        <v>0.31847133757961787</v>
      </c>
      <c r="AY49" t="s">
        <v>343</v>
      </c>
      <c r="AZ49">
        <v>3</v>
      </c>
      <c r="BA49">
        <v>261</v>
      </c>
      <c r="BB49">
        <v>264</v>
      </c>
      <c r="BC49">
        <v>1.1363636363636365</v>
      </c>
      <c r="BF49" t="s">
        <v>388</v>
      </c>
      <c r="BG49">
        <v>3</v>
      </c>
      <c r="BH49">
        <v>107</v>
      </c>
      <c r="BI49">
        <v>110</v>
      </c>
      <c r="BJ49">
        <v>2.7272727272727271</v>
      </c>
      <c r="BM49" t="s">
        <v>430</v>
      </c>
      <c r="BN49">
        <v>0</v>
      </c>
      <c r="BO49">
        <v>189</v>
      </c>
      <c r="BP49">
        <v>189</v>
      </c>
      <c r="BQ49">
        <v>0</v>
      </c>
      <c r="BT49" t="s">
        <v>475</v>
      </c>
      <c r="BU49">
        <v>1</v>
      </c>
      <c r="BV49">
        <v>246</v>
      </c>
      <c r="BW49">
        <v>247</v>
      </c>
      <c r="BX49">
        <v>0.40485829959514169</v>
      </c>
    </row>
    <row r="50" spans="2:77" x14ac:dyDescent="0.35">
      <c r="E50">
        <v>139.66666666666666</v>
      </c>
      <c r="F50">
        <v>0.25062656641604009</v>
      </c>
      <c r="G50">
        <v>0.25062656641604009</v>
      </c>
      <c r="I50" t="s">
        <v>84</v>
      </c>
      <c r="L50">
        <v>0</v>
      </c>
      <c r="M50">
        <v>0.30581039755351686</v>
      </c>
      <c r="N50">
        <v>0.30581039755351691</v>
      </c>
      <c r="P50" t="s">
        <v>129</v>
      </c>
      <c r="S50">
        <v>0</v>
      </c>
      <c r="T50">
        <v>0</v>
      </c>
      <c r="U50">
        <v>0</v>
      </c>
      <c r="W50" t="s">
        <v>174</v>
      </c>
      <c r="Z50">
        <v>0</v>
      </c>
      <c r="AA50">
        <v>0</v>
      </c>
      <c r="AB50">
        <v>0</v>
      </c>
      <c r="AD50" t="s">
        <v>219</v>
      </c>
      <c r="AG50">
        <v>0</v>
      </c>
      <c r="AH50">
        <v>11.19995745215158</v>
      </c>
      <c r="AI50">
        <v>1.1867115694334665</v>
      </c>
      <c r="AK50" t="s">
        <v>264</v>
      </c>
      <c r="AN50">
        <v>0</v>
      </c>
      <c r="AO50">
        <v>0.5535662839033626</v>
      </c>
      <c r="AP50">
        <v>0.31725212061375258</v>
      </c>
      <c r="AR50" t="s">
        <v>309</v>
      </c>
      <c r="AU50">
        <v>0</v>
      </c>
      <c r="AV50">
        <v>0.1061571125265393</v>
      </c>
      <c r="AW50">
        <v>0.1061571125265393</v>
      </c>
      <c r="AY50" t="s">
        <v>354</v>
      </c>
      <c r="BB50">
        <v>0</v>
      </c>
      <c r="BC50">
        <v>0.8232323232323232</v>
      </c>
      <c r="BD50">
        <v>0.41552491256720497</v>
      </c>
      <c r="BF50" t="s">
        <v>399</v>
      </c>
      <c r="BI50">
        <v>0</v>
      </c>
      <c r="BJ50">
        <v>1.9090909090909089</v>
      </c>
      <c r="BK50">
        <v>0.95778670480479466</v>
      </c>
      <c r="BM50" t="s">
        <v>441</v>
      </c>
      <c r="BP50">
        <v>0</v>
      </c>
      <c r="BQ50">
        <v>0.43479911900964535</v>
      </c>
      <c r="BR50">
        <v>0.24994239325106238</v>
      </c>
      <c r="BT50" t="s">
        <v>479</v>
      </c>
      <c r="BW50">
        <v>0</v>
      </c>
      <c r="BX50">
        <v>0.1349527665317139</v>
      </c>
      <c r="BY50">
        <v>0.1349527665317139</v>
      </c>
    </row>
    <row r="56" spans="2:77" x14ac:dyDescent="0.35">
      <c r="J56" t="s">
        <v>538</v>
      </c>
      <c r="K56">
        <v>6.8739074960927948E-5</v>
      </c>
      <c r="Q56" t="s">
        <v>538</v>
      </c>
      <c r="R56">
        <v>0.11953032504021024</v>
      </c>
    </row>
    <row r="58" spans="2:77" ht="44" thickBot="1" x14ac:dyDescent="0.4">
      <c r="B58" s="20" t="s">
        <v>533</v>
      </c>
      <c r="C58" s="20" t="s">
        <v>539</v>
      </c>
      <c r="D58" s="20" t="s">
        <v>540</v>
      </c>
      <c r="AC58" s="28" t="s">
        <v>533</v>
      </c>
      <c r="AD58" s="28" t="s">
        <v>539</v>
      </c>
      <c r="AE58" s="28" t="s">
        <v>540</v>
      </c>
      <c r="AF58" s="28" t="s">
        <v>545</v>
      </c>
    </row>
    <row r="59" spans="2:77" ht="15" thickBot="1" x14ac:dyDescent="0.4">
      <c r="B59" s="16" t="s">
        <v>519</v>
      </c>
      <c r="C59" s="26">
        <v>39.382817734023192</v>
      </c>
      <c r="D59" s="19">
        <v>90.224429598030397</v>
      </c>
      <c r="E59" s="20" t="s">
        <v>545</v>
      </c>
      <c r="F59" s="20" t="s">
        <v>544</v>
      </c>
      <c r="G59" s="20" t="s">
        <v>546</v>
      </c>
      <c r="H59" s="20"/>
      <c r="K59" t="s">
        <v>488</v>
      </c>
      <c r="L59" s="18">
        <v>0.25062656641604009</v>
      </c>
      <c r="M59">
        <v>0.25062656641604009</v>
      </c>
      <c r="P59" t="s">
        <v>6</v>
      </c>
      <c r="Q59">
        <v>1</v>
      </c>
      <c r="R59">
        <v>132</v>
      </c>
      <c r="S59">
        <v>133</v>
      </c>
      <c r="T59">
        <v>0.75187969924812026</v>
      </c>
      <c r="AC59" t="s">
        <v>488</v>
      </c>
      <c r="AD59" s="29">
        <v>39.380000000000003</v>
      </c>
      <c r="AE59" s="29">
        <v>90.22</v>
      </c>
      <c r="AF59" s="30">
        <v>2.4300000000000001E-5</v>
      </c>
    </row>
    <row r="60" spans="2:77" x14ac:dyDescent="0.35">
      <c r="B60" s="16" t="s">
        <v>520</v>
      </c>
      <c r="C60" s="26">
        <v>39.737334516850588</v>
      </c>
      <c r="D60" s="19">
        <v>90.224429598030397</v>
      </c>
      <c r="E60" s="25">
        <v>2.4271201494508689E-5</v>
      </c>
      <c r="F60" s="19">
        <v>0.25062656641604009</v>
      </c>
      <c r="G60" s="24">
        <v>4.2215238886200653E-4</v>
      </c>
      <c r="K60" t="s">
        <v>490</v>
      </c>
      <c r="L60" s="18">
        <v>0.30581039755351686</v>
      </c>
      <c r="M60">
        <v>0.30581039755351691</v>
      </c>
      <c r="P60" t="s">
        <v>17</v>
      </c>
      <c r="Q60">
        <v>0</v>
      </c>
      <c r="R60">
        <v>137</v>
      </c>
      <c r="S60">
        <v>137</v>
      </c>
      <c r="T60">
        <v>0</v>
      </c>
      <c r="AC60" t="s">
        <v>500</v>
      </c>
      <c r="AD60" s="31">
        <v>39.74</v>
      </c>
      <c r="AE60" s="31">
        <v>90.22</v>
      </c>
      <c r="AF60" s="32">
        <v>4.6799999999999999E-5</v>
      </c>
    </row>
    <row r="61" spans="2:77" x14ac:dyDescent="0.35">
      <c r="B61" s="16" t="s">
        <v>521</v>
      </c>
      <c r="C61" s="26">
        <v>39.005125504881541</v>
      </c>
      <c r="D61" s="19">
        <v>90.224429598030397</v>
      </c>
      <c r="E61" s="25">
        <v>4.6843183602792812E-5</v>
      </c>
      <c r="F61" s="19">
        <v>0.1061571125265393</v>
      </c>
      <c r="G61" s="24">
        <v>5.908301486960111E-4</v>
      </c>
      <c r="K61" t="s">
        <v>492</v>
      </c>
      <c r="L61" s="18">
        <v>0</v>
      </c>
      <c r="M61">
        <v>0</v>
      </c>
      <c r="P61" t="s">
        <v>28</v>
      </c>
      <c r="Q61">
        <v>0</v>
      </c>
      <c r="R61">
        <v>149</v>
      </c>
      <c r="S61">
        <v>149</v>
      </c>
      <c r="T61">
        <v>0</v>
      </c>
      <c r="AC61" t="s">
        <v>492</v>
      </c>
      <c r="AD61" s="31">
        <v>39.01</v>
      </c>
      <c r="AE61" s="31">
        <v>90.22</v>
      </c>
      <c r="AF61" s="32">
        <v>2.5899999999999999E-5</v>
      </c>
    </row>
    <row r="62" spans="2:77" x14ac:dyDescent="0.35">
      <c r="B62" s="16" t="s">
        <v>522</v>
      </c>
      <c r="C62" s="26">
        <v>39.532169794775264</v>
      </c>
      <c r="D62" s="19">
        <v>90.224429598030397</v>
      </c>
      <c r="E62" s="25">
        <v>2.5939854502442583E-5</v>
      </c>
      <c r="F62" s="19">
        <v>0</v>
      </c>
      <c r="G62" s="24">
        <v>4.9281853975065586E-4</v>
      </c>
      <c r="K62" t="s">
        <v>494</v>
      </c>
      <c r="L62" s="18">
        <v>0</v>
      </c>
      <c r="M62">
        <v>0</v>
      </c>
      <c r="P62" t="s">
        <v>39</v>
      </c>
      <c r="S62">
        <v>139.66666666666666</v>
      </c>
      <c r="T62">
        <v>0.25062656641604009</v>
      </c>
      <c r="U62">
        <v>0.25062656641604009</v>
      </c>
      <c r="AC62" t="s">
        <v>494</v>
      </c>
      <c r="AD62" s="31">
        <v>39.53</v>
      </c>
      <c r="AE62" s="31">
        <v>90.22</v>
      </c>
      <c r="AF62" s="32">
        <v>3.6600000000000002E-5</v>
      </c>
    </row>
    <row r="63" spans="2:77" x14ac:dyDescent="0.35">
      <c r="B63" s="16" t="s">
        <v>523</v>
      </c>
      <c r="C63" s="26">
        <v>40.762821430183322</v>
      </c>
      <c r="D63" s="19">
        <v>90.224429598030397</v>
      </c>
      <c r="E63" s="25">
        <v>3.6626675176037317E-5</v>
      </c>
      <c r="F63" s="19">
        <v>0</v>
      </c>
      <c r="G63" s="24">
        <v>5.1617581813328823E-4</v>
      </c>
      <c r="K63" t="s">
        <v>496</v>
      </c>
      <c r="L63" s="18">
        <v>11.19995745215158</v>
      </c>
      <c r="M63">
        <v>1.1867115694334665</v>
      </c>
      <c r="AC63" t="s">
        <v>506</v>
      </c>
      <c r="AD63" s="31">
        <v>40.76</v>
      </c>
      <c r="AE63" s="31">
        <v>90.22</v>
      </c>
      <c r="AF63" s="32">
        <v>6.8700000000000003E-5</v>
      </c>
    </row>
    <row r="64" spans="2:77" x14ac:dyDescent="0.35">
      <c r="B64" t="s">
        <v>524</v>
      </c>
      <c r="C64" s="19">
        <v>43.170870887806345</v>
      </c>
      <c r="D64" s="19">
        <v>90.224429598030397</v>
      </c>
      <c r="E64" s="25">
        <v>6.8739074960927948E-5</v>
      </c>
      <c r="F64" s="19">
        <v>0.43479911900964535</v>
      </c>
      <c r="G64" s="24">
        <v>5.6491475067550615E-4</v>
      </c>
      <c r="K64" t="s">
        <v>498</v>
      </c>
      <c r="L64" s="18">
        <v>0.5535662839033626</v>
      </c>
      <c r="M64">
        <v>0.31725212061375258</v>
      </c>
      <c r="AC64" t="s">
        <v>504</v>
      </c>
      <c r="AD64" s="31">
        <v>43.17</v>
      </c>
      <c r="AE64" s="31">
        <v>90.22</v>
      </c>
      <c r="AF64" s="32">
        <v>1.5100000000000001E-4</v>
      </c>
    </row>
    <row r="65" spans="2:32" x14ac:dyDescent="0.35">
      <c r="B65" t="s">
        <v>525</v>
      </c>
      <c r="C65" s="19">
        <v>66.114270753656157</v>
      </c>
      <c r="D65" s="19">
        <v>90.224429598030397</v>
      </c>
      <c r="E65" s="25">
        <v>1.5074448430256259E-4</v>
      </c>
      <c r="F65" s="19">
        <v>1.9090909090909089</v>
      </c>
      <c r="G65" s="24">
        <v>5.6051647211523162E-4</v>
      </c>
      <c r="K65" t="s">
        <v>500</v>
      </c>
      <c r="L65" s="18">
        <v>0.1061571125265393</v>
      </c>
      <c r="M65">
        <v>0.1061571125265393</v>
      </c>
      <c r="AC65" t="s">
        <v>496</v>
      </c>
      <c r="AD65" s="31">
        <v>66.11</v>
      </c>
      <c r="AE65" s="31">
        <v>90.22</v>
      </c>
      <c r="AF65" s="32">
        <v>1.42E-3</v>
      </c>
    </row>
    <row r="66" spans="2:32" x14ac:dyDescent="0.35">
      <c r="B66" t="s">
        <v>526</v>
      </c>
      <c r="C66" s="19">
        <v>64.204235078786581</v>
      </c>
      <c r="D66" s="19">
        <v>90.224429598030397</v>
      </c>
      <c r="E66" s="25">
        <v>1.423594568640652E-3</v>
      </c>
      <c r="F66" s="19">
        <v>11.19995745215158</v>
      </c>
      <c r="G66" s="24">
        <v>4.6803336642923392E-8</v>
      </c>
      <c r="K66" t="s">
        <v>502</v>
      </c>
      <c r="L66" s="18">
        <v>0.8232323232323232</v>
      </c>
      <c r="M66">
        <v>0.41552491256720497</v>
      </c>
      <c r="AC66" t="s">
        <v>502</v>
      </c>
      <c r="AD66" s="31">
        <v>64.2</v>
      </c>
      <c r="AE66" s="31">
        <v>90.22</v>
      </c>
      <c r="AF66" s="32">
        <v>6.6100000000000002E-4</v>
      </c>
    </row>
    <row r="67" spans="2:32" x14ac:dyDescent="0.35">
      <c r="B67" t="s">
        <v>527</v>
      </c>
      <c r="C67" s="19">
        <v>88.515220079698324</v>
      </c>
      <c r="D67" s="19">
        <v>90.224429598030397</v>
      </c>
      <c r="E67" s="25">
        <v>6.6068620165797955E-4</v>
      </c>
      <c r="F67" s="19">
        <v>0.8232323232323232</v>
      </c>
      <c r="G67" s="24">
        <v>4.8853740203012982E-9</v>
      </c>
      <c r="K67" t="s">
        <v>504</v>
      </c>
      <c r="L67" s="18">
        <v>1.9090909090909089</v>
      </c>
      <c r="M67">
        <v>0.95778670480479466</v>
      </c>
      <c r="AC67" t="s">
        <v>498</v>
      </c>
      <c r="AD67" s="31">
        <v>88.52</v>
      </c>
      <c r="AE67" s="31">
        <v>90.22</v>
      </c>
      <c r="AF67" s="33">
        <v>0.40699999999999997</v>
      </c>
    </row>
    <row r="68" spans="2:32" x14ac:dyDescent="0.35">
      <c r="B68" t="s">
        <v>528</v>
      </c>
      <c r="C68" s="19">
        <v>84.620979716391048</v>
      </c>
      <c r="D68" s="19">
        <v>90.224429598030397</v>
      </c>
      <c r="E68" s="24">
        <v>0.4072564518442664</v>
      </c>
      <c r="F68" s="19">
        <v>0.5535662839033626</v>
      </c>
      <c r="G68" s="24">
        <v>9.9007450314375345E-26</v>
      </c>
      <c r="K68" t="s">
        <v>506</v>
      </c>
      <c r="L68" s="18">
        <v>0.43479911900964535</v>
      </c>
      <c r="M68">
        <v>0.24994239325106238</v>
      </c>
      <c r="AC68" t="s">
        <v>490</v>
      </c>
      <c r="AD68" s="31">
        <v>84.62</v>
      </c>
      <c r="AE68" s="31">
        <v>90.22</v>
      </c>
      <c r="AF68" s="32">
        <v>3.9600000000000003E-2</v>
      </c>
    </row>
    <row r="69" spans="2:32" x14ac:dyDescent="0.35">
      <c r="B69" t="s">
        <v>529</v>
      </c>
      <c r="C69" s="19">
        <v>93.794011978342567</v>
      </c>
      <c r="D69" s="19">
        <v>90.224429598030397</v>
      </c>
      <c r="E69" s="25">
        <v>3.9628037493701695E-2</v>
      </c>
      <c r="F69" s="19">
        <v>0.30581039755351686</v>
      </c>
      <c r="G69" s="24">
        <v>5.5061465086425743E-21</v>
      </c>
      <c r="K69" t="s">
        <v>508</v>
      </c>
      <c r="L69" s="18">
        <v>0.1349527665317139</v>
      </c>
      <c r="M69">
        <v>0.1349527665317139</v>
      </c>
      <c r="AC69" t="s">
        <v>508</v>
      </c>
      <c r="AD69" s="31">
        <v>93.79</v>
      </c>
      <c r="AE69" s="31">
        <v>90.22</v>
      </c>
      <c r="AF69" s="33">
        <v>0.12</v>
      </c>
    </row>
    <row r="70" spans="2:32" x14ac:dyDescent="0.35">
      <c r="E70" s="24">
        <v>0.11953032504021024</v>
      </c>
      <c r="F70" s="19">
        <v>0.1349527665317139</v>
      </c>
      <c r="G70" s="24">
        <v>1.3338348042310205E-35</v>
      </c>
    </row>
    <row r="71" spans="2:32" x14ac:dyDescent="0.35">
      <c r="E71" s="17"/>
      <c r="F71" s="19"/>
    </row>
    <row r="72" spans="2:32" x14ac:dyDescent="0.35">
      <c r="E72" s="17"/>
    </row>
    <row r="73" spans="2:32" x14ac:dyDescent="0.35">
      <c r="E73" s="17"/>
    </row>
    <row r="74" spans="2:32" x14ac:dyDescent="0.35">
      <c r="C74" s="10" t="s">
        <v>778</v>
      </c>
      <c r="D74" s="22">
        <v>39.382817734023192</v>
      </c>
      <c r="E74" s="35">
        <v>9.1828304016103743</v>
      </c>
    </row>
    <row r="75" spans="2:32" x14ac:dyDescent="0.35">
      <c r="C75" t="s">
        <v>490</v>
      </c>
      <c r="D75" s="19">
        <v>84.620979716391005</v>
      </c>
      <c r="E75" s="34">
        <v>1.9522402892680089</v>
      </c>
      <c r="G75" t="s">
        <v>490</v>
      </c>
      <c r="H75" s="19">
        <v>84.620979716391048</v>
      </c>
      <c r="I75" s="34">
        <v>1.9522402892680089</v>
      </c>
    </row>
    <row r="76" spans="2:32" x14ac:dyDescent="0.35">
      <c r="C76" s="10" t="s">
        <v>780</v>
      </c>
      <c r="D76" s="22">
        <v>39.005125504881498</v>
      </c>
      <c r="E76" s="35">
        <v>9.3018261526538879</v>
      </c>
    </row>
    <row r="77" spans="2:32" x14ac:dyDescent="0.35">
      <c r="C77" t="s">
        <v>508</v>
      </c>
      <c r="D77" s="19">
        <v>93.794011978342567</v>
      </c>
      <c r="E77" s="34">
        <v>0.46130164397459916</v>
      </c>
      <c r="G77" t="s">
        <v>508</v>
      </c>
      <c r="H77" s="19">
        <v>93.794011978342567</v>
      </c>
      <c r="I77" s="34">
        <v>0.46130164397459916</v>
      </c>
    </row>
    <row r="78" spans="2:32" x14ac:dyDescent="0.35">
      <c r="C78" s="10" t="s">
        <v>781</v>
      </c>
      <c r="D78" s="22">
        <v>39.532169794775264</v>
      </c>
      <c r="E78" s="35">
        <v>9.473362891404669</v>
      </c>
      <c r="G78" s="10" t="s">
        <v>781</v>
      </c>
      <c r="H78" s="22">
        <v>39.532169794775264</v>
      </c>
      <c r="I78" s="35">
        <v>9.473362891404669</v>
      </c>
    </row>
    <row r="79" spans="2:32" x14ac:dyDescent="0.35">
      <c r="C79" t="s">
        <v>784</v>
      </c>
      <c r="D79" s="19">
        <v>66.114270753656157</v>
      </c>
      <c r="E79" s="34">
        <v>6.3832054275807293</v>
      </c>
      <c r="G79" t="s">
        <v>784</v>
      </c>
      <c r="H79" s="19">
        <v>66.114270753656157</v>
      </c>
      <c r="I79" s="34">
        <v>6.3832054275807293</v>
      </c>
    </row>
    <row r="80" spans="2:32" x14ac:dyDescent="0.35">
      <c r="C80" t="s">
        <v>498</v>
      </c>
      <c r="D80" s="19">
        <v>88.515220079698324</v>
      </c>
      <c r="E80" s="34">
        <v>1.2654636764480378</v>
      </c>
      <c r="G80" t="s">
        <v>498</v>
      </c>
      <c r="H80" s="19">
        <v>88.515220079698324</v>
      </c>
      <c r="I80" s="34">
        <v>1.2654636764480378</v>
      </c>
    </row>
    <row r="81" spans="3:9" x14ac:dyDescent="0.35">
      <c r="C81" s="10" t="s">
        <v>779</v>
      </c>
      <c r="D81" s="22">
        <v>39.737334516850588</v>
      </c>
      <c r="E81" s="35">
        <v>9.6335727818659809</v>
      </c>
      <c r="G81" s="10" t="s">
        <v>779</v>
      </c>
      <c r="H81" s="22">
        <v>39.737334516850588</v>
      </c>
      <c r="I81" s="35">
        <v>9.6335727818659809</v>
      </c>
    </row>
    <row r="82" spans="3:9" x14ac:dyDescent="0.35">
      <c r="C82" t="s">
        <v>785</v>
      </c>
      <c r="D82" s="19">
        <v>64.204235078786581</v>
      </c>
      <c r="E82" s="34">
        <v>6.3278697860863113</v>
      </c>
      <c r="G82" t="s">
        <v>785</v>
      </c>
      <c r="H82" s="19">
        <v>64.204235078786581</v>
      </c>
      <c r="I82" s="34">
        <v>6.3278697860863113</v>
      </c>
    </row>
    <row r="83" spans="3:9" x14ac:dyDescent="0.35">
      <c r="C83" s="10" t="s">
        <v>783</v>
      </c>
      <c r="D83" s="22">
        <v>43.170870887806345</v>
      </c>
      <c r="E83" s="35">
        <v>9.9618753247711176</v>
      </c>
      <c r="G83" s="10" t="s">
        <v>783</v>
      </c>
      <c r="H83" s="22">
        <v>43.170870887806345</v>
      </c>
      <c r="I83" s="35">
        <v>9.9618753247711176</v>
      </c>
    </row>
    <row r="84" spans="3:9" x14ac:dyDescent="0.35">
      <c r="C84" s="10" t="s">
        <v>782</v>
      </c>
      <c r="D84" s="22">
        <v>40.762821430183322</v>
      </c>
      <c r="E84" s="35">
        <v>9.7557683092377498</v>
      </c>
      <c r="G84" s="10" t="s">
        <v>782</v>
      </c>
      <c r="H84" s="22">
        <v>40.762821430183322</v>
      </c>
      <c r="I84" s="35">
        <v>9.7557683092377498</v>
      </c>
    </row>
    <row r="85" spans="3:9" x14ac:dyDescent="0.35">
      <c r="C85" t="s">
        <v>531</v>
      </c>
      <c r="D85" s="19">
        <v>90.224429598030397</v>
      </c>
      <c r="E85" s="34">
        <v>1.4391271767004465</v>
      </c>
    </row>
    <row r="86" spans="3:9" x14ac:dyDescent="0.35">
      <c r="C86" t="s">
        <v>510</v>
      </c>
      <c r="D86" s="19">
        <f>AVERAGE(D74:D84)</f>
        <v>58.076350679581353</v>
      </c>
      <c r="E86" s="34">
        <f>STDEV(D74:D84)/SQRT(11)</f>
        <v>6.6908011078225496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2EA86-9514-404A-B637-56399F3DE744}">
  <dimension ref="B2:BX43"/>
  <sheetViews>
    <sheetView zoomScale="33" workbookViewId="0">
      <selection activeCell="M20" sqref="M20"/>
    </sheetView>
  </sheetViews>
  <sheetFormatPr defaultRowHeight="14.5" x14ac:dyDescent="0.35"/>
  <cols>
    <col min="3" max="3" width="9.36328125" bestFit="1" customWidth="1"/>
  </cols>
  <sheetData>
    <row r="2" spans="2:76" x14ac:dyDescent="0.35">
      <c r="B2" t="s">
        <v>0</v>
      </c>
      <c r="C2" t="s">
        <v>4</v>
      </c>
      <c r="D2" t="s">
        <v>5</v>
      </c>
      <c r="I2" t="s">
        <v>0</v>
      </c>
      <c r="J2" t="s">
        <v>4</v>
      </c>
      <c r="K2" t="s">
        <v>5</v>
      </c>
      <c r="P2" t="s">
        <v>0</v>
      </c>
      <c r="Q2" t="s">
        <v>4</v>
      </c>
      <c r="R2" t="s">
        <v>5</v>
      </c>
      <c r="W2" t="s">
        <v>0</v>
      </c>
      <c r="X2" t="s">
        <v>4</v>
      </c>
      <c r="Y2" t="s">
        <v>5</v>
      </c>
      <c r="AD2" t="s">
        <v>0</v>
      </c>
      <c r="AE2" t="s">
        <v>4</v>
      </c>
      <c r="AF2" t="s">
        <v>5</v>
      </c>
      <c r="AK2" t="s">
        <v>0</v>
      </c>
      <c r="AL2" t="s">
        <v>4</v>
      </c>
      <c r="AM2" t="s">
        <v>5</v>
      </c>
      <c r="AR2" t="s">
        <v>0</v>
      </c>
      <c r="AS2" t="s">
        <v>4</v>
      </c>
      <c r="AT2" t="s">
        <v>5</v>
      </c>
      <c r="AY2" t="s">
        <v>0</v>
      </c>
      <c r="AZ2" t="s">
        <v>4</v>
      </c>
      <c r="BA2" t="s">
        <v>5</v>
      </c>
      <c r="BF2" t="s">
        <v>0</v>
      </c>
      <c r="BG2" t="s">
        <v>4</v>
      </c>
      <c r="BH2" t="s">
        <v>5</v>
      </c>
      <c r="BM2" t="s">
        <v>0</v>
      </c>
      <c r="BN2" t="s">
        <v>4</v>
      </c>
      <c r="BO2" t="s">
        <v>5</v>
      </c>
      <c r="BT2" t="s">
        <v>0</v>
      </c>
      <c r="BU2" t="s">
        <v>4</v>
      </c>
      <c r="BV2" t="s">
        <v>5</v>
      </c>
    </row>
    <row r="3" spans="2:76" x14ac:dyDescent="0.35">
      <c r="B3" t="s">
        <v>39</v>
      </c>
      <c r="C3">
        <v>6.2813675793493701E-2</v>
      </c>
      <c r="D3">
        <v>0.25062656641604009</v>
      </c>
      <c r="I3" t="s">
        <v>84</v>
      </c>
      <c r="J3">
        <v>0.30581039755351686</v>
      </c>
      <c r="K3">
        <v>0.30581039755351691</v>
      </c>
      <c r="N3">
        <f>J3^2</f>
        <v>9.3519999251840027E-2</v>
      </c>
      <c r="P3" t="s">
        <v>129</v>
      </c>
      <c r="Q3">
        <v>0</v>
      </c>
      <c r="R3">
        <v>0</v>
      </c>
      <c r="W3" t="s">
        <v>174</v>
      </c>
      <c r="X3">
        <v>0</v>
      </c>
      <c r="Y3">
        <v>0</v>
      </c>
      <c r="AD3" t="s">
        <v>219</v>
      </c>
      <c r="AE3">
        <v>11.19995745215158</v>
      </c>
      <c r="AF3">
        <v>1.1867115694334665</v>
      </c>
      <c r="AK3" t="s">
        <v>264</v>
      </c>
      <c r="AL3">
        <v>0.5535662839033626</v>
      </c>
      <c r="AM3">
        <v>0.31725212061375258</v>
      </c>
      <c r="AR3" t="s">
        <v>309</v>
      </c>
      <c r="AS3">
        <v>0.1061571125265393</v>
      </c>
      <c r="AT3">
        <v>0.1061571125265393</v>
      </c>
      <c r="AY3" t="s">
        <v>354</v>
      </c>
      <c r="AZ3">
        <v>0.8232323232323232</v>
      </c>
      <c r="BA3">
        <v>0.41552491256720497</v>
      </c>
      <c r="BF3" t="s">
        <v>399</v>
      </c>
      <c r="BG3">
        <v>1.9090909090909089</v>
      </c>
      <c r="BH3">
        <v>0.95778670480479466</v>
      </c>
      <c r="BM3" t="s">
        <v>441</v>
      </c>
      <c r="BN3">
        <v>0.43479911900964535</v>
      </c>
      <c r="BO3">
        <v>0.24994239325106238</v>
      </c>
      <c r="BT3" t="s">
        <v>479</v>
      </c>
      <c r="BU3">
        <v>0.1349527665317139</v>
      </c>
      <c r="BV3">
        <v>0.1349527665317139</v>
      </c>
    </row>
    <row r="4" spans="2:76" x14ac:dyDescent="0.35">
      <c r="B4" t="s">
        <v>83</v>
      </c>
      <c r="C4">
        <v>4690.5935273808527</v>
      </c>
      <c r="D4">
        <v>0.46383482799880732</v>
      </c>
      <c r="I4" t="s">
        <v>40</v>
      </c>
      <c r="J4">
        <v>95.257588415483156</v>
      </c>
      <c r="K4">
        <v>0.91902841896891818</v>
      </c>
      <c r="N4">
        <f t="shared" ref="N4:N23" si="0">J4^2</f>
        <v>9074.0081507335908</v>
      </c>
      <c r="P4" t="s">
        <v>41</v>
      </c>
      <c r="Q4">
        <v>0.1349527665317139</v>
      </c>
      <c r="R4">
        <v>0.1349527665317139</v>
      </c>
      <c r="W4" t="s">
        <v>42</v>
      </c>
      <c r="X4">
        <v>0.39870787024487209</v>
      </c>
      <c r="Y4">
        <v>0.21452170199465323</v>
      </c>
      <c r="AD4" t="s">
        <v>43</v>
      </c>
      <c r="AE4">
        <v>64.296575210244839</v>
      </c>
      <c r="AF4">
        <v>1.8579394192386209</v>
      </c>
      <c r="AK4" t="s">
        <v>44</v>
      </c>
      <c r="AL4">
        <v>90.298567001135368</v>
      </c>
      <c r="AM4">
        <v>1.0393624157214987</v>
      </c>
      <c r="AR4" t="s">
        <v>45</v>
      </c>
      <c r="AS4">
        <v>0</v>
      </c>
      <c r="AT4">
        <v>0</v>
      </c>
      <c r="AY4" t="s">
        <v>46</v>
      </c>
      <c r="AZ4">
        <v>53.558702635555875</v>
      </c>
      <c r="BA4">
        <v>1.6237709708330024</v>
      </c>
      <c r="BF4" t="s">
        <v>47</v>
      </c>
      <c r="BG4">
        <v>1.2508192899340609</v>
      </c>
      <c r="BH4">
        <v>0.28271815023243113</v>
      </c>
      <c r="BM4" t="s">
        <v>48</v>
      </c>
      <c r="BN4">
        <v>0</v>
      </c>
      <c r="BO4">
        <v>0</v>
      </c>
      <c r="BT4" t="s">
        <v>49</v>
      </c>
      <c r="BU4">
        <v>94.367405424259275</v>
      </c>
      <c r="BV4">
        <v>1.2807139794106399</v>
      </c>
    </row>
    <row r="5" spans="2:76" x14ac:dyDescent="0.35">
      <c r="B5" t="s">
        <v>127</v>
      </c>
      <c r="C5">
        <v>2.4444996047884695</v>
      </c>
      <c r="D5">
        <v>0.68180776606318705</v>
      </c>
      <c r="I5" t="s">
        <v>128</v>
      </c>
      <c r="J5">
        <v>92.96444831928703</v>
      </c>
      <c r="K5">
        <v>1.2774057269374812</v>
      </c>
      <c r="N5">
        <f t="shared" si="0"/>
        <v>8642.3886513093894</v>
      </c>
      <c r="P5" t="s">
        <v>85</v>
      </c>
      <c r="Q5">
        <v>71.828143883483605</v>
      </c>
      <c r="R5">
        <v>2.7167283071327391</v>
      </c>
      <c r="W5" t="s">
        <v>86</v>
      </c>
      <c r="X5">
        <v>74.020609065102178</v>
      </c>
      <c r="Y5">
        <v>0.61142341617368567</v>
      </c>
      <c r="AD5" t="s">
        <v>87</v>
      </c>
      <c r="AE5">
        <v>73.030222283231112</v>
      </c>
      <c r="AF5">
        <v>0.29569447025444001</v>
      </c>
      <c r="AK5" t="s">
        <v>88</v>
      </c>
      <c r="AL5">
        <v>80.512971698113219</v>
      </c>
      <c r="AM5">
        <v>1.0808408293143617</v>
      </c>
      <c r="AR5" t="s">
        <v>89</v>
      </c>
      <c r="AS5">
        <v>76.451678040844357</v>
      </c>
      <c r="AT5">
        <v>1.9016600130057322</v>
      </c>
      <c r="AY5" t="s">
        <v>90</v>
      </c>
      <c r="AZ5">
        <v>80.819715653694402</v>
      </c>
      <c r="BA5">
        <v>1.5634231426781651</v>
      </c>
      <c r="BF5" t="s">
        <v>91</v>
      </c>
      <c r="BG5">
        <v>80.702115556518677</v>
      </c>
      <c r="BH5">
        <v>3.1286727828626972</v>
      </c>
      <c r="BM5" t="s">
        <v>92</v>
      </c>
      <c r="BN5">
        <v>87.911852429843307</v>
      </c>
      <c r="BO5">
        <v>1.7959264735350926</v>
      </c>
      <c r="BT5" t="s">
        <v>93</v>
      </c>
      <c r="BU5">
        <v>91.380706958737164</v>
      </c>
      <c r="BV5">
        <v>0.35069089145873039</v>
      </c>
    </row>
    <row r="6" spans="2:76" x14ac:dyDescent="0.35">
      <c r="B6" t="s">
        <v>171</v>
      </c>
      <c r="C6">
        <v>0</v>
      </c>
      <c r="D6">
        <v>0</v>
      </c>
      <c r="I6" t="s">
        <v>172</v>
      </c>
      <c r="J6">
        <v>93.362301505490578</v>
      </c>
      <c r="K6">
        <v>0.78314629641254063</v>
      </c>
      <c r="N6">
        <f t="shared" si="0"/>
        <v>8716.519342402129</v>
      </c>
      <c r="P6" t="s">
        <v>173</v>
      </c>
      <c r="Q6">
        <v>0.28050490883590462</v>
      </c>
      <c r="R6">
        <v>0.14479621697331413</v>
      </c>
      <c r="W6" t="s">
        <v>130</v>
      </c>
      <c r="X6">
        <v>0</v>
      </c>
      <c r="Y6">
        <v>0</v>
      </c>
      <c r="AD6" t="s">
        <v>131</v>
      </c>
      <c r="AE6">
        <v>41.338762521044202</v>
      </c>
      <c r="AF6">
        <v>2.1759494783107565</v>
      </c>
      <c r="AK6" t="s">
        <v>132</v>
      </c>
      <c r="AL6">
        <v>93.089999654370914</v>
      </c>
      <c r="AM6">
        <v>0.67498491818899675</v>
      </c>
      <c r="AR6" t="s">
        <v>133</v>
      </c>
      <c r="AS6">
        <v>0.20407531277096494</v>
      </c>
      <c r="AT6">
        <v>0.10334075193647989</v>
      </c>
      <c r="AY6" t="s">
        <v>134</v>
      </c>
      <c r="AZ6">
        <v>44.049767146595912</v>
      </c>
      <c r="BA6">
        <v>1.6289808164455166</v>
      </c>
      <c r="BF6" t="s">
        <v>135</v>
      </c>
      <c r="BG6">
        <v>2.5043585785273765</v>
      </c>
      <c r="BH6">
        <v>0.44131958252502912</v>
      </c>
      <c r="BM6" t="s">
        <v>136</v>
      </c>
      <c r="BN6">
        <v>0.32422672319045381</v>
      </c>
      <c r="BO6">
        <v>0.16314934317492366</v>
      </c>
      <c r="BT6" t="s">
        <v>137</v>
      </c>
      <c r="BU6">
        <v>89.863766618809166</v>
      </c>
      <c r="BV6">
        <v>3.1503140621200068</v>
      </c>
    </row>
    <row r="7" spans="2:76" x14ac:dyDescent="0.35">
      <c r="B7" t="s">
        <v>215</v>
      </c>
      <c r="C7">
        <v>5641.2979214775878</v>
      </c>
      <c r="D7">
        <v>2.9503020582670154</v>
      </c>
      <c r="I7" t="s">
        <v>216</v>
      </c>
      <c r="J7">
        <v>90.763384030710768</v>
      </c>
      <c r="K7">
        <v>0.34919889181346442</v>
      </c>
      <c r="N7">
        <f t="shared" si="0"/>
        <v>8237.9918807062822</v>
      </c>
      <c r="P7" t="s">
        <v>217</v>
      </c>
      <c r="Q7">
        <v>83.454232641633169</v>
      </c>
      <c r="R7">
        <v>1.5006243688616341</v>
      </c>
      <c r="W7" t="s">
        <v>218</v>
      </c>
      <c r="X7">
        <v>83.963607773384766</v>
      </c>
      <c r="Y7">
        <v>2.1137731233376389</v>
      </c>
      <c r="AD7" t="s">
        <v>175</v>
      </c>
      <c r="AE7">
        <v>41.80124147583598</v>
      </c>
      <c r="AF7">
        <v>3.6218251708856757</v>
      </c>
      <c r="AK7" t="s">
        <v>176</v>
      </c>
      <c r="AL7">
        <v>94.913266077639278</v>
      </c>
      <c r="AM7">
        <v>1.9560009202894248</v>
      </c>
      <c r="AR7" t="s">
        <v>177</v>
      </c>
      <c r="AS7">
        <v>0</v>
      </c>
      <c r="AT7">
        <v>0</v>
      </c>
      <c r="AY7" t="s">
        <v>178</v>
      </c>
      <c r="AZ7">
        <v>44.690964601976837</v>
      </c>
      <c r="BA7">
        <v>3.0062670578840662</v>
      </c>
      <c r="BF7" t="s">
        <v>179</v>
      </c>
      <c r="BG7">
        <v>3.1942252715837625</v>
      </c>
      <c r="BH7">
        <v>0.41081597863297992</v>
      </c>
      <c r="BM7" t="s">
        <v>180</v>
      </c>
      <c r="BN7">
        <v>0.11148272017837235</v>
      </c>
      <c r="BO7">
        <v>0.11148272017837237</v>
      </c>
      <c r="BT7" t="s">
        <v>181</v>
      </c>
      <c r="BU7">
        <v>96.152958152958149</v>
      </c>
      <c r="BV7">
        <v>0.77342858193368169</v>
      </c>
    </row>
    <row r="8" spans="2:76" x14ac:dyDescent="0.35">
      <c r="B8" t="s">
        <v>259</v>
      </c>
      <c r="C8">
        <v>6174.6557605801972</v>
      </c>
      <c r="D8">
        <v>2.6037773438941048</v>
      </c>
      <c r="I8" t="s">
        <v>260</v>
      </c>
      <c r="J8">
        <v>76.873049604904438</v>
      </c>
      <c r="K8">
        <v>1.9305614627218439</v>
      </c>
      <c r="N8">
        <f t="shared" si="0"/>
        <v>5909.465755558098</v>
      </c>
      <c r="P8" t="s">
        <v>261</v>
      </c>
      <c r="Q8">
        <v>82.742902876804138</v>
      </c>
      <c r="R8">
        <v>0.71311182544783558</v>
      </c>
      <c r="W8" t="s">
        <v>262</v>
      </c>
      <c r="X8">
        <v>84.255161188556187</v>
      </c>
      <c r="Y8">
        <v>1.8541892763148806</v>
      </c>
      <c r="AD8" t="s">
        <v>263</v>
      </c>
      <c r="AE8">
        <v>83.423112239761181</v>
      </c>
      <c r="AF8">
        <v>1.7297377475898172</v>
      </c>
      <c r="AK8" t="s">
        <v>220</v>
      </c>
      <c r="AL8">
        <v>91.148073887573503</v>
      </c>
      <c r="AM8">
        <v>0.31695849346049726</v>
      </c>
      <c r="AR8" t="s">
        <v>221</v>
      </c>
      <c r="AS8">
        <v>86.044056710579341</v>
      </c>
      <c r="AT8">
        <v>1.0542737152183157</v>
      </c>
      <c r="AY8" t="s">
        <v>222</v>
      </c>
      <c r="AZ8">
        <v>0</v>
      </c>
      <c r="BA8">
        <v>0</v>
      </c>
      <c r="BF8" t="s">
        <v>223</v>
      </c>
      <c r="BG8">
        <v>90.857281918541617</v>
      </c>
      <c r="BH8">
        <v>2.8680859472104387</v>
      </c>
      <c r="BM8" t="s">
        <v>224</v>
      </c>
      <c r="BN8">
        <v>87.644033074904641</v>
      </c>
      <c r="BO8">
        <v>2.760433625672194</v>
      </c>
      <c r="BT8" t="s">
        <v>225</v>
      </c>
      <c r="BU8">
        <v>93.572711507494105</v>
      </c>
      <c r="BV8">
        <v>1.1219794536484331</v>
      </c>
    </row>
    <row r="9" spans="2:76" x14ac:dyDescent="0.35">
      <c r="B9" t="s">
        <v>303</v>
      </c>
      <c r="C9">
        <v>0.74460258833947657</v>
      </c>
      <c r="D9">
        <v>0.20255676336927625</v>
      </c>
      <c r="I9" t="s">
        <v>304</v>
      </c>
      <c r="J9">
        <v>91.90896721404944</v>
      </c>
      <c r="K9">
        <v>0.43992186225154384</v>
      </c>
      <c r="N9">
        <f t="shared" si="0"/>
        <v>8447.2582543532153</v>
      </c>
      <c r="P9" t="s">
        <v>305</v>
      </c>
      <c r="Q9">
        <v>0.2032520325203252</v>
      </c>
      <c r="R9">
        <v>0.2032520325203252</v>
      </c>
      <c r="W9" t="s">
        <v>306</v>
      </c>
      <c r="X9">
        <v>8.3333333333333329E-2</v>
      </c>
      <c r="Y9">
        <v>8.3333333333333343E-2</v>
      </c>
      <c r="AD9" t="s">
        <v>307</v>
      </c>
      <c r="AE9">
        <v>36.819707299643945</v>
      </c>
      <c r="AF9">
        <v>2.9031855977058605</v>
      </c>
      <c r="AK9" t="s">
        <v>308</v>
      </c>
      <c r="AL9">
        <v>92.407394979968046</v>
      </c>
      <c r="AM9">
        <v>0.62610127310584052</v>
      </c>
      <c r="AR9" t="s">
        <v>265</v>
      </c>
      <c r="AS9">
        <v>91.925832279814585</v>
      </c>
      <c r="AT9">
        <v>0.96308902133842311</v>
      </c>
      <c r="AY9" t="s">
        <v>266</v>
      </c>
      <c r="AZ9">
        <v>86.827485380116968</v>
      </c>
      <c r="BA9">
        <v>3.0868732781252906</v>
      </c>
      <c r="BF9" t="s">
        <v>267</v>
      </c>
      <c r="BG9">
        <v>88.505411008406554</v>
      </c>
      <c r="BH9">
        <v>0.79401767084912689</v>
      </c>
      <c r="BM9" t="s">
        <v>268</v>
      </c>
      <c r="BN9">
        <v>88.896021847232419</v>
      </c>
      <c r="BO9">
        <v>1.5309269061475965</v>
      </c>
      <c r="BT9" t="s">
        <v>269</v>
      </c>
      <c r="BU9">
        <v>91.092191147389869</v>
      </c>
      <c r="BV9">
        <v>0.40724790826510981</v>
      </c>
    </row>
    <row r="10" spans="2:76" x14ac:dyDescent="0.35">
      <c r="B10" t="s">
        <v>347</v>
      </c>
      <c r="C10">
        <v>4810.7183926630842</v>
      </c>
      <c r="D10">
        <v>3.9168220408296714</v>
      </c>
      <c r="I10" t="s">
        <v>348</v>
      </c>
      <c r="J10">
        <v>93.666190201966188</v>
      </c>
      <c r="K10">
        <v>1.4724629481043399</v>
      </c>
      <c r="N10">
        <f t="shared" si="0"/>
        <v>8773.3551869509065</v>
      </c>
      <c r="P10" t="s">
        <v>349</v>
      </c>
      <c r="Q10">
        <v>82.222081591074314</v>
      </c>
      <c r="R10">
        <v>3.1881874603420117</v>
      </c>
      <c r="W10" t="s">
        <v>350</v>
      </c>
      <c r="X10">
        <v>79.724790540658731</v>
      </c>
      <c r="Y10">
        <v>1.3040340317155881</v>
      </c>
      <c r="AD10" t="s">
        <v>351</v>
      </c>
      <c r="AE10">
        <v>41.404952710995595</v>
      </c>
      <c r="AF10">
        <v>4.5200828288271948</v>
      </c>
      <c r="AK10" t="s">
        <v>352</v>
      </c>
      <c r="AL10">
        <v>95.705015849338054</v>
      </c>
      <c r="AM10">
        <v>0.27219030406783018</v>
      </c>
      <c r="AR10" t="s">
        <v>353</v>
      </c>
      <c r="AS10">
        <v>85.424524771740764</v>
      </c>
      <c r="AT10">
        <v>0.86544694291090163</v>
      </c>
      <c r="AY10" t="s">
        <v>310</v>
      </c>
      <c r="AZ10">
        <v>43.896988275295151</v>
      </c>
      <c r="BA10">
        <v>2.5855948435619633</v>
      </c>
      <c r="BF10" t="s">
        <v>311</v>
      </c>
      <c r="BG10">
        <v>1.0218456436267596</v>
      </c>
      <c r="BH10">
        <v>0.48014311202087862</v>
      </c>
      <c r="BM10" t="s">
        <v>312</v>
      </c>
      <c r="BN10">
        <v>0</v>
      </c>
      <c r="BO10">
        <v>0</v>
      </c>
      <c r="BT10" t="s">
        <v>313</v>
      </c>
      <c r="BU10">
        <v>92.405542157279982</v>
      </c>
      <c r="BV10">
        <v>1.4935103311418578</v>
      </c>
    </row>
    <row r="11" spans="2:76" x14ac:dyDescent="0.35">
      <c r="B11" t="s">
        <v>391</v>
      </c>
      <c r="C11">
        <v>0.84803504814179176</v>
      </c>
      <c r="D11">
        <v>0.38382767128052114</v>
      </c>
      <c r="I11" t="s">
        <v>392</v>
      </c>
      <c r="J11">
        <v>91.274181849048162</v>
      </c>
      <c r="K11">
        <v>1.3132748974162229</v>
      </c>
      <c r="N11">
        <f t="shared" si="0"/>
        <v>8330.9762722131127</v>
      </c>
      <c r="P11" t="s">
        <v>393</v>
      </c>
      <c r="Q11">
        <v>0.34000033251866263</v>
      </c>
      <c r="R11">
        <v>0.18019589468219419</v>
      </c>
      <c r="W11" t="s">
        <v>394</v>
      </c>
      <c r="X11">
        <v>0.49751243781094523</v>
      </c>
      <c r="Y11">
        <v>0.49751243781094528</v>
      </c>
      <c r="AD11" t="s">
        <v>395</v>
      </c>
      <c r="AE11">
        <v>14.846091447234897</v>
      </c>
      <c r="AF11">
        <v>1.0653121903525689</v>
      </c>
      <c r="AK11" t="s">
        <v>396</v>
      </c>
      <c r="AL11">
        <v>94.890211640211646</v>
      </c>
      <c r="AM11">
        <v>1.4543823730778704</v>
      </c>
      <c r="AR11" t="s">
        <v>397</v>
      </c>
      <c r="AS11">
        <v>0</v>
      </c>
      <c r="AT11">
        <v>0</v>
      </c>
      <c r="AY11" t="s">
        <v>398</v>
      </c>
      <c r="AZ11">
        <v>44.602396514161221</v>
      </c>
      <c r="BA11">
        <v>2.43733188474818</v>
      </c>
      <c r="BF11" t="s">
        <v>355</v>
      </c>
      <c r="BG11">
        <v>87.422665563938551</v>
      </c>
      <c r="BH11">
        <v>3.2296321634429743</v>
      </c>
      <c r="BM11" t="s">
        <v>356</v>
      </c>
      <c r="BN11">
        <v>85.666278166278175</v>
      </c>
      <c r="BO11">
        <v>0.9624523766124653</v>
      </c>
      <c r="BT11" t="s">
        <v>357</v>
      </c>
      <c r="BU11">
        <v>93.674142026702654</v>
      </c>
      <c r="BV11">
        <v>0.77325246165900474</v>
      </c>
    </row>
    <row r="12" spans="2:76" x14ac:dyDescent="0.35">
      <c r="B12" t="s">
        <v>485</v>
      </c>
      <c r="C12">
        <v>0.20290560831101373</v>
      </c>
      <c r="D12">
        <v>0.45045045045045046</v>
      </c>
      <c r="E12" t="s">
        <v>510</v>
      </c>
      <c r="F12" t="s">
        <v>511</v>
      </c>
      <c r="I12" t="s">
        <v>484</v>
      </c>
      <c r="J12">
        <v>90.490066961184723</v>
      </c>
      <c r="K12">
        <v>0.58182776597450458</v>
      </c>
      <c r="L12" t="s">
        <v>510</v>
      </c>
      <c r="M12" t="s">
        <v>511</v>
      </c>
      <c r="N12">
        <f t="shared" si="0"/>
        <v>8188.4522186396953</v>
      </c>
      <c r="P12" t="s">
        <v>434</v>
      </c>
      <c r="Q12">
        <v>0.61415098449830186</v>
      </c>
      <c r="R12">
        <v>0.14629457183917466</v>
      </c>
      <c r="S12" t="s">
        <v>510</v>
      </c>
      <c r="T12" t="s">
        <v>511</v>
      </c>
      <c r="W12" t="s">
        <v>435</v>
      </c>
      <c r="X12">
        <v>0.1923162188525317</v>
      </c>
      <c r="Y12">
        <v>9.6302945467438131E-2</v>
      </c>
      <c r="Z12" t="s">
        <v>510</v>
      </c>
      <c r="AA12" t="s">
        <v>511</v>
      </c>
      <c r="AD12" t="s">
        <v>512</v>
      </c>
      <c r="AE12">
        <v>46.460561326407678</v>
      </c>
      <c r="AF12">
        <v>6.4805895354183436</v>
      </c>
      <c r="AG12" t="s">
        <v>510</v>
      </c>
      <c r="AH12" t="s">
        <v>511</v>
      </c>
      <c r="AK12" t="s">
        <v>513</v>
      </c>
      <c r="AL12">
        <v>90.339077137244416</v>
      </c>
      <c r="AM12">
        <v>0.75224207794000852</v>
      </c>
      <c r="AN12" t="s">
        <v>510</v>
      </c>
      <c r="AO12" t="s">
        <v>511</v>
      </c>
      <c r="AR12" t="s">
        <v>514</v>
      </c>
      <c r="AS12">
        <v>0</v>
      </c>
      <c r="AT12">
        <v>0</v>
      </c>
      <c r="AU12" t="s">
        <v>510</v>
      </c>
      <c r="AV12" t="s">
        <v>511</v>
      </c>
      <c r="AY12" t="s">
        <v>515</v>
      </c>
      <c r="AZ12">
        <v>43.093200724977827</v>
      </c>
      <c r="BA12">
        <v>1.8381645310446031</v>
      </c>
      <c r="BB12" t="s">
        <v>510</v>
      </c>
      <c r="BC12" t="s">
        <v>511</v>
      </c>
      <c r="BF12" t="s">
        <v>516</v>
      </c>
      <c r="BG12">
        <v>0.99067491931200724</v>
      </c>
      <c r="BH12">
        <v>0.24423980107521687</v>
      </c>
      <c r="BI12" t="s">
        <v>510</v>
      </c>
      <c r="BJ12" t="s">
        <v>511</v>
      </c>
      <c r="BM12" t="s">
        <v>400</v>
      </c>
      <c r="BN12">
        <v>0.35087719298245612</v>
      </c>
      <c r="BO12">
        <v>0.35087719298245612</v>
      </c>
      <c r="BP12" t="s">
        <v>510</v>
      </c>
      <c r="BQ12" t="s">
        <v>511</v>
      </c>
      <c r="BT12" t="s">
        <v>401</v>
      </c>
      <c r="BU12">
        <v>95.711758901041108</v>
      </c>
      <c r="BV12">
        <v>0.17373846780968272</v>
      </c>
      <c r="BW12" t="s">
        <v>510</v>
      </c>
      <c r="BX12" t="s">
        <v>511</v>
      </c>
    </row>
    <row r="13" spans="2:76" x14ac:dyDescent="0.35">
      <c r="B13" t="s">
        <v>432</v>
      </c>
      <c r="C13">
        <v>8604.5106980953606</v>
      </c>
      <c r="D13">
        <v>1.382735362793146</v>
      </c>
      <c r="E13">
        <f>AVERAGE(C4:C13)</f>
        <v>2992.6016343046658</v>
      </c>
      <c r="F13">
        <f>STDEV(C4:C13)/SQRT(10)</f>
        <v>1051.8568835936494</v>
      </c>
      <c r="I13" t="s">
        <v>476</v>
      </c>
      <c r="J13">
        <v>90.713492764436523</v>
      </c>
      <c r="K13">
        <v>0.72513283043621513</v>
      </c>
      <c r="L13">
        <f>AVERAGE(J4:J13)</f>
        <v>90.727367086656116</v>
      </c>
      <c r="M13">
        <f>STDEV(J4:J13)/SQRT(10)</f>
        <v>1.6152127401037399</v>
      </c>
      <c r="N13">
        <f t="shared" si="0"/>
        <v>8228.937769523478</v>
      </c>
      <c r="P13" t="s">
        <v>477</v>
      </c>
      <c r="Q13">
        <v>92.379393644955641</v>
      </c>
      <c r="R13">
        <v>1.1896972687717478</v>
      </c>
      <c r="S13">
        <f>AVERAGE(Q4:Q13)</f>
        <v>41.419961566285579</v>
      </c>
      <c r="T13">
        <f>STDEV(Q4:Q13)/SQRT(10)</f>
        <v>13.78775667603664</v>
      </c>
      <c r="W13" t="s">
        <v>478</v>
      </c>
      <c r="X13">
        <v>93.000412753062918</v>
      </c>
      <c r="Y13">
        <v>0.17598316098040634</v>
      </c>
      <c r="Z13">
        <f>AVERAGE(X4:X13)</f>
        <v>41.613645118100649</v>
      </c>
      <c r="AA13">
        <f>STDEV(X4:X13)/SQRT(10)</f>
        <v>13.871026958298074</v>
      </c>
      <c r="AD13" t="s">
        <v>436</v>
      </c>
      <c r="AE13">
        <v>96.308232793127559</v>
      </c>
      <c r="AF13">
        <v>1.3199541398237253</v>
      </c>
      <c r="AG13">
        <f>AVERAGE(AE4:AE13)</f>
        <v>53.972945930752687</v>
      </c>
      <c r="AH13">
        <f>STDEV(AE4:AE13)/SQRT(10)</f>
        <v>7.8007503954687696</v>
      </c>
      <c r="AK13" t="s">
        <v>437</v>
      </c>
      <c r="AL13">
        <v>93.879678241380361</v>
      </c>
      <c r="AM13">
        <v>0.31371488099594219</v>
      </c>
      <c r="AN13">
        <f>AVERAGE(AL4:AL13)</f>
        <v>91.718425616697488</v>
      </c>
      <c r="AO13">
        <f>STDEV(AL4:AL13)/SQRT(10)</f>
        <v>1.3864148016346385</v>
      </c>
      <c r="AR13" t="s">
        <v>438</v>
      </c>
      <c r="AS13">
        <v>95.086588705566328</v>
      </c>
      <c r="AT13">
        <v>0.479606027376553</v>
      </c>
      <c r="AU13">
        <f>AVERAGE(AS4:AS13)</f>
        <v>43.513675582131633</v>
      </c>
      <c r="AV13">
        <f>STDEV(AS4:AS13)/SQRT(10)</f>
        <v>14.569087600126164</v>
      </c>
      <c r="AY13" t="s">
        <v>439</v>
      </c>
      <c r="AZ13">
        <v>95.617010155316621</v>
      </c>
      <c r="BA13">
        <v>1.2125263501649279</v>
      </c>
      <c r="BB13">
        <f>AVERAGE(AZ4:AZ13)</f>
        <v>53.71562310876908</v>
      </c>
      <c r="BC13">
        <f>STDEV(AZ4:AZ13)/SQRT(10)</f>
        <v>8.7808578808214328</v>
      </c>
      <c r="BF13" t="s">
        <v>440</v>
      </c>
      <c r="BG13">
        <v>96.192588067142594</v>
      </c>
      <c r="BH13">
        <v>0.4781709253018227</v>
      </c>
      <c r="BI13">
        <f>AVERAGE(BG4:BG13)</f>
        <v>45.264198581753199</v>
      </c>
      <c r="BJ13">
        <f>STDEV(BG4:BG13)/SQRT(10)</f>
        <v>14.540521797435247</v>
      </c>
      <c r="BM13" t="s">
        <v>517</v>
      </c>
      <c r="BN13">
        <v>96.841565182984709</v>
      </c>
      <c r="BO13">
        <v>0.23059422071472824</v>
      </c>
      <c r="BP13">
        <f>AVERAGE(BN4:BN13)</f>
        <v>44.774633733759451</v>
      </c>
      <c r="BQ13">
        <f>STDEV(BN4:BN13)/SQRT(10)</f>
        <v>14.900423334681154</v>
      </c>
      <c r="BT13" t="s">
        <v>442</v>
      </c>
      <c r="BU13">
        <v>94.879592543143943</v>
      </c>
      <c r="BV13">
        <v>2.2835653681169958</v>
      </c>
      <c r="BW13">
        <f>AVERAGE(BU4:BU13)</f>
        <v>93.310077543781546</v>
      </c>
      <c r="BX13">
        <f>STDEV(BU4:BU13)/SQRT(10)</f>
        <v>0.65802411983208231</v>
      </c>
    </row>
    <row r="14" spans="2:76" x14ac:dyDescent="0.35">
      <c r="B14" t="s">
        <v>40</v>
      </c>
      <c r="C14">
        <v>9074.0081507335908</v>
      </c>
      <c r="D14">
        <v>0.91902841896891818</v>
      </c>
      <c r="I14" t="s">
        <v>83</v>
      </c>
      <c r="J14">
        <v>68.487907891691748</v>
      </c>
      <c r="K14">
        <v>0.46383482799880732</v>
      </c>
      <c r="N14">
        <f t="shared" si="0"/>
        <v>4690.5935273808527</v>
      </c>
      <c r="P14" t="s">
        <v>127</v>
      </c>
      <c r="Q14">
        <v>1.5634895601789189</v>
      </c>
      <c r="R14">
        <v>0.68180776606318705</v>
      </c>
      <c r="W14" t="s">
        <v>171</v>
      </c>
      <c r="X14">
        <v>0</v>
      </c>
      <c r="Y14">
        <v>0</v>
      </c>
      <c r="AD14" t="s">
        <v>215</v>
      </c>
      <c r="AE14">
        <v>75.108574220774472</v>
      </c>
      <c r="AF14">
        <v>2.9503020582670154</v>
      </c>
      <c r="AK14" t="s">
        <v>259</v>
      </c>
      <c r="AL14">
        <v>78.578977854004933</v>
      </c>
      <c r="AM14">
        <v>2.6037773438941048</v>
      </c>
      <c r="AR14" t="s">
        <v>303</v>
      </c>
      <c r="AS14">
        <v>0.86290357997836387</v>
      </c>
      <c r="AT14">
        <v>0.20255676336927625</v>
      </c>
      <c r="AY14" t="s">
        <v>347</v>
      </c>
      <c r="AZ14">
        <v>69.359342504547172</v>
      </c>
      <c r="BA14">
        <v>3.9168220408296714</v>
      </c>
      <c r="BF14" t="s">
        <v>391</v>
      </c>
      <c r="BG14">
        <v>0.92088818438602615</v>
      </c>
      <c r="BH14">
        <v>0.38382767128052114</v>
      </c>
      <c r="BM14" t="s">
        <v>485</v>
      </c>
      <c r="BN14">
        <v>0.45045045045045046</v>
      </c>
      <c r="BO14">
        <v>0.45045045045045046</v>
      </c>
      <c r="BT14" t="s">
        <v>432</v>
      </c>
      <c r="BU14">
        <v>92.760501821062618</v>
      </c>
      <c r="BV14">
        <v>1.382735362793146</v>
      </c>
    </row>
    <row r="15" spans="2:76" x14ac:dyDescent="0.35">
      <c r="B15" t="s">
        <v>41</v>
      </c>
      <c r="C15">
        <v>1.8212249194563278E-2</v>
      </c>
      <c r="D15">
        <v>0.1349527665317139</v>
      </c>
      <c r="I15" t="s">
        <v>85</v>
      </c>
      <c r="J15">
        <v>71.828143883483605</v>
      </c>
      <c r="K15">
        <v>2.7167283071327391</v>
      </c>
      <c r="N15">
        <f t="shared" si="0"/>
        <v>5159.2822537464235</v>
      </c>
      <c r="P15" t="s">
        <v>128</v>
      </c>
      <c r="Q15">
        <v>92.96444831928703</v>
      </c>
      <c r="R15">
        <v>1.2774057269374812</v>
      </c>
      <c r="W15" t="s">
        <v>172</v>
      </c>
      <c r="X15">
        <v>93.362301505490578</v>
      </c>
      <c r="Y15">
        <v>0.78314629641254063</v>
      </c>
      <c r="AD15" t="s">
        <v>216</v>
      </c>
      <c r="AE15">
        <v>90.763384030710768</v>
      </c>
      <c r="AF15">
        <v>0.34919889181346442</v>
      </c>
      <c r="AK15" t="s">
        <v>260</v>
      </c>
      <c r="AL15">
        <v>76.873049604904438</v>
      </c>
      <c r="AM15">
        <v>1.9305614627218439</v>
      </c>
      <c r="AR15" t="s">
        <v>304</v>
      </c>
      <c r="AS15">
        <v>91.90896721404944</v>
      </c>
      <c r="AT15">
        <v>0.43992186225154384</v>
      </c>
      <c r="AY15" t="s">
        <v>348</v>
      </c>
      <c r="AZ15">
        <v>93.666190201966188</v>
      </c>
      <c r="BA15">
        <v>1.4724629481043399</v>
      </c>
      <c r="BF15" t="s">
        <v>392</v>
      </c>
      <c r="BG15">
        <v>91.274181849048162</v>
      </c>
      <c r="BH15">
        <v>1.3132748974162229</v>
      </c>
      <c r="BM15" t="s">
        <v>484</v>
      </c>
      <c r="BN15">
        <v>90.490066961184723</v>
      </c>
      <c r="BO15">
        <v>0.58182776597450458</v>
      </c>
      <c r="BT15" t="s">
        <v>476</v>
      </c>
      <c r="BU15">
        <v>90.713492764436523</v>
      </c>
      <c r="BV15">
        <v>0.72513283043621513</v>
      </c>
    </row>
    <row r="16" spans="2:76" x14ac:dyDescent="0.35">
      <c r="B16" t="s">
        <v>42</v>
      </c>
      <c r="C16">
        <v>0.15896796579520175</v>
      </c>
      <c r="D16">
        <v>0.21452170199465323</v>
      </c>
      <c r="I16" t="s">
        <v>86</v>
      </c>
      <c r="J16">
        <v>74.020609065102178</v>
      </c>
      <c r="K16">
        <v>0.61142341617368567</v>
      </c>
      <c r="N16">
        <f t="shared" si="0"/>
        <v>5479.0505663686863</v>
      </c>
      <c r="P16" t="s">
        <v>130</v>
      </c>
      <c r="Q16">
        <v>0</v>
      </c>
      <c r="R16">
        <v>0</v>
      </c>
      <c r="W16" t="s">
        <v>173</v>
      </c>
      <c r="X16">
        <v>0.28050490883590462</v>
      </c>
      <c r="Y16">
        <v>0.14479621697331413</v>
      </c>
      <c r="AD16" t="s">
        <v>217</v>
      </c>
      <c r="AE16">
        <v>83.454232641633169</v>
      </c>
      <c r="AF16">
        <v>1.5006243688616341</v>
      </c>
      <c r="AK16" t="s">
        <v>261</v>
      </c>
      <c r="AL16">
        <v>82.742902876804138</v>
      </c>
      <c r="AM16">
        <v>0.71311182544783558</v>
      </c>
      <c r="AR16" t="s">
        <v>305</v>
      </c>
      <c r="AS16">
        <v>0.2032520325203252</v>
      </c>
      <c r="AT16">
        <v>0.2032520325203252</v>
      </c>
      <c r="AY16" t="s">
        <v>349</v>
      </c>
      <c r="AZ16">
        <v>82.222081591074314</v>
      </c>
      <c r="BA16">
        <v>3.1881874603420117</v>
      </c>
      <c r="BF16" t="s">
        <v>393</v>
      </c>
      <c r="BG16">
        <v>0.34000033251866263</v>
      </c>
      <c r="BH16">
        <v>0.18019589468219419</v>
      </c>
      <c r="BM16" t="s">
        <v>434</v>
      </c>
      <c r="BN16">
        <v>0.61415098449830186</v>
      </c>
      <c r="BO16">
        <v>0.14629457183917466</v>
      </c>
      <c r="BT16" t="s">
        <v>477</v>
      </c>
      <c r="BU16">
        <v>92.379393644955641</v>
      </c>
      <c r="BV16">
        <v>1.1896972687717478</v>
      </c>
    </row>
    <row r="17" spans="2:76" x14ac:dyDescent="0.35">
      <c r="B17" t="s">
        <v>43</v>
      </c>
      <c r="C17">
        <v>4134.0495837666713</v>
      </c>
      <c r="D17">
        <v>1.8579394192386209</v>
      </c>
      <c r="I17" t="s">
        <v>87</v>
      </c>
      <c r="J17">
        <v>73.030222283231112</v>
      </c>
      <c r="K17">
        <v>0.29569447025444001</v>
      </c>
      <c r="N17">
        <f t="shared" si="0"/>
        <v>5333.4133667381457</v>
      </c>
      <c r="P17" t="s">
        <v>131</v>
      </c>
      <c r="Q17">
        <v>41.338762521044202</v>
      </c>
      <c r="R17">
        <v>2.1759494783107565</v>
      </c>
      <c r="W17" t="s">
        <v>175</v>
      </c>
      <c r="X17">
        <v>41.80124147583598</v>
      </c>
      <c r="Y17">
        <v>3.6218251708856757</v>
      </c>
      <c r="AD17" t="s">
        <v>218</v>
      </c>
      <c r="AE17">
        <v>83.963607773384766</v>
      </c>
      <c r="AF17">
        <v>2.1137731233376389</v>
      </c>
      <c r="AK17" t="s">
        <v>262</v>
      </c>
      <c r="AL17">
        <v>84.255161188556187</v>
      </c>
      <c r="AM17">
        <v>1.8541892763148806</v>
      </c>
      <c r="AR17" t="s">
        <v>306</v>
      </c>
      <c r="AS17">
        <v>8.3333333333333329E-2</v>
      </c>
      <c r="AT17">
        <v>8.3333333333333343E-2</v>
      </c>
      <c r="AY17" t="s">
        <v>350</v>
      </c>
      <c r="AZ17">
        <v>79.724790540658731</v>
      </c>
      <c r="BA17">
        <v>1.3040340317155881</v>
      </c>
      <c r="BF17" t="s">
        <v>394</v>
      </c>
      <c r="BG17">
        <v>0.49751243781094523</v>
      </c>
      <c r="BH17">
        <v>0.49751243781094528</v>
      </c>
      <c r="BM17" t="s">
        <v>435</v>
      </c>
      <c r="BN17">
        <v>0.1923162188525317</v>
      </c>
      <c r="BO17">
        <v>9.6302945467438131E-2</v>
      </c>
      <c r="BT17" t="s">
        <v>478</v>
      </c>
      <c r="BU17">
        <v>93.000412753062918</v>
      </c>
      <c r="BV17">
        <v>0.17598316098040634</v>
      </c>
    </row>
    <row r="18" spans="2:76" x14ac:dyDescent="0.35">
      <c r="B18" t="s">
        <v>44</v>
      </c>
      <c r="C18">
        <v>8153.831202458533</v>
      </c>
      <c r="D18">
        <v>1.0393624157214987</v>
      </c>
      <c r="I18" t="s">
        <v>88</v>
      </c>
      <c r="J18">
        <v>80.512971698113219</v>
      </c>
      <c r="K18">
        <v>1.0808408293143617</v>
      </c>
      <c r="N18">
        <f t="shared" si="0"/>
        <v>6482.33861166118</v>
      </c>
      <c r="P18" t="s">
        <v>132</v>
      </c>
      <c r="Q18">
        <v>93.089999654370914</v>
      </c>
      <c r="R18">
        <v>0.67498491818899675</v>
      </c>
      <c r="W18" t="s">
        <v>176</v>
      </c>
      <c r="X18">
        <v>94.913266077639278</v>
      </c>
      <c r="Y18">
        <v>1.9560009202894248</v>
      </c>
      <c r="AD18" t="s">
        <v>220</v>
      </c>
      <c r="AE18">
        <v>91.148073887573503</v>
      </c>
      <c r="AF18">
        <v>0.31695849346049726</v>
      </c>
      <c r="AK18" t="s">
        <v>263</v>
      </c>
      <c r="AL18">
        <v>83.423112239761181</v>
      </c>
      <c r="AM18">
        <v>1.7297377475898172</v>
      </c>
      <c r="AR18" t="s">
        <v>307</v>
      </c>
      <c r="AS18">
        <v>36.819707299643945</v>
      </c>
      <c r="AT18">
        <v>2.9031855977058605</v>
      </c>
      <c r="AY18" t="s">
        <v>351</v>
      </c>
      <c r="AZ18">
        <v>14.846091447234897</v>
      </c>
      <c r="BA18">
        <v>1.0653121903525689</v>
      </c>
      <c r="BF18" t="s">
        <v>395</v>
      </c>
      <c r="BG18">
        <v>41.404952710995595</v>
      </c>
      <c r="BH18">
        <v>4.5200828288271948</v>
      </c>
      <c r="BM18" t="s">
        <v>512</v>
      </c>
      <c r="BN18">
        <v>46.460561326407678</v>
      </c>
      <c r="BO18">
        <v>6.4805895354183436</v>
      </c>
      <c r="BT18" t="s">
        <v>436</v>
      </c>
      <c r="BU18">
        <v>96.308232793127559</v>
      </c>
      <c r="BV18">
        <v>1.3199541398237253</v>
      </c>
    </row>
    <row r="19" spans="2:76" x14ac:dyDescent="0.35">
      <c r="B19" t="s">
        <v>45</v>
      </c>
      <c r="C19">
        <v>0</v>
      </c>
      <c r="D19">
        <v>0</v>
      </c>
      <c r="I19" t="s">
        <v>89</v>
      </c>
      <c r="J19">
        <v>76.451678040844357</v>
      </c>
      <c r="K19">
        <v>1.9016600130057322</v>
      </c>
      <c r="N19">
        <f t="shared" si="0"/>
        <v>5844.8590752609234</v>
      </c>
      <c r="P19" t="s">
        <v>133</v>
      </c>
      <c r="Q19">
        <v>0.20407531277096494</v>
      </c>
      <c r="R19">
        <v>0.10334075193647989</v>
      </c>
      <c r="W19" t="s">
        <v>177</v>
      </c>
      <c r="X19">
        <v>0</v>
      </c>
      <c r="Y19">
        <v>0</v>
      </c>
      <c r="AD19" t="s">
        <v>221</v>
      </c>
      <c r="AE19">
        <v>86.044056710579341</v>
      </c>
      <c r="AF19">
        <v>1.0542737152183157</v>
      </c>
      <c r="AK19" t="s">
        <v>265</v>
      </c>
      <c r="AL19">
        <v>91.925832279814585</v>
      </c>
      <c r="AM19">
        <v>0.96308902133842311</v>
      </c>
      <c r="AR19" t="s">
        <v>308</v>
      </c>
      <c r="AS19">
        <v>92.407394979968046</v>
      </c>
      <c r="AT19">
        <v>0.62610127310584052</v>
      </c>
      <c r="AY19" t="s">
        <v>352</v>
      </c>
      <c r="AZ19">
        <v>95.705015849338054</v>
      </c>
      <c r="BA19">
        <v>0.27219030406783018</v>
      </c>
      <c r="BF19" t="s">
        <v>396</v>
      </c>
      <c r="BG19">
        <v>94.890211640211646</v>
      </c>
      <c r="BH19">
        <v>1.4543823730778704</v>
      </c>
      <c r="BM19" t="s">
        <v>513</v>
      </c>
      <c r="BN19">
        <v>90.339077137244416</v>
      </c>
      <c r="BO19">
        <v>0.75224207794000852</v>
      </c>
      <c r="BT19" t="s">
        <v>437</v>
      </c>
      <c r="BU19">
        <v>93.879678241380361</v>
      </c>
      <c r="BV19">
        <v>0.31371488099594219</v>
      </c>
    </row>
    <row r="20" spans="2:76" x14ac:dyDescent="0.35">
      <c r="B20" t="s">
        <v>46</v>
      </c>
      <c r="C20">
        <v>2868.5346280038998</v>
      </c>
      <c r="D20">
        <v>1.6237709708330024</v>
      </c>
      <c r="I20" t="s">
        <v>90</v>
      </c>
      <c r="J20">
        <v>80.819715653694402</v>
      </c>
      <c r="K20">
        <v>1.5634231426781651</v>
      </c>
      <c r="N20">
        <f t="shared" si="0"/>
        <v>6531.8264383440164</v>
      </c>
      <c r="P20" t="s">
        <v>134</v>
      </c>
      <c r="Q20">
        <v>44.049767146595912</v>
      </c>
      <c r="R20">
        <v>1.6289808164455166</v>
      </c>
      <c r="W20" t="s">
        <v>178</v>
      </c>
      <c r="X20">
        <v>44.690964601976837</v>
      </c>
      <c r="Y20">
        <v>3.0062670578840662</v>
      </c>
      <c r="AD20" t="s">
        <v>222</v>
      </c>
      <c r="AE20">
        <v>0</v>
      </c>
      <c r="AF20">
        <v>0</v>
      </c>
      <c r="AK20" t="s">
        <v>266</v>
      </c>
      <c r="AL20">
        <v>86.827485380116968</v>
      </c>
      <c r="AM20">
        <v>3.0868732781252906</v>
      </c>
      <c r="AR20" t="s">
        <v>310</v>
      </c>
      <c r="AS20">
        <v>43.896988275295151</v>
      </c>
      <c r="AT20">
        <v>2.5855948435619633</v>
      </c>
      <c r="AY20" t="s">
        <v>353</v>
      </c>
      <c r="AZ20">
        <v>85.424524771740764</v>
      </c>
      <c r="BA20">
        <v>0.86544694291090163</v>
      </c>
      <c r="BF20" t="s">
        <v>397</v>
      </c>
      <c r="BG20">
        <v>0</v>
      </c>
      <c r="BH20">
        <v>0</v>
      </c>
      <c r="BM20" t="s">
        <v>514</v>
      </c>
      <c r="BN20">
        <v>0</v>
      </c>
      <c r="BO20">
        <v>0</v>
      </c>
      <c r="BT20" t="s">
        <v>438</v>
      </c>
      <c r="BU20">
        <v>95.086588705566328</v>
      </c>
      <c r="BV20">
        <v>0.479606027376553</v>
      </c>
    </row>
    <row r="21" spans="2:76" x14ac:dyDescent="0.35">
      <c r="B21" t="s">
        <v>47</v>
      </c>
      <c r="C21">
        <v>1.5645488960711482</v>
      </c>
      <c r="D21">
        <v>0.28271815023243113</v>
      </c>
      <c r="I21" t="s">
        <v>91</v>
      </c>
      <c r="J21">
        <v>80.702115556518677</v>
      </c>
      <c r="K21">
        <v>3.1286727828626972</v>
      </c>
      <c r="N21">
        <f t="shared" si="0"/>
        <v>6512.8314552976935</v>
      </c>
      <c r="P21" t="s">
        <v>135</v>
      </c>
      <c r="Q21">
        <v>2.5043585785273765</v>
      </c>
      <c r="R21">
        <v>0.44131958252502912</v>
      </c>
      <c r="W21" t="s">
        <v>179</v>
      </c>
      <c r="X21">
        <v>3.1942252715837625</v>
      </c>
      <c r="Y21">
        <v>0.41081597863297992</v>
      </c>
      <c r="AD21" t="s">
        <v>223</v>
      </c>
      <c r="AE21">
        <v>90.857281918541617</v>
      </c>
      <c r="AF21">
        <v>2.8680859472104387</v>
      </c>
      <c r="AK21" t="s">
        <v>267</v>
      </c>
      <c r="AL21">
        <v>88.505411008406554</v>
      </c>
      <c r="AM21">
        <v>0.79401767084912689</v>
      </c>
      <c r="AR21" t="s">
        <v>311</v>
      </c>
      <c r="AS21">
        <v>1.0218456436267596</v>
      </c>
      <c r="AT21">
        <v>0.48014311202087862</v>
      </c>
      <c r="AY21" t="s">
        <v>355</v>
      </c>
      <c r="AZ21">
        <v>44.602396514161221</v>
      </c>
      <c r="BA21">
        <v>2.43733188474818</v>
      </c>
      <c r="BF21" t="s">
        <v>398</v>
      </c>
      <c r="BG21">
        <v>87.422665563938551</v>
      </c>
      <c r="BH21">
        <v>3.2296321634429743</v>
      </c>
      <c r="BM21" t="s">
        <v>515</v>
      </c>
      <c r="BN21">
        <v>43.093200724977827</v>
      </c>
      <c r="BO21">
        <v>1.8381645310446031</v>
      </c>
      <c r="BT21" t="s">
        <v>439</v>
      </c>
      <c r="BU21">
        <v>95.617010155316621</v>
      </c>
      <c r="BV21">
        <v>1.2125263501649279</v>
      </c>
    </row>
    <row r="22" spans="2:76" x14ac:dyDescent="0.35">
      <c r="B22" t="s">
        <v>48</v>
      </c>
      <c r="C22">
        <v>0</v>
      </c>
      <c r="D22">
        <v>0</v>
      </c>
      <c r="I22" t="s">
        <v>92</v>
      </c>
      <c r="J22">
        <v>87.911852429843307</v>
      </c>
      <c r="K22">
        <v>1.7959264735350926</v>
      </c>
      <c r="L22" t="s">
        <v>510</v>
      </c>
      <c r="M22" t="s">
        <v>511</v>
      </c>
      <c r="N22">
        <f t="shared" si="0"/>
        <v>7728.4937976465462</v>
      </c>
      <c r="P22" t="s">
        <v>136</v>
      </c>
      <c r="Q22">
        <v>0.32422672319045381</v>
      </c>
      <c r="R22">
        <v>0.16314934317492366</v>
      </c>
      <c r="S22" t="s">
        <v>510</v>
      </c>
      <c r="T22" t="s">
        <v>511</v>
      </c>
      <c r="W22" t="s">
        <v>180</v>
      </c>
      <c r="X22">
        <v>0.11148272017837235</v>
      </c>
      <c r="Y22">
        <v>0.11148272017837237</v>
      </c>
      <c r="Z22" t="s">
        <v>510</v>
      </c>
      <c r="AA22" t="s">
        <v>511</v>
      </c>
      <c r="AD22" t="s">
        <v>224</v>
      </c>
      <c r="AE22">
        <v>87.644033074904641</v>
      </c>
      <c r="AF22">
        <v>2.760433625672194</v>
      </c>
      <c r="AG22" t="s">
        <v>510</v>
      </c>
      <c r="AH22" t="s">
        <v>511</v>
      </c>
      <c r="AK22" t="s">
        <v>268</v>
      </c>
      <c r="AL22">
        <v>88.896021847232419</v>
      </c>
      <c r="AM22">
        <v>1.5309269061475965</v>
      </c>
      <c r="AN22" t="s">
        <v>510</v>
      </c>
      <c r="AO22" t="s">
        <v>511</v>
      </c>
      <c r="AR22" t="s">
        <v>312</v>
      </c>
      <c r="AS22">
        <v>0</v>
      </c>
      <c r="AT22">
        <v>0</v>
      </c>
      <c r="AU22" t="s">
        <v>510</v>
      </c>
      <c r="AV22" t="s">
        <v>511</v>
      </c>
      <c r="AY22" t="s">
        <v>356</v>
      </c>
      <c r="AZ22">
        <v>85.666278166278175</v>
      </c>
      <c r="BA22">
        <v>0.9624523766124653</v>
      </c>
      <c r="BB22" t="s">
        <v>510</v>
      </c>
      <c r="BC22" t="s">
        <v>511</v>
      </c>
      <c r="BF22" t="s">
        <v>400</v>
      </c>
      <c r="BG22">
        <v>0.35087719298245612</v>
      </c>
      <c r="BH22">
        <v>0.35087719298245612</v>
      </c>
      <c r="BI22" t="s">
        <v>510</v>
      </c>
      <c r="BJ22" t="s">
        <v>511</v>
      </c>
      <c r="BM22" t="s">
        <v>516</v>
      </c>
      <c r="BN22">
        <v>0.99067491931200724</v>
      </c>
      <c r="BO22">
        <v>0.24423980107521687</v>
      </c>
      <c r="BP22" t="s">
        <v>510</v>
      </c>
      <c r="BQ22" t="s">
        <v>511</v>
      </c>
      <c r="BT22" t="s">
        <v>440</v>
      </c>
      <c r="BU22">
        <v>96.192588067142594</v>
      </c>
      <c r="BV22">
        <v>0.4781709253018227</v>
      </c>
      <c r="BW22" t="s">
        <v>510</v>
      </c>
      <c r="BX22" t="s">
        <v>511</v>
      </c>
    </row>
    <row r="23" spans="2:76" x14ac:dyDescent="0.35">
      <c r="B23" t="s">
        <v>49</v>
      </c>
      <c r="C23">
        <v>8905.2072065065186</v>
      </c>
      <c r="D23">
        <v>1.2807139794106399</v>
      </c>
      <c r="E23" t="s">
        <v>510</v>
      </c>
      <c r="F23" t="s">
        <v>511</v>
      </c>
      <c r="I23" t="s">
        <v>93</v>
      </c>
      <c r="J23">
        <v>91.380706958737164</v>
      </c>
      <c r="K23">
        <v>0.35069089145873039</v>
      </c>
      <c r="L23">
        <f>AVERAGE(J14:J23)</f>
        <v>78.51459234612598</v>
      </c>
      <c r="M23">
        <f>STDEV(J14:J23)/SQRT(10)</f>
        <v>2.2796456448307563</v>
      </c>
      <c r="N23">
        <f t="shared" si="0"/>
        <v>8350.4336042785944</v>
      </c>
      <c r="P23" t="s">
        <v>137</v>
      </c>
      <c r="Q23">
        <v>89.863766618809166</v>
      </c>
      <c r="R23">
        <v>3.1503140621200068</v>
      </c>
      <c r="S23">
        <f>AVERAGE(Q14:Q23)</f>
        <v>36.590289443477495</v>
      </c>
      <c r="T23">
        <f>STDEV(Q14:Q23)/SQRT(10)</f>
        <v>13.18807490624344</v>
      </c>
      <c r="W23" t="s">
        <v>181</v>
      </c>
      <c r="X23">
        <v>96.152958152958149</v>
      </c>
      <c r="Y23">
        <v>0.77342858193368169</v>
      </c>
      <c r="Z23">
        <f>AVERAGE(X14:X23)</f>
        <v>37.450694471449886</v>
      </c>
      <c r="AA23">
        <f>STDEV(X14:X23)/SQRT(10)</f>
        <v>13.621801932529268</v>
      </c>
      <c r="AD23" t="s">
        <v>225</v>
      </c>
      <c r="AE23">
        <v>93.572711507494105</v>
      </c>
      <c r="AF23">
        <v>1.1219794536484331</v>
      </c>
      <c r="AG23">
        <f>AVERAGE(AE14:AE23)</f>
        <v>78.255595576559642</v>
      </c>
      <c r="AH23">
        <f>STDEV(AE14:AE23)/SQRT(10)</f>
        <v>8.8558388815533569</v>
      </c>
      <c r="AK23" t="s">
        <v>269</v>
      </c>
      <c r="AL23">
        <v>91.092191147389869</v>
      </c>
      <c r="AM23">
        <v>0.40724790826510981</v>
      </c>
      <c r="AN23">
        <f>AVERAGE(AL14:AL23)</f>
        <v>85.312014542699131</v>
      </c>
      <c r="AO23">
        <f>STDEV(AL14:AL23)/SQRT(10)</f>
        <v>1.5997489587539013</v>
      </c>
      <c r="AR23" t="s">
        <v>313</v>
      </c>
      <c r="AS23">
        <v>92.405542157279982</v>
      </c>
      <c r="AT23">
        <v>1.4935103311418578</v>
      </c>
      <c r="AU23">
        <f>AVERAGE(AS14:AS23)</f>
        <v>35.960993451569536</v>
      </c>
      <c r="AV23">
        <f>STDEV(AS14:AS23)/SQRT(10)</f>
        <v>13.282282298315627</v>
      </c>
      <c r="AY23" t="s">
        <v>357</v>
      </c>
      <c r="AZ23">
        <v>95.711758901041108</v>
      </c>
      <c r="BA23">
        <v>0.17373846780968272</v>
      </c>
      <c r="BB23">
        <f>AVERAGE(AZ14:AZ23)</f>
        <v>74.692847048804055</v>
      </c>
      <c r="BC23">
        <f>STDEV(AZ14:AZ23)/SQRT(10)</f>
        <v>8.2167878348293009</v>
      </c>
      <c r="BF23" t="s">
        <v>401</v>
      </c>
      <c r="BG23">
        <v>93.674142026702654</v>
      </c>
      <c r="BH23">
        <v>0.77325246165900474</v>
      </c>
      <c r="BI23">
        <f>AVERAGE(BG14:BG23)</f>
        <v>41.077543193859476</v>
      </c>
      <c r="BJ23">
        <f>STDEV(BG14:BG23)/SQRT(10)</f>
        <v>14.373878586345763</v>
      </c>
      <c r="BM23" t="s">
        <v>442</v>
      </c>
      <c r="BN23">
        <v>94.879592543143943</v>
      </c>
      <c r="BO23">
        <v>2.2835653681169958</v>
      </c>
      <c r="BP23">
        <f>AVERAGE(BN14:BN23)</f>
        <v>36.751009126607187</v>
      </c>
      <c r="BQ23">
        <f>STDEV(BN14:BN23)/SQRT(10)</f>
        <v>13.275950544087035</v>
      </c>
      <c r="BT23" t="s">
        <v>517</v>
      </c>
      <c r="BU23">
        <v>96.841565182984709</v>
      </c>
      <c r="BV23">
        <v>0.23059422071472824</v>
      </c>
      <c r="BW23">
        <f>AVERAGE(BU14:BU23)</f>
        <v>94.277946412903603</v>
      </c>
      <c r="BX23">
        <f>STDEV(BU14:BU23)/SQRT(10)</f>
        <v>0.6429984535530483</v>
      </c>
    </row>
    <row r="24" spans="2:76" x14ac:dyDescent="0.35">
      <c r="E24">
        <f>AVERAGE(C14:C23)</f>
        <v>3313.7372500580277</v>
      </c>
      <c r="F24">
        <f>STDEV(C14:C23)/SQRT(10)</f>
        <v>1263.3096581373286</v>
      </c>
    </row>
    <row r="25" spans="2:76" x14ac:dyDescent="0.35">
      <c r="B25" t="s">
        <v>518</v>
      </c>
      <c r="C25">
        <f>AVERAGE(C4:C23)</f>
        <v>3153.1694421813468</v>
      </c>
      <c r="D25">
        <f>STDEV(C4:C23)/SQRT(20)</f>
        <v>800.86715839457804</v>
      </c>
      <c r="I25" t="s">
        <v>518</v>
      </c>
      <c r="J25">
        <f>AVERAGE(J4:J23)</f>
        <v>84.620979716391048</v>
      </c>
      <c r="K25">
        <f>STDEV(J4:J23)/SQRT(20)</f>
        <v>1.9522402892680089</v>
      </c>
      <c r="P25" t="s">
        <v>518</v>
      </c>
      <c r="Q25">
        <f>AVERAGE(Q4:Q23)</f>
        <v>39.005125504881541</v>
      </c>
      <c r="R25">
        <f>STDEV(Q4:Q23)/SQRT(20)</f>
        <v>9.3018261526538879</v>
      </c>
      <c r="W25" t="s">
        <v>518</v>
      </c>
      <c r="X25">
        <f>AVERAGE(X4:X23)</f>
        <v>39.532169794775264</v>
      </c>
      <c r="Y25">
        <f>STDEV(X4:X23)/SQRT(20)</f>
        <v>9.473362891404669</v>
      </c>
      <c r="AD25" t="s">
        <v>518</v>
      </c>
      <c r="AE25">
        <f>AVERAGE(AE4:AE23)</f>
        <v>66.114270753656157</v>
      </c>
      <c r="AF25">
        <f>STDEV(AE4:AE23)/SQRT(20)</f>
        <v>6.3832054275807293</v>
      </c>
      <c r="AK25" t="s">
        <v>518</v>
      </c>
      <c r="AL25">
        <f>AVERAGE(AL4:AL23)</f>
        <v>88.515220079698324</v>
      </c>
      <c r="AM25">
        <f>STDEV(AL4:AL23)/SQRT(20)</f>
        <v>1.2654636764480378</v>
      </c>
      <c r="AR25" t="s">
        <v>518</v>
      </c>
      <c r="AS25">
        <f>AVERAGE(AS4:AS23)</f>
        <v>39.737334516850588</v>
      </c>
      <c r="AT25">
        <f>STDEV(AS4:AS23)/SQRT(20)</f>
        <v>9.6335727818659809</v>
      </c>
      <c r="AY25" t="s">
        <v>518</v>
      </c>
      <c r="AZ25">
        <f>AVERAGE(AZ4:AZ23)</f>
        <v>64.204235078786581</v>
      </c>
      <c r="BA25">
        <f>STDEV(AZ4:AZ23)/SQRT(20)</f>
        <v>6.3278697860863113</v>
      </c>
      <c r="BF25" t="s">
        <v>518</v>
      </c>
      <c r="BG25">
        <f>AVERAGE(BG4:BG23)</f>
        <v>43.170870887806345</v>
      </c>
      <c r="BH25">
        <f>STDEV(BG4:BG23)/SQRT(20)</f>
        <v>9.9618753247711176</v>
      </c>
      <c r="BM25" t="s">
        <v>518</v>
      </c>
      <c r="BN25">
        <f>AVERAGE(BN4:BN23)</f>
        <v>40.762821430183322</v>
      </c>
      <c r="BO25">
        <f>STDEV(BN4:BN23)/SQRT(20)</f>
        <v>9.7557683092377498</v>
      </c>
      <c r="BT25" t="s">
        <v>518</v>
      </c>
      <c r="BU25">
        <f>AVERAGE(BU4:BU23)</f>
        <v>93.794011978342567</v>
      </c>
      <c r="BV25">
        <f>STDEV(BU4:BU23)/SQRT(20)</f>
        <v>0.46130164397459916</v>
      </c>
    </row>
    <row r="26" spans="2:76" x14ac:dyDescent="0.35">
      <c r="B26" t="s">
        <v>532</v>
      </c>
      <c r="C26">
        <f>_xlfn.T.TEST(C4:C13,C14:C23,2,2)</f>
        <v>0.84730579966765696</v>
      </c>
      <c r="I26" t="s">
        <v>532</v>
      </c>
      <c r="J26">
        <f>_xlfn.T.TEST(J4:J13,J14:J23,2,2)</f>
        <v>3.6812932356221914E-4</v>
      </c>
      <c r="P26" t="s">
        <v>532</v>
      </c>
      <c r="Q26">
        <f>_xlfn.T.TEST(Q4:Q13,Q14:Q23,2,2)</f>
        <v>0.80303308600675827</v>
      </c>
      <c r="W26" t="s">
        <v>532</v>
      </c>
      <c r="X26">
        <f>_xlfn.T.TEST(X4:X13,X14:X23,2,2)</f>
        <v>0.8328520902039096</v>
      </c>
      <c r="AD26" t="s">
        <v>532</v>
      </c>
      <c r="AE26">
        <f>_xlfn.T.TEST(AE4:AE13,AE14:AE23,2,2)</f>
        <v>5.4414272480102138E-2</v>
      </c>
      <c r="AK26" t="s">
        <v>532</v>
      </c>
      <c r="AL26">
        <f>_xlfn.T.TEST(AL4:AL13,AL14:AL23,2,2)</f>
        <v>7.2579995331863243E-3</v>
      </c>
      <c r="AR26" t="s">
        <v>532</v>
      </c>
      <c r="AS26">
        <f>_xlfn.T.TEST(AS4:AS13,AS14:AS23,2,2)</f>
        <v>0.70613592402906944</v>
      </c>
      <c r="AY26" t="s">
        <v>532</v>
      </c>
      <c r="AZ26">
        <f>_xlfn.T.TEST(AZ4:AZ13,AZ14:AZ23,2,2)</f>
        <v>9.8148276410097157E-2</v>
      </c>
      <c r="BF26" t="s">
        <v>532</v>
      </c>
      <c r="BG26">
        <f>_xlfn.T.TEST(BG4:BG13,BG14:BG23,2,2)</f>
        <v>0.84005150070102741</v>
      </c>
      <c r="BM26" t="s">
        <v>532</v>
      </c>
      <c r="BN26">
        <f>_xlfn.T.TEST(BN4:BN13,BN14:BN23,2,2)</f>
        <v>0.69238126737559025</v>
      </c>
      <c r="BT26" t="s">
        <v>532</v>
      </c>
      <c r="BU26">
        <f>_xlfn.T.TEST(BU4:BU13,BU14:BU23,2,2)</f>
        <v>0.30671602222209904</v>
      </c>
    </row>
    <row r="29" spans="2:76" x14ac:dyDescent="0.35">
      <c r="B29" t="s">
        <v>488</v>
      </c>
      <c r="C29" s="19">
        <v>78.207414297875943</v>
      </c>
      <c r="D29">
        <v>4.5867085270257943</v>
      </c>
      <c r="F29" s="19">
        <v>0.25062656641604009</v>
      </c>
      <c r="G29">
        <v>0.25062656641604009</v>
      </c>
      <c r="I29" t="s">
        <v>488</v>
      </c>
      <c r="J29" s="18">
        <v>0.25062656641604009</v>
      </c>
      <c r="K29">
        <v>0.25062656641604009</v>
      </c>
    </row>
    <row r="30" spans="2:76" x14ac:dyDescent="0.35">
      <c r="B30" t="s">
        <v>500</v>
      </c>
      <c r="C30" s="19">
        <v>79.237128043478194</v>
      </c>
      <c r="D30">
        <v>6.7166353491042958</v>
      </c>
      <c r="F30" s="19">
        <v>0.1061571125265393</v>
      </c>
      <c r="G30">
        <v>0.1061571125265393</v>
      </c>
      <c r="I30" t="s">
        <v>490</v>
      </c>
      <c r="J30" s="18">
        <v>0.30581039755351686</v>
      </c>
      <c r="K30">
        <v>0.30581039755351691</v>
      </c>
    </row>
    <row r="31" spans="2:76" x14ac:dyDescent="0.35">
      <c r="B31" t="s">
        <v>492</v>
      </c>
      <c r="C31" s="19">
        <v>77.393349889805819</v>
      </c>
      <c r="D31">
        <v>6.146638364062623</v>
      </c>
      <c r="F31" s="19">
        <v>0</v>
      </c>
      <c r="G31">
        <v>0</v>
      </c>
      <c r="I31" t="s">
        <v>492</v>
      </c>
      <c r="J31" s="18">
        <v>0</v>
      </c>
      <c r="K31">
        <v>0</v>
      </c>
      <c r="V31" t="s">
        <v>510</v>
      </c>
      <c r="W31" t="s">
        <v>511</v>
      </c>
      <c r="Y31" t="s">
        <v>510</v>
      </c>
      <c r="Z31" t="s">
        <v>511</v>
      </c>
    </row>
    <row r="32" spans="2:76" x14ac:dyDescent="0.35">
      <c r="B32" t="s">
        <v>494</v>
      </c>
      <c r="C32" s="19">
        <v>78.588531313466547</v>
      </c>
      <c r="D32">
        <v>6.3126693860518053</v>
      </c>
      <c r="F32" s="19">
        <v>0</v>
      </c>
      <c r="G32">
        <v>0</v>
      </c>
      <c r="I32" t="s">
        <v>494</v>
      </c>
      <c r="J32" s="18">
        <v>0</v>
      </c>
      <c r="K32">
        <v>0</v>
      </c>
      <c r="U32" s="10"/>
      <c r="V32">
        <v>38.809303606707473</v>
      </c>
      <c r="W32">
        <v>12.851457279524841</v>
      </c>
      <c r="Y32">
        <v>39.956331861338917</v>
      </c>
      <c r="Z32">
        <v>13.813153128830102</v>
      </c>
    </row>
    <row r="33" spans="2:28" x14ac:dyDescent="0.35">
      <c r="B33" t="s">
        <v>506</v>
      </c>
      <c r="C33" s="19">
        <v>81.222224939420187</v>
      </c>
      <c r="D33">
        <v>6.1701077045251962</v>
      </c>
      <c r="F33" s="19">
        <v>0.43479911900964535</v>
      </c>
      <c r="G33">
        <v>0.24994239325106238</v>
      </c>
      <c r="I33" t="s">
        <v>496</v>
      </c>
      <c r="J33" s="18">
        <v>11.19995745215158</v>
      </c>
      <c r="K33">
        <v>1.1867115694334665</v>
      </c>
      <c r="U33" s="10"/>
      <c r="V33">
        <v>90.727367086656116</v>
      </c>
      <c r="W33">
        <v>1.6152127401037399</v>
      </c>
      <c r="Y33">
        <v>78.51459234612598</v>
      </c>
      <c r="Z33">
        <v>2.2796456448307563</v>
      </c>
    </row>
    <row r="34" spans="2:28" x14ac:dyDescent="0.35">
      <c r="B34" t="s">
        <v>504</v>
      </c>
      <c r="C34" s="19">
        <v>85.23462159054445</v>
      </c>
      <c r="D34">
        <v>5.0711385663229951</v>
      </c>
      <c r="F34" s="19">
        <v>1.9090909090909089</v>
      </c>
      <c r="G34">
        <v>0.95778670480479466</v>
      </c>
      <c r="I34" t="s">
        <v>498</v>
      </c>
      <c r="J34" s="18">
        <v>0.5535662839033626</v>
      </c>
      <c r="K34">
        <v>0.31725212061375258</v>
      </c>
      <c r="U34" s="10"/>
      <c r="V34">
        <v>41.419961566285579</v>
      </c>
      <c r="W34">
        <v>13.78775667603664</v>
      </c>
      <c r="Y34">
        <v>36.590289443477495</v>
      </c>
      <c r="Z34">
        <v>13.18807490624344</v>
      </c>
    </row>
    <row r="35" spans="2:28" x14ac:dyDescent="0.35">
      <c r="B35" t="s">
        <v>496</v>
      </c>
      <c r="C35" s="19">
        <v>66.114270753656157</v>
      </c>
      <c r="D35">
        <v>6.3832054275807293</v>
      </c>
      <c r="F35" s="19">
        <v>11.19995745215158</v>
      </c>
      <c r="G35">
        <v>1.1867115694334665</v>
      </c>
      <c r="I35" t="s">
        <v>500</v>
      </c>
      <c r="J35" s="18">
        <v>0.1061571125265393</v>
      </c>
      <c r="K35">
        <v>0.1061571125265393</v>
      </c>
      <c r="U35" s="10"/>
      <c r="V35">
        <v>41.613645118100649</v>
      </c>
      <c r="W35">
        <v>13.871026958298074</v>
      </c>
      <c r="Y35">
        <v>37.450694471449886</v>
      </c>
      <c r="Z35">
        <v>13.621801932529268</v>
      </c>
    </row>
    <row r="36" spans="2:28" x14ac:dyDescent="0.35">
      <c r="B36" t="s">
        <v>502</v>
      </c>
      <c r="C36" s="19">
        <v>64.204235078786581</v>
      </c>
      <c r="D36">
        <v>6.3278697860863113</v>
      </c>
      <c r="F36" s="19">
        <v>0.8232323232323232</v>
      </c>
      <c r="G36">
        <v>0.41552491256720497</v>
      </c>
      <c r="I36" t="s">
        <v>502</v>
      </c>
      <c r="J36" s="18">
        <v>0.8232323232323232</v>
      </c>
      <c r="K36">
        <v>0.41552491256720497</v>
      </c>
      <c r="U36" s="10"/>
      <c r="V36">
        <v>53.972945930752687</v>
      </c>
      <c r="W36">
        <v>7.8007503954687696</v>
      </c>
      <c r="Y36">
        <v>78.255595576559642</v>
      </c>
      <c r="Z36">
        <v>8.8558388815533569</v>
      </c>
    </row>
    <row r="37" spans="2:28" x14ac:dyDescent="0.35">
      <c r="B37" t="s">
        <v>498</v>
      </c>
      <c r="C37" s="19">
        <v>88.515220079698324</v>
      </c>
      <c r="D37">
        <v>1.2654636764480378</v>
      </c>
      <c r="F37" s="19">
        <v>0.5535662839033626</v>
      </c>
      <c r="G37">
        <v>0.31725212061375258</v>
      </c>
      <c r="I37" t="s">
        <v>504</v>
      </c>
      <c r="J37" s="18">
        <v>1.9090909090909089</v>
      </c>
      <c r="K37">
        <v>0.95778670480479466</v>
      </c>
      <c r="V37">
        <v>91.718425616697488</v>
      </c>
      <c r="W37">
        <v>1.3864148016346385</v>
      </c>
      <c r="Y37">
        <v>85.312014542699131</v>
      </c>
      <c r="Z37">
        <v>1.5997489587539013</v>
      </c>
    </row>
    <row r="38" spans="2:28" x14ac:dyDescent="0.35">
      <c r="B38" t="s">
        <v>490</v>
      </c>
      <c r="C38" s="19">
        <v>84.620979716391048</v>
      </c>
      <c r="D38">
        <v>1.9522402892680089</v>
      </c>
      <c r="F38" s="19">
        <v>0.30581039755351686</v>
      </c>
      <c r="G38">
        <v>0.30581039755351691</v>
      </c>
      <c r="I38" t="s">
        <v>506</v>
      </c>
      <c r="J38" s="18">
        <v>0.43479911900964535</v>
      </c>
      <c r="K38">
        <v>0.24994239325106238</v>
      </c>
      <c r="V38">
        <v>43.513675582131633</v>
      </c>
      <c r="W38">
        <v>14.569087600126164</v>
      </c>
      <c r="Y38">
        <v>35.960993451569536</v>
      </c>
      <c r="Z38">
        <v>13.282282298315627</v>
      </c>
    </row>
    <row r="39" spans="2:28" x14ac:dyDescent="0.35">
      <c r="B39" t="s">
        <v>508</v>
      </c>
      <c r="C39" s="19">
        <v>93.794011978342567</v>
      </c>
      <c r="D39">
        <v>0.46130164397459916</v>
      </c>
      <c r="F39" s="19">
        <v>0.1349527665317139</v>
      </c>
      <c r="G39">
        <v>0.1349527665317139</v>
      </c>
      <c r="I39" t="s">
        <v>508</v>
      </c>
      <c r="J39" s="18">
        <v>0.1349527665317139</v>
      </c>
      <c r="K39">
        <v>0.1349527665317139</v>
      </c>
      <c r="V39">
        <v>53.71562310876908</v>
      </c>
      <c r="W39">
        <v>8.7808578808214328</v>
      </c>
      <c r="Y39">
        <v>74.692847048804055</v>
      </c>
      <c r="Z39">
        <v>8.2167878348293009</v>
      </c>
    </row>
    <row r="40" spans="2:28" x14ac:dyDescent="0.35">
      <c r="B40" t="s">
        <v>531</v>
      </c>
      <c r="C40" s="19">
        <v>90.224429598030397</v>
      </c>
      <c r="D40">
        <v>1.4391271767004465</v>
      </c>
      <c r="X40">
        <v>45.264198581753199</v>
      </c>
      <c r="Y40">
        <v>14.540521797435247</v>
      </c>
      <c r="AA40">
        <v>41.077543193859476</v>
      </c>
      <c r="AB40">
        <v>14.373878586345763</v>
      </c>
    </row>
    <row r="41" spans="2:28" x14ac:dyDescent="0.35">
      <c r="X41">
        <v>44.774633733759451</v>
      </c>
      <c r="Y41">
        <v>14.900423334681154</v>
      </c>
      <c r="AA41">
        <v>36.751009126607187</v>
      </c>
      <c r="AB41">
        <v>13.275950544087035</v>
      </c>
    </row>
    <row r="42" spans="2:28" x14ac:dyDescent="0.35">
      <c r="X42">
        <v>93.310077543781546</v>
      </c>
      <c r="Y42">
        <v>0.65802411983208231</v>
      </c>
      <c r="AA42">
        <v>94.277946412903603</v>
      </c>
      <c r="AB42">
        <v>0.6429984535530483</v>
      </c>
    </row>
    <row r="43" spans="2:28" x14ac:dyDescent="0.35">
      <c r="C43" s="19">
        <f>AVERAGE(C29:C39)</f>
        <v>79.739271607405982</v>
      </c>
      <c r="D43">
        <f>STDEV(C29:C39)/SQRT(11)</f>
        <v>2.6409130474846267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Raw Counts</vt:lpstr>
      <vt:lpstr>Reciprocal Genet Avg Selves</vt:lpstr>
      <vt:lpstr>Sheet4</vt:lpstr>
      <vt:lpstr>06and09</vt:lpstr>
      <vt:lpstr>Sheet1</vt:lpstr>
      <vt:lpstr>Reciprocal Crosses</vt:lpstr>
      <vt:lpstr>Sheet3</vt:lpstr>
      <vt:lpstr>Overall Genet Average</vt:lpstr>
      <vt:lpstr>Overall Genet Average (2)</vt:lpstr>
      <vt:lpstr>OVA 2022 -1 Ova Graph</vt:lpstr>
      <vt:lpstr>Clones</vt:lpstr>
      <vt:lpstr>Reciprocal Genet Avg</vt:lpstr>
      <vt:lpstr>Selves</vt:lpstr>
      <vt:lpstr>Overall Yearly Difference </vt:lpstr>
      <vt:lpstr>no clones and MORE clones!</vt:lpstr>
      <vt:lpstr>Sperm Crosses</vt:lpstr>
      <vt:lpstr>Sheet2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2022-10-25T03:20:15Z</dcterms:created>
  <dcterms:modified xsi:type="dcterms:W3CDTF">2022-12-12T17:01:32Z</dcterms:modified>
</cp:coreProperties>
</file>