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sonsee\Desktop\desktop excel sheets\"/>
    </mc:Choice>
  </mc:AlternateContent>
  <xr:revisionPtr revIDLastSave="0" documentId="13_ncr:1_{2523DACB-6D11-4016-AF46-202AC24F547F}" xr6:coauthVersionLast="45" xr6:coauthVersionMax="45" xr10:uidLastSave="{00000000-0000-0000-0000-000000000000}"/>
  <bookViews>
    <workbookView minimized="1" xWindow="760" yWindow="760" windowWidth="10420" windowHeight="8680" xr2:uid="{BC9B17D1-8694-4699-A852-3298077737D4}"/>
  </bookViews>
  <sheets>
    <sheet name="Sheet1" sheetId="1" r:id="rId1"/>
    <sheet name="ofav3" sheetId="4" r:id="rId2"/>
    <sheet name="acer2" sheetId="5" r:id="rId3"/>
    <sheet name="ofav1" sheetId="2" r:id="rId4"/>
    <sheet name="acer4" sheetId="3" r:id="rId5"/>
    <sheet name="ofav2" sheetId="6" r:id="rId6"/>
    <sheet name="acer1" sheetId="7" r:id="rId7"/>
    <sheet name="acer 3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15" i="3" l="1"/>
  <c r="Z15" i="3"/>
  <c r="T15" i="3"/>
  <c r="N15" i="3"/>
  <c r="H15" i="3"/>
  <c r="AF15" i="2"/>
  <c r="Z15" i="2"/>
  <c r="T15" i="2"/>
  <c r="N15" i="2"/>
  <c r="H15" i="2"/>
  <c r="AF15" i="5"/>
  <c r="Z15" i="5"/>
  <c r="T15" i="5"/>
  <c r="N15" i="5"/>
  <c r="H15" i="5"/>
  <c r="AF15" i="4"/>
  <c r="Z15" i="4"/>
  <c r="T15" i="4"/>
  <c r="N15" i="4"/>
  <c r="H15" i="4"/>
  <c r="J78" i="4" l="1"/>
  <c r="I78" i="4"/>
  <c r="N80" i="2" l="1"/>
  <c r="K77" i="4"/>
  <c r="J30" i="1" l="1"/>
  <c r="J31" i="1"/>
  <c r="J32" i="1"/>
  <c r="J33" i="1"/>
  <c r="G15" i="4"/>
  <c r="D19" i="5" l="1"/>
  <c r="AE15" i="5"/>
  <c r="Y15" i="5"/>
  <c r="S15" i="5"/>
  <c r="M15" i="5"/>
  <c r="G15" i="5"/>
  <c r="F18" i="4" l="1"/>
  <c r="AE15" i="4"/>
  <c r="Y15" i="4"/>
  <c r="S15" i="4"/>
  <c r="M15" i="4"/>
  <c r="AD13" i="4"/>
  <c r="AE13" i="4" s="1"/>
  <c r="AD12" i="4"/>
  <c r="AE12" i="4" s="1"/>
  <c r="AD11" i="4"/>
  <c r="AE11" i="4" s="1"/>
  <c r="AD10" i="4"/>
  <c r="AE10" i="4" s="1"/>
  <c r="AD9" i="4"/>
  <c r="AE9" i="4" s="1"/>
  <c r="AD8" i="4"/>
  <c r="AE8" i="4" s="1"/>
  <c r="AD7" i="4"/>
  <c r="AE7" i="4" s="1"/>
  <c r="AD6" i="4"/>
  <c r="AE6" i="4" s="1"/>
  <c r="AD5" i="4"/>
  <c r="AE5" i="4" s="1"/>
  <c r="AD4" i="4"/>
  <c r="AE4" i="4" s="1"/>
  <c r="AD3" i="4"/>
  <c r="AE3" i="4" s="1"/>
  <c r="AD2" i="4"/>
  <c r="AE2" i="4" s="1"/>
  <c r="X13" i="4"/>
  <c r="Y13" i="4" s="1"/>
  <c r="X12" i="4"/>
  <c r="Y12" i="4" s="1"/>
  <c r="X11" i="4"/>
  <c r="Y11" i="4" s="1"/>
  <c r="X10" i="4"/>
  <c r="Y10" i="4" s="1"/>
  <c r="X9" i="4"/>
  <c r="Y9" i="4" s="1"/>
  <c r="Y8" i="4"/>
  <c r="X8" i="4"/>
  <c r="X7" i="4"/>
  <c r="Y7" i="4" s="1"/>
  <c r="X6" i="4"/>
  <c r="Y6" i="4" s="1"/>
  <c r="X5" i="4"/>
  <c r="Y5" i="4" s="1"/>
  <c r="X4" i="4"/>
  <c r="Y4" i="4" s="1"/>
  <c r="X3" i="4"/>
  <c r="Y3" i="4" s="1"/>
  <c r="X2" i="4"/>
  <c r="Y2" i="4" s="1"/>
  <c r="R13" i="4"/>
  <c r="S13" i="4" s="1"/>
  <c r="R12" i="4"/>
  <c r="S12" i="4" s="1"/>
  <c r="R11" i="4"/>
  <c r="S11" i="4" s="1"/>
  <c r="Q10" i="4"/>
  <c r="P10" i="4"/>
  <c r="Q9" i="4"/>
  <c r="P9" i="4"/>
  <c r="R9" i="4" s="1"/>
  <c r="R8" i="4"/>
  <c r="S8" i="4" s="1"/>
  <c r="R7" i="4"/>
  <c r="S7" i="4" s="1"/>
  <c r="R6" i="4"/>
  <c r="S6" i="4" s="1"/>
  <c r="R5" i="4"/>
  <c r="S5" i="4" s="1"/>
  <c r="R4" i="4"/>
  <c r="S4" i="4" s="1"/>
  <c r="R3" i="4"/>
  <c r="S3" i="4" s="1"/>
  <c r="R2" i="4"/>
  <c r="S2" i="4" s="1"/>
  <c r="L13" i="4"/>
  <c r="M13" i="4" s="1"/>
  <c r="L12" i="4"/>
  <c r="M12" i="4" s="1"/>
  <c r="L11" i="4"/>
  <c r="M11" i="4" s="1"/>
  <c r="L10" i="4"/>
  <c r="M10" i="4" s="1"/>
  <c r="L9" i="4"/>
  <c r="M9" i="4" s="1"/>
  <c r="L8" i="4"/>
  <c r="M8" i="4" s="1"/>
  <c r="L7" i="4"/>
  <c r="M7" i="4" s="1"/>
  <c r="L6" i="4"/>
  <c r="M6" i="4" s="1"/>
  <c r="L5" i="4"/>
  <c r="M5" i="4" s="1"/>
  <c r="L4" i="4"/>
  <c r="M4" i="4" s="1"/>
  <c r="L3" i="4"/>
  <c r="M3" i="4" s="1"/>
  <c r="L2" i="4"/>
  <c r="M2" i="4" s="1"/>
  <c r="F13" i="4"/>
  <c r="G13" i="4" s="1"/>
  <c r="F12" i="4"/>
  <c r="G12" i="4" s="1"/>
  <c r="F11" i="4"/>
  <c r="G11" i="4" s="1"/>
  <c r="F10" i="4"/>
  <c r="G10" i="4" s="1"/>
  <c r="E9" i="4"/>
  <c r="D9" i="4"/>
  <c r="F8" i="4"/>
  <c r="G8" i="4" s="1"/>
  <c r="F7" i="4"/>
  <c r="G7" i="4" s="1"/>
  <c r="F6" i="4"/>
  <c r="G6" i="4" s="1"/>
  <c r="F5" i="4"/>
  <c r="G5" i="4" s="1"/>
  <c r="F4" i="4"/>
  <c r="G4" i="4" s="1"/>
  <c r="G3" i="4"/>
  <c r="F3" i="4"/>
  <c r="G2" i="4"/>
  <c r="F2" i="4"/>
  <c r="S9" i="4" l="1"/>
  <c r="R10" i="4"/>
  <c r="S10" i="4" s="1"/>
  <c r="F9" i="4"/>
  <c r="G9" i="4" s="1"/>
  <c r="F18" i="3" l="1"/>
  <c r="AF15" i="3"/>
  <c r="Y15" i="3"/>
  <c r="S15" i="3"/>
  <c r="M15" i="3"/>
  <c r="G15" i="3"/>
  <c r="I18" i="2" l="1"/>
  <c r="AE15" i="2"/>
  <c r="Y15" i="2"/>
  <c r="S15" i="2"/>
  <c r="M15" i="2"/>
  <c r="G15" i="2"/>
  <c r="J17" i="1" l="1"/>
  <c r="I17" i="1"/>
  <c r="G17" i="1"/>
  <c r="H17" i="1"/>
  <c r="F17" i="1"/>
  <c r="E17" i="1"/>
  <c r="G7" i="1"/>
  <c r="I8" i="1"/>
  <c r="K9" i="1"/>
  <c r="J9" i="1"/>
  <c r="M8" i="1"/>
  <c r="L8" i="1"/>
  <c r="H8" i="1"/>
  <c r="F7" i="1" l="1"/>
  <c r="B3" i="1"/>
  <c r="B2" i="1"/>
  <c r="D4" i="1"/>
  <c r="D3" i="1"/>
  <c r="D2" i="1"/>
  <c r="P2" i="1"/>
  <c r="B9" i="1"/>
  <c r="B8" i="1"/>
  <c r="B7" i="1"/>
  <c r="B5" i="1"/>
  <c r="B4" i="1"/>
</calcChain>
</file>

<file path=xl/sharedStrings.xml><?xml version="1.0" encoding="utf-8"?>
<sst xmlns="http://schemas.openxmlformats.org/spreadsheetml/2006/main" count="363" uniqueCount="297">
  <si>
    <t>O1</t>
  </si>
  <si>
    <t>O2</t>
  </si>
  <si>
    <t>O3</t>
  </si>
  <si>
    <t>A1</t>
  </si>
  <si>
    <t>A2</t>
  </si>
  <si>
    <t>A3</t>
  </si>
  <si>
    <t>A4</t>
  </si>
  <si>
    <t>ACER|8/22</t>
  </si>
  <si>
    <t>ACER|8/13</t>
  </si>
  <si>
    <t>ACER|8/15</t>
  </si>
  <si>
    <t>OFAV|8/22</t>
  </si>
  <si>
    <t>OFAV|8/23</t>
  </si>
  <si>
    <t>OFAV|8/17</t>
  </si>
  <si>
    <t>52-53-1</t>
  </si>
  <si>
    <t>52-53-2</t>
  </si>
  <si>
    <t>52-53-3</t>
  </si>
  <si>
    <t>52-54-1</t>
  </si>
  <si>
    <t>52-54-2</t>
  </si>
  <si>
    <t>52-54-3</t>
  </si>
  <si>
    <t>52-55-1</t>
  </si>
  <si>
    <t>52-55-2</t>
  </si>
  <si>
    <t>52-55-3</t>
  </si>
  <si>
    <t>52-77-1</t>
  </si>
  <si>
    <t>52-77-2</t>
  </si>
  <si>
    <t>52-77-3</t>
  </si>
  <si>
    <t>53-52-1</t>
  </si>
  <si>
    <t>53-52-2</t>
  </si>
  <si>
    <t>53-52-3</t>
  </si>
  <si>
    <t>53-54-1</t>
  </si>
  <si>
    <t>53-54-2</t>
  </si>
  <si>
    <t>53-54-3</t>
  </si>
  <si>
    <t>53-55-1</t>
  </si>
  <si>
    <t>53-55-2</t>
  </si>
  <si>
    <t>53-55-3</t>
  </si>
  <si>
    <t>53-77-1</t>
  </si>
  <si>
    <t>53-77-2</t>
  </si>
  <si>
    <t>53-77-3</t>
  </si>
  <si>
    <t>54-52-1</t>
  </si>
  <si>
    <t>54-52-2</t>
  </si>
  <si>
    <t>54-52-3</t>
  </si>
  <si>
    <t>54-53-1</t>
  </si>
  <si>
    <t>54-53-2</t>
  </si>
  <si>
    <t>54-53-3</t>
  </si>
  <si>
    <t>54-55-1</t>
  </si>
  <si>
    <t>54-55-2</t>
  </si>
  <si>
    <t>54-55-3</t>
  </si>
  <si>
    <t>54-77-1</t>
  </si>
  <si>
    <t>54-77-2</t>
  </si>
  <si>
    <t>54-77-3</t>
  </si>
  <si>
    <t>55-52-1</t>
  </si>
  <si>
    <t>55-52-2</t>
  </si>
  <si>
    <t>55-52-3</t>
  </si>
  <si>
    <t>55-53-1</t>
  </si>
  <si>
    <t>55-53-2</t>
  </si>
  <si>
    <t>55-53-3</t>
  </si>
  <si>
    <t>55-54-1</t>
  </si>
  <si>
    <t>55-54-2</t>
  </si>
  <si>
    <t>55-54-3</t>
  </si>
  <si>
    <t>55-77-1</t>
  </si>
  <si>
    <t>55-77-2</t>
  </si>
  <si>
    <t>55-77-3</t>
  </si>
  <si>
    <t>77-52-1</t>
  </si>
  <si>
    <t>77-52-2</t>
  </si>
  <si>
    <t>77-52-3</t>
  </si>
  <si>
    <t>77-53-1</t>
  </si>
  <si>
    <t>77-53-2</t>
  </si>
  <si>
    <t>77-53-3</t>
  </si>
  <si>
    <t>77-54-1</t>
  </si>
  <si>
    <t>77-54-2</t>
  </si>
  <si>
    <t>77-54-3</t>
  </si>
  <si>
    <t>77-55-1</t>
  </si>
  <si>
    <t>77-55-2</t>
  </si>
  <si>
    <t>77-55-3</t>
  </si>
  <si>
    <t>GH1</t>
  </si>
  <si>
    <t>GH2</t>
  </si>
  <si>
    <t>GH3</t>
  </si>
  <si>
    <t>GI1</t>
  </si>
  <si>
    <t>GI2</t>
  </si>
  <si>
    <t>GI3</t>
  </si>
  <si>
    <t>GJ1</t>
  </si>
  <si>
    <t>GJ2</t>
  </si>
  <si>
    <t>GJ3</t>
  </si>
  <si>
    <t>GK1</t>
  </si>
  <si>
    <t>GK2</t>
  </si>
  <si>
    <t>GK3</t>
  </si>
  <si>
    <t>HG1</t>
  </si>
  <si>
    <t>HG2</t>
  </si>
  <si>
    <t>HG3</t>
  </si>
  <si>
    <t>HI1</t>
  </si>
  <si>
    <t>HI2</t>
  </si>
  <si>
    <t>HI3</t>
  </si>
  <si>
    <t>HJ1</t>
  </si>
  <si>
    <t>HJ2</t>
  </si>
  <si>
    <t>HJ3</t>
  </si>
  <si>
    <t>HK1</t>
  </si>
  <si>
    <t>HK2</t>
  </si>
  <si>
    <t>HK3</t>
  </si>
  <si>
    <t>IG1</t>
  </si>
  <si>
    <t>IG2</t>
  </si>
  <si>
    <t>IG3</t>
  </si>
  <si>
    <t>IH1</t>
  </si>
  <si>
    <t>IH2</t>
  </si>
  <si>
    <t>IH3</t>
  </si>
  <si>
    <t>IJ1</t>
  </si>
  <si>
    <t>IJ2</t>
  </si>
  <si>
    <t>IJ3</t>
  </si>
  <si>
    <t>IK1</t>
  </si>
  <si>
    <t>IK2</t>
  </si>
  <si>
    <t>IK3</t>
  </si>
  <si>
    <t>JG1</t>
  </si>
  <si>
    <t>KG1</t>
  </si>
  <si>
    <t>JG2</t>
  </si>
  <si>
    <t>KG2</t>
  </si>
  <si>
    <t>JG3</t>
  </si>
  <si>
    <t>KG3</t>
  </si>
  <si>
    <t>JH1</t>
  </si>
  <si>
    <t>KH1</t>
  </si>
  <si>
    <t>JH2</t>
  </si>
  <si>
    <t>KH2</t>
  </si>
  <si>
    <t>JH3</t>
  </si>
  <si>
    <t>KH3</t>
  </si>
  <si>
    <t>JI1</t>
  </si>
  <si>
    <t>KI1</t>
  </si>
  <si>
    <t>JI2</t>
  </si>
  <si>
    <t>KI2</t>
  </si>
  <si>
    <t>JI3</t>
  </si>
  <si>
    <t>KI3</t>
  </si>
  <si>
    <t>KJ1</t>
  </si>
  <si>
    <t>KJ2</t>
  </si>
  <si>
    <t>KJ3</t>
  </si>
  <si>
    <t>JK1</t>
  </si>
  <si>
    <t>JK2</t>
  </si>
  <si>
    <t>JK3</t>
  </si>
  <si>
    <t>AD1</t>
  </si>
  <si>
    <t>AD2</t>
  </si>
  <si>
    <t>AD3</t>
  </si>
  <si>
    <t>A</t>
  </si>
  <si>
    <t>D</t>
  </si>
  <si>
    <t>K</t>
  </si>
  <si>
    <t>F</t>
  </si>
  <si>
    <t>J</t>
  </si>
  <si>
    <t>AK1</t>
  </si>
  <si>
    <t>AK2</t>
  </si>
  <si>
    <t>AK3</t>
  </si>
  <si>
    <t>AF1</t>
  </si>
  <si>
    <t>AF2</t>
  </si>
  <si>
    <t>AF3</t>
  </si>
  <si>
    <t>AJ1</t>
  </si>
  <si>
    <t>AJ2</t>
  </si>
  <si>
    <t>AJ3</t>
  </si>
  <si>
    <t>KA1</t>
  </si>
  <si>
    <t>KA2</t>
  </si>
  <si>
    <t>KA3</t>
  </si>
  <si>
    <t>KD1</t>
  </si>
  <si>
    <t>KD2</t>
  </si>
  <si>
    <t>KD3</t>
  </si>
  <si>
    <t>KF1</t>
  </si>
  <si>
    <t>KF2</t>
  </si>
  <si>
    <t>KF3</t>
  </si>
  <si>
    <t>DA1</t>
  </si>
  <si>
    <t>DA2</t>
  </si>
  <si>
    <t>DA3</t>
  </si>
  <si>
    <t>DK1</t>
  </si>
  <si>
    <t>DK2</t>
  </si>
  <si>
    <t>DK3</t>
  </si>
  <si>
    <t>DF1</t>
  </si>
  <si>
    <t>DF2</t>
  </si>
  <si>
    <t>DF3</t>
  </si>
  <si>
    <t>DJ1</t>
  </si>
  <si>
    <t>DJ2</t>
  </si>
  <si>
    <t>DJ3</t>
  </si>
  <si>
    <t>FA1</t>
  </si>
  <si>
    <t>FA2</t>
  </si>
  <si>
    <t>FA3</t>
  </si>
  <si>
    <t>FK1</t>
  </si>
  <si>
    <t>FK2</t>
  </si>
  <si>
    <t>FK3</t>
  </si>
  <si>
    <t>FC1</t>
  </si>
  <si>
    <t>FC2</t>
  </si>
  <si>
    <t>FC3</t>
  </si>
  <si>
    <t>FD1</t>
  </si>
  <si>
    <t>FD2</t>
  </si>
  <si>
    <t>FD3</t>
  </si>
  <si>
    <t>FJ1</t>
  </si>
  <si>
    <t>FJ2</t>
  </si>
  <si>
    <t>FJ3</t>
  </si>
  <si>
    <t>JA1</t>
  </si>
  <si>
    <t>JA2</t>
  </si>
  <si>
    <t>JA3</t>
  </si>
  <si>
    <t>JD1</t>
  </si>
  <si>
    <t>JD2</t>
  </si>
  <si>
    <t>JD3</t>
  </si>
  <si>
    <t>JF1</t>
  </si>
  <si>
    <t>JF2</t>
  </si>
  <si>
    <t>JF3</t>
  </si>
  <si>
    <t>AC1</t>
  </si>
  <si>
    <t>AC2</t>
  </si>
  <si>
    <t>AC3</t>
  </si>
  <si>
    <t>U24</t>
  </si>
  <si>
    <t>M13</t>
  </si>
  <si>
    <t>U94</t>
  </si>
  <si>
    <t>U16</t>
  </si>
  <si>
    <t>U12</t>
  </si>
  <si>
    <t>C</t>
  </si>
  <si>
    <t>B</t>
  </si>
  <si>
    <t>G</t>
  </si>
  <si>
    <t>AB1</t>
  </si>
  <si>
    <t>AB2</t>
  </si>
  <si>
    <t>AB3</t>
  </si>
  <si>
    <t>AG1</t>
  </si>
  <si>
    <t>AG2</t>
  </si>
  <si>
    <t>AG3</t>
  </si>
  <si>
    <t>BA1</t>
  </si>
  <si>
    <t>BA2</t>
  </si>
  <si>
    <t>BA3</t>
  </si>
  <si>
    <t>BC1</t>
  </si>
  <si>
    <t>BC2</t>
  </si>
  <si>
    <t>BC3</t>
  </si>
  <si>
    <t>BF1</t>
  </si>
  <si>
    <t>BF2</t>
  </si>
  <si>
    <t>BF3</t>
  </si>
  <si>
    <t>BG1</t>
  </si>
  <si>
    <t>BG2</t>
  </si>
  <si>
    <t>BG3</t>
  </si>
  <si>
    <t>CA1</t>
  </si>
  <si>
    <t>CA2</t>
  </si>
  <si>
    <t>CA3</t>
  </si>
  <si>
    <t>CB1</t>
  </si>
  <si>
    <t>CB2</t>
  </si>
  <si>
    <t>CB3</t>
  </si>
  <si>
    <t>CF1</t>
  </si>
  <si>
    <t>CF2</t>
  </si>
  <si>
    <t>CF3</t>
  </si>
  <si>
    <t>CG1</t>
  </si>
  <si>
    <t>CG2</t>
  </si>
  <si>
    <t>CG3</t>
  </si>
  <si>
    <t>FB1</t>
  </si>
  <si>
    <t>FB2</t>
  </si>
  <si>
    <t>FB3</t>
  </si>
  <si>
    <t>FG1</t>
  </si>
  <si>
    <t>FG2</t>
  </si>
  <si>
    <t>FG3</t>
  </si>
  <si>
    <t>GA1</t>
  </si>
  <si>
    <t>GA2</t>
  </si>
  <si>
    <t>GA3</t>
  </si>
  <si>
    <t>GB1</t>
  </si>
  <si>
    <t>GB2</t>
  </si>
  <si>
    <t>GB3</t>
  </si>
  <si>
    <t>GC1</t>
  </si>
  <si>
    <t>GC2</t>
  </si>
  <si>
    <t>GC3</t>
  </si>
  <si>
    <t>GF1</t>
  </si>
  <si>
    <t>GF2</t>
  </si>
  <si>
    <t>GF3</t>
  </si>
  <si>
    <t>ACER|8/23</t>
  </si>
  <si>
    <t>b</t>
  </si>
  <si>
    <t>a1</t>
  </si>
  <si>
    <t>a2</t>
  </si>
  <si>
    <t>a3</t>
  </si>
  <si>
    <t>a4</t>
  </si>
  <si>
    <t>o1</t>
  </si>
  <si>
    <t>o2</t>
  </si>
  <si>
    <t>o3</t>
  </si>
  <si>
    <t>)</t>
  </si>
  <si>
    <t>01</t>
  </si>
  <si>
    <t>05</t>
  </si>
  <si>
    <t>07</t>
  </si>
  <si>
    <t>12</t>
  </si>
  <si>
    <t>04</t>
  </si>
  <si>
    <t>Batch</t>
  </si>
  <si>
    <t>036</t>
  </si>
  <si>
    <t>067</t>
  </si>
  <si>
    <t>108</t>
  </si>
  <si>
    <t>125</t>
  </si>
  <si>
    <t>015</t>
  </si>
  <si>
    <t>52</t>
  </si>
  <si>
    <t>53</t>
  </si>
  <si>
    <t>54</t>
  </si>
  <si>
    <t>55</t>
  </si>
  <si>
    <t>77</t>
  </si>
  <si>
    <t>077</t>
  </si>
  <si>
    <t>022</t>
  </si>
  <si>
    <t>025</t>
  </si>
  <si>
    <t>028</t>
  </si>
  <si>
    <t>031</t>
  </si>
  <si>
    <t>Batch (n=3)</t>
  </si>
  <si>
    <t>049</t>
  </si>
  <si>
    <t xml:space="preserve">Batch </t>
  </si>
  <si>
    <t>056</t>
  </si>
  <si>
    <t>098</t>
  </si>
  <si>
    <t>065</t>
  </si>
  <si>
    <t>029</t>
  </si>
  <si>
    <t>057</t>
  </si>
  <si>
    <t>Species|M/DD</t>
  </si>
  <si>
    <t>Predicted Batch %</t>
  </si>
  <si>
    <t>Experimental Batch %</t>
  </si>
  <si>
    <r>
      <t>p-value (</t>
    </r>
    <r>
      <rPr>
        <sz val="11"/>
        <color theme="1"/>
        <rFont val="Calibri"/>
        <family val="2"/>
      </rPr>
      <t>α</t>
    </r>
    <r>
      <rPr>
        <sz val="8.6"/>
        <color theme="1"/>
        <rFont val="Calibri"/>
        <family val="2"/>
      </rPr>
      <t>=0.05)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</si>
</sst>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.6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1" xfId="0" applyBorder="1"/>
    <xf numFmtId="49" fontId="0" fillId="0" borderId="0" xfId="0" applyNumberFormat="1"/>
    <xf numFmtId="165" fontId="0" fillId="0" borderId="0" xfId="0" applyNumberFormat="1"/>
    <xf numFmtId="165" fontId="2" fillId="0" borderId="0" xfId="0" applyNumberFormat="1" applyFont="1"/>
    <xf numFmtId="11" fontId="2" fillId="0" borderId="0" xfId="0" applyNumberFormat="1" applyFont="1"/>
    <xf numFmtId="0" fontId="0" fillId="0" borderId="4" xfId="0" applyBorder="1"/>
    <xf numFmtId="0" fontId="0" fillId="0" borderId="5" xfId="0" applyBorder="1"/>
    <xf numFmtId="2" fontId="0" fillId="0" borderId="6" xfId="0" applyNumberFormat="1" applyBorder="1"/>
    <xf numFmtId="2" fontId="0" fillId="0" borderId="7" xfId="0" applyNumberFormat="1" applyBorder="1"/>
  </cellXfs>
  <cellStyles count="2">
    <cellStyle name="Normal" xfId="0" builtinId="0"/>
    <cellStyle name="Normal 2" xfId="1" xr:uid="{7FB88579-5A80-4288-93C2-77F25344A51A}"/>
  </cellStyles>
  <dxfs count="0"/>
  <tableStyles count="0" defaultTableStyle="TableStyleMedium2" defaultPivotStyle="PivotStyleLight16"/>
  <colors>
    <mruColors>
      <color rgb="FF996633"/>
      <color rgb="FFFFFFFF"/>
      <color rgb="FFD7AE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Genet Outcrosses in Batch vs. Batch Cross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Predicted Batch Cross Avg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Sheet1!$S$3:$S$10</c:f>
                <c:numCache>
                  <c:formatCode>General</c:formatCode>
                  <c:ptCount val="8"/>
                  <c:pt idx="0">
                    <c:v>3.6999132872721945</c:v>
                  </c:pt>
                  <c:pt idx="1">
                    <c:v>2.9957613389587632</c:v>
                  </c:pt>
                  <c:pt idx="2">
                    <c:v>3.0615442726397584</c:v>
                  </c:pt>
                  <c:pt idx="3">
                    <c:v>3.6260714278678954</c:v>
                  </c:pt>
                  <c:pt idx="5">
                    <c:v>4.2440881234960663</c:v>
                  </c:pt>
                  <c:pt idx="6">
                    <c:v>5.174340151169039</c:v>
                  </c:pt>
                  <c:pt idx="7">
                    <c:v>5.4734701059928259</c:v>
                  </c:pt>
                </c:numCache>
              </c:numRef>
            </c:plus>
            <c:minus>
              <c:numRef>
                <c:f>Sheet1!$S$3:$S$10</c:f>
                <c:numCache>
                  <c:formatCode>General</c:formatCode>
                  <c:ptCount val="8"/>
                  <c:pt idx="0">
                    <c:v>3.6999132872721945</c:v>
                  </c:pt>
                  <c:pt idx="1">
                    <c:v>2.9957613389587632</c:v>
                  </c:pt>
                  <c:pt idx="2">
                    <c:v>3.0615442726397584</c:v>
                  </c:pt>
                  <c:pt idx="3">
                    <c:v>3.6260714278678954</c:v>
                  </c:pt>
                  <c:pt idx="5">
                    <c:v>4.2440881234960663</c:v>
                  </c:pt>
                  <c:pt idx="6">
                    <c:v>5.174340151169039</c:v>
                  </c:pt>
                  <c:pt idx="7">
                    <c:v>5.4734701059928259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Sheet1!$Q$3:$Q$10</c:f>
              <c:strCache>
                <c:ptCount val="8"/>
                <c:pt idx="0">
                  <c:v>ACER|8/22</c:v>
                </c:pt>
                <c:pt idx="1">
                  <c:v>ACER|8/23</c:v>
                </c:pt>
                <c:pt idx="2">
                  <c:v>ACER|8/13</c:v>
                </c:pt>
                <c:pt idx="3">
                  <c:v>ACER|8/15</c:v>
                </c:pt>
                <c:pt idx="5">
                  <c:v>OFAV|8/22</c:v>
                </c:pt>
                <c:pt idx="6">
                  <c:v>OFAV|8/23</c:v>
                </c:pt>
                <c:pt idx="7">
                  <c:v>OFAV|8/17</c:v>
                </c:pt>
              </c:strCache>
            </c:strRef>
          </c:cat>
          <c:val>
            <c:numRef>
              <c:f>Sheet1!$R$3:$R$10</c:f>
              <c:numCache>
                <c:formatCode>0.00</c:formatCode>
                <c:ptCount val="8"/>
                <c:pt idx="0">
                  <c:v>75.984999999999999</c:v>
                </c:pt>
                <c:pt idx="1">
                  <c:v>66.527583892417255</c:v>
                </c:pt>
                <c:pt idx="2">
                  <c:v>31.28</c:v>
                </c:pt>
                <c:pt idx="3">
                  <c:v>37.667705423418653</c:v>
                </c:pt>
                <c:pt idx="5">
                  <c:v>83.980780538052628</c:v>
                </c:pt>
                <c:pt idx="6">
                  <c:v>73.866</c:v>
                </c:pt>
                <c:pt idx="7">
                  <c:v>64.070416681589023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D-4FD0-8079-DBB0174E87C5}"/>
            </c:ext>
          </c:extLst>
        </c:ser>
        <c:ser>
          <c:idx val="1"/>
          <c:order val="1"/>
          <c:tx>
            <c:v>Experimental Batch Cross Avg 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Sheet1!$V$3:$V$10</c:f>
                <c:numCache>
                  <c:formatCode>General</c:formatCode>
                  <c:ptCount val="8"/>
                  <c:pt idx="0">
                    <c:v>1.48177051844757</c:v>
                  </c:pt>
                  <c:pt idx="1">
                    <c:v>4.8910930011334033</c:v>
                  </c:pt>
                  <c:pt idx="2">
                    <c:v>3.5459995184524735</c:v>
                  </c:pt>
                  <c:pt idx="3">
                    <c:v>1.2869832662377101</c:v>
                  </c:pt>
                  <c:pt idx="5">
                    <c:v>0.63551895200548925</c:v>
                  </c:pt>
                  <c:pt idx="6">
                    <c:v>0.80023461680198626</c:v>
                  </c:pt>
                  <c:pt idx="7">
                    <c:v>1.439127177</c:v>
                  </c:pt>
                </c:numCache>
              </c:numRef>
            </c:plus>
            <c:minus>
              <c:numRef>
                <c:f>Sheet1!$V$3:$V$10</c:f>
                <c:numCache>
                  <c:formatCode>General</c:formatCode>
                  <c:ptCount val="8"/>
                  <c:pt idx="0">
                    <c:v>1.48177051844757</c:v>
                  </c:pt>
                  <c:pt idx="1">
                    <c:v>4.8910930011334033</c:v>
                  </c:pt>
                  <c:pt idx="2">
                    <c:v>3.5459995184524735</c:v>
                  </c:pt>
                  <c:pt idx="3">
                    <c:v>1.2869832662377101</c:v>
                  </c:pt>
                  <c:pt idx="5">
                    <c:v>0.63551895200548925</c:v>
                  </c:pt>
                  <c:pt idx="6">
                    <c:v>0.80023461680198626</c:v>
                  </c:pt>
                  <c:pt idx="7">
                    <c:v>1.439127177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Sheet1!$Q$3:$Q$10</c:f>
              <c:strCache>
                <c:ptCount val="8"/>
                <c:pt idx="0">
                  <c:v>ACER|8/22</c:v>
                </c:pt>
                <c:pt idx="1">
                  <c:v>ACER|8/23</c:v>
                </c:pt>
                <c:pt idx="2">
                  <c:v>ACER|8/13</c:v>
                </c:pt>
                <c:pt idx="3">
                  <c:v>ACER|8/15</c:v>
                </c:pt>
                <c:pt idx="5">
                  <c:v>OFAV|8/22</c:v>
                </c:pt>
                <c:pt idx="6">
                  <c:v>OFAV|8/23</c:v>
                </c:pt>
                <c:pt idx="7">
                  <c:v>OFAV|8/17</c:v>
                </c:pt>
              </c:strCache>
            </c:strRef>
          </c:cat>
          <c:val>
            <c:numRef>
              <c:f>Sheet1!$U$3:$U$10</c:f>
              <c:numCache>
                <c:formatCode>0.00</c:formatCode>
                <c:ptCount val="8"/>
                <c:pt idx="0">
                  <c:v>75.88288045915165</c:v>
                </c:pt>
                <c:pt idx="1">
                  <c:v>62.507318951469642</c:v>
                </c:pt>
                <c:pt idx="2">
                  <c:v>50.473692849519601</c:v>
                </c:pt>
                <c:pt idx="3">
                  <c:v>49.547196098920239</c:v>
                </c:pt>
                <c:pt idx="5">
                  <c:v>96.005269290970219</c:v>
                </c:pt>
                <c:pt idx="6">
                  <c:v>87.290579431252226</c:v>
                </c:pt>
                <c:pt idx="7">
                  <c:v>90.224429599999993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5D-4FD0-8079-DBB0174E87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7695792"/>
        <c:axId val="1890645936"/>
      </c:barChart>
      <c:catAx>
        <c:axId val="200769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Species|Night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645936"/>
        <c:crosses val="autoZero"/>
        <c:auto val="1"/>
        <c:lblAlgn val="ctr"/>
        <c:lblOffset val="100"/>
        <c:noMultiLvlLbl val="0"/>
      </c:catAx>
      <c:valAx>
        <c:axId val="18906459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Fertilization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69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Individua</a:t>
            </a:r>
            <a:r>
              <a:rPr lang="en-US" baseline="0">
                <a:solidFill>
                  <a:schemeClr val="tx1"/>
                </a:solidFill>
              </a:rPr>
              <a:t>l F</a:t>
            </a:r>
            <a:r>
              <a:rPr lang="en-US">
                <a:solidFill>
                  <a:schemeClr val="tx1"/>
                </a:solidFill>
              </a:rPr>
              <a:t>ertilization</a:t>
            </a:r>
            <a:r>
              <a:rPr lang="en-US" baseline="0">
                <a:solidFill>
                  <a:schemeClr val="tx1"/>
                </a:solidFill>
              </a:rPr>
              <a:t> Average for Genets in Batch Cross vs. Batch Cross Average: OFAV 8/17/2022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99254858100619"/>
          <c:y val="0.30780796266962884"/>
          <c:w val="0.87509981539249015"/>
          <c:h val="0.4751444677513702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6633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404-4087-B9E4-1D8102F017E1}"/>
              </c:ext>
            </c:extLst>
          </c:dPt>
          <c:dLbls>
            <c:dLbl>
              <c:idx val="0"/>
              <c:layout>
                <c:manualLayout>
                  <c:x val="-7.9664131005467969E-3"/>
                  <c:y val="-8.990346461797547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404-4087-B9E4-1D8102F017E1}"/>
                </c:ext>
              </c:extLst>
            </c:dLbl>
            <c:dLbl>
              <c:idx val="1"/>
              <c:layout>
                <c:manualLayout>
                  <c:x val="-5.9748098254101345E-3"/>
                  <c:y val="-9.463522591365848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404-4087-B9E4-1D8102F017E1}"/>
                </c:ext>
              </c:extLst>
            </c:dLbl>
            <c:dLbl>
              <c:idx val="2"/>
              <c:layout>
                <c:manualLayout>
                  <c:x val="-7.3024609835154729E-17"/>
                  <c:y val="-4.731761295682920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404-4087-B9E4-1D8102F017E1}"/>
                </c:ext>
              </c:extLst>
            </c:dLbl>
            <c:dLbl>
              <c:idx val="3"/>
              <c:layout>
                <c:manualLayout>
                  <c:x val="0"/>
                  <c:y val="-4.73176129568292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404-4087-B9E4-1D8102F017E1}"/>
                </c:ext>
              </c:extLst>
            </c:dLbl>
            <c:spPr>
              <a:solidFill>
                <a:srgbClr val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alpha val="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ofav3!$M$18:$M$24</c:f>
                <c:numCache>
                  <c:formatCode>General</c:formatCode>
                  <c:ptCount val="7"/>
                  <c:pt idx="0">
                    <c:v>12.985318089925542</c:v>
                  </c:pt>
                  <c:pt idx="1">
                    <c:v>13.355200186031757</c:v>
                  </c:pt>
                  <c:pt idx="2">
                    <c:v>0.80203152151016188</c:v>
                  </c:pt>
                  <c:pt idx="3">
                    <c:v>14.021617541031178</c:v>
                  </c:pt>
                  <c:pt idx="4">
                    <c:v>0.81431206495067898</c:v>
                  </c:pt>
                  <c:pt idx="6">
                    <c:v>1.439127177</c:v>
                  </c:pt>
                </c:numCache>
              </c:numRef>
            </c:plus>
            <c:minus>
              <c:numRef>
                <c:f>ofav3!$M$18:$M$24</c:f>
                <c:numCache>
                  <c:formatCode>General</c:formatCode>
                  <c:ptCount val="7"/>
                  <c:pt idx="0">
                    <c:v>12.985318089925542</c:v>
                  </c:pt>
                  <c:pt idx="1">
                    <c:v>13.355200186031757</c:v>
                  </c:pt>
                  <c:pt idx="2">
                    <c:v>0.80203152151016188</c:v>
                  </c:pt>
                  <c:pt idx="3">
                    <c:v>14.021617541031178</c:v>
                  </c:pt>
                  <c:pt idx="4">
                    <c:v>0.81431206495067898</c:v>
                  </c:pt>
                  <c:pt idx="6">
                    <c:v>1.439127177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ofav3!$K$18:$K$24</c:f>
              <c:strCache>
                <c:ptCount val="7"/>
                <c:pt idx="0">
                  <c:v>01</c:v>
                </c:pt>
                <c:pt idx="1">
                  <c:v>05</c:v>
                </c:pt>
                <c:pt idx="2">
                  <c:v>07</c:v>
                </c:pt>
                <c:pt idx="3">
                  <c:v>12</c:v>
                </c:pt>
                <c:pt idx="4">
                  <c:v>04</c:v>
                </c:pt>
                <c:pt idx="6">
                  <c:v>Batch</c:v>
                </c:pt>
              </c:strCache>
            </c:strRef>
          </c:cat>
          <c:val>
            <c:numRef>
              <c:f>ofav3!$L$18:$L$24</c:f>
              <c:numCache>
                <c:formatCode>0.00</c:formatCode>
                <c:ptCount val="7"/>
                <c:pt idx="0">
                  <c:v>42.947482531379499</c:v>
                </c:pt>
                <c:pt idx="1">
                  <c:v>44.46164950767912</c:v>
                </c:pt>
                <c:pt idx="2">
                  <c:v>92.357647114349859</c:v>
                </c:pt>
                <c:pt idx="3">
                  <c:v>46.462267437598875</c:v>
                </c:pt>
                <c:pt idx="4">
                  <c:v>94.123036816937812</c:v>
                </c:pt>
                <c:pt idx="6" formatCode="General">
                  <c:v>90.22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4-4087-B9E4-1D8102F017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75655296"/>
        <c:axId val="1467366400"/>
      </c:barChart>
      <c:catAx>
        <c:axId val="147565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Genet</a:t>
                </a:r>
              </a:p>
            </c:rich>
          </c:tx>
          <c:layout>
            <c:manualLayout>
              <c:xMode val="edge"/>
              <c:yMode val="edge"/>
              <c:x val="0.50492255329185365"/>
              <c:y val="0.901400097981074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366400"/>
        <c:crosses val="autoZero"/>
        <c:auto val="1"/>
        <c:lblAlgn val="ctr"/>
        <c:lblOffset val="100"/>
        <c:noMultiLvlLbl val="0"/>
      </c:catAx>
      <c:valAx>
        <c:axId val="146736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Fertilization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65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Individua</a:t>
            </a:r>
            <a:r>
              <a:rPr lang="en-US" baseline="0">
                <a:solidFill>
                  <a:schemeClr val="tx1"/>
                </a:solidFill>
              </a:rPr>
              <a:t>l F</a:t>
            </a:r>
            <a:r>
              <a:rPr lang="en-US">
                <a:solidFill>
                  <a:schemeClr val="tx1"/>
                </a:solidFill>
              </a:rPr>
              <a:t>ertilization</a:t>
            </a:r>
            <a:r>
              <a:rPr lang="en-US" baseline="0">
                <a:solidFill>
                  <a:schemeClr val="tx1"/>
                </a:solidFill>
              </a:rPr>
              <a:t> Average for Genets in Batch Cross vs. Batch Cross Average: OFAV 8/17/2022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99254858100619"/>
          <c:y val="0.30780796266962884"/>
          <c:w val="0.87509981539249015"/>
          <c:h val="0.4751444677513702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6633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D8E-4878-A60D-EA6F44F76E8E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alpha val="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ofav3!$M$18:$M$24</c:f>
                <c:numCache>
                  <c:formatCode>General</c:formatCode>
                  <c:ptCount val="7"/>
                  <c:pt idx="0">
                    <c:v>12.985318089925542</c:v>
                  </c:pt>
                  <c:pt idx="1">
                    <c:v>13.355200186031757</c:v>
                  </c:pt>
                  <c:pt idx="2">
                    <c:v>0.80203152151016188</c:v>
                  </c:pt>
                  <c:pt idx="3">
                    <c:v>14.021617541031178</c:v>
                  </c:pt>
                  <c:pt idx="4">
                    <c:v>0.81431206495067898</c:v>
                  </c:pt>
                  <c:pt idx="6">
                    <c:v>1.439127177</c:v>
                  </c:pt>
                </c:numCache>
              </c:numRef>
            </c:plus>
            <c:minus>
              <c:numRef>
                <c:f>ofav3!$M$18:$M$24</c:f>
                <c:numCache>
                  <c:formatCode>General</c:formatCode>
                  <c:ptCount val="7"/>
                  <c:pt idx="0">
                    <c:v>12.985318089925542</c:v>
                  </c:pt>
                  <c:pt idx="1">
                    <c:v>13.355200186031757</c:v>
                  </c:pt>
                  <c:pt idx="2">
                    <c:v>0.80203152151016188</c:v>
                  </c:pt>
                  <c:pt idx="3">
                    <c:v>14.021617541031178</c:v>
                  </c:pt>
                  <c:pt idx="4">
                    <c:v>0.81431206495067898</c:v>
                  </c:pt>
                  <c:pt idx="6">
                    <c:v>1.439127177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acer2!$H$21:$H$27</c:f>
              <c:strCache>
                <c:ptCount val="7"/>
                <c:pt idx="0">
                  <c:v>036</c:v>
                </c:pt>
                <c:pt idx="1">
                  <c:v>067</c:v>
                </c:pt>
                <c:pt idx="2">
                  <c:v>108</c:v>
                </c:pt>
                <c:pt idx="3">
                  <c:v>125</c:v>
                </c:pt>
                <c:pt idx="4">
                  <c:v>015</c:v>
                </c:pt>
                <c:pt idx="6">
                  <c:v>Batch</c:v>
                </c:pt>
              </c:strCache>
            </c:strRef>
          </c:cat>
          <c:val>
            <c:numRef>
              <c:f>acer2!$I$21:$I$27</c:f>
              <c:numCache>
                <c:formatCode>0.00</c:formatCode>
                <c:ptCount val="7"/>
                <c:pt idx="0">
                  <c:v>67.168569722566261</c:v>
                </c:pt>
                <c:pt idx="1">
                  <c:v>41.073461559450678</c:v>
                </c:pt>
                <c:pt idx="2">
                  <c:v>68.87218796964541</c:v>
                </c:pt>
                <c:pt idx="3">
                  <c:v>87.575773891489234</c:v>
                </c:pt>
                <c:pt idx="4">
                  <c:v>67.947926318934705</c:v>
                </c:pt>
                <c:pt idx="6">
                  <c:v>62.507318951469642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8E-4878-A60D-EA6F44F76E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75655296"/>
        <c:axId val="1467366400"/>
      </c:barChart>
      <c:catAx>
        <c:axId val="147565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Genet</a:t>
                </a:r>
              </a:p>
            </c:rich>
          </c:tx>
          <c:layout>
            <c:manualLayout>
              <c:xMode val="edge"/>
              <c:yMode val="edge"/>
              <c:x val="0.50492255329185365"/>
              <c:y val="0.901400097981074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366400"/>
        <c:crosses val="autoZero"/>
        <c:auto val="1"/>
        <c:lblAlgn val="ctr"/>
        <c:lblOffset val="100"/>
        <c:noMultiLvlLbl val="0"/>
      </c:catAx>
      <c:valAx>
        <c:axId val="1467366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Fertilization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65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Individua</a:t>
            </a:r>
            <a:r>
              <a:rPr lang="en-US" baseline="0">
                <a:solidFill>
                  <a:schemeClr val="tx1"/>
                </a:solidFill>
              </a:rPr>
              <a:t>l F</a:t>
            </a:r>
            <a:r>
              <a:rPr lang="en-US">
                <a:solidFill>
                  <a:schemeClr val="tx1"/>
                </a:solidFill>
              </a:rPr>
              <a:t>ertilization</a:t>
            </a:r>
            <a:r>
              <a:rPr lang="en-US" baseline="0">
                <a:solidFill>
                  <a:schemeClr val="tx1"/>
                </a:solidFill>
              </a:rPr>
              <a:t> Average for Genets in Batch Cross vs. Batch Cross Average: OFAV 8/17/2022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99254858100619"/>
          <c:y val="0.30780796266962884"/>
          <c:w val="0.87509981539249015"/>
          <c:h val="0.475144467751370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ofav1!$E$19:$E$25</c:f>
              <c:strCache>
                <c:ptCount val="7"/>
                <c:pt idx="0">
                  <c:v>52</c:v>
                </c:pt>
                <c:pt idx="1">
                  <c:v>53</c:v>
                </c:pt>
                <c:pt idx="2">
                  <c:v>54</c:v>
                </c:pt>
                <c:pt idx="3">
                  <c:v>55</c:v>
                </c:pt>
                <c:pt idx="4">
                  <c:v>77</c:v>
                </c:pt>
                <c:pt idx="6">
                  <c:v>Batch</c:v>
                </c:pt>
              </c:strCache>
            </c:strRef>
          </c:tx>
          <c:spPr>
            <a:solidFill>
              <a:srgbClr val="996633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3AC-4A7C-897F-5394D705B986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alpha val="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ofav1!$G$19:$G$25</c:f>
                <c:numCache>
                  <c:formatCode>General</c:formatCode>
                  <c:ptCount val="7"/>
                  <c:pt idx="0">
                    <c:v>0.90870711891995626</c:v>
                  </c:pt>
                  <c:pt idx="1">
                    <c:v>0.61779607331388819</c:v>
                  </c:pt>
                  <c:pt idx="2">
                    <c:v>11.684159512355189</c:v>
                  </c:pt>
                  <c:pt idx="3">
                    <c:v>11.853888305568391</c:v>
                  </c:pt>
                  <c:pt idx="4">
                    <c:v>0.85133489305124943</c:v>
                  </c:pt>
                  <c:pt idx="6">
                    <c:v>0.63551895200548925</c:v>
                  </c:pt>
                </c:numCache>
              </c:numRef>
            </c:plus>
            <c:minus>
              <c:numRef>
                <c:f>ofav1!$G$19:$G$25</c:f>
                <c:numCache>
                  <c:formatCode>General</c:formatCode>
                  <c:ptCount val="7"/>
                  <c:pt idx="0">
                    <c:v>0.90870711891995626</c:v>
                  </c:pt>
                  <c:pt idx="1">
                    <c:v>0.61779607331388819</c:v>
                  </c:pt>
                  <c:pt idx="2">
                    <c:v>11.684159512355189</c:v>
                  </c:pt>
                  <c:pt idx="3">
                    <c:v>11.853888305568391</c:v>
                  </c:pt>
                  <c:pt idx="4">
                    <c:v>0.85133489305124943</c:v>
                  </c:pt>
                  <c:pt idx="6">
                    <c:v>0.63551895200548925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ofav1!$E$19:$E$25</c:f>
              <c:strCache>
                <c:ptCount val="7"/>
                <c:pt idx="0">
                  <c:v>52</c:v>
                </c:pt>
                <c:pt idx="1">
                  <c:v>53</c:v>
                </c:pt>
                <c:pt idx="2">
                  <c:v>54</c:v>
                </c:pt>
                <c:pt idx="3">
                  <c:v>55</c:v>
                </c:pt>
                <c:pt idx="4">
                  <c:v>77</c:v>
                </c:pt>
                <c:pt idx="6">
                  <c:v>Batch</c:v>
                </c:pt>
              </c:strCache>
            </c:strRef>
          </c:cat>
          <c:val>
            <c:numRef>
              <c:f>ofav1!$F$19:$F$25</c:f>
              <c:numCache>
                <c:formatCode>0.00</c:formatCode>
                <c:ptCount val="7"/>
                <c:pt idx="0">
                  <c:v>94.46748103153061</c:v>
                </c:pt>
                <c:pt idx="1">
                  <c:v>94.776490819547462</c:v>
                </c:pt>
                <c:pt idx="2">
                  <c:v>68.308747351518363</c:v>
                </c:pt>
                <c:pt idx="3">
                  <c:v>67.782516555060184</c:v>
                </c:pt>
                <c:pt idx="4">
                  <c:v>94.568666932606519</c:v>
                </c:pt>
                <c:pt idx="6">
                  <c:v>96.005269290970219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AC-4A7C-897F-5394D705B9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75655296"/>
        <c:axId val="1467366400"/>
      </c:barChart>
      <c:catAx>
        <c:axId val="147565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Genet</a:t>
                </a:r>
              </a:p>
            </c:rich>
          </c:tx>
          <c:layout>
            <c:manualLayout>
              <c:xMode val="edge"/>
              <c:yMode val="edge"/>
              <c:x val="0.50492255329185365"/>
              <c:y val="0.901400097981074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366400"/>
        <c:crosses val="autoZero"/>
        <c:auto val="1"/>
        <c:lblAlgn val="ctr"/>
        <c:lblOffset val="100"/>
        <c:noMultiLvlLbl val="0"/>
      </c:catAx>
      <c:valAx>
        <c:axId val="1467366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Fertilization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65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Individua</a:t>
            </a:r>
            <a:r>
              <a:rPr lang="en-US" baseline="0">
                <a:solidFill>
                  <a:schemeClr val="tx1"/>
                </a:solidFill>
              </a:rPr>
              <a:t>l F</a:t>
            </a:r>
            <a:r>
              <a:rPr lang="en-US">
                <a:solidFill>
                  <a:schemeClr val="tx1"/>
                </a:solidFill>
              </a:rPr>
              <a:t>ertilization</a:t>
            </a:r>
            <a:r>
              <a:rPr lang="en-US" baseline="0">
                <a:solidFill>
                  <a:schemeClr val="tx1"/>
                </a:solidFill>
              </a:rPr>
              <a:t> Average for Genets in Batch Cross vs. Batch Cross Average: ACER 8/15/2022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99254858100619"/>
          <c:y val="0.30780796266962884"/>
          <c:w val="0.87509981539249015"/>
          <c:h val="0.475144467751370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ofav1!$E$19:$E$25</c:f>
              <c:strCache>
                <c:ptCount val="7"/>
                <c:pt idx="0">
                  <c:v>52</c:v>
                </c:pt>
                <c:pt idx="1">
                  <c:v>53</c:v>
                </c:pt>
                <c:pt idx="2">
                  <c:v>54</c:v>
                </c:pt>
                <c:pt idx="3">
                  <c:v>55</c:v>
                </c:pt>
                <c:pt idx="4">
                  <c:v>77</c:v>
                </c:pt>
                <c:pt idx="6">
                  <c:v>Batch</c:v>
                </c:pt>
              </c:strCache>
            </c:strRef>
          </c:tx>
          <c:spPr>
            <a:solidFill>
              <a:srgbClr val="996633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7DF-484C-AF2C-53CCD85C161F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alpha val="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acer4!$J$20:$J$26</c:f>
                <c:numCache>
                  <c:formatCode>General</c:formatCode>
                  <c:ptCount val="7"/>
                  <c:pt idx="0">
                    <c:v>6.9285262298752901</c:v>
                  </c:pt>
                  <c:pt idx="1">
                    <c:v>9.5895339666122901</c:v>
                  </c:pt>
                  <c:pt idx="2">
                    <c:v>8.9993460792212137</c:v>
                  </c:pt>
                  <c:pt idx="3">
                    <c:v>7.4251910896268658</c:v>
                  </c:pt>
                  <c:pt idx="4">
                    <c:v>4.7537675655086593</c:v>
                  </c:pt>
                  <c:pt idx="6">
                    <c:v>1.2869832662377101</c:v>
                  </c:pt>
                </c:numCache>
              </c:numRef>
            </c:plus>
            <c:minus>
              <c:numRef>
                <c:f>acer4!$J$20:$J$26</c:f>
                <c:numCache>
                  <c:formatCode>General</c:formatCode>
                  <c:ptCount val="7"/>
                  <c:pt idx="0">
                    <c:v>6.9285262298752901</c:v>
                  </c:pt>
                  <c:pt idx="1">
                    <c:v>9.5895339666122901</c:v>
                  </c:pt>
                  <c:pt idx="2">
                    <c:v>8.9993460792212137</c:v>
                  </c:pt>
                  <c:pt idx="3">
                    <c:v>7.4251910896268658</c:v>
                  </c:pt>
                  <c:pt idx="4">
                    <c:v>4.7537675655086593</c:v>
                  </c:pt>
                  <c:pt idx="6">
                    <c:v>1.2869832662377101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acer4!$H$20:$H$26</c:f>
              <c:strCache>
                <c:ptCount val="7"/>
                <c:pt idx="0">
                  <c:v>077</c:v>
                </c:pt>
                <c:pt idx="1">
                  <c:v>022</c:v>
                </c:pt>
                <c:pt idx="2">
                  <c:v>025</c:v>
                </c:pt>
                <c:pt idx="3">
                  <c:v>028</c:v>
                </c:pt>
                <c:pt idx="4">
                  <c:v>031</c:v>
                </c:pt>
                <c:pt idx="6">
                  <c:v>Batch</c:v>
                </c:pt>
              </c:strCache>
            </c:strRef>
          </c:cat>
          <c:val>
            <c:numRef>
              <c:f>acer4!$I$20:$I$26</c:f>
              <c:numCache>
                <c:formatCode>0.00</c:formatCode>
                <c:ptCount val="7"/>
                <c:pt idx="0">
                  <c:v>27.412810533956304</c:v>
                </c:pt>
                <c:pt idx="1">
                  <c:v>37.417496225161415</c:v>
                </c:pt>
                <c:pt idx="2">
                  <c:v>41.998271588903947</c:v>
                </c:pt>
                <c:pt idx="3">
                  <c:v>56.595439557702065</c:v>
                </c:pt>
                <c:pt idx="4">
                  <c:v>24.914509211369534</c:v>
                </c:pt>
                <c:pt idx="6">
                  <c:v>49.547196098920239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DF-484C-AF2C-53CCD85C16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75655296"/>
        <c:axId val="1467366400"/>
      </c:barChart>
      <c:catAx>
        <c:axId val="147565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Genet</a:t>
                </a:r>
              </a:p>
            </c:rich>
          </c:tx>
          <c:layout>
            <c:manualLayout>
              <c:xMode val="edge"/>
              <c:yMode val="edge"/>
              <c:x val="0.50492255329185365"/>
              <c:y val="0.901400097981074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366400"/>
        <c:crosses val="autoZero"/>
        <c:auto val="1"/>
        <c:lblAlgn val="ctr"/>
        <c:lblOffset val="100"/>
        <c:noMultiLvlLbl val="0"/>
      </c:catAx>
      <c:valAx>
        <c:axId val="1467366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Fertilization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65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Individua</a:t>
            </a:r>
            <a:r>
              <a:rPr lang="en-US" baseline="0">
                <a:solidFill>
                  <a:schemeClr val="tx1"/>
                </a:solidFill>
              </a:rPr>
              <a:t>l F</a:t>
            </a:r>
            <a:r>
              <a:rPr lang="en-US">
                <a:solidFill>
                  <a:schemeClr val="tx1"/>
                </a:solidFill>
              </a:rPr>
              <a:t>ertilization</a:t>
            </a:r>
            <a:r>
              <a:rPr lang="en-US" baseline="0">
                <a:solidFill>
                  <a:schemeClr val="tx1"/>
                </a:solidFill>
              </a:rPr>
              <a:t> Average for Genets in Batch Cross vs. Batch Cross Average: OFAV 8/23/2019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99254858100619"/>
          <c:y val="0.30780796266962884"/>
          <c:w val="0.87509981539249015"/>
          <c:h val="0.475144467751370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ofav2!$H$20</c:f>
              <c:strCache>
                <c:ptCount val="1"/>
                <c:pt idx="0">
                  <c:v>53</c:v>
                </c:pt>
              </c:strCache>
            </c:strRef>
          </c:tx>
          <c:spPr>
            <a:solidFill>
              <a:srgbClr val="996633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D6-4772-A736-597109AF2BFB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alpha val="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ofav2!$J$20:$J$26</c:f>
                <c:numCache>
                  <c:formatCode>General</c:formatCode>
                  <c:ptCount val="7"/>
                  <c:pt idx="0">
                    <c:v>0.50490101001287679</c:v>
                  </c:pt>
                  <c:pt idx="1">
                    <c:v>0.75214755742472461</c:v>
                  </c:pt>
                  <c:pt idx="2">
                    <c:v>0.83388413921662652</c:v>
                  </c:pt>
                  <c:pt idx="3">
                    <c:v>1.000905256879892</c:v>
                  </c:pt>
                  <c:pt idx="4">
                    <c:v>0.56097442729223723</c:v>
                  </c:pt>
                  <c:pt idx="6">
                    <c:v>0.80023461680198626</c:v>
                  </c:pt>
                </c:numCache>
              </c:numRef>
            </c:plus>
            <c:minus>
              <c:numRef>
                <c:f>ofav2!$J$20:$J$26</c:f>
                <c:numCache>
                  <c:formatCode>General</c:formatCode>
                  <c:ptCount val="7"/>
                  <c:pt idx="0">
                    <c:v>0.50490101001287679</c:v>
                  </c:pt>
                  <c:pt idx="1">
                    <c:v>0.75214755742472461</c:v>
                  </c:pt>
                  <c:pt idx="2">
                    <c:v>0.83388413921662652</c:v>
                  </c:pt>
                  <c:pt idx="3">
                    <c:v>1.000905256879892</c:v>
                  </c:pt>
                  <c:pt idx="4">
                    <c:v>0.56097442729223723</c:v>
                  </c:pt>
                  <c:pt idx="6">
                    <c:v>0.80023461680198626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ofav2!$H$20:$H$26</c:f>
              <c:strCache>
                <c:ptCount val="7"/>
                <c:pt idx="0">
                  <c:v>53</c:v>
                </c:pt>
                <c:pt idx="1">
                  <c:v>58</c:v>
                </c:pt>
                <c:pt idx="2">
                  <c:v>79</c:v>
                </c:pt>
                <c:pt idx="3">
                  <c:v>97</c:v>
                </c:pt>
                <c:pt idx="4">
                  <c:v>102</c:v>
                </c:pt>
                <c:pt idx="6">
                  <c:v>Batch (n=3)</c:v>
                </c:pt>
              </c:strCache>
            </c:strRef>
          </c:cat>
          <c:val>
            <c:numRef>
              <c:f>ofav2!$I$20:$I$26</c:f>
              <c:numCache>
                <c:formatCode>0.00</c:formatCode>
                <c:ptCount val="7"/>
                <c:pt idx="0">
                  <c:v>53.689422547258744</c:v>
                </c:pt>
                <c:pt idx="1">
                  <c:v>78.358284509239155</c:v>
                </c:pt>
                <c:pt idx="2">
                  <c:v>77.320172044009894</c:v>
                </c:pt>
                <c:pt idx="3">
                  <c:v>76.704674985227456</c:v>
                </c:pt>
                <c:pt idx="4">
                  <c:v>83.256819237287431</c:v>
                </c:pt>
                <c:pt idx="6">
                  <c:v>87.290579431252226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D6-4772-A736-597109AF2B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75655296"/>
        <c:axId val="1467366400"/>
      </c:barChart>
      <c:catAx>
        <c:axId val="147565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Genet</a:t>
                </a:r>
              </a:p>
            </c:rich>
          </c:tx>
          <c:layout>
            <c:manualLayout>
              <c:xMode val="edge"/>
              <c:yMode val="edge"/>
              <c:x val="0.50492255329185365"/>
              <c:y val="0.901400097981074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366400"/>
        <c:crosses val="autoZero"/>
        <c:auto val="1"/>
        <c:lblAlgn val="ctr"/>
        <c:lblOffset val="100"/>
        <c:noMultiLvlLbl val="0"/>
      </c:catAx>
      <c:valAx>
        <c:axId val="1467366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Fertilization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65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Individua</a:t>
            </a:r>
            <a:r>
              <a:rPr lang="en-US" baseline="0">
                <a:solidFill>
                  <a:schemeClr val="tx1"/>
                </a:solidFill>
              </a:rPr>
              <a:t>l F</a:t>
            </a:r>
            <a:r>
              <a:rPr lang="en-US">
                <a:solidFill>
                  <a:schemeClr val="tx1"/>
                </a:solidFill>
              </a:rPr>
              <a:t>ertilization</a:t>
            </a:r>
            <a:r>
              <a:rPr lang="en-US" baseline="0">
                <a:solidFill>
                  <a:schemeClr val="tx1"/>
                </a:solidFill>
              </a:rPr>
              <a:t> Average for Genets in Batch Cross vs. Batch Cross Average: ACER 8/22/2019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99254858100619"/>
          <c:y val="0.30780796266962884"/>
          <c:w val="0.87509981539249015"/>
          <c:h val="0.475144467751370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ofav2!$H$20</c:f>
              <c:strCache>
                <c:ptCount val="1"/>
                <c:pt idx="0">
                  <c:v>53</c:v>
                </c:pt>
              </c:strCache>
            </c:strRef>
          </c:tx>
          <c:spPr>
            <a:solidFill>
              <a:srgbClr val="996633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D4E-445E-A5DC-B68765BA4EE3}"/>
              </c:ext>
            </c:extLst>
          </c:dPt>
          <c:dLbls>
            <c:dLbl>
              <c:idx val="0"/>
              <c:layout>
                <c:manualLayout>
                  <c:x val="-1.8399455205504635E-17"/>
                  <c:y val="-2.213896576514012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D4E-445E-A5DC-B68765BA4EE3}"/>
                </c:ext>
              </c:extLst>
            </c:dLbl>
            <c:dLbl>
              <c:idx val="1"/>
              <c:layout>
                <c:manualLayout>
                  <c:x val="0"/>
                  <c:y val="-1.7711172612112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D4E-445E-A5DC-B68765BA4EE3}"/>
                </c:ext>
              </c:extLst>
            </c:dLbl>
            <c:dLbl>
              <c:idx val="2"/>
              <c:layout>
                <c:manualLayout>
                  <c:x val="0"/>
                  <c:y val="-2.65667589181681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D4E-445E-A5DC-B68765BA4EE3}"/>
                </c:ext>
              </c:extLst>
            </c:dLbl>
            <c:dLbl>
              <c:idx val="3"/>
              <c:layout>
                <c:manualLayout>
                  <c:x val="0"/>
                  <c:y val="-2.65667589181680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D4E-445E-A5DC-B68765BA4EE3}"/>
                </c:ext>
              </c:extLst>
            </c:dLbl>
            <c:dLbl>
              <c:idx val="5"/>
              <c:layout>
                <c:manualLayout>
                  <c:x val="-2.007236482645228E-3"/>
                  <c:y val="-1.328337945908409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D4E-445E-A5DC-B68765BA4EE3}"/>
                </c:ext>
              </c:extLst>
            </c:dLbl>
            <c:spPr>
              <a:solidFill>
                <a:srgbClr val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alpha val="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acer1!$J$20:$J$25</c:f>
                <c:numCache>
                  <c:formatCode>General</c:formatCode>
                  <c:ptCount val="6"/>
                  <c:pt idx="0">
                    <c:v>2.5797321001359359</c:v>
                  </c:pt>
                  <c:pt idx="1">
                    <c:v>4.5091590858008432</c:v>
                  </c:pt>
                  <c:pt idx="2">
                    <c:v>4.832274212312921</c:v>
                  </c:pt>
                  <c:pt idx="3">
                    <c:v>5.2160055712594904</c:v>
                  </c:pt>
                  <c:pt idx="5">
                    <c:v>1.4817705184475749</c:v>
                  </c:pt>
                </c:numCache>
              </c:numRef>
            </c:plus>
            <c:minus>
              <c:numRef>
                <c:f>acer1!$J$20:$J$25</c:f>
                <c:numCache>
                  <c:formatCode>General</c:formatCode>
                  <c:ptCount val="6"/>
                  <c:pt idx="0">
                    <c:v>2.5797321001359359</c:v>
                  </c:pt>
                  <c:pt idx="1">
                    <c:v>4.5091590858008432</c:v>
                  </c:pt>
                  <c:pt idx="2">
                    <c:v>4.832274212312921</c:v>
                  </c:pt>
                  <c:pt idx="3">
                    <c:v>5.2160055712594904</c:v>
                  </c:pt>
                  <c:pt idx="5">
                    <c:v>1.4817705184475749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acer1!$H$20:$H$25</c:f>
              <c:strCache>
                <c:ptCount val="6"/>
                <c:pt idx="0">
                  <c:v>022</c:v>
                </c:pt>
                <c:pt idx="1">
                  <c:v>049</c:v>
                </c:pt>
                <c:pt idx="2">
                  <c:v>077</c:v>
                </c:pt>
                <c:pt idx="3">
                  <c:v>108</c:v>
                </c:pt>
                <c:pt idx="5">
                  <c:v>Batch </c:v>
                </c:pt>
              </c:strCache>
            </c:strRef>
          </c:cat>
          <c:val>
            <c:numRef>
              <c:f>acer1!$I$20:$I$25</c:f>
              <c:numCache>
                <c:formatCode>0.00</c:formatCode>
                <c:ptCount val="6"/>
                <c:pt idx="0">
                  <c:v>84.801416752222224</c:v>
                </c:pt>
                <c:pt idx="1">
                  <c:v>79.833396777777779</c:v>
                </c:pt>
                <c:pt idx="2">
                  <c:v>70.384146888333333</c:v>
                </c:pt>
                <c:pt idx="3">
                  <c:v>69.37505290833333</c:v>
                </c:pt>
                <c:pt idx="5">
                  <c:v>75.88288045915165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4E-445E-A5DC-B68765BA4E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75655296"/>
        <c:axId val="1467366400"/>
      </c:barChart>
      <c:catAx>
        <c:axId val="147565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Genet</a:t>
                </a:r>
              </a:p>
            </c:rich>
          </c:tx>
          <c:layout>
            <c:manualLayout>
              <c:xMode val="edge"/>
              <c:yMode val="edge"/>
              <c:x val="0.50492255329185365"/>
              <c:y val="0.901400097981074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366400"/>
        <c:crosses val="autoZero"/>
        <c:auto val="1"/>
        <c:lblAlgn val="ctr"/>
        <c:lblOffset val="100"/>
        <c:noMultiLvlLbl val="0"/>
      </c:catAx>
      <c:valAx>
        <c:axId val="1467366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Fertilization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65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Individua</a:t>
            </a:r>
            <a:r>
              <a:rPr lang="en-US" baseline="0">
                <a:solidFill>
                  <a:schemeClr val="tx1"/>
                </a:solidFill>
              </a:rPr>
              <a:t>l F</a:t>
            </a:r>
            <a:r>
              <a:rPr lang="en-US">
                <a:solidFill>
                  <a:schemeClr val="tx1"/>
                </a:solidFill>
              </a:rPr>
              <a:t>ertilization</a:t>
            </a:r>
            <a:r>
              <a:rPr lang="en-US" baseline="0">
                <a:solidFill>
                  <a:schemeClr val="tx1"/>
                </a:solidFill>
              </a:rPr>
              <a:t> Average for Genets in Batch Cross vs. Batch Cross Average: OFAV 8/23/2019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99254858100619"/>
          <c:y val="0.30780796266962884"/>
          <c:w val="0.87509981539249015"/>
          <c:h val="0.475144467751370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ofav2!$H$20</c:f>
              <c:strCache>
                <c:ptCount val="1"/>
                <c:pt idx="0">
                  <c:v>53</c:v>
                </c:pt>
              </c:strCache>
            </c:strRef>
          </c:tx>
          <c:spPr>
            <a:solidFill>
              <a:srgbClr val="996633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1E-4465-B250-4FFAE0D8567A}"/>
              </c:ext>
            </c:extLst>
          </c:dPt>
          <c:dPt>
            <c:idx val="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21E-4465-B250-4FFAE0D8567A}"/>
              </c:ext>
            </c:extLst>
          </c:dPt>
          <c:dLbls>
            <c:dLbl>
              <c:idx val="0"/>
              <c:layout>
                <c:manualLayout>
                  <c:x val="-1.8461842748469377E-17"/>
                  <c:y val="-5.149572440191128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21E-4465-B250-4FFAE0D8567A}"/>
                </c:ext>
              </c:extLst>
            </c:dLbl>
            <c:dLbl>
              <c:idx val="1"/>
              <c:layout>
                <c:manualLayout>
                  <c:x val="0"/>
                  <c:y val="-6.0078345135563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21E-4465-B250-4FFAE0D8567A}"/>
                </c:ext>
              </c:extLst>
            </c:dLbl>
            <c:dLbl>
              <c:idx val="2"/>
              <c:layout>
                <c:manualLayout>
                  <c:x val="-7.3847370993877509E-17"/>
                  <c:y val="-3.433048293460752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21E-4465-B250-4FFAE0D8567A}"/>
                </c:ext>
              </c:extLst>
            </c:dLbl>
            <c:dLbl>
              <c:idx val="3"/>
              <c:layout>
                <c:manualLayout>
                  <c:x val="0"/>
                  <c:y val="-4.720441403508542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21E-4465-B250-4FFAE0D8567A}"/>
                </c:ext>
              </c:extLst>
            </c:dLbl>
            <c:dLbl>
              <c:idx val="4"/>
              <c:layout>
                <c:manualLayout>
                  <c:x val="0"/>
                  <c:y val="-5.578703476873723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21E-4465-B250-4FFAE0D8567A}"/>
                </c:ext>
              </c:extLst>
            </c:dLbl>
            <c:dLbl>
              <c:idx val="5"/>
              <c:layout>
                <c:manualLayout>
                  <c:x val="0"/>
                  <c:y val="-6.0078345135563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21E-4465-B250-4FFAE0D8567A}"/>
                </c:ext>
              </c:extLst>
            </c:dLbl>
            <c:dLbl>
              <c:idx val="7"/>
              <c:layout>
                <c:manualLayout>
                  <c:x val="-1.4769474198775502E-16"/>
                  <c:y val="-3.86217933014334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21E-4465-B250-4FFAE0D8567A}"/>
                </c:ext>
              </c:extLst>
            </c:dLbl>
            <c:spPr>
              <a:solidFill>
                <a:srgbClr val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alpha val="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'acer 3'!$J$20:$J$27</c:f>
                <c:numCache>
                  <c:formatCode>General</c:formatCode>
                  <c:ptCount val="8"/>
                  <c:pt idx="0">
                    <c:v>7.0841905327468186</c:v>
                  </c:pt>
                  <c:pt idx="1">
                    <c:v>10.172945333447442</c:v>
                  </c:pt>
                  <c:pt idx="2">
                    <c:v>6.7365869217955208</c:v>
                  </c:pt>
                  <c:pt idx="3">
                    <c:v>5.2183286154285407</c:v>
                  </c:pt>
                  <c:pt idx="4">
                    <c:v>5.1955375636048124</c:v>
                  </c:pt>
                  <c:pt idx="5">
                    <c:v>11.218731938910988</c:v>
                  </c:pt>
                  <c:pt idx="7">
                    <c:v>3.5459995184524735</c:v>
                  </c:pt>
                </c:numCache>
              </c:numRef>
            </c:plus>
            <c:minus>
              <c:numRef>
                <c:f>'acer 3'!$J$20:$J$27</c:f>
                <c:numCache>
                  <c:formatCode>General</c:formatCode>
                  <c:ptCount val="8"/>
                  <c:pt idx="0">
                    <c:v>7.0841905327468186</c:v>
                  </c:pt>
                  <c:pt idx="1">
                    <c:v>10.172945333447442</c:v>
                  </c:pt>
                  <c:pt idx="2">
                    <c:v>6.7365869217955208</c:v>
                  </c:pt>
                  <c:pt idx="3">
                    <c:v>5.2183286154285407</c:v>
                  </c:pt>
                  <c:pt idx="4">
                    <c:v>5.1955375636048124</c:v>
                  </c:pt>
                  <c:pt idx="5">
                    <c:v>11.218731938910988</c:v>
                  </c:pt>
                  <c:pt idx="7">
                    <c:v>3.5459995184524735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'acer 3'!$H$20:$H$27</c:f>
              <c:strCache>
                <c:ptCount val="8"/>
                <c:pt idx="0">
                  <c:v>056</c:v>
                </c:pt>
                <c:pt idx="1">
                  <c:v>098</c:v>
                </c:pt>
                <c:pt idx="2">
                  <c:v>108</c:v>
                </c:pt>
                <c:pt idx="3">
                  <c:v>065</c:v>
                </c:pt>
                <c:pt idx="4">
                  <c:v>029</c:v>
                </c:pt>
                <c:pt idx="5">
                  <c:v>057</c:v>
                </c:pt>
                <c:pt idx="7">
                  <c:v>Batch</c:v>
                </c:pt>
              </c:strCache>
            </c:strRef>
          </c:cat>
          <c:val>
            <c:numRef>
              <c:f>'acer 3'!$I$20:$I$27</c:f>
              <c:numCache>
                <c:formatCode>0.00</c:formatCode>
                <c:ptCount val="8"/>
                <c:pt idx="0">
                  <c:v>38.266374503037959</c:v>
                </c:pt>
                <c:pt idx="1">
                  <c:v>33.980035879188023</c:v>
                </c:pt>
                <c:pt idx="2">
                  <c:v>38.252880013988232</c:v>
                </c:pt>
                <c:pt idx="3">
                  <c:v>19.590084649448556</c:v>
                </c:pt>
                <c:pt idx="4">
                  <c:v>25.089596146888006</c:v>
                </c:pt>
                <c:pt idx="5">
                  <c:v>32.5016504629358</c:v>
                </c:pt>
                <c:pt idx="7">
                  <c:v>50.473692849519601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1E-4465-B250-4FFAE0D856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75655296"/>
        <c:axId val="1467366400"/>
      </c:barChart>
      <c:catAx>
        <c:axId val="147565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Genet</a:t>
                </a:r>
              </a:p>
            </c:rich>
          </c:tx>
          <c:layout>
            <c:manualLayout>
              <c:xMode val="edge"/>
              <c:yMode val="edge"/>
              <c:x val="0.50492255329185365"/>
              <c:y val="0.901400097981074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366400"/>
        <c:crosses val="autoZero"/>
        <c:auto val="1"/>
        <c:lblAlgn val="ctr"/>
        <c:lblOffset val="100"/>
        <c:noMultiLvlLbl val="0"/>
      </c:catAx>
      <c:valAx>
        <c:axId val="1467366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Fertilization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65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179556</xdr:colOff>
      <xdr:row>14</xdr:row>
      <xdr:rowOff>132249</xdr:rowOff>
    </xdr:from>
    <xdr:to>
      <xdr:col>29</xdr:col>
      <xdr:colOff>377097</xdr:colOff>
      <xdr:row>29</xdr:row>
      <xdr:rowOff>135380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F71060-2758-4FAB-9270-0C0C48896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488093</xdr:colOff>
      <xdr:row>18</xdr:row>
      <xdr:rowOff>99112</xdr:rowOff>
    </xdr:from>
    <xdr:to>
      <xdr:col>25</xdr:col>
      <xdr:colOff>163041</xdr:colOff>
      <xdr:row>34</xdr:row>
      <xdr:rowOff>85811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61BDE8-BE5B-4B86-8281-8D3833DE9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254000</xdr:colOff>
      <xdr:row>17</xdr:row>
      <xdr:rowOff>69850</xdr:rowOff>
    </xdr:from>
    <xdr:to>
      <xdr:col>20</xdr:col>
      <xdr:colOff>534772</xdr:colOff>
      <xdr:row>32</xdr:row>
      <xdr:rowOff>177542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0B7633-EC1B-4FB3-ADA7-A524FCA25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199214</xdr:colOff>
      <xdr:row>18</xdr:row>
      <xdr:rowOff>136961</xdr:rowOff>
    </xdr:from>
    <xdr:to>
      <xdr:col>26</xdr:col>
      <xdr:colOff>475006</xdr:colOff>
      <xdr:row>34</xdr:row>
      <xdr:rowOff>18668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25C1AD-4466-44D8-9654-816DF2E5F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21</xdr:row>
      <xdr:rowOff>0</xdr:rowOff>
    </xdr:from>
    <xdr:to>
      <xdr:col>25</xdr:col>
      <xdr:colOff>234379</xdr:colOff>
      <xdr:row>37</xdr:row>
      <xdr:rowOff>58403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8CEBAC-5FD9-4C91-86E2-A22702CD7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11</xdr:row>
      <xdr:rowOff>0</xdr:rowOff>
    </xdr:from>
    <xdr:to>
      <xdr:col>23</xdr:col>
      <xdr:colOff>217475</xdr:colOff>
      <xdr:row>27</xdr:row>
      <xdr:rowOff>26850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BEB9ED-6A99-46BB-8D3C-3B8A313FD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16</xdr:row>
      <xdr:rowOff>38100</xdr:rowOff>
    </xdr:from>
    <xdr:to>
      <xdr:col>21</xdr:col>
      <xdr:colOff>269442</xdr:colOff>
      <xdr:row>32</xdr:row>
      <xdr:rowOff>21407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2BFEC8-D11E-4F8E-A8AA-7B06340CD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376895</xdr:colOff>
      <xdr:row>2</xdr:row>
      <xdr:rowOff>146627</xdr:rowOff>
    </xdr:from>
    <xdr:to>
      <xdr:col>21</xdr:col>
      <xdr:colOff>589187</xdr:colOff>
      <xdr:row>18</xdr:row>
      <xdr:rowOff>129934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F86649-22FD-4550-9930-397224D54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F8303-7A14-4654-BF35-E531FE2DECC2}">
  <dimension ref="A1:V42"/>
  <sheetViews>
    <sheetView tabSelected="1" topLeftCell="J19" zoomScale="78" zoomScaleNormal="115" workbookViewId="0">
      <selection activeCell="P32" sqref="P32:S40"/>
    </sheetView>
  </sheetViews>
  <sheetFormatPr defaultRowHeight="14.5" x14ac:dyDescent="0.35"/>
  <cols>
    <col min="1" max="9" width="8.81640625" bestFit="1" customWidth="1"/>
    <col min="10" max="10" width="12.36328125" bestFit="1" customWidth="1"/>
    <col min="11" max="13" width="8.81640625" bestFit="1" customWidth="1"/>
    <col min="16" max="16" width="13.36328125" customWidth="1"/>
    <col min="17" max="17" width="16.08984375" customWidth="1"/>
    <col min="18" max="18" width="19" customWidth="1"/>
    <col min="19" max="19" width="13.7265625" customWidth="1"/>
    <col min="21" max="22" width="8.81640625" bestFit="1" customWidth="1"/>
  </cols>
  <sheetData>
    <row r="1" spans="1:22" x14ac:dyDescent="0.35">
      <c r="F1" t="s">
        <v>3</v>
      </c>
      <c r="H1" t="s">
        <v>4</v>
      </c>
      <c r="J1" t="s">
        <v>5</v>
      </c>
      <c r="L1" t="s">
        <v>6</v>
      </c>
    </row>
    <row r="2" spans="1:22" x14ac:dyDescent="0.35">
      <c r="A2">
        <v>75.88</v>
      </c>
      <c r="B2">
        <f>AVERAGE(84.8+79.38+70.38+69.38)/4</f>
        <v>75.984999999999999</v>
      </c>
      <c r="C2">
        <v>96.01</v>
      </c>
      <c r="D2">
        <f>AVERAGE(88.43+80.05+69.04+68.13+86.39)/5</f>
        <v>78.408000000000001</v>
      </c>
      <c r="F2">
        <v>84.8</v>
      </c>
      <c r="H2">
        <v>63.77</v>
      </c>
      <c r="J2">
        <v>38.270000000000003</v>
      </c>
      <c r="L2">
        <v>24.58</v>
      </c>
      <c r="P2" t="e">
        <f>STDEV(88.43+80.05+69.04+68.13+86.39)/SQRT(5)</f>
        <v>#DIV/0!</v>
      </c>
    </row>
    <row r="3" spans="1:22" x14ac:dyDescent="0.35">
      <c r="A3">
        <v>62.51</v>
      </c>
      <c r="B3">
        <f>AVERAGE(63.77+53+59.08+53.2+68.7)/5</f>
        <v>59.55</v>
      </c>
      <c r="C3">
        <v>87.29</v>
      </c>
      <c r="D3">
        <f>AVERAGE(53.69+78.36+77.32+76.7+83.26)/5</f>
        <v>73.866</v>
      </c>
      <c r="F3">
        <v>79.38</v>
      </c>
      <c r="H3">
        <v>53.43</v>
      </c>
      <c r="J3">
        <v>33.979999999999997</v>
      </c>
      <c r="L3">
        <v>45.8</v>
      </c>
      <c r="Q3" s="1" t="s">
        <v>7</v>
      </c>
      <c r="R3" s="2">
        <v>75.984999999999999</v>
      </c>
      <c r="S3">
        <v>3.6999132872721945</v>
      </c>
      <c r="U3" s="2">
        <v>75.88288045915165</v>
      </c>
      <c r="V3">
        <v>1.48177051844757</v>
      </c>
    </row>
    <row r="4" spans="1:22" x14ac:dyDescent="0.35">
      <c r="A4">
        <v>50.47</v>
      </c>
      <c r="B4">
        <f>AVERAGE(38.27+33.98+38.25+19.59+25.09+32.5)/6</f>
        <v>31.28</v>
      </c>
      <c r="C4">
        <v>90.22</v>
      </c>
      <c r="D4">
        <f>AVERAGE(39.38+93.79+39.53+88.52+40.76)/5</f>
        <v>60.396000000000001</v>
      </c>
      <c r="F4">
        <v>70.38</v>
      </c>
      <c r="H4">
        <v>59.08</v>
      </c>
      <c r="J4">
        <v>38.25</v>
      </c>
      <c r="L4">
        <v>31.46</v>
      </c>
      <c r="Q4" s="1" t="s">
        <v>254</v>
      </c>
      <c r="R4" s="2">
        <v>66.527583892417255</v>
      </c>
      <c r="S4">
        <v>2.9957613389587632</v>
      </c>
      <c r="U4" s="2">
        <v>62.507318951469642</v>
      </c>
      <c r="V4">
        <v>4.8910930011334033</v>
      </c>
    </row>
    <row r="5" spans="1:22" x14ac:dyDescent="0.35">
      <c r="A5">
        <v>49.55</v>
      </c>
      <c r="B5">
        <f>(24.58+45.8+31.46+32.71+39.49)/5</f>
        <v>34.808000000000007</v>
      </c>
      <c r="F5">
        <v>69.38</v>
      </c>
      <c r="H5">
        <v>53.2</v>
      </c>
      <c r="J5">
        <v>19.59</v>
      </c>
      <c r="L5">
        <v>32.71</v>
      </c>
      <c r="Q5" s="1" t="s">
        <v>8</v>
      </c>
      <c r="R5" s="2">
        <v>31.28</v>
      </c>
      <c r="S5">
        <v>3.0615442726397584</v>
      </c>
      <c r="U5" s="2">
        <v>50.473692849519601</v>
      </c>
      <c r="V5">
        <v>3.5459995184524735</v>
      </c>
    </row>
    <row r="6" spans="1:22" x14ac:dyDescent="0.35">
      <c r="H6">
        <v>68.7</v>
      </c>
      <c r="J6">
        <v>25.09</v>
      </c>
      <c r="L6">
        <v>39.49</v>
      </c>
      <c r="Q6" s="1" t="s">
        <v>9</v>
      </c>
      <c r="R6" s="2">
        <v>37.667705423418653</v>
      </c>
      <c r="S6">
        <v>3.6260714278678954</v>
      </c>
      <c r="U6" s="2">
        <v>49.547196098920239</v>
      </c>
      <c r="V6">
        <v>1.2869832662377101</v>
      </c>
    </row>
    <row r="7" spans="1:22" x14ac:dyDescent="0.35">
      <c r="A7">
        <v>96.01</v>
      </c>
      <c r="B7">
        <f>AVERAGE(88.43+80.05+69.04+68.13+86.39)/5</f>
        <v>78.408000000000001</v>
      </c>
      <c r="F7">
        <f>AVERAGE(F2:F5)</f>
        <v>75.984999999999999</v>
      </c>
      <c r="G7">
        <f>STDEV(F2:F5)/SQRT(4)</f>
        <v>3.6999132872721945</v>
      </c>
      <c r="J7">
        <v>32.5</v>
      </c>
      <c r="R7" s="2"/>
      <c r="U7" s="2"/>
    </row>
    <row r="8" spans="1:22" x14ac:dyDescent="0.35">
      <c r="A8">
        <v>87.29</v>
      </c>
      <c r="B8">
        <f>AVERAGE(53.69+78.36+77.32+76.7+83.26)/5</f>
        <v>73.866</v>
      </c>
      <c r="H8">
        <f>AVERAGE(H2:H6)</f>
        <v>59.636000000000003</v>
      </c>
      <c r="I8">
        <f>STDEV(H2:H6)/SQRT(5)</f>
        <v>2.9957613389587632</v>
      </c>
      <c r="L8">
        <f>AVERAGE(L2:L6)</f>
        <v>34.808000000000007</v>
      </c>
      <c r="M8">
        <f>STDEV(L2:L6)/SQRT(5)</f>
        <v>3.6260714278678954</v>
      </c>
      <c r="Q8" s="1" t="s">
        <v>10</v>
      </c>
      <c r="R8" s="2">
        <v>83.980780538052628</v>
      </c>
      <c r="S8">
        <v>4.2440881234960663</v>
      </c>
      <c r="U8" s="2">
        <v>96.005269290970219</v>
      </c>
      <c r="V8">
        <v>0.63551895200548925</v>
      </c>
    </row>
    <row r="9" spans="1:22" x14ac:dyDescent="0.35">
      <c r="A9">
        <v>90.22</v>
      </c>
      <c r="B9">
        <f>AVERAGE(39.38+93.79+39.53+88.52+40.76)/5</f>
        <v>60.396000000000001</v>
      </c>
      <c r="J9">
        <f>AVERAGE(J2:J7)</f>
        <v>31.28</v>
      </c>
      <c r="K9">
        <f>STDEV(J2:J7)/SQRT(6)</f>
        <v>3.0615442726397584</v>
      </c>
      <c r="Q9" s="1" t="s">
        <v>11</v>
      </c>
      <c r="R9" s="2">
        <v>73.866</v>
      </c>
      <c r="S9">
        <v>5.174340151169039</v>
      </c>
      <c r="U9" s="2">
        <v>87.290579431252226</v>
      </c>
      <c r="V9">
        <v>0.80023461680198626</v>
      </c>
    </row>
    <row r="10" spans="1:22" x14ac:dyDescent="0.35">
      <c r="Q10" s="1" t="s">
        <v>12</v>
      </c>
      <c r="R10" s="2">
        <v>64.070416681589023</v>
      </c>
      <c r="S10">
        <v>5.4734701059928259</v>
      </c>
      <c r="U10" s="2">
        <v>90.224429599999993</v>
      </c>
      <c r="V10">
        <v>1.439127177</v>
      </c>
    </row>
    <row r="11" spans="1:22" x14ac:dyDescent="0.35">
      <c r="E11" t="s">
        <v>0</v>
      </c>
      <c r="G11" t="s">
        <v>1</v>
      </c>
      <c r="I11" t="s">
        <v>2</v>
      </c>
    </row>
    <row r="12" spans="1:22" x14ac:dyDescent="0.35">
      <c r="E12">
        <v>80.05</v>
      </c>
      <c r="G12">
        <v>53.69</v>
      </c>
      <c r="I12">
        <v>39.380000000000003</v>
      </c>
    </row>
    <row r="13" spans="1:22" x14ac:dyDescent="0.35">
      <c r="E13">
        <v>69.040000000000006</v>
      </c>
      <c r="G13">
        <v>78.36</v>
      </c>
      <c r="I13">
        <v>93.79</v>
      </c>
    </row>
    <row r="14" spans="1:22" x14ac:dyDescent="0.35">
      <c r="E14">
        <v>88.43</v>
      </c>
      <c r="G14">
        <v>77.319999999999993</v>
      </c>
      <c r="I14">
        <v>39.53</v>
      </c>
    </row>
    <row r="15" spans="1:22" x14ac:dyDescent="0.35">
      <c r="E15">
        <v>68.13</v>
      </c>
      <c r="G15">
        <v>76.7</v>
      </c>
      <c r="I15">
        <v>88.52</v>
      </c>
    </row>
    <row r="16" spans="1:22" x14ac:dyDescent="0.35">
      <c r="E16">
        <v>86.39</v>
      </c>
      <c r="G16">
        <v>83.26</v>
      </c>
      <c r="I16">
        <v>40.76</v>
      </c>
    </row>
    <row r="17" spans="1:19" x14ac:dyDescent="0.35">
      <c r="E17">
        <f>AVERAGE(E12:E16)</f>
        <v>78.407999999999987</v>
      </c>
      <c r="F17">
        <f>STDEV(E12:E16)/SQRT(5)</f>
        <v>4.2440881234960663</v>
      </c>
      <c r="G17">
        <f>AVERAGE(G12:G16)</f>
        <v>73.866</v>
      </c>
      <c r="H17">
        <f>STDEV(G12:G16)/SQRT(5)</f>
        <v>5.174340151169039</v>
      </c>
      <c r="I17">
        <f>AVERAGE(I12:I16)</f>
        <v>60.396000000000001</v>
      </c>
      <c r="J17">
        <f>STDEV(I12:I16)/SQRT(5)</f>
        <v>12.587202469174786</v>
      </c>
    </row>
    <row r="19" spans="1:19" x14ac:dyDescent="0.35">
      <c r="I19">
        <v>75.984999999999999</v>
      </c>
      <c r="J19">
        <v>3.6999132872721945</v>
      </c>
      <c r="L19">
        <v>75.88288045915165</v>
      </c>
      <c r="M19">
        <v>1.48177051844757</v>
      </c>
    </row>
    <row r="20" spans="1:19" x14ac:dyDescent="0.35">
      <c r="I20">
        <v>59.636000000000003</v>
      </c>
      <c r="J20">
        <v>2.9957613389587632</v>
      </c>
      <c r="L20">
        <v>62.507318951469642</v>
      </c>
      <c r="M20">
        <v>4.8910930011334033</v>
      </c>
    </row>
    <row r="21" spans="1:19" x14ac:dyDescent="0.35">
      <c r="A21" t="s">
        <v>3</v>
      </c>
      <c r="B21" t="s">
        <v>255</v>
      </c>
      <c r="I21">
        <v>31.28</v>
      </c>
      <c r="J21">
        <v>3.0615442726397584</v>
      </c>
      <c r="L21">
        <v>50.473692849519601</v>
      </c>
      <c r="M21">
        <v>3.5459995184524735</v>
      </c>
    </row>
    <row r="22" spans="1:19" x14ac:dyDescent="0.35">
      <c r="A22">
        <v>84.8</v>
      </c>
      <c r="B22">
        <v>76.6666666666667</v>
      </c>
      <c r="C22" t="s">
        <v>4</v>
      </c>
      <c r="D22" t="s">
        <v>255</v>
      </c>
      <c r="E22" t="s">
        <v>5</v>
      </c>
      <c r="F22" t="s">
        <v>255</v>
      </c>
      <c r="G22" t="s">
        <v>6</v>
      </c>
      <c r="H22" t="s">
        <v>255</v>
      </c>
      <c r="I22">
        <v>34.808000000000007</v>
      </c>
      <c r="J22">
        <v>3.6260714278678954</v>
      </c>
      <c r="L22">
        <v>49.547196098920239</v>
      </c>
      <c r="M22">
        <v>1.2869832662377101</v>
      </c>
    </row>
    <row r="23" spans="1:19" x14ac:dyDescent="0.35">
      <c r="A23">
        <v>79.38</v>
      </c>
      <c r="B23">
        <v>73.015873015873012</v>
      </c>
      <c r="C23">
        <v>63.77</v>
      </c>
      <c r="D23">
        <v>64.705882352941174</v>
      </c>
      <c r="E23">
        <v>38.270000000000003</v>
      </c>
      <c r="F23">
        <v>43.902439024390247</v>
      </c>
      <c r="G23">
        <v>24.58</v>
      </c>
      <c r="H23">
        <v>51.515151515151516</v>
      </c>
    </row>
    <row r="24" spans="1:19" x14ac:dyDescent="0.35">
      <c r="A24">
        <v>70.38</v>
      </c>
      <c r="B24">
        <v>77.966101694915253</v>
      </c>
      <c r="C24">
        <v>53.43</v>
      </c>
      <c r="D24">
        <v>69.662921348314612</v>
      </c>
      <c r="E24">
        <v>33.979999999999997</v>
      </c>
      <c r="F24">
        <v>51.449275362318836</v>
      </c>
      <c r="G24">
        <v>45.8</v>
      </c>
      <c r="H24">
        <v>47.126436781609193</v>
      </c>
      <c r="I24">
        <v>78.407999999999987</v>
      </c>
      <c r="J24">
        <v>4.2440881234960663</v>
      </c>
      <c r="L24">
        <v>96.005269290970219</v>
      </c>
      <c r="M24">
        <v>0.63551895200548925</v>
      </c>
    </row>
    <row r="25" spans="1:19" x14ac:dyDescent="0.35">
      <c r="A25">
        <v>69.38</v>
      </c>
      <c r="C25">
        <v>59.08</v>
      </c>
      <c r="D25">
        <v>53.153153153153156</v>
      </c>
      <c r="E25">
        <v>38.25</v>
      </c>
      <c r="F25">
        <v>56.069364161849713</v>
      </c>
      <c r="G25">
        <v>31.46</v>
      </c>
      <c r="H25">
        <v>50</v>
      </c>
      <c r="I25">
        <v>73.866</v>
      </c>
      <c r="J25">
        <v>5.174340151169039</v>
      </c>
      <c r="L25">
        <v>87.290579431252226</v>
      </c>
      <c r="M25">
        <v>0.80023461680198626</v>
      </c>
    </row>
    <row r="26" spans="1:19" x14ac:dyDescent="0.35">
      <c r="C26">
        <v>53.2</v>
      </c>
      <c r="E26">
        <v>19.59</v>
      </c>
      <c r="G26">
        <v>32.71</v>
      </c>
      <c r="I26">
        <v>60.396000000000001</v>
      </c>
      <c r="J26">
        <v>12.587202469174786</v>
      </c>
      <c r="L26">
        <v>90.224429599999993</v>
      </c>
      <c r="M26">
        <v>1.439127177</v>
      </c>
    </row>
    <row r="27" spans="1:19" x14ac:dyDescent="0.35">
      <c r="C27">
        <v>68.7</v>
      </c>
      <c r="E27">
        <v>25.09</v>
      </c>
      <c r="G27">
        <v>39.49</v>
      </c>
    </row>
    <row r="28" spans="1:19" x14ac:dyDescent="0.35">
      <c r="E28">
        <v>32.5</v>
      </c>
    </row>
    <row r="30" spans="1:19" x14ac:dyDescent="0.35">
      <c r="I30" t="s">
        <v>256</v>
      </c>
      <c r="J30">
        <f>_xlfn.T.TEST(A22:A25,B22:B24,2,2)</f>
        <v>0.98296185719214002</v>
      </c>
      <c r="L30">
        <v>42.947482531379499</v>
      </c>
      <c r="M30">
        <v>87.352941176470594</v>
      </c>
      <c r="N30" t="s">
        <v>263</v>
      </c>
    </row>
    <row r="31" spans="1:19" x14ac:dyDescent="0.35">
      <c r="A31" t="s">
        <v>0</v>
      </c>
      <c r="B31" t="s">
        <v>255</v>
      </c>
      <c r="C31" t="s">
        <v>1</v>
      </c>
      <c r="D31" t="s">
        <v>255</v>
      </c>
      <c r="E31" t="s">
        <v>2</v>
      </c>
      <c r="F31" t="s">
        <v>255</v>
      </c>
      <c r="I31" t="s">
        <v>257</v>
      </c>
      <c r="J31">
        <f>_xlfn.T.TEST(C23:C27,D23:D25,2,2)</f>
        <v>0.61133876374469098</v>
      </c>
      <c r="L31">
        <v>94.123036816937812</v>
      </c>
      <c r="M31">
        <v>91.489361702127653</v>
      </c>
    </row>
    <row r="32" spans="1:19" ht="15" thickBot="1" x14ac:dyDescent="0.4">
      <c r="A32">
        <v>80.05</v>
      </c>
      <c r="B32">
        <v>96.420581655480987</v>
      </c>
      <c r="C32">
        <v>53.69</v>
      </c>
      <c r="D32">
        <v>88.108108108108112</v>
      </c>
      <c r="E32">
        <v>42.947482531379499</v>
      </c>
      <c r="F32">
        <v>87.352941176470594</v>
      </c>
      <c r="I32" t="s">
        <v>258</v>
      </c>
      <c r="J32">
        <f>_xlfn.T.TEST(E23:E28,F23:F25,2,2)</f>
        <v>6.6898525341556221E-3</v>
      </c>
      <c r="L32">
        <v>44.46164950767912</v>
      </c>
      <c r="M32">
        <v>91.83098591549296</v>
      </c>
      <c r="P32" s="10" t="s">
        <v>293</v>
      </c>
      <c r="Q32" s="10" t="s">
        <v>294</v>
      </c>
      <c r="R32" s="10" t="s">
        <v>295</v>
      </c>
      <c r="S32" s="10" t="s">
        <v>296</v>
      </c>
    </row>
    <row r="33" spans="1:19" x14ac:dyDescent="0.35">
      <c r="A33">
        <v>69.040000000000006</v>
      </c>
      <c r="B33">
        <v>94.757281553398059</v>
      </c>
      <c r="C33">
        <v>78.36</v>
      </c>
      <c r="D33">
        <v>88.073394495412856</v>
      </c>
      <c r="E33">
        <v>94.123036816937812</v>
      </c>
      <c r="F33">
        <v>91.489361702127695</v>
      </c>
      <c r="I33" t="s">
        <v>259</v>
      </c>
      <c r="J33">
        <f>_xlfn.T.TEST(G23:G27,H23:H25,2,2)</f>
        <v>2.4239753289469413E-2</v>
      </c>
      <c r="L33">
        <v>92.357647114349859</v>
      </c>
      <c r="P33" s="11" t="s">
        <v>7</v>
      </c>
      <c r="Q33" s="12">
        <v>75.984999999999999</v>
      </c>
      <c r="R33" s="12">
        <v>75.88288045915165</v>
      </c>
      <c r="S33" s="7">
        <v>0.98296185719214002</v>
      </c>
    </row>
    <row r="34" spans="1:19" x14ac:dyDescent="0.35">
      <c r="A34">
        <v>88.43</v>
      </c>
      <c r="B34">
        <v>96.83794466403161</v>
      </c>
      <c r="C34">
        <v>77.319999999999993</v>
      </c>
      <c r="D34">
        <v>85.690235690235696</v>
      </c>
      <c r="E34">
        <v>44.46164950767912</v>
      </c>
      <c r="F34">
        <v>91.83098591549296</v>
      </c>
      <c r="I34" t="s">
        <v>260</v>
      </c>
      <c r="J34">
        <v>1.8717407154085672E-3</v>
      </c>
      <c r="L34">
        <v>46.462267437598875</v>
      </c>
      <c r="P34" s="3" t="s">
        <v>254</v>
      </c>
      <c r="Q34" s="13">
        <v>66.527583892417255</v>
      </c>
      <c r="R34" s="13">
        <v>62.507318951469642</v>
      </c>
      <c r="S34" s="7">
        <v>0.61133876374469098</v>
      </c>
    </row>
    <row r="35" spans="1:19" x14ac:dyDescent="0.35">
      <c r="A35">
        <v>68.13</v>
      </c>
      <c r="C35">
        <v>76.7</v>
      </c>
      <c r="E35">
        <v>92.357647114349859</v>
      </c>
      <c r="I35" t="s">
        <v>261</v>
      </c>
      <c r="J35">
        <v>8.1610944913050772E-4</v>
      </c>
      <c r="P35" s="3" t="s">
        <v>8</v>
      </c>
      <c r="Q35" s="13">
        <v>31.28</v>
      </c>
      <c r="R35" s="13">
        <v>50.473692849519601</v>
      </c>
      <c r="S35" s="8">
        <v>6.6898525341556221E-3</v>
      </c>
    </row>
    <row r="36" spans="1:19" x14ac:dyDescent="0.35">
      <c r="A36">
        <v>86.39</v>
      </c>
      <c r="C36">
        <v>83.26</v>
      </c>
      <c r="E36">
        <v>46.462267437598875</v>
      </c>
      <c r="I36" t="s">
        <v>262</v>
      </c>
      <c r="J36">
        <v>2.1161235933090918E-5</v>
      </c>
      <c r="P36" s="3" t="s">
        <v>9</v>
      </c>
      <c r="Q36" s="13">
        <v>37.667705423418653</v>
      </c>
      <c r="R36" s="13">
        <v>49.547196098920239</v>
      </c>
      <c r="S36" s="8">
        <v>2.4239753289469413E-2</v>
      </c>
    </row>
    <row r="37" spans="1:19" x14ac:dyDescent="0.35">
      <c r="P37" s="3"/>
      <c r="Q37" s="13"/>
      <c r="R37" s="13"/>
      <c r="S37" s="8"/>
    </row>
    <row r="38" spans="1:19" x14ac:dyDescent="0.35">
      <c r="P38" s="3" t="s">
        <v>10</v>
      </c>
      <c r="Q38" s="13">
        <v>83.980780538052628</v>
      </c>
      <c r="R38" s="13">
        <v>96.005269290970219</v>
      </c>
      <c r="S38" s="8">
        <v>1.8717407154085672E-3</v>
      </c>
    </row>
    <row r="39" spans="1:19" x14ac:dyDescent="0.35">
      <c r="P39" s="3" t="s">
        <v>11</v>
      </c>
      <c r="Q39" s="13">
        <v>73.866</v>
      </c>
      <c r="R39" s="13">
        <v>87.290579431252226</v>
      </c>
      <c r="S39" s="8">
        <v>8.1610944913050772E-4</v>
      </c>
    </row>
    <row r="40" spans="1:19" x14ac:dyDescent="0.35">
      <c r="P40" s="3" t="s">
        <v>12</v>
      </c>
      <c r="Q40" s="13">
        <v>64.070416681589023</v>
      </c>
      <c r="R40" s="13">
        <v>90.224429599999993</v>
      </c>
      <c r="S40" s="9">
        <v>2.1161235933090918E-5</v>
      </c>
    </row>
    <row r="41" spans="1:19" x14ac:dyDescent="0.35">
      <c r="S41" s="7"/>
    </row>
    <row r="42" spans="1:19" x14ac:dyDescent="0.35">
      <c r="S42" s="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EA2B5-AAFA-4FBB-8B7F-59608ED24CE0}">
  <dimension ref="A2:AF78"/>
  <sheetViews>
    <sheetView topLeftCell="F6" zoomScale="74" workbookViewId="0">
      <selection activeCell="H15" sqref="H15"/>
    </sheetView>
  </sheetViews>
  <sheetFormatPr defaultRowHeight="14.5" x14ac:dyDescent="0.35"/>
  <cols>
    <col min="11" max="11" width="11.81640625" bestFit="1" customWidth="1"/>
  </cols>
  <sheetData>
    <row r="2" spans="1:32" x14ac:dyDescent="0.35">
      <c r="A2">
        <v>1</v>
      </c>
      <c r="B2" t="s">
        <v>136</v>
      </c>
      <c r="C2" s="3" t="s">
        <v>133</v>
      </c>
      <c r="D2">
        <v>0</v>
      </c>
      <c r="E2">
        <v>256</v>
      </c>
      <c r="F2">
        <f t="shared" ref="F2:F13" si="0">D2+E2</f>
        <v>256</v>
      </c>
      <c r="G2">
        <f>(D2/F2)*100</f>
        <v>0</v>
      </c>
      <c r="H2" t="s">
        <v>136</v>
      </c>
      <c r="I2" s="4" t="s">
        <v>150</v>
      </c>
      <c r="J2">
        <v>134</v>
      </c>
      <c r="K2">
        <v>7</v>
      </c>
      <c r="L2">
        <f>J2+K2</f>
        <v>141</v>
      </c>
      <c r="M2">
        <f>(J2/L2)*100</f>
        <v>95.035460992907801</v>
      </c>
      <c r="N2" t="s">
        <v>136</v>
      </c>
      <c r="O2" s="5" t="s">
        <v>159</v>
      </c>
      <c r="P2">
        <v>1</v>
      </c>
      <c r="Q2">
        <v>216</v>
      </c>
      <c r="R2">
        <f>P2+Q2</f>
        <v>217</v>
      </c>
      <c r="S2">
        <f>(P2/R2)*100</f>
        <v>0.46082949308755761</v>
      </c>
      <c r="T2" t="s">
        <v>136</v>
      </c>
      <c r="U2" s="5" t="s">
        <v>171</v>
      </c>
      <c r="V2">
        <v>130</v>
      </c>
      <c r="W2">
        <v>12</v>
      </c>
      <c r="X2">
        <f>V2+W2</f>
        <v>142</v>
      </c>
      <c r="Y2">
        <f>(V2/X2)*100</f>
        <v>91.549295774647888</v>
      </c>
      <c r="AA2" s="4" t="s">
        <v>186</v>
      </c>
      <c r="AB2">
        <v>0</v>
      </c>
      <c r="AC2">
        <v>165</v>
      </c>
      <c r="AD2">
        <f>AB2+AC2</f>
        <v>165</v>
      </c>
      <c r="AE2">
        <f>(AB2/AD2)*100</f>
        <v>0</v>
      </c>
    </row>
    <row r="3" spans="1:32" x14ac:dyDescent="0.35">
      <c r="A3">
        <v>4</v>
      </c>
      <c r="B3" t="s">
        <v>138</v>
      </c>
      <c r="C3" s="3" t="s">
        <v>134</v>
      </c>
      <c r="D3">
        <v>0</v>
      </c>
      <c r="E3">
        <v>239</v>
      </c>
      <c r="F3">
        <f t="shared" si="0"/>
        <v>239</v>
      </c>
      <c r="G3">
        <f t="shared" ref="G3:G4" si="1">(D3/F3)*100</f>
        <v>0</v>
      </c>
      <c r="H3" t="s">
        <v>138</v>
      </c>
      <c r="I3" s="4" t="s">
        <v>151</v>
      </c>
      <c r="J3">
        <v>136</v>
      </c>
      <c r="K3">
        <v>12</v>
      </c>
      <c r="L3">
        <f t="shared" ref="L3:L13" si="2">J3+K3</f>
        <v>148</v>
      </c>
      <c r="M3">
        <f t="shared" ref="M3:M4" si="3">(J3/L3)*100</f>
        <v>91.891891891891902</v>
      </c>
      <c r="N3" t="s">
        <v>138</v>
      </c>
      <c r="O3" s="5" t="s">
        <v>160</v>
      </c>
      <c r="P3">
        <v>0</v>
      </c>
      <c r="Q3">
        <v>115</v>
      </c>
      <c r="R3">
        <f t="shared" ref="R3:R13" si="4">P3+Q3</f>
        <v>115</v>
      </c>
      <c r="S3">
        <f t="shared" ref="S3:S4" si="5">(P3/R3)*100</f>
        <v>0</v>
      </c>
      <c r="T3" t="s">
        <v>138</v>
      </c>
      <c r="U3" s="5" t="s">
        <v>172</v>
      </c>
      <c r="V3">
        <v>123</v>
      </c>
      <c r="W3">
        <v>12</v>
      </c>
      <c r="X3">
        <f t="shared" ref="X3:X13" si="6">V3+W3</f>
        <v>135</v>
      </c>
      <c r="Y3">
        <f t="shared" ref="Y3:Y4" si="7">(V3/X3)*100</f>
        <v>91.111111111111114</v>
      </c>
      <c r="AA3" s="4" t="s">
        <v>187</v>
      </c>
      <c r="AB3">
        <v>0</v>
      </c>
      <c r="AC3">
        <v>112</v>
      </c>
      <c r="AD3">
        <f t="shared" ref="AD3:AD13" si="8">AB3+AC3</f>
        <v>112</v>
      </c>
      <c r="AE3">
        <f t="shared" ref="AE3:AE4" si="9">(AB3/AD3)*100</f>
        <v>0</v>
      </c>
    </row>
    <row r="4" spans="1:32" x14ac:dyDescent="0.35">
      <c r="A4">
        <v>5</v>
      </c>
      <c r="B4" t="s">
        <v>137</v>
      </c>
      <c r="C4" s="3" t="s">
        <v>135</v>
      </c>
      <c r="D4">
        <v>0</v>
      </c>
      <c r="E4">
        <v>243</v>
      </c>
      <c r="F4">
        <f t="shared" si="0"/>
        <v>243</v>
      </c>
      <c r="G4">
        <f t="shared" si="1"/>
        <v>0</v>
      </c>
      <c r="H4" t="s">
        <v>137</v>
      </c>
      <c r="I4" s="4" t="s">
        <v>152</v>
      </c>
      <c r="J4">
        <v>176</v>
      </c>
      <c r="K4">
        <v>7</v>
      </c>
      <c r="L4">
        <f t="shared" si="2"/>
        <v>183</v>
      </c>
      <c r="M4">
        <f t="shared" si="3"/>
        <v>96.174863387978135</v>
      </c>
      <c r="N4" t="s">
        <v>137</v>
      </c>
      <c r="O4" s="5" t="s">
        <v>161</v>
      </c>
      <c r="P4">
        <v>1</v>
      </c>
      <c r="Q4">
        <v>135</v>
      </c>
      <c r="R4">
        <f t="shared" si="4"/>
        <v>136</v>
      </c>
      <c r="S4">
        <f t="shared" si="5"/>
        <v>0.73529411764705876</v>
      </c>
      <c r="T4" t="s">
        <v>137</v>
      </c>
      <c r="U4" s="5" t="s">
        <v>173</v>
      </c>
      <c r="V4">
        <v>135</v>
      </c>
      <c r="W4">
        <v>18</v>
      </c>
      <c r="X4">
        <f t="shared" si="6"/>
        <v>153</v>
      </c>
      <c r="Y4">
        <f t="shared" si="7"/>
        <v>88.235294117647058</v>
      </c>
      <c r="AA4" s="4" t="s">
        <v>188</v>
      </c>
      <c r="AB4">
        <v>0</v>
      </c>
      <c r="AC4">
        <v>98</v>
      </c>
      <c r="AD4">
        <f t="shared" si="8"/>
        <v>98</v>
      </c>
      <c r="AE4">
        <f t="shared" si="9"/>
        <v>0</v>
      </c>
    </row>
    <row r="5" spans="1:32" x14ac:dyDescent="0.35">
      <c r="A5">
        <v>7</v>
      </c>
      <c r="B5" t="s">
        <v>139</v>
      </c>
      <c r="C5" s="3" t="s">
        <v>141</v>
      </c>
      <c r="D5">
        <v>187</v>
      </c>
      <c r="E5">
        <v>10</v>
      </c>
      <c r="F5">
        <f t="shared" si="0"/>
        <v>197</v>
      </c>
      <c r="G5">
        <f>(D5/F5)*100</f>
        <v>94.923857868020306</v>
      </c>
      <c r="H5" t="s">
        <v>139</v>
      </c>
      <c r="I5" s="5" t="s">
        <v>153</v>
      </c>
      <c r="J5">
        <v>270</v>
      </c>
      <c r="K5">
        <v>10</v>
      </c>
      <c r="L5">
        <f t="shared" si="2"/>
        <v>280</v>
      </c>
      <c r="M5">
        <f>(J5/L5)*100</f>
        <v>96.428571428571431</v>
      </c>
      <c r="N5" t="s">
        <v>139</v>
      </c>
      <c r="O5" s="5" t="s">
        <v>162</v>
      </c>
      <c r="P5">
        <v>224</v>
      </c>
      <c r="Q5">
        <v>16</v>
      </c>
      <c r="R5">
        <f t="shared" si="4"/>
        <v>240</v>
      </c>
      <c r="S5">
        <f>(P5/R5)*100</f>
        <v>93.333333333333329</v>
      </c>
      <c r="T5" t="s">
        <v>139</v>
      </c>
      <c r="U5" s="5" t="s">
        <v>174</v>
      </c>
      <c r="V5">
        <v>263</v>
      </c>
      <c r="W5">
        <v>19</v>
      </c>
      <c r="X5">
        <f t="shared" si="6"/>
        <v>282</v>
      </c>
      <c r="Y5">
        <f>(V5/X5)*100</f>
        <v>93.262411347517727</v>
      </c>
      <c r="AA5" s="5" t="s">
        <v>130</v>
      </c>
      <c r="AB5">
        <v>240</v>
      </c>
      <c r="AC5">
        <v>9</v>
      </c>
      <c r="AD5">
        <f t="shared" si="8"/>
        <v>249</v>
      </c>
      <c r="AE5">
        <f>(AB5/AD5)*100</f>
        <v>96.385542168674704</v>
      </c>
    </row>
    <row r="6" spans="1:32" x14ac:dyDescent="0.35">
      <c r="A6">
        <v>13</v>
      </c>
      <c r="B6" t="s">
        <v>140</v>
      </c>
      <c r="C6" s="3" t="s">
        <v>142</v>
      </c>
      <c r="D6">
        <v>193</v>
      </c>
      <c r="E6">
        <v>21</v>
      </c>
      <c r="F6">
        <f t="shared" si="0"/>
        <v>214</v>
      </c>
      <c r="G6">
        <f t="shared" ref="G6:G7" si="10">(D6/F6)*100</f>
        <v>90.186915887850475</v>
      </c>
      <c r="H6" t="s">
        <v>140</v>
      </c>
      <c r="I6" s="5" t="s">
        <v>154</v>
      </c>
      <c r="J6">
        <v>146</v>
      </c>
      <c r="K6">
        <v>4</v>
      </c>
      <c r="L6">
        <f t="shared" si="2"/>
        <v>150</v>
      </c>
      <c r="M6">
        <f t="shared" ref="M6:M7" si="11">(J6/L6)*100</f>
        <v>97.333333333333343</v>
      </c>
      <c r="N6" t="s">
        <v>140</v>
      </c>
      <c r="O6" s="5" t="s">
        <v>163</v>
      </c>
      <c r="P6">
        <v>263</v>
      </c>
      <c r="Q6">
        <v>20</v>
      </c>
      <c r="R6">
        <f t="shared" si="4"/>
        <v>283</v>
      </c>
      <c r="S6">
        <f t="shared" ref="S6:S7" si="12">(P6/R6)*100</f>
        <v>92.932862190812727</v>
      </c>
      <c r="T6" t="s">
        <v>140</v>
      </c>
      <c r="U6" s="5" t="s">
        <v>175</v>
      </c>
      <c r="V6">
        <v>207</v>
      </c>
      <c r="W6">
        <v>13</v>
      </c>
      <c r="X6">
        <f t="shared" si="6"/>
        <v>220</v>
      </c>
      <c r="Y6">
        <f t="shared" ref="Y6:Y7" si="13">(V6/X6)*100</f>
        <v>94.090909090909093</v>
      </c>
      <c r="AA6" s="5" t="s">
        <v>131</v>
      </c>
      <c r="AB6">
        <v>292</v>
      </c>
      <c r="AC6">
        <v>9</v>
      </c>
      <c r="AD6">
        <f t="shared" si="8"/>
        <v>301</v>
      </c>
      <c r="AE6">
        <f t="shared" ref="AE6:AE7" si="14">(AB6/AD6)*100</f>
        <v>97.009966777408636</v>
      </c>
    </row>
    <row r="7" spans="1:32" x14ac:dyDescent="0.35">
      <c r="C7" s="3" t="s">
        <v>143</v>
      </c>
      <c r="D7">
        <v>191</v>
      </c>
      <c r="E7">
        <v>14</v>
      </c>
      <c r="F7">
        <f t="shared" si="0"/>
        <v>205</v>
      </c>
      <c r="G7">
        <f t="shared" si="10"/>
        <v>93.170731707317074</v>
      </c>
      <c r="I7" s="5" t="s">
        <v>155</v>
      </c>
      <c r="J7">
        <v>125</v>
      </c>
      <c r="K7">
        <v>7</v>
      </c>
      <c r="L7">
        <f t="shared" si="2"/>
        <v>132</v>
      </c>
      <c r="M7">
        <f t="shared" si="11"/>
        <v>94.696969696969703</v>
      </c>
      <c r="O7" s="5" t="s">
        <v>164</v>
      </c>
      <c r="P7">
        <v>217</v>
      </c>
      <c r="Q7">
        <v>17</v>
      </c>
      <c r="R7">
        <f t="shared" si="4"/>
        <v>234</v>
      </c>
      <c r="S7">
        <f t="shared" si="12"/>
        <v>92.73504273504274</v>
      </c>
      <c r="U7" s="5" t="s">
        <v>176</v>
      </c>
      <c r="V7">
        <v>132</v>
      </c>
      <c r="W7">
        <v>8</v>
      </c>
      <c r="X7">
        <f t="shared" si="6"/>
        <v>140</v>
      </c>
      <c r="Y7">
        <f t="shared" si="13"/>
        <v>94.285714285714278</v>
      </c>
      <c r="AA7" s="5" t="s">
        <v>132</v>
      </c>
      <c r="AB7">
        <v>203</v>
      </c>
      <c r="AC7">
        <v>6</v>
      </c>
      <c r="AD7">
        <f t="shared" si="8"/>
        <v>209</v>
      </c>
      <c r="AE7">
        <f t="shared" si="14"/>
        <v>97.129186602870803</v>
      </c>
    </row>
    <row r="8" spans="1:32" x14ac:dyDescent="0.35">
      <c r="C8" s="3" t="s">
        <v>144</v>
      </c>
      <c r="D8">
        <v>139</v>
      </c>
      <c r="E8">
        <v>35</v>
      </c>
      <c r="F8">
        <f t="shared" si="0"/>
        <v>174</v>
      </c>
      <c r="G8">
        <f>(D8/F8)*100</f>
        <v>79.885057471264361</v>
      </c>
      <c r="I8" s="5" t="s">
        <v>156</v>
      </c>
      <c r="J8">
        <v>65</v>
      </c>
      <c r="K8">
        <v>7</v>
      </c>
      <c r="L8">
        <f t="shared" si="2"/>
        <v>72</v>
      </c>
      <c r="M8">
        <f>(J8/L8)*100</f>
        <v>90.277777777777786</v>
      </c>
      <c r="O8" s="5" t="s">
        <v>165</v>
      </c>
      <c r="P8">
        <v>225</v>
      </c>
      <c r="Q8">
        <v>51</v>
      </c>
      <c r="R8">
        <f t="shared" si="4"/>
        <v>276</v>
      </c>
      <c r="S8">
        <f>(P8/R8)*100</f>
        <v>81.521739130434781</v>
      </c>
      <c r="U8" s="5" t="s">
        <v>180</v>
      </c>
      <c r="V8">
        <v>362</v>
      </c>
      <c r="W8">
        <v>27</v>
      </c>
      <c r="X8">
        <f t="shared" si="6"/>
        <v>389</v>
      </c>
      <c r="Y8">
        <f>(V8/X8)*100</f>
        <v>93.059125964010278</v>
      </c>
      <c r="AA8" s="5" t="s">
        <v>189</v>
      </c>
      <c r="AB8">
        <v>0</v>
      </c>
      <c r="AC8">
        <v>120</v>
      </c>
      <c r="AD8">
        <f t="shared" si="8"/>
        <v>120</v>
      </c>
      <c r="AE8">
        <f>(AB8/AD8)*100</f>
        <v>0</v>
      </c>
    </row>
    <row r="9" spans="1:32" x14ac:dyDescent="0.35">
      <c r="C9" s="3" t="s">
        <v>145</v>
      </c>
      <c r="D9">
        <f>195+86</f>
        <v>281</v>
      </c>
      <c r="E9">
        <f>50+51</f>
        <v>101</v>
      </c>
      <c r="F9">
        <f t="shared" si="0"/>
        <v>382</v>
      </c>
      <c r="G9">
        <f t="shared" ref="G9:G10" si="15">(D9/F9)*100</f>
        <v>73.560209424083766</v>
      </c>
      <c r="I9" s="5" t="s">
        <v>157</v>
      </c>
      <c r="J9">
        <v>97</v>
      </c>
      <c r="K9">
        <v>9</v>
      </c>
      <c r="L9">
        <f t="shared" si="2"/>
        <v>106</v>
      </c>
      <c r="M9">
        <f t="shared" ref="M9:M10" si="16">(J9/L9)*100</f>
        <v>91.509433962264154</v>
      </c>
      <c r="O9" s="5" t="s">
        <v>166</v>
      </c>
      <c r="P9">
        <f>296+57</f>
        <v>353</v>
      </c>
      <c r="Q9">
        <f>59+11</f>
        <v>70</v>
      </c>
      <c r="R9">
        <f t="shared" si="4"/>
        <v>423</v>
      </c>
      <c r="S9">
        <f t="shared" ref="S9:S10" si="17">(P9/R9)*100</f>
        <v>83.451536643026003</v>
      </c>
      <c r="U9" s="5" t="s">
        <v>181</v>
      </c>
      <c r="V9">
        <v>156</v>
      </c>
      <c r="W9">
        <v>12</v>
      </c>
      <c r="X9">
        <f t="shared" si="6"/>
        <v>168</v>
      </c>
      <c r="Y9">
        <f t="shared" ref="Y9:Y10" si="18">(V9/X9)*100</f>
        <v>92.857142857142861</v>
      </c>
      <c r="AA9" s="5" t="s">
        <v>190</v>
      </c>
      <c r="AB9">
        <v>0</v>
      </c>
      <c r="AC9">
        <v>123</v>
      </c>
      <c r="AD9">
        <f t="shared" si="8"/>
        <v>123</v>
      </c>
      <c r="AE9">
        <f t="shared" ref="AE9:AE10" si="19">(AB9/AD9)*100</f>
        <v>0</v>
      </c>
    </row>
    <row r="10" spans="1:32" x14ac:dyDescent="0.35">
      <c r="C10" s="3" t="s">
        <v>146</v>
      </c>
      <c r="D10">
        <v>158</v>
      </c>
      <c r="E10">
        <v>34</v>
      </c>
      <c r="F10">
        <f t="shared" si="0"/>
        <v>192</v>
      </c>
      <c r="G10">
        <f t="shared" si="15"/>
        <v>82.291666666666657</v>
      </c>
      <c r="I10" s="5" t="s">
        <v>158</v>
      </c>
      <c r="J10">
        <v>86</v>
      </c>
      <c r="K10">
        <v>8</v>
      </c>
      <c r="L10">
        <f t="shared" si="2"/>
        <v>94</v>
      </c>
      <c r="M10">
        <f t="shared" si="16"/>
        <v>91.489361702127653</v>
      </c>
      <c r="O10" s="5" t="s">
        <v>167</v>
      </c>
      <c r="P10">
        <f>449+227</f>
        <v>676</v>
      </c>
      <c r="Q10">
        <f>63+31</f>
        <v>94</v>
      </c>
      <c r="R10">
        <f t="shared" si="4"/>
        <v>770</v>
      </c>
      <c r="S10">
        <f t="shared" si="17"/>
        <v>87.79220779220779</v>
      </c>
      <c r="U10" s="5" t="s">
        <v>182</v>
      </c>
      <c r="V10">
        <v>168</v>
      </c>
      <c r="W10">
        <v>2</v>
      </c>
      <c r="X10">
        <f t="shared" si="6"/>
        <v>170</v>
      </c>
      <c r="Y10">
        <f t="shared" si="18"/>
        <v>98.82352941176471</v>
      </c>
      <c r="AA10" s="5" t="s">
        <v>191</v>
      </c>
      <c r="AB10">
        <v>1</v>
      </c>
      <c r="AC10">
        <v>298</v>
      </c>
      <c r="AD10">
        <f t="shared" si="8"/>
        <v>299</v>
      </c>
      <c r="AE10">
        <f t="shared" si="19"/>
        <v>0.33444816053511706</v>
      </c>
    </row>
    <row r="11" spans="1:32" x14ac:dyDescent="0.35">
      <c r="C11" s="3" t="s">
        <v>147</v>
      </c>
      <c r="D11">
        <v>0</v>
      </c>
      <c r="E11">
        <v>240</v>
      </c>
      <c r="F11">
        <f t="shared" si="0"/>
        <v>240</v>
      </c>
      <c r="G11">
        <f>(D11/F11)*100</f>
        <v>0</v>
      </c>
      <c r="I11" s="5" t="s">
        <v>127</v>
      </c>
      <c r="J11">
        <v>121</v>
      </c>
      <c r="K11">
        <v>5</v>
      </c>
      <c r="L11">
        <f t="shared" si="2"/>
        <v>126</v>
      </c>
      <c r="M11">
        <f>(J11/L11)*100</f>
        <v>96.031746031746039</v>
      </c>
      <c r="O11" s="5" t="s">
        <v>168</v>
      </c>
      <c r="P11">
        <v>1</v>
      </c>
      <c r="Q11">
        <v>335</v>
      </c>
      <c r="R11">
        <f t="shared" si="4"/>
        <v>336</v>
      </c>
      <c r="S11">
        <f>(P11/R11)*100</f>
        <v>0.29761904761904762</v>
      </c>
      <c r="U11" s="5" t="s">
        <v>183</v>
      </c>
      <c r="V11">
        <v>149</v>
      </c>
      <c r="W11">
        <v>14</v>
      </c>
      <c r="X11">
        <f t="shared" si="6"/>
        <v>163</v>
      </c>
      <c r="Y11">
        <f>(V11/X11)*100</f>
        <v>91.411042944785279</v>
      </c>
      <c r="AA11" s="5" t="s">
        <v>192</v>
      </c>
      <c r="AB11">
        <v>80</v>
      </c>
      <c r="AC11">
        <v>7</v>
      </c>
      <c r="AD11">
        <f t="shared" si="8"/>
        <v>87</v>
      </c>
      <c r="AE11">
        <f>(AB11/AD11)*100</f>
        <v>91.954022988505741</v>
      </c>
    </row>
    <row r="12" spans="1:32" x14ac:dyDescent="0.35">
      <c r="C12" s="3" t="s">
        <v>148</v>
      </c>
      <c r="D12">
        <v>3</v>
      </c>
      <c r="E12">
        <v>219</v>
      </c>
      <c r="F12">
        <f t="shared" si="0"/>
        <v>222</v>
      </c>
      <c r="G12">
        <f t="shared" ref="G12:G13" si="20">(D12/F12)*100</f>
        <v>1.3513513513513513</v>
      </c>
      <c r="I12" s="5" t="s">
        <v>128</v>
      </c>
      <c r="J12">
        <v>152</v>
      </c>
      <c r="K12">
        <v>16</v>
      </c>
      <c r="L12">
        <f t="shared" si="2"/>
        <v>168</v>
      </c>
      <c r="M12">
        <f t="shared" ref="M12:M13" si="21">(J12/L12)*100</f>
        <v>90.476190476190482</v>
      </c>
      <c r="O12" s="5" t="s">
        <v>169</v>
      </c>
      <c r="P12">
        <v>1</v>
      </c>
      <c r="Q12">
        <v>357</v>
      </c>
      <c r="R12">
        <f t="shared" si="4"/>
        <v>358</v>
      </c>
      <c r="S12">
        <f t="shared" ref="S12:S13" si="22">(P12/R12)*100</f>
        <v>0.27932960893854747</v>
      </c>
      <c r="U12" s="5" t="s">
        <v>184</v>
      </c>
      <c r="V12">
        <v>215</v>
      </c>
      <c r="W12">
        <v>22</v>
      </c>
      <c r="X12">
        <f t="shared" si="6"/>
        <v>237</v>
      </c>
      <c r="Y12">
        <f t="shared" ref="Y12:Y13" si="23">(V12/X12)*100</f>
        <v>90.71729957805907</v>
      </c>
      <c r="AA12" s="5" t="s">
        <v>193</v>
      </c>
      <c r="AB12">
        <v>41</v>
      </c>
      <c r="AC12">
        <v>6</v>
      </c>
      <c r="AD12">
        <f t="shared" si="8"/>
        <v>47</v>
      </c>
      <c r="AE12">
        <f t="shared" ref="AE12:AE13" si="24">(AB12/AD12)*100</f>
        <v>87.2340425531915</v>
      </c>
    </row>
    <row r="13" spans="1:32" x14ac:dyDescent="0.35">
      <c r="C13" s="3" t="s">
        <v>149</v>
      </c>
      <c r="D13">
        <v>0</v>
      </c>
      <c r="E13">
        <v>172</v>
      </c>
      <c r="F13">
        <f t="shared" si="0"/>
        <v>172</v>
      </c>
      <c r="G13">
        <f t="shared" si="20"/>
        <v>0</v>
      </c>
      <c r="I13" s="5" t="s">
        <v>129</v>
      </c>
      <c r="J13">
        <v>105</v>
      </c>
      <c r="K13">
        <v>2</v>
      </c>
      <c r="L13">
        <f t="shared" si="2"/>
        <v>107</v>
      </c>
      <c r="M13">
        <f t="shared" si="21"/>
        <v>98.130841121495322</v>
      </c>
      <c r="O13" s="5" t="s">
        <v>170</v>
      </c>
      <c r="P13">
        <v>0</v>
      </c>
      <c r="Q13">
        <v>232</v>
      </c>
      <c r="R13">
        <f t="shared" si="4"/>
        <v>232</v>
      </c>
      <c r="S13">
        <f t="shared" si="22"/>
        <v>0</v>
      </c>
      <c r="U13" s="5" t="s">
        <v>185</v>
      </c>
      <c r="V13">
        <v>304</v>
      </c>
      <c r="W13">
        <v>38</v>
      </c>
      <c r="X13">
        <f t="shared" si="6"/>
        <v>342</v>
      </c>
      <c r="Y13">
        <f t="shared" si="23"/>
        <v>88.888888888888886</v>
      </c>
      <c r="AA13" s="5" t="s">
        <v>194</v>
      </c>
      <c r="AB13">
        <v>105</v>
      </c>
      <c r="AC13">
        <v>15</v>
      </c>
      <c r="AD13">
        <f t="shared" si="8"/>
        <v>120</v>
      </c>
      <c r="AE13">
        <f t="shared" si="24"/>
        <v>87.5</v>
      </c>
    </row>
    <row r="15" spans="1:32" x14ac:dyDescent="0.35">
      <c r="G15">
        <f>AVERAGE(G2:G13)</f>
        <v>42.947482531379499</v>
      </c>
      <c r="H15">
        <f>STDEV(G2:G13)/SQRT(12)</f>
        <v>12.985318089925542</v>
      </c>
      <c r="M15">
        <f>AVERAGE(M2:M13)</f>
        <v>94.123036816937812</v>
      </c>
      <c r="N15">
        <f>STDEV(M2:M13)/SQRT(12)</f>
        <v>0.81431206495067898</v>
      </c>
      <c r="S15">
        <f>AVERAGE(S2:S13)</f>
        <v>44.46164950767912</v>
      </c>
      <c r="T15">
        <f>STDEV(S2:S13)/SQRT(12)</f>
        <v>13.355200186031757</v>
      </c>
      <c r="Y15">
        <f>AVERAGE(Y2:Y13)</f>
        <v>92.357647114349859</v>
      </c>
      <c r="Z15">
        <f>STDEV(Y2:Y13)/SQRT(12)</f>
        <v>0.80203152151016188</v>
      </c>
      <c r="AE15">
        <f>AVERAGE(AE2:AE13)</f>
        <v>46.462267437598875</v>
      </c>
      <c r="AF15">
        <f>STDEV(AE2:AE13)/SQRT(12)</f>
        <v>14.021617541031178</v>
      </c>
    </row>
    <row r="17" spans="6:13" x14ac:dyDescent="0.35">
      <c r="I17">
        <v>0</v>
      </c>
    </row>
    <row r="18" spans="6:13" x14ac:dyDescent="0.35">
      <c r="F18">
        <f>AVERAGE(G15,M15,S15,Y15,AE15)</f>
        <v>64.070416681589023</v>
      </c>
      <c r="I18">
        <v>0</v>
      </c>
      <c r="K18" s="6" t="s">
        <v>264</v>
      </c>
      <c r="L18" s="2">
        <v>42.947482531379499</v>
      </c>
      <c r="M18">
        <v>12.985318089925542</v>
      </c>
    </row>
    <row r="19" spans="6:13" x14ac:dyDescent="0.35">
      <c r="I19">
        <v>0</v>
      </c>
      <c r="K19" s="6" t="s">
        <v>265</v>
      </c>
      <c r="L19" s="2">
        <v>44.46164950767912</v>
      </c>
      <c r="M19">
        <v>13.355200186031757</v>
      </c>
    </row>
    <row r="20" spans="6:13" x14ac:dyDescent="0.35">
      <c r="I20">
        <v>94.923857868020306</v>
      </c>
      <c r="K20" s="6" t="s">
        <v>266</v>
      </c>
      <c r="L20" s="2">
        <v>92.357647114349859</v>
      </c>
      <c r="M20">
        <v>0.80203152151016188</v>
      </c>
    </row>
    <row r="21" spans="6:13" x14ac:dyDescent="0.35">
      <c r="I21">
        <v>90.186915887850475</v>
      </c>
      <c r="K21" s="6" t="s">
        <v>267</v>
      </c>
      <c r="L21" s="2">
        <v>46.462267437598875</v>
      </c>
      <c r="M21">
        <v>14.021617541031178</v>
      </c>
    </row>
    <row r="22" spans="6:13" x14ac:dyDescent="0.35">
      <c r="I22">
        <v>93.170731707317074</v>
      </c>
      <c r="K22" s="6" t="s">
        <v>268</v>
      </c>
      <c r="L22" s="2">
        <v>94.123036816937812</v>
      </c>
      <c r="M22">
        <v>0.81431206495067898</v>
      </c>
    </row>
    <row r="23" spans="6:13" x14ac:dyDescent="0.35">
      <c r="I23">
        <v>79.885057471264361</v>
      </c>
      <c r="K23" s="6"/>
    </row>
    <row r="24" spans="6:13" x14ac:dyDescent="0.35">
      <c r="I24">
        <v>73.560209424083766</v>
      </c>
      <c r="K24" s="6" t="s">
        <v>269</v>
      </c>
      <c r="L24">
        <v>90.22</v>
      </c>
      <c r="M24">
        <v>1.439127177</v>
      </c>
    </row>
    <row r="25" spans="6:13" x14ac:dyDescent="0.35">
      <c r="I25">
        <v>82.291666666666657</v>
      </c>
    </row>
    <row r="26" spans="6:13" x14ac:dyDescent="0.35">
      <c r="I26">
        <v>0</v>
      </c>
    </row>
    <row r="27" spans="6:13" x14ac:dyDescent="0.35">
      <c r="I27">
        <v>1.3513513513513513</v>
      </c>
    </row>
    <row r="28" spans="6:13" x14ac:dyDescent="0.35">
      <c r="I28">
        <v>0</v>
      </c>
    </row>
    <row r="29" spans="6:13" x14ac:dyDescent="0.35">
      <c r="I29">
        <v>95.035460992907801</v>
      </c>
    </row>
    <row r="30" spans="6:13" x14ac:dyDescent="0.35">
      <c r="I30">
        <v>91.891891891891902</v>
      </c>
    </row>
    <row r="31" spans="6:13" x14ac:dyDescent="0.35">
      <c r="I31">
        <v>96.174863387978135</v>
      </c>
    </row>
    <row r="32" spans="6:13" x14ac:dyDescent="0.35">
      <c r="I32">
        <v>96.428571428571431</v>
      </c>
    </row>
    <row r="33" spans="9:9" x14ac:dyDescent="0.35">
      <c r="I33">
        <v>97.333333333333343</v>
      </c>
    </row>
    <row r="34" spans="9:9" x14ac:dyDescent="0.35">
      <c r="I34">
        <v>94.696969696969703</v>
      </c>
    </row>
    <row r="35" spans="9:9" x14ac:dyDescent="0.35">
      <c r="I35">
        <v>90.277777777777786</v>
      </c>
    </row>
    <row r="36" spans="9:9" x14ac:dyDescent="0.35">
      <c r="I36">
        <v>91.509433962264154</v>
      </c>
    </row>
    <row r="37" spans="9:9" x14ac:dyDescent="0.35">
      <c r="I37">
        <v>91.489361702127653</v>
      </c>
    </row>
    <row r="38" spans="9:9" x14ac:dyDescent="0.35">
      <c r="I38">
        <v>96.031746031746039</v>
      </c>
    </row>
    <row r="39" spans="9:9" x14ac:dyDescent="0.35">
      <c r="I39">
        <v>90.476190476190482</v>
      </c>
    </row>
    <row r="40" spans="9:9" x14ac:dyDescent="0.35">
      <c r="I40">
        <v>98.130841121495322</v>
      </c>
    </row>
    <row r="41" spans="9:9" x14ac:dyDescent="0.35">
      <c r="I41">
        <v>0.46082949308755761</v>
      </c>
    </row>
    <row r="42" spans="9:9" x14ac:dyDescent="0.35">
      <c r="I42">
        <v>0</v>
      </c>
    </row>
    <row r="43" spans="9:9" x14ac:dyDescent="0.35">
      <c r="I43">
        <v>0.73529411764705876</v>
      </c>
    </row>
    <row r="44" spans="9:9" x14ac:dyDescent="0.35">
      <c r="I44">
        <v>93.333333333333329</v>
      </c>
    </row>
    <row r="45" spans="9:9" x14ac:dyDescent="0.35">
      <c r="I45">
        <v>92.932862190812727</v>
      </c>
    </row>
    <row r="46" spans="9:9" x14ac:dyDescent="0.35">
      <c r="I46">
        <v>92.73504273504274</v>
      </c>
    </row>
    <row r="47" spans="9:9" x14ac:dyDescent="0.35">
      <c r="I47">
        <v>81.521739130434781</v>
      </c>
    </row>
    <row r="48" spans="9:9" x14ac:dyDescent="0.35">
      <c r="I48">
        <v>83.451536643026003</v>
      </c>
    </row>
    <row r="49" spans="9:9" x14ac:dyDescent="0.35">
      <c r="I49">
        <v>87.79220779220779</v>
      </c>
    </row>
    <row r="50" spans="9:9" x14ac:dyDescent="0.35">
      <c r="I50">
        <v>0.29761904761904762</v>
      </c>
    </row>
    <row r="51" spans="9:9" x14ac:dyDescent="0.35">
      <c r="I51">
        <v>0.27932960893854747</v>
      </c>
    </row>
    <row r="52" spans="9:9" x14ac:dyDescent="0.35">
      <c r="I52">
        <v>0</v>
      </c>
    </row>
    <row r="53" spans="9:9" x14ac:dyDescent="0.35">
      <c r="I53">
        <v>91.549295774647888</v>
      </c>
    </row>
    <row r="54" spans="9:9" x14ac:dyDescent="0.35">
      <c r="I54">
        <v>91.111111111111114</v>
      </c>
    </row>
    <row r="55" spans="9:9" x14ac:dyDescent="0.35">
      <c r="I55">
        <v>88.235294117647058</v>
      </c>
    </row>
    <row r="56" spans="9:9" x14ac:dyDescent="0.35">
      <c r="I56">
        <v>93.262411347517727</v>
      </c>
    </row>
    <row r="57" spans="9:9" x14ac:dyDescent="0.35">
      <c r="I57">
        <v>94.090909090909093</v>
      </c>
    </row>
    <row r="58" spans="9:9" x14ac:dyDescent="0.35">
      <c r="I58">
        <v>94.285714285714278</v>
      </c>
    </row>
    <row r="59" spans="9:9" x14ac:dyDescent="0.35">
      <c r="I59">
        <v>93.059125964010278</v>
      </c>
    </row>
    <row r="60" spans="9:9" x14ac:dyDescent="0.35">
      <c r="I60">
        <v>92.857142857142861</v>
      </c>
    </row>
    <row r="61" spans="9:9" x14ac:dyDescent="0.35">
      <c r="I61">
        <v>98.82352941176471</v>
      </c>
    </row>
    <row r="62" spans="9:9" x14ac:dyDescent="0.35">
      <c r="I62">
        <v>91.411042944785279</v>
      </c>
    </row>
    <row r="63" spans="9:9" x14ac:dyDescent="0.35">
      <c r="I63">
        <v>90.71729957805907</v>
      </c>
    </row>
    <row r="64" spans="9:9" x14ac:dyDescent="0.35">
      <c r="I64">
        <v>88.888888888888886</v>
      </c>
    </row>
    <row r="65" spans="9:11" x14ac:dyDescent="0.35">
      <c r="I65">
        <v>0</v>
      </c>
    </row>
    <row r="66" spans="9:11" x14ac:dyDescent="0.35">
      <c r="I66">
        <v>0</v>
      </c>
    </row>
    <row r="67" spans="9:11" x14ac:dyDescent="0.35">
      <c r="I67">
        <v>0</v>
      </c>
    </row>
    <row r="68" spans="9:11" x14ac:dyDescent="0.35">
      <c r="I68">
        <v>96.385542168674704</v>
      </c>
    </row>
    <row r="69" spans="9:11" x14ac:dyDescent="0.35">
      <c r="I69">
        <v>97.009966777408636</v>
      </c>
    </row>
    <row r="70" spans="9:11" x14ac:dyDescent="0.35">
      <c r="I70">
        <v>97.129186602870803</v>
      </c>
    </row>
    <row r="71" spans="9:11" x14ac:dyDescent="0.35">
      <c r="I71">
        <v>0</v>
      </c>
    </row>
    <row r="72" spans="9:11" x14ac:dyDescent="0.35">
      <c r="I72">
        <v>0</v>
      </c>
      <c r="K72">
        <v>87.352941176470594</v>
      </c>
    </row>
    <row r="73" spans="9:11" x14ac:dyDescent="0.35">
      <c r="I73">
        <v>0.33444816053511706</v>
      </c>
      <c r="K73">
        <v>91.489361702127695</v>
      </c>
    </row>
    <row r="74" spans="9:11" x14ac:dyDescent="0.35">
      <c r="I74">
        <v>91.954022988505741</v>
      </c>
      <c r="K74">
        <v>91.83098591549296</v>
      </c>
    </row>
    <row r="75" spans="9:11" x14ac:dyDescent="0.35">
      <c r="I75">
        <v>87.2340425531915</v>
      </c>
    </row>
    <row r="76" spans="9:11" x14ac:dyDescent="0.35">
      <c r="I76">
        <v>87.5</v>
      </c>
    </row>
    <row r="77" spans="9:11" x14ac:dyDescent="0.35">
      <c r="K77">
        <f>_xlfn.T.TEST(I17:I76,K72:K74,2,3)</f>
        <v>2.1161235933090918E-5</v>
      </c>
    </row>
    <row r="78" spans="9:11" x14ac:dyDescent="0.35">
      <c r="I78">
        <f>AVERAGE(I17:I76)</f>
        <v>64.070416681589023</v>
      </c>
      <c r="J78">
        <f>STDEV(I17:I76)/SQRT(60)</f>
        <v>5.4734701059928259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40B39-3108-4308-A937-4BAEBAAB3B53}">
  <dimension ref="A2:AF27"/>
  <sheetViews>
    <sheetView topLeftCell="F15" workbookViewId="0">
      <selection activeCell="H15" sqref="H15"/>
    </sheetView>
  </sheetViews>
  <sheetFormatPr defaultRowHeight="14.5" x14ac:dyDescent="0.35"/>
  <sheetData>
    <row r="2" spans="1:32" x14ac:dyDescent="0.35">
      <c r="A2" t="s">
        <v>198</v>
      </c>
      <c r="B2" t="s">
        <v>136</v>
      </c>
      <c r="C2" t="s">
        <v>195</v>
      </c>
      <c r="D2">
        <v>39</v>
      </c>
      <c r="E2">
        <v>17</v>
      </c>
      <c r="F2">
        <v>56</v>
      </c>
      <c r="G2">
        <v>69.642857142857139</v>
      </c>
      <c r="H2" t="s">
        <v>136</v>
      </c>
      <c r="I2" t="s">
        <v>212</v>
      </c>
      <c r="J2">
        <v>18</v>
      </c>
      <c r="K2">
        <v>29</v>
      </c>
      <c r="L2">
        <v>47</v>
      </c>
      <c r="M2">
        <v>38.297872340425535</v>
      </c>
      <c r="N2" t="s">
        <v>136</v>
      </c>
      <c r="O2" t="s">
        <v>224</v>
      </c>
      <c r="P2">
        <v>40</v>
      </c>
      <c r="Q2">
        <v>31</v>
      </c>
      <c r="R2">
        <v>71</v>
      </c>
      <c r="S2">
        <v>56.338028169014088</v>
      </c>
      <c r="U2" t="s">
        <v>171</v>
      </c>
      <c r="V2">
        <v>48</v>
      </c>
      <c r="W2">
        <v>4</v>
      </c>
      <c r="X2">
        <v>52</v>
      </c>
      <c r="Y2">
        <v>92.307692307692307</v>
      </c>
      <c r="AA2" t="s">
        <v>242</v>
      </c>
      <c r="AB2">
        <v>58</v>
      </c>
      <c r="AC2">
        <v>13</v>
      </c>
      <c r="AD2">
        <v>71</v>
      </c>
      <c r="AE2">
        <v>81.690140845070431</v>
      </c>
    </row>
    <row r="3" spans="1:32" x14ac:dyDescent="0.35">
      <c r="A3" t="s">
        <v>199</v>
      </c>
      <c r="B3" t="s">
        <v>204</v>
      </c>
      <c r="C3" t="s">
        <v>196</v>
      </c>
      <c r="D3">
        <v>20</v>
      </c>
      <c r="E3">
        <v>13</v>
      </c>
      <c r="F3">
        <v>33</v>
      </c>
      <c r="G3">
        <v>60.606060606060609</v>
      </c>
      <c r="H3" t="s">
        <v>204</v>
      </c>
      <c r="I3" t="s">
        <v>213</v>
      </c>
      <c r="J3">
        <v>9</v>
      </c>
      <c r="K3">
        <v>42</v>
      </c>
      <c r="L3">
        <v>51</v>
      </c>
      <c r="M3">
        <v>17.647058823529413</v>
      </c>
      <c r="N3" t="s">
        <v>204</v>
      </c>
      <c r="O3" t="s">
        <v>225</v>
      </c>
      <c r="P3">
        <v>44</v>
      </c>
      <c r="Q3">
        <v>22</v>
      </c>
      <c r="R3">
        <v>66</v>
      </c>
      <c r="S3">
        <v>66.666666666666657</v>
      </c>
      <c r="U3" t="s">
        <v>172</v>
      </c>
      <c r="V3">
        <v>27</v>
      </c>
      <c r="W3">
        <v>20</v>
      </c>
      <c r="X3">
        <v>47</v>
      </c>
      <c r="Y3">
        <v>57.446808510638306</v>
      </c>
      <c r="AA3" t="s">
        <v>243</v>
      </c>
      <c r="AB3">
        <v>50</v>
      </c>
      <c r="AC3">
        <v>9</v>
      </c>
      <c r="AD3">
        <v>59</v>
      </c>
      <c r="AE3">
        <v>84.745762711864401</v>
      </c>
    </row>
    <row r="4" spans="1:32" x14ac:dyDescent="0.35">
      <c r="A4" t="s">
        <v>200</v>
      </c>
      <c r="B4" t="s">
        <v>203</v>
      </c>
      <c r="C4" t="s">
        <v>197</v>
      </c>
      <c r="D4">
        <v>29</v>
      </c>
      <c r="E4">
        <v>3</v>
      </c>
      <c r="F4">
        <v>32</v>
      </c>
      <c r="G4">
        <v>90.625</v>
      </c>
      <c r="H4" t="s">
        <v>203</v>
      </c>
      <c r="I4" t="s">
        <v>214</v>
      </c>
      <c r="J4">
        <v>9</v>
      </c>
      <c r="K4">
        <v>50</v>
      </c>
      <c r="L4">
        <v>59</v>
      </c>
      <c r="M4">
        <v>15.254237288135593</v>
      </c>
      <c r="N4" t="s">
        <v>203</v>
      </c>
      <c r="O4" t="s">
        <v>226</v>
      </c>
      <c r="P4">
        <v>42</v>
      </c>
      <c r="Q4">
        <v>10</v>
      </c>
      <c r="R4">
        <v>52</v>
      </c>
      <c r="S4">
        <v>80.769230769230774</v>
      </c>
      <c r="U4" t="s">
        <v>173</v>
      </c>
      <c r="V4">
        <v>41</v>
      </c>
      <c r="W4">
        <v>5</v>
      </c>
      <c r="X4">
        <v>46</v>
      </c>
      <c r="Y4">
        <v>89.130434782608688</v>
      </c>
      <c r="AA4" t="s">
        <v>244</v>
      </c>
      <c r="AB4">
        <v>41</v>
      </c>
      <c r="AC4">
        <v>9</v>
      </c>
      <c r="AD4">
        <v>50</v>
      </c>
      <c r="AE4">
        <v>82</v>
      </c>
    </row>
    <row r="5" spans="1:32" x14ac:dyDescent="0.35">
      <c r="A5" t="s">
        <v>201</v>
      </c>
      <c r="B5" t="s">
        <v>139</v>
      </c>
      <c r="C5" t="s">
        <v>206</v>
      </c>
      <c r="D5">
        <v>46</v>
      </c>
      <c r="E5">
        <v>7</v>
      </c>
      <c r="F5">
        <v>53</v>
      </c>
      <c r="G5">
        <v>86.79245283018868</v>
      </c>
      <c r="H5" t="s">
        <v>139</v>
      </c>
      <c r="I5" t="s">
        <v>215</v>
      </c>
      <c r="J5">
        <v>24</v>
      </c>
      <c r="K5">
        <v>14</v>
      </c>
      <c r="L5">
        <v>38</v>
      </c>
      <c r="M5">
        <v>63.157894736842103</v>
      </c>
      <c r="N5" t="s">
        <v>139</v>
      </c>
      <c r="O5" t="s">
        <v>227</v>
      </c>
      <c r="P5">
        <v>64</v>
      </c>
      <c r="Q5">
        <v>6</v>
      </c>
      <c r="R5">
        <v>70</v>
      </c>
      <c r="S5">
        <v>91.428571428571431</v>
      </c>
      <c r="U5" t="s">
        <v>236</v>
      </c>
      <c r="V5">
        <v>56</v>
      </c>
      <c r="W5">
        <v>14</v>
      </c>
      <c r="X5">
        <v>70</v>
      </c>
      <c r="Y5">
        <v>80</v>
      </c>
      <c r="AA5" t="s">
        <v>245</v>
      </c>
      <c r="AB5">
        <v>31</v>
      </c>
      <c r="AC5">
        <v>13</v>
      </c>
      <c r="AD5">
        <v>44</v>
      </c>
      <c r="AE5">
        <v>70.454545454545453</v>
      </c>
    </row>
    <row r="6" spans="1:32" x14ac:dyDescent="0.35">
      <c r="A6" t="s">
        <v>202</v>
      </c>
      <c r="B6" t="s">
        <v>205</v>
      </c>
      <c r="C6" t="s">
        <v>207</v>
      </c>
      <c r="D6">
        <v>20</v>
      </c>
      <c r="E6">
        <v>4</v>
      </c>
      <c r="F6">
        <v>24</v>
      </c>
      <c r="G6">
        <v>83.333333333333343</v>
      </c>
      <c r="H6" t="s">
        <v>205</v>
      </c>
      <c r="I6" t="s">
        <v>216</v>
      </c>
      <c r="J6">
        <v>29</v>
      </c>
      <c r="K6">
        <v>21</v>
      </c>
      <c r="L6">
        <v>50</v>
      </c>
      <c r="M6">
        <v>57.999999999999993</v>
      </c>
      <c r="N6" t="s">
        <v>205</v>
      </c>
      <c r="O6" t="s">
        <v>228</v>
      </c>
      <c r="P6">
        <v>55</v>
      </c>
      <c r="Q6">
        <v>15</v>
      </c>
      <c r="R6">
        <v>70</v>
      </c>
      <c r="S6">
        <v>78.571428571428569</v>
      </c>
      <c r="U6" t="s">
        <v>237</v>
      </c>
      <c r="V6">
        <v>57</v>
      </c>
      <c r="W6">
        <v>3</v>
      </c>
      <c r="X6">
        <v>60</v>
      </c>
      <c r="Y6">
        <v>95</v>
      </c>
      <c r="AA6" t="s">
        <v>246</v>
      </c>
      <c r="AB6">
        <v>45</v>
      </c>
      <c r="AC6">
        <v>11</v>
      </c>
      <c r="AD6">
        <v>56</v>
      </c>
      <c r="AE6">
        <v>80.357142857142861</v>
      </c>
    </row>
    <row r="7" spans="1:32" x14ac:dyDescent="0.35">
      <c r="C7" t="s">
        <v>208</v>
      </c>
      <c r="D7">
        <v>41</v>
      </c>
      <c r="E7">
        <v>19</v>
      </c>
      <c r="F7">
        <v>60</v>
      </c>
      <c r="G7">
        <v>68.333333333333329</v>
      </c>
      <c r="I7" t="s">
        <v>217</v>
      </c>
      <c r="J7">
        <v>17</v>
      </c>
      <c r="K7">
        <v>22</v>
      </c>
      <c r="L7">
        <v>39</v>
      </c>
      <c r="M7">
        <v>43.589743589743591</v>
      </c>
      <c r="O7" t="s">
        <v>229</v>
      </c>
      <c r="P7">
        <v>42</v>
      </c>
      <c r="Q7">
        <v>18</v>
      </c>
      <c r="R7">
        <v>60</v>
      </c>
      <c r="S7">
        <v>70</v>
      </c>
      <c r="U7" t="s">
        <v>238</v>
      </c>
      <c r="V7">
        <v>56</v>
      </c>
      <c r="W7">
        <v>6</v>
      </c>
      <c r="X7">
        <v>62</v>
      </c>
      <c r="Y7">
        <v>90.322580645161281</v>
      </c>
      <c r="AA7" t="s">
        <v>247</v>
      </c>
      <c r="AB7">
        <v>44</v>
      </c>
      <c r="AC7">
        <v>11</v>
      </c>
      <c r="AD7">
        <v>55</v>
      </c>
      <c r="AE7">
        <v>80</v>
      </c>
    </row>
    <row r="8" spans="1:32" x14ac:dyDescent="0.35">
      <c r="C8" t="s">
        <v>144</v>
      </c>
      <c r="D8">
        <v>29</v>
      </c>
      <c r="E8">
        <v>36</v>
      </c>
      <c r="F8">
        <v>65</v>
      </c>
      <c r="G8">
        <v>44.61538461538462</v>
      </c>
      <c r="I8" t="s">
        <v>218</v>
      </c>
      <c r="J8">
        <v>7</v>
      </c>
      <c r="K8">
        <v>48</v>
      </c>
      <c r="L8">
        <v>55</v>
      </c>
      <c r="M8">
        <v>12.727272727272727</v>
      </c>
      <c r="O8" t="s">
        <v>230</v>
      </c>
      <c r="P8">
        <v>30</v>
      </c>
      <c r="Q8">
        <v>32</v>
      </c>
      <c r="R8">
        <v>62</v>
      </c>
      <c r="S8">
        <v>48.387096774193552</v>
      </c>
      <c r="U8" t="s">
        <v>177</v>
      </c>
      <c r="V8">
        <v>47</v>
      </c>
      <c r="W8">
        <v>1</v>
      </c>
      <c r="X8">
        <v>48</v>
      </c>
      <c r="Y8">
        <v>97.916666666666657</v>
      </c>
      <c r="AA8" t="s">
        <v>248</v>
      </c>
      <c r="AB8">
        <v>40</v>
      </c>
      <c r="AC8">
        <v>14</v>
      </c>
      <c r="AD8">
        <v>54</v>
      </c>
      <c r="AE8">
        <v>74.074074074074076</v>
      </c>
    </row>
    <row r="9" spans="1:32" x14ac:dyDescent="0.35">
      <c r="C9" t="s">
        <v>145</v>
      </c>
      <c r="D9">
        <v>26</v>
      </c>
      <c r="E9">
        <v>45</v>
      </c>
      <c r="F9">
        <v>71</v>
      </c>
      <c r="G9">
        <v>36.619718309859159</v>
      </c>
      <c r="I9" t="s">
        <v>219</v>
      </c>
      <c r="J9">
        <v>11</v>
      </c>
      <c r="K9">
        <v>54</v>
      </c>
      <c r="L9">
        <v>65</v>
      </c>
      <c r="M9">
        <v>16.923076923076923</v>
      </c>
      <c r="O9" t="s">
        <v>231</v>
      </c>
      <c r="P9">
        <v>37</v>
      </c>
      <c r="Q9">
        <v>33</v>
      </c>
      <c r="R9">
        <v>70</v>
      </c>
      <c r="S9">
        <v>52.857142857142861</v>
      </c>
      <c r="U9" t="s">
        <v>178</v>
      </c>
      <c r="V9">
        <v>44</v>
      </c>
      <c r="W9">
        <v>1</v>
      </c>
      <c r="X9">
        <v>45</v>
      </c>
      <c r="Y9">
        <v>97.777777777777771</v>
      </c>
      <c r="AA9" t="s">
        <v>249</v>
      </c>
      <c r="AB9">
        <v>39</v>
      </c>
      <c r="AC9">
        <v>6</v>
      </c>
      <c r="AD9">
        <v>45</v>
      </c>
      <c r="AE9">
        <v>86.666666666666671</v>
      </c>
    </row>
    <row r="10" spans="1:32" x14ac:dyDescent="0.35">
      <c r="C10" t="s">
        <v>146</v>
      </c>
      <c r="D10">
        <v>20</v>
      </c>
      <c r="E10">
        <v>44</v>
      </c>
      <c r="F10">
        <v>64</v>
      </c>
      <c r="G10">
        <v>31.25</v>
      </c>
      <c r="I10" t="s">
        <v>220</v>
      </c>
      <c r="J10">
        <v>17</v>
      </c>
      <c r="K10">
        <v>43</v>
      </c>
      <c r="L10">
        <v>60</v>
      </c>
      <c r="M10">
        <v>28.333333333333332</v>
      </c>
      <c r="O10" t="s">
        <v>232</v>
      </c>
      <c r="P10">
        <v>32</v>
      </c>
      <c r="Q10">
        <v>42</v>
      </c>
      <c r="R10">
        <v>74</v>
      </c>
      <c r="S10">
        <v>43.243243243243242</v>
      </c>
      <c r="U10" t="s">
        <v>179</v>
      </c>
      <c r="V10">
        <v>38</v>
      </c>
      <c r="W10">
        <v>1</v>
      </c>
      <c r="X10">
        <v>39</v>
      </c>
      <c r="Y10">
        <v>97.435897435897431</v>
      </c>
      <c r="AA10" t="s">
        <v>250</v>
      </c>
      <c r="AB10">
        <v>33</v>
      </c>
      <c r="AC10">
        <v>29</v>
      </c>
      <c r="AD10">
        <v>62</v>
      </c>
      <c r="AE10">
        <v>53.225806451612897</v>
      </c>
    </row>
    <row r="11" spans="1:32" x14ac:dyDescent="0.35">
      <c r="C11" t="s">
        <v>209</v>
      </c>
      <c r="D11">
        <v>39</v>
      </c>
      <c r="E11">
        <v>22</v>
      </c>
      <c r="F11">
        <v>61</v>
      </c>
      <c r="G11">
        <v>63.934426229508205</v>
      </c>
      <c r="I11" t="s">
        <v>221</v>
      </c>
      <c r="J11">
        <v>24</v>
      </c>
      <c r="K11">
        <v>15</v>
      </c>
      <c r="L11">
        <v>39</v>
      </c>
      <c r="M11">
        <v>61.53846153846154</v>
      </c>
      <c r="O11" t="s">
        <v>233</v>
      </c>
      <c r="P11">
        <v>54</v>
      </c>
      <c r="Q11">
        <v>15</v>
      </c>
      <c r="R11">
        <v>69</v>
      </c>
      <c r="S11">
        <v>78.260869565217391</v>
      </c>
      <c r="U11" t="s">
        <v>239</v>
      </c>
      <c r="V11">
        <v>39</v>
      </c>
      <c r="W11">
        <v>13</v>
      </c>
      <c r="X11">
        <v>52</v>
      </c>
      <c r="Y11">
        <v>75</v>
      </c>
      <c r="AA11" t="s">
        <v>251</v>
      </c>
      <c r="AB11">
        <v>33</v>
      </c>
      <c r="AC11">
        <v>55</v>
      </c>
      <c r="AD11">
        <v>88</v>
      </c>
      <c r="AE11">
        <v>37.5</v>
      </c>
    </row>
    <row r="12" spans="1:32" x14ac:dyDescent="0.35">
      <c r="C12" t="s">
        <v>210</v>
      </c>
      <c r="D12">
        <v>30</v>
      </c>
      <c r="E12">
        <v>7</v>
      </c>
      <c r="F12">
        <v>37</v>
      </c>
      <c r="G12">
        <v>81.081081081081081</v>
      </c>
      <c r="I12" t="s">
        <v>222</v>
      </c>
      <c r="J12">
        <v>30</v>
      </c>
      <c r="K12">
        <v>14</v>
      </c>
      <c r="L12">
        <v>44</v>
      </c>
      <c r="M12">
        <v>68.181818181818173</v>
      </c>
      <c r="O12" t="s">
        <v>234</v>
      </c>
      <c r="P12">
        <v>83</v>
      </c>
      <c r="Q12">
        <v>19</v>
      </c>
      <c r="R12">
        <v>102</v>
      </c>
      <c r="S12">
        <v>81.372549019607845</v>
      </c>
      <c r="U12" t="s">
        <v>240</v>
      </c>
      <c r="V12">
        <v>31</v>
      </c>
      <c r="W12">
        <v>4</v>
      </c>
      <c r="X12">
        <v>35</v>
      </c>
      <c r="Y12">
        <v>88.571428571428569</v>
      </c>
      <c r="AA12" t="s">
        <v>252</v>
      </c>
      <c r="AB12">
        <v>25</v>
      </c>
      <c r="AC12">
        <v>49</v>
      </c>
      <c r="AD12">
        <v>74</v>
      </c>
      <c r="AE12">
        <v>33.783783783783782</v>
      </c>
    </row>
    <row r="13" spans="1:32" x14ac:dyDescent="0.35">
      <c r="C13" t="s">
        <v>211</v>
      </c>
      <c r="D13">
        <v>33</v>
      </c>
      <c r="E13">
        <v>4</v>
      </c>
      <c r="F13">
        <v>37</v>
      </c>
      <c r="G13">
        <v>89.189189189189193</v>
      </c>
      <c r="I13" t="s">
        <v>223</v>
      </c>
      <c r="J13">
        <v>27</v>
      </c>
      <c r="K13">
        <v>12</v>
      </c>
      <c r="L13">
        <v>39</v>
      </c>
      <c r="M13">
        <v>69.230769230769226</v>
      </c>
      <c r="O13" t="s">
        <v>235</v>
      </c>
      <c r="P13">
        <v>33</v>
      </c>
      <c r="Q13">
        <v>9</v>
      </c>
      <c r="R13">
        <v>42</v>
      </c>
      <c r="S13">
        <v>78.571428571428569</v>
      </c>
      <c r="U13" t="s">
        <v>241</v>
      </c>
      <c r="V13">
        <v>45</v>
      </c>
      <c r="W13">
        <v>5</v>
      </c>
      <c r="X13">
        <v>50</v>
      </c>
      <c r="Y13">
        <v>90</v>
      </c>
      <c r="AA13" t="s">
        <v>253</v>
      </c>
      <c r="AB13">
        <v>29</v>
      </c>
      <c r="AC13">
        <v>28</v>
      </c>
      <c r="AD13">
        <v>57</v>
      </c>
      <c r="AE13">
        <v>50.877192982456144</v>
      </c>
    </row>
    <row r="15" spans="1:32" x14ac:dyDescent="0.35">
      <c r="G15">
        <f>AVERAGE(G2:G13)</f>
        <v>67.168569722566261</v>
      </c>
      <c r="H15">
        <f>STDEV(G2:G13)/SQRT(12)</f>
        <v>5.9467926552398653</v>
      </c>
      <c r="M15">
        <f>AVERAGE(M2:M13)</f>
        <v>41.073461559450678</v>
      </c>
      <c r="N15">
        <f>STDEV(M2:M13)/SQRT(12)</f>
        <v>6.4545413393892037</v>
      </c>
      <c r="S15">
        <f>AVERAGE(S2:S13)</f>
        <v>68.87218796964541</v>
      </c>
      <c r="T15">
        <f>STDEV(S2:S13)/SQRT(12)</f>
        <v>4.4202459929474767</v>
      </c>
      <c r="Y15">
        <f>AVERAGE(Y2:Y13)</f>
        <v>87.575773891489234</v>
      </c>
      <c r="Z15">
        <f>STDEV(Y2:Y13)/SQRT(12)</f>
        <v>3.3999490642832306</v>
      </c>
      <c r="AE15">
        <f>AVERAGE(AE2:AE13)</f>
        <v>67.947926318934705</v>
      </c>
      <c r="AF15">
        <f>STDEV(AE2:AE13)/SQRT(12)</f>
        <v>5.4802243275135378</v>
      </c>
    </row>
    <row r="19" spans="4:10" x14ac:dyDescent="0.35">
      <c r="D19">
        <f>AVERAGE(G15,M15,S15,Y15,AE15)</f>
        <v>66.527583892417255</v>
      </c>
    </row>
    <row r="21" spans="4:10" x14ac:dyDescent="0.35">
      <c r="H21" s="6" t="s">
        <v>270</v>
      </c>
      <c r="I21" s="2">
        <v>67.168569722566261</v>
      </c>
      <c r="J21">
        <v>5.9467926552398653</v>
      </c>
    </row>
    <row r="22" spans="4:10" x14ac:dyDescent="0.35">
      <c r="H22" s="6" t="s">
        <v>271</v>
      </c>
      <c r="I22" s="2">
        <v>41.073461559450678</v>
      </c>
      <c r="J22">
        <v>6.4545413393892037</v>
      </c>
    </row>
    <row r="23" spans="4:10" x14ac:dyDescent="0.35">
      <c r="H23" s="6" t="s">
        <v>272</v>
      </c>
      <c r="I23" s="2">
        <v>68.87218796964541</v>
      </c>
      <c r="J23">
        <v>4.4202459929474767</v>
      </c>
    </row>
    <row r="24" spans="4:10" x14ac:dyDescent="0.35">
      <c r="H24" s="6" t="s">
        <v>273</v>
      </c>
      <c r="I24" s="2">
        <v>87.575773891489234</v>
      </c>
      <c r="J24">
        <v>3.3999490642832306</v>
      </c>
    </row>
    <row r="25" spans="4:10" x14ac:dyDescent="0.35">
      <c r="H25" s="6" t="s">
        <v>274</v>
      </c>
      <c r="I25" s="2">
        <v>67.947926318934705</v>
      </c>
      <c r="J25">
        <v>5.4802243275135378</v>
      </c>
    </row>
    <row r="26" spans="4:10" x14ac:dyDescent="0.35">
      <c r="H26" s="6"/>
    </row>
    <row r="27" spans="4:10" x14ac:dyDescent="0.35">
      <c r="H27" s="6" t="s">
        <v>269</v>
      </c>
      <c r="I27" s="2">
        <v>62.507318951469642</v>
      </c>
      <c r="J27">
        <v>4.8910930011334033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121A6-0307-45E7-8F2C-9D3871365142}">
  <dimension ref="C2:AF80"/>
  <sheetViews>
    <sheetView zoomScale="40" workbookViewId="0">
      <selection activeCell="E19" sqref="E19:G25"/>
    </sheetView>
  </sheetViews>
  <sheetFormatPr defaultRowHeight="14.5" x14ac:dyDescent="0.35"/>
  <sheetData>
    <row r="2" spans="3:32" x14ac:dyDescent="0.35">
      <c r="C2" t="s">
        <v>13</v>
      </c>
      <c r="D2">
        <v>247</v>
      </c>
      <c r="E2">
        <v>9</v>
      </c>
      <c r="F2">
        <v>256</v>
      </c>
      <c r="G2">
        <v>96.484375</v>
      </c>
      <c r="I2" t="s">
        <v>25</v>
      </c>
      <c r="J2">
        <v>243</v>
      </c>
      <c r="K2">
        <v>11</v>
      </c>
      <c r="L2">
        <v>254</v>
      </c>
      <c r="M2">
        <v>95.669291338582667</v>
      </c>
      <c r="O2" t="s">
        <v>37</v>
      </c>
      <c r="P2">
        <v>243</v>
      </c>
      <c r="Q2">
        <v>14</v>
      </c>
      <c r="R2">
        <v>257</v>
      </c>
      <c r="S2">
        <v>94.552529182879368</v>
      </c>
      <c r="U2" t="s">
        <v>49</v>
      </c>
      <c r="V2">
        <v>236</v>
      </c>
      <c r="W2">
        <v>18</v>
      </c>
      <c r="X2">
        <v>254</v>
      </c>
      <c r="Y2">
        <v>92.913385826771659</v>
      </c>
      <c r="AA2" t="s">
        <v>61</v>
      </c>
      <c r="AB2">
        <v>263</v>
      </c>
      <c r="AC2">
        <v>13</v>
      </c>
      <c r="AD2">
        <v>276</v>
      </c>
      <c r="AE2">
        <v>95.289855072463766</v>
      </c>
    </row>
    <row r="3" spans="3:32" x14ac:dyDescent="0.35">
      <c r="C3" t="s">
        <v>14</v>
      </c>
      <c r="D3">
        <v>232</v>
      </c>
      <c r="E3">
        <v>15</v>
      </c>
      <c r="F3">
        <v>247</v>
      </c>
      <c r="G3">
        <v>93.927125506072869</v>
      </c>
      <c r="I3" t="s">
        <v>26</v>
      </c>
      <c r="J3">
        <v>259</v>
      </c>
      <c r="K3">
        <v>16</v>
      </c>
      <c r="L3">
        <v>275</v>
      </c>
      <c r="M3">
        <v>94.181818181818173</v>
      </c>
      <c r="O3" t="s">
        <v>38</v>
      </c>
      <c r="P3">
        <v>299</v>
      </c>
      <c r="Q3">
        <v>14</v>
      </c>
      <c r="R3">
        <v>313</v>
      </c>
      <c r="S3">
        <v>95.527156549520768</v>
      </c>
      <c r="U3" t="s">
        <v>50</v>
      </c>
      <c r="V3">
        <v>250</v>
      </c>
      <c r="W3">
        <v>8</v>
      </c>
      <c r="X3">
        <v>258</v>
      </c>
      <c r="Y3">
        <v>96.899224806201545</v>
      </c>
      <c r="AA3" t="s">
        <v>62</v>
      </c>
      <c r="AB3">
        <v>273</v>
      </c>
      <c r="AC3">
        <v>10</v>
      </c>
      <c r="AD3">
        <v>283</v>
      </c>
      <c r="AE3">
        <v>96.466431095406364</v>
      </c>
    </row>
    <row r="4" spans="3:32" x14ac:dyDescent="0.35">
      <c r="C4" t="s">
        <v>15</v>
      </c>
      <c r="D4">
        <v>230</v>
      </c>
      <c r="E4">
        <v>15</v>
      </c>
      <c r="F4">
        <v>245</v>
      </c>
      <c r="G4">
        <v>93.877551020408163</v>
      </c>
      <c r="I4" t="s">
        <v>27</v>
      </c>
      <c r="J4">
        <v>253</v>
      </c>
      <c r="K4">
        <v>7</v>
      </c>
      <c r="L4">
        <v>260</v>
      </c>
      <c r="M4">
        <v>97.307692307692307</v>
      </c>
      <c r="O4" t="s">
        <v>39</v>
      </c>
      <c r="P4">
        <v>222</v>
      </c>
      <c r="Q4">
        <v>20</v>
      </c>
      <c r="R4">
        <v>242</v>
      </c>
      <c r="S4">
        <v>91.735537190082653</v>
      </c>
      <c r="U4" t="s">
        <v>51</v>
      </c>
      <c r="V4">
        <v>178</v>
      </c>
      <c r="W4">
        <v>12</v>
      </c>
      <c r="X4">
        <v>190</v>
      </c>
      <c r="Y4">
        <v>93.684210526315795</v>
      </c>
      <c r="AA4" t="s">
        <v>63</v>
      </c>
      <c r="AB4">
        <v>265</v>
      </c>
      <c r="AC4">
        <v>10</v>
      </c>
      <c r="AD4">
        <v>275</v>
      </c>
      <c r="AE4">
        <v>96.36363636363636</v>
      </c>
    </row>
    <row r="5" spans="3:32" x14ac:dyDescent="0.35">
      <c r="C5" t="s">
        <v>16</v>
      </c>
      <c r="D5">
        <v>330</v>
      </c>
      <c r="E5">
        <v>7</v>
      </c>
      <c r="F5">
        <v>337</v>
      </c>
      <c r="G5">
        <v>97.922848664688416</v>
      </c>
      <c r="I5" t="s">
        <v>28</v>
      </c>
      <c r="J5">
        <v>274</v>
      </c>
      <c r="K5">
        <v>17</v>
      </c>
      <c r="L5">
        <v>291</v>
      </c>
      <c r="M5">
        <v>94.158075601374563</v>
      </c>
      <c r="O5" t="s">
        <v>40</v>
      </c>
      <c r="P5">
        <v>230</v>
      </c>
      <c r="Q5">
        <v>44</v>
      </c>
      <c r="R5">
        <v>274</v>
      </c>
      <c r="S5">
        <v>83.941605839416056</v>
      </c>
      <c r="U5" t="s">
        <v>52</v>
      </c>
      <c r="V5">
        <v>225</v>
      </c>
      <c r="W5">
        <v>42</v>
      </c>
      <c r="X5">
        <v>267</v>
      </c>
      <c r="Y5">
        <v>84.269662921348313</v>
      </c>
      <c r="AA5" t="s">
        <v>64</v>
      </c>
      <c r="AB5">
        <v>134</v>
      </c>
      <c r="AC5">
        <v>5</v>
      </c>
      <c r="AD5">
        <v>139</v>
      </c>
      <c r="AE5">
        <v>96.402877697841731</v>
      </c>
    </row>
    <row r="6" spans="3:32" x14ac:dyDescent="0.35">
      <c r="C6" t="s">
        <v>17</v>
      </c>
      <c r="D6">
        <v>143</v>
      </c>
      <c r="E6">
        <v>5</v>
      </c>
      <c r="F6">
        <v>148</v>
      </c>
      <c r="G6">
        <v>96.621621621621628</v>
      </c>
      <c r="I6" t="s">
        <v>29</v>
      </c>
      <c r="J6">
        <v>216</v>
      </c>
      <c r="K6">
        <v>10</v>
      </c>
      <c r="L6">
        <v>226</v>
      </c>
      <c r="M6">
        <v>95.575221238938056</v>
      </c>
      <c r="O6" t="s">
        <v>41</v>
      </c>
      <c r="P6">
        <v>145</v>
      </c>
      <c r="Q6">
        <v>26</v>
      </c>
      <c r="R6">
        <v>171</v>
      </c>
      <c r="S6">
        <v>84.795321637426895</v>
      </c>
      <c r="U6" t="s">
        <v>53</v>
      </c>
      <c r="V6">
        <v>217</v>
      </c>
      <c r="W6">
        <v>55</v>
      </c>
      <c r="X6">
        <v>272</v>
      </c>
      <c r="Y6">
        <v>79.779411764705884</v>
      </c>
      <c r="AA6" t="s">
        <v>65</v>
      </c>
      <c r="AB6">
        <v>263</v>
      </c>
      <c r="AC6">
        <v>4</v>
      </c>
      <c r="AD6">
        <v>267</v>
      </c>
      <c r="AE6">
        <v>98.50187265917603</v>
      </c>
    </row>
    <row r="7" spans="3:32" x14ac:dyDescent="0.35">
      <c r="C7" t="s">
        <v>18</v>
      </c>
      <c r="D7">
        <v>255</v>
      </c>
      <c r="E7">
        <v>15</v>
      </c>
      <c r="F7">
        <v>270</v>
      </c>
      <c r="G7">
        <v>94.444444444444443</v>
      </c>
      <c r="I7" t="s">
        <v>30</v>
      </c>
      <c r="J7">
        <v>271</v>
      </c>
      <c r="K7">
        <v>7</v>
      </c>
      <c r="L7">
        <v>278</v>
      </c>
      <c r="M7">
        <v>97.482014388489219</v>
      </c>
      <c r="O7" t="s">
        <v>42</v>
      </c>
      <c r="P7">
        <v>218</v>
      </c>
      <c r="Q7">
        <v>52</v>
      </c>
      <c r="R7">
        <v>270</v>
      </c>
      <c r="S7">
        <v>80.740740740740748</v>
      </c>
      <c r="U7" t="s">
        <v>54</v>
      </c>
      <c r="V7">
        <v>237</v>
      </c>
      <c r="W7">
        <v>65</v>
      </c>
      <c r="X7">
        <v>302</v>
      </c>
      <c r="Y7">
        <v>78.476821192052981</v>
      </c>
      <c r="AA7" t="s">
        <v>66</v>
      </c>
      <c r="AB7">
        <v>212</v>
      </c>
      <c r="AC7">
        <v>7</v>
      </c>
      <c r="AD7">
        <v>219</v>
      </c>
      <c r="AE7">
        <v>96.803652968036531</v>
      </c>
    </row>
    <row r="8" spans="3:32" x14ac:dyDescent="0.35">
      <c r="C8" t="s">
        <v>19</v>
      </c>
      <c r="D8">
        <v>276</v>
      </c>
      <c r="E8">
        <v>26</v>
      </c>
      <c r="F8">
        <v>302</v>
      </c>
      <c r="G8">
        <v>91.390728476821195</v>
      </c>
      <c r="I8" t="s">
        <v>31</v>
      </c>
      <c r="J8">
        <v>175</v>
      </c>
      <c r="K8">
        <v>10</v>
      </c>
      <c r="L8">
        <v>185</v>
      </c>
      <c r="M8">
        <v>94.594594594594597</v>
      </c>
      <c r="O8" t="s">
        <v>43</v>
      </c>
      <c r="P8">
        <v>4</v>
      </c>
      <c r="Q8">
        <v>218</v>
      </c>
      <c r="R8">
        <v>222</v>
      </c>
      <c r="S8">
        <v>1.8018018018018018</v>
      </c>
      <c r="U8" t="s">
        <v>55</v>
      </c>
      <c r="V8">
        <v>3</v>
      </c>
      <c r="W8">
        <v>357</v>
      </c>
      <c r="X8">
        <v>360</v>
      </c>
      <c r="Y8">
        <v>0.83333333333333337</v>
      </c>
      <c r="AA8" t="s">
        <v>67</v>
      </c>
      <c r="AB8">
        <v>277</v>
      </c>
      <c r="AC8">
        <v>12</v>
      </c>
      <c r="AD8">
        <v>289</v>
      </c>
      <c r="AE8">
        <v>95.847750865051907</v>
      </c>
    </row>
    <row r="9" spans="3:32" x14ac:dyDescent="0.35">
      <c r="C9" t="s">
        <v>20</v>
      </c>
      <c r="D9">
        <v>281</v>
      </c>
      <c r="E9">
        <v>10</v>
      </c>
      <c r="F9">
        <v>291</v>
      </c>
      <c r="G9">
        <v>96.56357388316151</v>
      </c>
      <c r="I9" t="s">
        <v>32</v>
      </c>
      <c r="J9">
        <v>217</v>
      </c>
      <c r="K9">
        <v>12</v>
      </c>
      <c r="L9">
        <v>229</v>
      </c>
      <c r="M9">
        <v>94.75982532751091</v>
      </c>
      <c r="O9" t="s">
        <v>44</v>
      </c>
      <c r="P9">
        <v>4</v>
      </c>
      <c r="Q9">
        <v>222</v>
      </c>
      <c r="R9">
        <v>226</v>
      </c>
      <c r="S9">
        <v>1.7699115044247788</v>
      </c>
      <c r="U9" t="s">
        <v>56</v>
      </c>
      <c r="V9">
        <v>0</v>
      </c>
      <c r="W9">
        <v>328</v>
      </c>
      <c r="X9">
        <v>328</v>
      </c>
      <c r="Y9">
        <v>0</v>
      </c>
      <c r="AA9" t="s">
        <v>68</v>
      </c>
      <c r="AB9">
        <v>280</v>
      </c>
      <c r="AC9">
        <v>14</v>
      </c>
      <c r="AD9">
        <v>294</v>
      </c>
      <c r="AE9">
        <v>95.238095238095227</v>
      </c>
    </row>
    <row r="10" spans="3:32" x14ac:dyDescent="0.35">
      <c r="C10" t="s">
        <v>21</v>
      </c>
      <c r="D10">
        <v>131</v>
      </c>
      <c r="E10">
        <v>20</v>
      </c>
      <c r="F10">
        <v>151</v>
      </c>
      <c r="G10">
        <v>86.754966887417211</v>
      </c>
      <c r="I10" t="s">
        <v>33</v>
      </c>
      <c r="J10">
        <v>86</v>
      </c>
      <c r="K10">
        <v>10</v>
      </c>
      <c r="L10">
        <v>96</v>
      </c>
      <c r="M10">
        <v>89.583333333333343</v>
      </c>
      <c r="O10" t="s">
        <v>45</v>
      </c>
      <c r="P10">
        <v>3</v>
      </c>
      <c r="Q10">
        <v>200</v>
      </c>
      <c r="R10">
        <v>203</v>
      </c>
      <c r="S10">
        <v>1.4778325123152709</v>
      </c>
      <c r="U10" t="s">
        <v>57</v>
      </c>
      <c r="V10">
        <v>2</v>
      </c>
      <c r="W10">
        <v>333</v>
      </c>
      <c r="X10">
        <v>335</v>
      </c>
      <c r="Y10">
        <v>0.59701492537313439</v>
      </c>
      <c r="AA10" t="s">
        <v>69</v>
      </c>
      <c r="AB10">
        <v>288</v>
      </c>
      <c r="AC10">
        <v>20</v>
      </c>
      <c r="AD10">
        <v>308</v>
      </c>
      <c r="AE10">
        <v>93.506493506493499</v>
      </c>
    </row>
    <row r="11" spans="3:32" x14ac:dyDescent="0.35">
      <c r="C11" t="s">
        <v>22</v>
      </c>
      <c r="D11">
        <v>125</v>
      </c>
      <c r="E11">
        <v>3</v>
      </c>
      <c r="F11">
        <v>128</v>
      </c>
      <c r="G11">
        <v>97.65625</v>
      </c>
      <c r="I11" t="s">
        <v>34</v>
      </c>
      <c r="J11">
        <v>124</v>
      </c>
      <c r="K11">
        <v>10</v>
      </c>
      <c r="L11">
        <v>134</v>
      </c>
      <c r="M11">
        <v>92.537313432835816</v>
      </c>
      <c r="O11" t="s">
        <v>46</v>
      </c>
      <c r="P11">
        <v>245</v>
      </c>
      <c r="Q11">
        <v>14</v>
      </c>
      <c r="R11">
        <v>259</v>
      </c>
      <c r="S11">
        <v>94.594594594594597</v>
      </c>
      <c r="U11" t="s">
        <v>58</v>
      </c>
      <c r="V11">
        <v>174</v>
      </c>
      <c r="W11">
        <v>7</v>
      </c>
      <c r="X11">
        <v>181</v>
      </c>
      <c r="Y11">
        <v>96.132596685082873</v>
      </c>
      <c r="AA11" t="s">
        <v>70</v>
      </c>
      <c r="AB11">
        <v>223</v>
      </c>
      <c r="AC11">
        <v>27</v>
      </c>
      <c r="AD11">
        <v>250</v>
      </c>
      <c r="AE11">
        <v>89.2</v>
      </c>
    </row>
    <row r="12" spans="3:32" x14ac:dyDescent="0.35">
      <c r="C12" t="s">
        <v>23</v>
      </c>
      <c r="D12">
        <v>123</v>
      </c>
      <c r="E12">
        <v>6</v>
      </c>
      <c r="F12">
        <v>129</v>
      </c>
      <c r="G12">
        <v>95.348837209302332</v>
      </c>
      <c r="I12" t="s">
        <v>35</v>
      </c>
      <c r="J12">
        <v>156</v>
      </c>
      <c r="K12">
        <v>6</v>
      </c>
      <c r="L12">
        <v>162</v>
      </c>
      <c r="M12">
        <v>96.296296296296291</v>
      </c>
      <c r="O12" t="s">
        <v>47</v>
      </c>
      <c r="P12">
        <v>200</v>
      </c>
      <c r="Q12">
        <v>15</v>
      </c>
      <c r="R12">
        <v>215</v>
      </c>
      <c r="S12">
        <v>93.023255813953483</v>
      </c>
      <c r="U12" t="s">
        <v>59</v>
      </c>
      <c r="V12">
        <v>243</v>
      </c>
      <c r="W12">
        <v>16</v>
      </c>
      <c r="X12">
        <v>259</v>
      </c>
      <c r="Y12">
        <v>93.822393822393821</v>
      </c>
      <c r="AA12" t="s">
        <v>71</v>
      </c>
      <c r="AB12">
        <v>273</v>
      </c>
      <c r="AC12">
        <v>26</v>
      </c>
      <c r="AD12">
        <v>299</v>
      </c>
      <c r="AE12">
        <v>91.304347826086953</v>
      </c>
    </row>
    <row r="13" spans="3:32" x14ac:dyDescent="0.35">
      <c r="C13" t="s">
        <v>24</v>
      </c>
      <c r="D13">
        <v>138</v>
      </c>
      <c r="E13">
        <v>11</v>
      </c>
      <c r="F13">
        <v>149</v>
      </c>
      <c r="G13">
        <v>92.617449664429529</v>
      </c>
      <c r="I13" t="s">
        <v>36</v>
      </c>
      <c r="J13">
        <v>138</v>
      </c>
      <c r="K13">
        <v>7</v>
      </c>
      <c r="L13">
        <v>145</v>
      </c>
      <c r="M13">
        <v>95.172413793103445</v>
      </c>
      <c r="O13" t="s">
        <v>48</v>
      </c>
      <c r="P13">
        <v>270</v>
      </c>
      <c r="Q13">
        <v>12</v>
      </c>
      <c r="R13">
        <v>282</v>
      </c>
      <c r="S13">
        <v>95.744680851063833</v>
      </c>
      <c r="U13" t="s">
        <v>60</v>
      </c>
      <c r="V13">
        <v>215</v>
      </c>
      <c r="W13">
        <v>9</v>
      </c>
      <c r="X13">
        <v>224</v>
      </c>
      <c r="Y13">
        <v>95.982142857142861</v>
      </c>
      <c r="AA13" t="s">
        <v>72</v>
      </c>
      <c r="AB13">
        <v>267</v>
      </c>
      <c r="AC13">
        <v>30</v>
      </c>
      <c r="AD13">
        <v>297</v>
      </c>
      <c r="AE13">
        <v>89.898989898989896</v>
      </c>
    </row>
    <row r="15" spans="3:32" x14ac:dyDescent="0.35">
      <c r="G15">
        <f>AVERAGE(G2:G13)</f>
        <v>94.46748103153061</v>
      </c>
      <c r="H15">
        <f>STDEV(G2:G13)/SQRT(12)</f>
        <v>0.90870711891995626</v>
      </c>
      <c r="M15">
        <f>AVERAGE(M2:M13)</f>
        <v>94.776490819547462</v>
      </c>
      <c r="N15">
        <f>STDEV(M2:M13)/SQRT(12)</f>
        <v>0.61779607331388819</v>
      </c>
      <c r="S15">
        <f>AVERAGE(S2:S13)</f>
        <v>68.308747351518363</v>
      </c>
      <c r="T15">
        <f>STDEV(S2:S13)/SQRT(12)</f>
        <v>11.684159512355189</v>
      </c>
      <c r="Y15">
        <f>AVERAGE(Y2:Y13)</f>
        <v>67.782516555060184</v>
      </c>
      <c r="Z15">
        <f>STDEV(Y2:Y13)/SQRT(12)</f>
        <v>11.853888305568391</v>
      </c>
      <c r="AE15">
        <f>AVERAGE(AE2:AE13)</f>
        <v>94.568666932606519</v>
      </c>
      <c r="AF15">
        <f>STDEV(AE2:AE13)/SQRT(12)</f>
        <v>0.85133489305124943</v>
      </c>
    </row>
    <row r="18" spans="5:12" x14ac:dyDescent="0.35">
      <c r="I18">
        <f>AVERAGE(G15,M15,S15,Y15,AE15)</f>
        <v>83.980780538052628</v>
      </c>
    </row>
    <row r="19" spans="5:12" x14ac:dyDescent="0.35">
      <c r="E19" s="6" t="s">
        <v>275</v>
      </c>
      <c r="F19" s="2">
        <v>94.46748103153061</v>
      </c>
      <c r="G19">
        <v>0.90870711891995626</v>
      </c>
      <c r="L19">
        <v>96.484375</v>
      </c>
    </row>
    <row r="20" spans="5:12" x14ac:dyDescent="0.35">
      <c r="E20" s="6" t="s">
        <v>276</v>
      </c>
      <c r="F20" s="2">
        <v>94.776490819547462</v>
      </c>
      <c r="G20">
        <v>0.61779607331388819</v>
      </c>
      <c r="L20">
        <v>93.927125506072869</v>
      </c>
    </row>
    <row r="21" spans="5:12" x14ac:dyDescent="0.35">
      <c r="E21" s="6" t="s">
        <v>277</v>
      </c>
      <c r="F21" s="2">
        <v>68.308747351518363</v>
      </c>
      <c r="G21">
        <v>11.684159512355189</v>
      </c>
      <c r="L21">
        <v>93.877551020408163</v>
      </c>
    </row>
    <row r="22" spans="5:12" x14ac:dyDescent="0.35">
      <c r="E22" s="6" t="s">
        <v>278</v>
      </c>
      <c r="F22" s="2">
        <v>67.782516555060184</v>
      </c>
      <c r="G22">
        <v>11.853888305568391</v>
      </c>
      <c r="L22">
        <v>97.922848664688416</v>
      </c>
    </row>
    <row r="23" spans="5:12" x14ac:dyDescent="0.35">
      <c r="E23" s="6" t="s">
        <v>279</v>
      </c>
      <c r="F23" s="2">
        <v>94.568666932606519</v>
      </c>
      <c r="G23">
        <v>0.85133489305124943</v>
      </c>
      <c r="L23">
        <v>96.621621621621628</v>
      </c>
    </row>
    <row r="24" spans="5:12" x14ac:dyDescent="0.35">
      <c r="E24" s="6"/>
      <c r="L24">
        <v>94.444444444444443</v>
      </c>
    </row>
    <row r="25" spans="5:12" x14ac:dyDescent="0.35">
      <c r="E25" s="6" t="s">
        <v>269</v>
      </c>
      <c r="F25" s="2">
        <v>96.005269290970219</v>
      </c>
      <c r="G25">
        <v>0.63551895200548925</v>
      </c>
      <c r="L25">
        <v>91.390728476821195</v>
      </c>
    </row>
    <row r="26" spans="5:12" x14ac:dyDescent="0.35">
      <c r="L26">
        <v>96.56357388316151</v>
      </c>
    </row>
    <row r="27" spans="5:12" x14ac:dyDescent="0.35">
      <c r="L27">
        <v>86.754966887417211</v>
      </c>
    </row>
    <row r="28" spans="5:12" x14ac:dyDescent="0.35">
      <c r="L28">
        <v>97.65625</v>
      </c>
    </row>
    <row r="29" spans="5:12" x14ac:dyDescent="0.35">
      <c r="L29">
        <v>95.348837209302332</v>
      </c>
    </row>
    <row r="30" spans="5:12" x14ac:dyDescent="0.35">
      <c r="L30">
        <v>92.617449664429529</v>
      </c>
    </row>
    <row r="31" spans="5:12" x14ac:dyDescent="0.35">
      <c r="L31">
        <v>95.669291338582667</v>
      </c>
    </row>
    <row r="32" spans="5:12" x14ac:dyDescent="0.35">
      <c r="L32">
        <v>94.181818181818173</v>
      </c>
    </row>
    <row r="33" spans="12:12" x14ac:dyDescent="0.35">
      <c r="L33">
        <v>97.307692307692307</v>
      </c>
    </row>
    <row r="34" spans="12:12" x14ac:dyDescent="0.35">
      <c r="L34">
        <v>94.158075601374563</v>
      </c>
    </row>
    <row r="35" spans="12:12" x14ac:dyDescent="0.35">
      <c r="L35">
        <v>95.575221238938056</v>
      </c>
    </row>
    <row r="36" spans="12:12" x14ac:dyDescent="0.35">
      <c r="L36">
        <v>97.482014388489219</v>
      </c>
    </row>
    <row r="37" spans="12:12" x14ac:dyDescent="0.35">
      <c r="L37">
        <v>94.594594594594597</v>
      </c>
    </row>
    <row r="38" spans="12:12" x14ac:dyDescent="0.35">
      <c r="L38">
        <v>94.75982532751091</v>
      </c>
    </row>
    <row r="39" spans="12:12" x14ac:dyDescent="0.35">
      <c r="L39">
        <v>89.583333333333343</v>
      </c>
    </row>
    <row r="40" spans="12:12" x14ac:dyDescent="0.35">
      <c r="L40">
        <v>92.537313432835816</v>
      </c>
    </row>
    <row r="41" spans="12:12" x14ac:dyDescent="0.35">
      <c r="L41">
        <v>96.296296296296291</v>
      </c>
    </row>
    <row r="42" spans="12:12" x14ac:dyDescent="0.35">
      <c r="L42">
        <v>95.172413793103445</v>
      </c>
    </row>
    <row r="43" spans="12:12" x14ac:dyDescent="0.35">
      <c r="L43">
        <v>94.552529182879368</v>
      </c>
    </row>
    <row r="44" spans="12:12" x14ac:dyDescent="0.35">
      <c r="L44">
        <v>95.527156549520768</v>
      </c>
    </row>
    <row r="45" spans="12:12" x14ac:dyDescent="0.35">
      <c r="L45">
        <v>91.735537190082653</v>
      </c>
    </row>
    <row r="46" spans="12:12" x14ac:dyDescent="0.35">
      <c r="L46">
        <v>83.941605839416056</v>
      </c>
    </row>
    <row r="47" spans="12:12" x14ac:dyDescent="0.35">
      <c r="L47">
        <v>84.795321637426895</v>
      </c>
    </row>
    <row r="48" spans="12:12" x14ac:dyDescent="0.35">
      <c r="L48">
        <v>80.740740740740748</v>
      </c>
    </row>
    <row r="49" spans="12:12" x14ac:dyDescent="0.35">
      <c r="L49">
        <v>1.8018018018018018</v>
      </c>
    </row>
    <row r="50" spans="12:12" x14ac:dyDescent="0.35">
      <c r="L50">
        <v>1.7699115044247788</v>
      </c>
    </row>
    <row r="51" spans="12:12" x14ac:dyDescent="0.35">
      <c r="L51">
        <v>1.4778325123152709</v>
      </c>
    </row>
    <row r="52" spans="12:12" x14ac:dyDescent="0.35">
      <c r="L52">
        <v>94.594594594594597</v>
      </c>
    </row>
    <row r="53" spans="12:12" x14ac:dyDescent="0.35">
      <c r="L53">
        <v>93.023255813953483</v>
      </c>
    </row>
    <row r="54" spans="12:12" x14ac:dyDescent="0.35">
      <c r="L54">
        <v>95.744680851063833</v>
      </c>
    </row>
    <row r="55" spans="12:12" x14ac:dyDescent="0.35">
      <c r="L55">
        <v>92.913385826771659</v>
      </c>
    </row>
    <row r="56" spans="12:12" x14ac:dyDescent="0.35">
      <c r="L56">
        <v>96.899224806201545</v>
      </c>
    </row>
    <row r="57" spans="12:12" x14ac:dyDescent="0.35">
      <c r="L57">
        <v>93.684210526315795</v>
      </c>
    </row>
    <row r="58" spans="12:12" x14ac:dyDescent="0.35">
      <c r="L58">
        <v>84.269662921348313</v>
      </c>
    </row>
    <row r="59" spans="12:12" x14ac:dyDescent="0.35">
      <c r="L59">
        <v>79.779411764705884</v>
      </c>
    </row>
    <row r="60" spans="12:12" x14ac:dyDescent="0.35">
      <c r="L60">
        <v>78.476821192052981</v>
      </c>
    </row>
    <row r="61" spans="12:12" x14ac:dyDescent="0.35">
      <c r="L61">
        <v>0.83333333333333337</v>
      </c>
    </row>
    <row r="62" spans="12:12" x14ac:dyDescent="0.35">
      <c r="L62">
        <v>0</v>
      </c>
    </row>
    <row r="63" spans="12:12" x14ac:dyDescent="0.35">
      <c r="L63">
        <v>0.59701492537313439</v>
      </c>
    </row>
    <row r="64" spans="12:12" x14ac:dyDescent="0.35">
      <c r="L64">
        <v>96.132596685082873</v>
      </c>
    </row>
    <row r="65" spans="12:14" x14ac:dyDescent="0.35">
      <c r="L65">
        <v>93.822393822393821</v>
      </c>
    </row>
    <row r="66" spans="12:14" x14ac:dyDescent="0.35">
      <c r="L66">
        <v>95.982142857142861</v>
      </c>
    </row>
    <row r="67" spans="12:14" x14ac:dyDescent="0.35">
      <c r="L67">
        <v>95.289855072463766</v>
      </c>
    </row>
    <row r="68" spans="12:14" x14ac:dyDescent="0.35">
      <c r="L68">
        <v>96.466431095406364</v>
      </c>
    </row>
    <row r="69" spans="12:14" x14ac:dyDescent="0.35">
      <c r="L69">
        <v>96.36363636363636</v>
      </c>
    </row>
    <row r="70" spans="12:14" x14ac:dyDescent="0.35">
      <c r="L70">
        <v>96.402877697841731</v>
      </c>
    </row>
    <row r="71" spans="12:14" x14ac:dyDescent="0.35">
      <c r="L71">
        <v>98.50187265917603</v>
      </c>
    </row>
    <row r="72" spans="12:14" x14ac:dyDescent="0.35">
      <c r="L72">
        <v>96.803652968036531</v>
      </c>
      <c r="N72">
        <v>96.420581655480987</v>
      </c>
    </row>
    <row r="73" spans="12:14" x14ac:dyDescent="0.35">
      <c r="L73">
        <v>95.847750865051907</v>
      </c>
      <c r="N73">
        <v>94.757281553398059</v>
      </c>
    </row>
    <row r="74" spans="12:14" x14ac:dyDescent="0.35">
      <c r="L74">
        <v>95.238095238095227</v>
      </c>
      <c r="N74">
        <v>96.83794466403161</v>
      </c>
    </row>
    <row r="75" spans="12:14" x14ac:dyDescent="0.35">
      <c r="L75">
        <v>93.506493506493499</v>
      </c>
    </row>
    <row r="76" spans="12:14" x14ac:dyDescent="0.35">
      <c r="L76">
        <v>89.2</v>
      </c>
    </row>
    <row r="77" spans="12:14" x14ac:dyDescent="0.35">
      <c r="L77">
        <v>91.304347826086953</v>
      </c>
    </row>
    <row r="78" spans="12:14" x14ac:dyDescent="0.35">
      <c r="L78">
        <v>89.898989898989896</v>
      </c>
    </row>
    <row r="80" spans="12:14" x14ac:dyDescent="0.35">
      <c r="N80">
        <f>_xlfn.T.TEST(L19:L78,N72:N74,2,3)</f>
        <v>1.8717407154085672E-3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59652-016A-45BD-A5A8-D53E0BAD144F}">
  <dimension ref="C2:AG26"/>
  <sheetViews>
    <sheetView zoomScale="46" workbookViewId="0">
      <selection activeCell="N23" sqref="N23"/>
    </sheetView>
  </sheetViews>
  <sheetFormatPr defaultRowHeight="14.5" x14ac:dyDescent="0.35"/>
  <sheetData>
    <row r="2" spans="3:33" x14ac:dyDescent="0.35">
      <c r="C2" t="s">
        <v>73</v>
      </c>
      <c r="D2">
        <v>0</v>
      </c>
      <c r="E2">
        <v>60</v>
      </c>
      <c r="F2">
        <v>60</v>
      </c>
      <c r="G2">
        <v>0</v>
      </c>
      <c r="I2" t="s">
        <v>85</v>
      </c>
      <c r="J2">
        <v>0</v>
      </c>
      <c r="K2">
        <v>77</v>
      </c>
      <c r="L2">
        <v>77</v>
      </c>
      <c r="M2">
        <v>0</v>
      </c>
      <c r="O2" t="s">
        <v>97</v>
      </c>
      <c r="P2">
        <v>10</v>
      </c>
      <c r="Q2">
        <v>47</v>
      </c>
      <c r="R2">
        <v>57</v>
      </c>
      <c r="S2">
        <v>17.543859649122805</v>
      </c>
      <c r="U2" t="s">
        <v>109</v>
      </c>
      <c r="V2">
        <v>25</v>
      </c>
      <c r="W2">
        <v>39</v>
      </c>
      <c r="X2">
        <v>64</v>
      </c>
      <c r="Y2">
        <v>39.0625</v>
      </c>
      <c r="AB2" t="s">
        <v>110</v>
      </c>
      <c r="AC2">
        <v>12</v>
      </c>
      <c r="AD2">
        <v>46</v>
      </c>
      <c r="AE2">
        <v>58</v>
      </c>
      <c r="AF2">
        <v>20.689655172413794</v>
      </c>
    </row>
    <row r="3" spans="3:33" x14ac:dyDescent="0.35">
      <c r="C3" t="s">
        <v>74</v>
      </c>
      <c r="D3">
        <v>0</v>
      </c>
      <c r="E3">
        <v>61</v>
      </c>
      <c r="F3">
        <v>61</v>
      </c>
      <c r="G3">
        <v>0</v>
      </c>
      <c r="I3" t="s">
        <v>86</v>
      </c>
      <c r="J3">
        <v>0</v>
      </c>
      <c r="K3">
        <v>77</v>
      </c>
      <c r="L3">
        <v>77</v>
      </c>
      <c r="M3">
        <v>0</v>
      </c>
      <c r="O3" t="s">
        <v>98</v>
      </c>
      <c r="P3">
        <v>11</v>
      </c>
      <c r="Q3">
        <v>45</v>
      </c>
      <c r="R3">
        <v>56</v>
      </c>
      <c r="S3">
        <v>19.642857142857142</v>
      </c>
      <c r="U3" t="s">
        <v>111</v>
      </c>
      <c r="V3">
        <v>25</v>
      </c>
      <c r="W3">
        <v>29</v>
      </c>
      <c r="X3">
        <v>54</v>
      </c>
      <c r="Y3">
        <v>46.296296296296298</v>
      </c>
      <c r="AB3" t="s">
        <v>112</v>
      </c>
      <c r="AC3">
        <v>3</v>
      </c>
      <c r="AD3">
        <v>42</v>
      </c>
      <c r="AE3">
        <v>45</v>
      </c>
      <c r="AF3">
        <v>6.666666666666667</v>
      </c>
    </row>
    <row r="4" spans="3:33" x14ac:dyDescent="0.35">
      <c r="C4" t="s">
        <v>75</v>
      </c>
      <c r="D4">
        <v>5</v>
      </c>
      <c r="E4">
        <v>56</v>
      </c>
      <c r="F4">
        <v>61</v>
      </c>
      <c r="G4">
        <v>8.1967213114754092</v>
      </c>
      <c r="I4" t="s">
        <v>87</v>
      </c>
      <c r="J4">
        <v>1</v>
      </c>
      <c r="K4">
        <v>62</v>
      </c>
      <c r="L4">
        <v>63</v>
      </c>
      <c r="M4">
        <v>1.5873015873015872</v>
      </c>
      <c r="O4" t="s">
        <v>99</v>
      </c>
      <c r="P4">
        <v>12</v>
      </c>
      <c r="Q4">
        <v>55</v>
      </c>
      <c r="R4">
        <v>67</v>
      </c>
      <c r="S4">
        <v>17.910447761194028</v>
      </c>
      <c r="U4" t="s">
        <v>113</v>
      </c>
      <c r="V4">
        <v>23</v>
      </c>
      <c r="W4">
        <v>36</v>
      </c>
      <c r="X4">
        <v>59</v>
      </c>
      <c r="Y4">
        <v>38.983050847457626</v>
      </c>
      <c r="AB4" t="s">
        <v>114</v>
      </c>
      <c r="AC4">
        <v>11</v>
      </c>
      <c r="AD4">
        <v>39</v>
      </c>
      <c r="AE4">
        <v>50</v>
      </c>
      <c r="AF4">
        <v>22</v>
      </c>
    </row>
    <row r="5" spans="3:33" x14ac:dyDescent="0.35">
      <c r="C5" t="s">
        <v>76</v>
      </c>
      <c r="D5">
        <v>19</v>
      </c>
      <c r="E5">
        <v>36</v>
      </c>
      <c r="F5">
        <v>55</v>
      </c>
      <c r="G5">
        <v>34.545454545454547</v>
      </c>
      <c r="I5" t="s">
        <v>88</v>
      </c>
      <c r="J5">
        <v>14</v>
      </c>
      <c r="K5">
        <v>51</v>
      </c>
      <c r="L5">
        <v>65</v>
      </c>
      <c r="M5">
        <v>21.53846153846154</v>
      </c>
      <c r="O5" t="s">
        <v>100</v>
      </c>
      <c r="P5">
        <v>50</v>
      </c>
      <c r="Q5">
        <v>7</v>
      </c>
      <c r="R5">
        <v>57</v>
      </c>
      <c r="S5">
        <v>87.719298245614027</v>
      </c>
      <c r="U5" t="s">
        <v>115</v>
      </c>
      <c r="V5">
        <v>51</v>
      </c>
      <c r="W5">
        <v>3</v>
      </c>
      <c r="X5">
        <v>54</v>
      </c>
      <c r="Y5">
        <v>94.444444444444443</v>
      </c>
      <c r="AB5" t="s">
        <v>116</v>
      </c>
      <c r="AC5">
        <v>38</v>
      </c>
      <c r="AD5">
        <v>35</v>
      </c>
      <c r="AE5">
        <v>73</v>
      </c>
      <c r="AF5">
        <v>52.054794520547944</v>
      </c>
    </row>
    <row r="6" spans="3:33" x14ac:dyDescent="0.35">
      <c r="C6" t="s">
        <v>77</v>
      </c>
      <c r="D6">
        <v>14</v>
      </c>
      <c r="E6">
        <v>27</v>
      </c>
      <c r="F6">
        <v>41</v>
      </c>
      <c r="G6">
        <v>34.146341463414636</v>
      </c>
      <c r="I6" t="s">
        <v>89</v>
      </c>
      <c r="J6">
        <v>28</v>
      </c>
      <c r="K6">
        <v>62</v>
      </c>
      <c r="L6">
        <v>90</v>
      </c>
      <c r="M6">
        <v>31.111111111111111</v>
      </c>
      <c r="O6" t="s">
        <v>101</v>
      </c>
      <c r="P6">
        <v>44</v>
      </c>
      <c r="Q6">
        <v>16</v>
      </c>
      <c r="R6">
        <v>60</v>
      </c>
      <c r="S6">
        <v>73.333333333333329</v>
      </c>
      <c r="U6" t="s">
        <v>117</v>
      </c>
      <c r="V6">
        <v>60</v>
      </c>
      <c r="W6">
        <v>6</v>
      </c>
      <c r="X6">
        <v>66</v>
      </c>
      <c r="Y6">
        <v>90.909090909090907</v>
      </c>
      <c r="AB6" t="s">
        <v>118</v>
      </c>
      <c r="AC6">
        <v>20</v>
      </c>
      <c r="AD6">
        <v>40</v>
      </c>
      <c r="AE6">
        <v>60</v>
      </c>
      <c r="AF6">
        <v>33.333333333333329</v>
      </c>
    </row>
    <row r="7" spans="3:33" x14ac:dyDescent="0.35">
      <c r="C7" t="s">
        <v>78</v>
      </c>
      <c r="D7">
        <v>10</v>
      </c>
      <c r="E7">
        <v>62</v>
      </c>
      <c r="F7">
        <v>72</v>
      </c>
      <c r="G7">
        <v>13.888888888888889</v>
      </c>
      <c r="I7" t="s">
        <v>90</v>
      </c>
      <c r="J7">
        <v>27</v>
      </c>
      <c r="K7">
        <v>27</v>
      </c>
      <c r="L7">
        <v>54</v>
      </c>
      <c r="M7">
        <v>50</v>
      </c>
      <c r="O7" t="s">
        <v>102</v>
      </c>
      <c r="P7">
        <v>49</v>
      </c>
      <c r="Q7">
        <v>16</v>
      </c>
      <c r="R7">
        <v>65</v>
      </c>
      <c r="S7">
        <v>75.384615384615387</v>
      </c>
      <c r="U7" t="s">
        <v>119</v>
      </c>
      <c r="V7">
        <v>58</v>
      </c>
      <c r="W7">
        <v>6</v>
      </c>
      <c r="X7">
        <v>64</v>
      </c>
      <c r="Y7">
        <v>90.625</v>
      </c>
      <c r="AB7" t="s">
        <v>120</v>
      </c>
      <c r="AC7">
        <v>36</v>
      </c>
      <c r="AD7">
        <v>26</v>
      </c>
      <c r="AE7">
        <v>62</v>
      </c>
      <c r="AF7">
        <v>58.064516129032263</v>
      </c>
    </row>
    <row r="8" spans="3:33" x14ac:dyDescent="0.35">
      <c r="C8" t="s">
        <v>79</v>
      </c>
      <c r="D8">
        <v>3</v>
      </c>
      <c r="E8">
        <v>44</v>
      </c>
      <c r="F8">
        <v>47</v>
      </c>
      <c r="G8">
        <v>6.3829787234042552</v>
      </c>
      <c r="I8" t="s">
        <v>91</v>
      </c>
      <c r="J8">
        <v>16</v>
      </c>
      <c r="K8">
        <v>40</v>
      </c>
      <c r="L8">
        <v>56</v>
      </c>
      <c r="M8">
        <v>28.571428571428569</v>
      </c>
      <c r="O8" t="s">
        <v>103</v>
      </c>
      <c r="P8">
        <v>1</v>
      </c>
      <c r="Q8">
        <v>49</v>
      </c>
      <c r="R8">
        <v>50</v>
      </c>
      <c r="S8">
        <v>2</v>
      </c>
      <c r="U8" t="s">
        <v>121</v>
      </c>
      <c r="V8">
        <v>22</v>
      </c>
      <c r="W8">
        <v>42</v>
      </c>
      <c r="X8">
        <v>64</v>
      </c>
      <c r="Y8">
        <v>34.375</v>
      </c>
      <c r="AB8" t="s">
        <v>122</v>
      </c>
      <c r="AC8">
        <v>18</v>
      </c>
      <c r="AD8">
        <v>47</v>
      </c>
      <c r="AE8">
        <v>65</v>
      </c>
      <c r="AF8">
        <v>27.692307692307693</v>
      </c>
    </row>
    <row r="9" spans="3:33" x14ac:dyDescent="0.35">
      <c r="C9" t="s">
        <v>80</v>
      </c>
      <c r="D9">
        <v>18</v>
      </c>
      <c r="E9">
        <v>45</v>
      </c>
      <c r="F9">
        <v>63</v>
      </c>
      <c r="G9">
        <v>28.571428571428569</v>
      </c>
      <c r="I9" t="s">
        <v>92</v>
      </c>
      <c r="J9">
        <v>18</v>
      </c>
      <c r="K9">
        <v>55</v>
      </c>
      <c r="L9">
        <v>73</v>
      </c>
      <c r="M9">
        <v>24.657534246575342</v>
      </c>
      <c r="O9" t="s">
        <v>104</v>
      </c>
      <c r="P9">
        <v>19</v>
      </c>
      <c r="Q9">
        <v>44</v>
      </c>
      <c r="R9">
        <v>63</v>
      </c>
      <c r="S9">
        <v>30.158730158730158</v>
      </c>
      <c r="U9" t="s">
        <v>123</v>
      </c>
      <c r="V9">
        <v>25</v>
      </c>
      <c r="W9">
        <v>46</v>
      </c>
      <c r="X9">
        <v>71</v>
      </c>
      <c r="Y9">
        <v>35.2112676056338</v>
      </c>
      <c r="AB9" t="s">
        <v>124</v>
      </c>
      <c r="AC9">
        <v>12</v>
      </c>
      <c r="AD9">
        <v>59</v>
      </c>
      <c r="AE9">
        <v>71</v>
      </c>
      <c r="AF9">
        <v>16.901408450704224</v>
      </c>
    </row>
    <row r="10" spans="3:33" x14ac:dyDescent="0.35">
      <c r="C10" t="s">
        <v>81</v>
      </c>
      <c r="D10">
        <v>11</v>
      </c>
      <c r="E10">
        <v>31</v>
      </c>
      <c r="F10">
        <v>42</v>
      </c>
      <c r="G10">
        <v>26.190476190476193</v>
      </c>
      <c r="I10" t="s">
        <v>93</v>
      </c>
      <c r="J10">
        <v>20</v>
      </c>
      <c r="K10">
        <v>44</v>
      </c>
      <c r="L10">
        <v>64</v>
      </c>
      <c r="M10">
        <v>31.25</v>
      </c>
      <c r="O10" t="s">
        <v>105</v>
      </c>
      <c r="P10">
        <v>10</v>
      </c>
      <c r="Q10">
        <v>45</v>
      </c>
      <c r="R10">
        <v>55</v>
      </c>
      <c r="S10">
        <v>18.181818181818183</v>
      </c>
      <c r="U10" t="s">
        <v>125</v>
      </c>
      <c r="V10">
        <v>18</v>
      </c>
      <c r="W10">
        <v>54</v>
      </c>
      <c r="X10">
        <v>72</v>
      </c>
      <c r="Y10">
        <v>25</v>
      </c>
      <c r="AB10" t="s">
        <v>126</v>
      </c>
      <c r="AC10">
        <v>17</v>
      </c>
      <c r="AD10">
        <v>51</v>
      </c>
      <c r="AE10">
        <v>68</v>
      </c>
      <c r="AF10">
        <v>25</v>
      </c>
    </row>
    <row r="11" spans="3:33" x14ac:dyDescent="0.35">
      <c r="C11" t="s">
        <v>82</v>
      </c>
      <c r="D11">
        <v>51</v>
      </c>
      <c r="E11">
        <v>18</v>
      </c>
      <c r="F11">
        <v>69</v>
      </c>
      <c r="G11">
        <v>73.91304347826086</v>
      </c>
      <c r="I11" t="s">
        <v>94</v>
      </c>
      <c r="J11">
        <v>47</v>
      </c>
      <c r="K11">
        <v>5</v>
      </c>
      <c r="L11">
        <v>52</v>
      </c>
      <c r="M11">
        <v>90.384615384615387</v>
      </c>
      <c r="O11" t="s">
        <v>106</v>
      </c>
      <c r="P11">
        <v>23</v>
      </c>
      <c r="Q11">
        <v>12</v>
      </c>
      <c r="R11">
        <v>35</v>
      </c>
      <c r="S11">
        <v>65.714285714285708</v>
      </c>
      <c r="U11" t="s">
        <v>130</v>
      </c>
      <c r="V11">
        <v>62</v>
      </c>
      <c r="W11">
        <v>12</v>
      </c>
      <c r="X11">
        <v>74</v>
      </c>
      <c r="Y11">
        <v>83.78378378378379</v>
      </c>
      <c r="AB11" t="s">
        <v>127</v>
      </c>
      <c r="AC11">
        <v>4</v>
      </c>
      <c r="AD11">
        <v>46</v>
      </c>
      <c r="AE11">
        <v>50</v>
      </c>
      <c r="AF11">
        <v>8</v>
      </c>
    </row>
    <row r="12" spans="3:33" x14ac:dyDescent="0.35">
      <c r="C12" t="s">
        <v>83</v>
      </c>
      <c r="D12">
        <v>16</v>
      </c>
      <c r="E12">
        <v>27</v>
      </c>
      <c r="F12">
        <v>43</v>
      </c>
      <c r="G12">
        <v>37.209302325581397</v>
      </c>
      <c r="I12" t="s">
        <v>95</v>
      </c>
      <c r="J12">
        <v>58</v>
      </c>
      <c r="K12">
        <v>10</v>
      </c>
      <c r="L12">
        <v>68</v>
      </c>
      <c r="M12">
        <v>85.294117647058826</v>
      </c>
      <c r="O12" t="s">
        <v>107</v>
      </c>
      <c r="P12">
        <v>10</v>
      </c>
      <c r="Q12">
        <v>47</v>
      </c>
      <c r="R12">
        <v>57</v>
      </c>
      <c r="S12">
        <v>17.543859649122805</v>
      </c>
      <c r="U12" t="s">
        <v>131</v>
      </c>
      <c r="V12">
        <v>18</v>
      </c>
      <c r="W12">
        <v>20</v>
      </c>
      <c r="X12">
        <v>38</v>
      </c>
      <c r="Y12">
        <v>47.368421052631575</v>
      </c>
      <c r="AB12" t="s">
        <v>128</v>
      </c>
      <c r="AC12">
        <v>3</v>
      </c>
      <c r="AD12">
        <v>46</v>
      </c>
      <c r="AE12">
        <v>49</v>
      </c>
      <c r="AF12">
        <v>6.1224489795918364</v>
      </c>
    </row>
    <row r="13" spans="3:33" x14ac:dyDescent="0.35">
      <c r="C13" t="s">
        <v>84</v>
      </c>
      <c r="D13">
        <v>29</v>
      </c>
      <c r="E13">
        <v>15</v>
      </c>
      <c r="F13">
        <v>44</v>
      </c>
      <c r="G13">
        <v>65.909090909090907</v>
      </c>
      <c r="I13" t="s">
        <v>96</v>
      </c>
      <c r="J13">
        <v>33</v>
      </c>
      <c r="K13">
        <v>6</v>
      </c>
      <c r="L13">
        <v>39</v>
      </c>
      <c r="M13">
        <v>84.615384615384613</v>
      </c>
      <c r="O13" t="s">
        <v>108</v>
      </c>
      <c r="P13">
        <v>41</v>
      </c>
      <c r="Q13">
        <v>11</v>
      </c>
      <c r="R13">
        <v>52</v>
      </c>
      <c r="S13">
        <v>78.84615384615384</v>
      </c>
      <c r="U13" t="s">
        <v>132</v>
      </c>
      <c r="V13">
        <v>43</v>
      </c>
      <c r="W13">
        <v>38</v>
      </c>
      <c r="X13">
        <v>81</v>
      </c>
      <c r="Y13">
        <v>53.086419753086425</v>
      </c>
      <c r="AB13" t="s">
        <v>129</v>
      </c>
      <c r="AC13">
        <v>11</v>
      </c>
      <c r="AD13">
        <v>38</v>
      </c>
      <c r="AE13">
        <v>49</v>
      </c>
      <c r="AF13">
        <v>22.448979591836736</v>
      </c>
    </row>
    <row r="15" spans="3:33" x14ac:dyDescent="0.35">
      <c r="G15">
        <f>AVERAGE(G2:G13)</f>
        <v>27.412810533956304</v>
      </c>
      <c r="H15">
        <f>STDEV(G2:G13)/SQRT(12)</f>
        <v>6.9285262298752901</v>
      </c>
      <c r="M15">
        <f>AVERAGE(M2:M13)</f>
        <v>37.417496225161415</v>
      </c>
      <c r="N15">
        <f>STDEV(M2:M13)/SQRT(12)</f>
        <v>9.5895339666122901</v>
      </c>
      <c r="S15">
        <f>AVERAGE(S2:S13)</f>
        <v>41.998271588903947</v>
      </c>
      <c r="T15">
        <f>STDEV(S2:S13)/SQRT(12)</f>
        <v>8.9993460792212137</v>
      </c>
      <c r="Y15">
        <f>AVERAGE(Y2:Y13)</f>
        <v>56.595439557702065</v>
      </c>
      <c r="Z15">
        <f>STDEV(Y2:Y13)/SQRT(12)</f>
        <v>7.4251910896268658</v>
      </c>
      <c r="AF15">
        <f>AVERAGE(AF2:AF13)</f>
        <v>24.914509211369534</v>
      </c>
      <c r="AG15">
        <f>STDEV(AF2:AF13)/SQRT(12)</f>
        <v>4.7537675655086593</v>
      </c>
    </row>
    <row r="18" spans="6:10" x14ac:dyDescent="0.35">
      <c r="F18">
        <f>AVERAGE(G15,M15,S15,Y15,AF15)</f>
        <v>37.667705423418653</v>
      </c>
    </row>
    <row r="20" spans="6:10" x14ac:dyDescent="0.35">
      <c r="H20" s="6" t="s">
        <v>280</v>
      </c>
      <c r="I20" s="2">
        <v>27.412810533956304</v>
      </c>
      <c r="J20">
        <v>6.9285262298752901</v>
      </c>
    </row>
    <row r="21" spans="6:10" x14ac:dyDescent="0.35">
      <c r="H21" s="6" t="s">
        <v>281</v>
      </c>
      <c r="I21" s="2">
        <v>37.417496225161415</v>
      </c>
      <c r="J21">
        <v>9.5895339666122901</v>
      </c>
    </row>
    <row r="22" spans="6:10" x14ac:dyDescent="0.35">
      <c r="H22" s="6" t="s">
        <v>282</v>
      </c>
      <c r="I22" s="2">
        <v>41.998271588903947</v>
      </c>
      <c r="J22">
        <v>8.9993460792212137</v>
      </c>
    </row>
    <row r="23" spans="6:10" x14ac:dyDescent="0.35">
      <c r="H23" s="6" t="s">
        <v>283</v>
      </c>
      <c r="I23" s="2">
        <v>56.595439557702065</v>
      </c>
      <c r="J23">
        <v>7.4251910896268658</v>
      </c>
    </row>
    <row r="24" spans="6:10" x14ac:dyDescent="0.35">
      <c r="H24" s="6" t="s">
        <v>284</v>
      </c>
      <c r="I24" s="2">
        <v>24.914509211369534</v>
      </c>
      <c r="J24">
        <v>4.7537675655086593</v>
      </c>
    </row>
    <row r="25" spans="6:10" x14ac:dyDescent="0.35">
      <c r="H25" s="6"/>
    </row>
    <row r="26" spans="6:10" x14ac:dyDescent="0.35">
      <c r="H26" s="6" t="s">
        <v>269</v>
      </c>
      <c r="I26" s="2">
        <v>49.547196098920239</v>
      </c>
      <c r="J26">
        <v>1.2869832662377101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1163A-2689-4B7B-B54E-23B22BD8FCFE}">
  <dimension ref="H20:J26"/>
  <sheetViews>
    <sheetView zoomScale="49" workbookViewId="0">
      <selection activeCell="P37" sqref="P37"/>
    </sheetView>
  </sheetViews>
  <sheetFormatPr defaultRowHeight="14.5" x14ac:dyDescent="0.35"/>
  <sheetData>
    <row r="20" spans="8:10" x14ac:dyDescent="0.35">
      <c r="H20">
        <v>53</v>
      </c>
      <c r="I20" s="2">
        <v>53.689422547258744</v>
      </c>
      <c r="J20">
        <v>0.50490101001287679</v>
      </c>
    </row>
    <row r="21" spans="8:10" x14ac:dyDescent="0.35">
      <c r="H21">
        <v>58</v>
      </c>
      <c r="I21" s="2">
        <v>78.358284509239155</v>
      </c>
      <c r="J21">
        <v>0.75214755742472461</v>
      </c>
    </row>
    <row r="22" spans="8:10" x14ac:dyDescent="0.35">
      <c r="H22">
        <v>79</v>
      </c>
      <c r="I22" s="2">
        <v>77.320172044009894</v>
      </c>
      <c r="J22">
        <v>0.83388413921662652</v>
      </c>
    </row>
    <row r="23" spans="8:10" x14ac:dyDescent="0.35">
      <c r="H23">
        <v>97</v>
      </c>
      <c r="I23" s="2">
        <v>76.704674985227456</v>
      </c>
      <c r="J23">
        <v>1.000905256879892</v>
      </c>
    </row>
    <row r="24" spans="8:10" x14ac:dyDescent="0.35">
      <c r="H24">
        <v>102</v>
      </c>
      <c r="I24" s="2">
        <v>83.256819237287431</v>
      </c>
      <c r="J24">
        <v>0.56097442729223723</v>
      </c>
    </row>
    <row r="25" spans="8:10" x14ac:dyDescent="0.35">
      <c r="I25" s="2"/>
    </row>
    <row r="26" spans="8:10" x14ac:dyDescent="0.35">
      <c r="H26" t="s">
        <v>285</v>
      </c>
      <c r="I26" s="2">
        <v>87.290579431252226</v>
      </c>
      <c r="J26">
        <v>0.80023461680198626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92383-BACD-49E9-A7D2-665D4E95D806}">
  <dimension ref="H20:J25"/>
  <sheetViews>
    <sheetView topLeftCell="H13" zoomScale="81" workbookViewId="0">
      <selection activeCell="H26" sqref="H26"/>
    </sheetView>
  </sheetViews>
  <sheetFormatPr defaultRowHeight="14.5" x14ac:dyDescent="0.35"/>
  <sheetData>
    <row r="20" spans="8:10" x14ac:dyDescent="0.35">
      <c r="H20" s="6" t="s">
        <v>281</v>
      </c>
      <c r="I20" s="2">
        <v>84.801416752222224</v>
      </c>
      <c r="J20">
        <v>2.5797321001359359</v>
      </c>
    </row>
    <row r="21" spans="8:10" x14ac:dyDescent="0.35">
      <c r="H21" s="6" t="s">
        <v>286</v>
      </c>
      <c r="I21" s="2">
        <v>79.833396777777779</v>
      </c>
      <c r="J21">
        <v>4.5091590858008432</v>
      </c>
    </row>
    <row r="22" spans="8:10" x14ac:dyDescent="0.35">
      <c r="H22" s="6" t="s">
        <v>280</v>
      </c>
      <c r="I22" s="2">
        <v>70.384146888333333</v>
      </c>
      <c r="J22">
        <v>4.832274212312921</v>
      </c>
    </row>
    <row r="23" spans="8:10" x14ac:dyDescent="0.35">
      <c r="H23" s="6" t="s">
        <v>272</v>
      </c>
      <c r="I23" s="2">
        <v>69.37505290833333</v>
      </c>
      <c r="J23">
        <v>5.2160055712594904</v>
      </c>
    </row>
    <row r="24" spans="8:10" x14ac:dyDescent="0.35">
      <c r="H24" s="6"/>
      <c r="I24" s="2"/>
    </row>
    <row r="25" spans="8:10" x14ac:dyDescent="0.35">
      <c r="H25" s="6" t="s">
        <v>287</v>
      </c>
      <c r="I25" s="2">
        <v>75.88288045915165</v>
      </c>
      <c r="J25">
        <v>1.4817705184475749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CAAA3-5490-478B-B95C-2B9AFA8FDDA4}">
  <dimension ref="H20:J27"/>
  <sheetViews>
    <sheetView topLeftCell="C9" zoomScale="99" workbookViewId="0">
      <selection activeCell="E12" sqref="E12"/>
    </sheetView>
  </sheetViews>
  <sheetFormatPr defaultRowHeight="14.5" x14ac:dyDescent="0.35"/>
  <sheetData>
    <row r="20" spans="8:10" x14ac:dyDescent="0.35">
      <c r="H20" s="6" t="s">
        <v>288</v>
      </c>
      <c r="I20" s="2">
        <v>38.266374503037959</v>
      </c>
      <c r="J20" s="2">
        <v>7.0841905327468186</v>
      </c>
    </row>
    <row r="21" spans="8:10" x14ac:dyDescent="0.35">
      <c r="H21" s="6" t="s">
        <v>289</v>
      </c>
      <c r="I21" s="2">
        <v>33.980035879188023</v>
      </c>
      <c r="J21" s="2">
        <v>10.172945333447442</v>
      </c>
    </row>
    <row r="22" spans="8:10" x14ac:dyDescent="0.35">
      <c r="H22" s="6">
        <v>108</v>
      </c>
      <c r="I22" s="2">
        <v>38.252880013988232</v>
      </c>
      <c r="J22" s="2">
        <v>6.7365869217955208</v>
      </c>
    </row>
    <row r="23" spans="8:10" x14ac:dyDescent="0.35">
      <c r="H23" s="6" t="s">
        <v>290</v>
      </c>
      <c r="I23" s="2">
        <v>19.590084649448556</v>
      </c>
      <c r="J23" s="2">
        <v>5.2183286154285407</v>
      </c>
    </row>
    <row r="24" spans="8:10" x14ac:dyDescent="0.35">
      <c r="H24" s="6" t="s">
        <v>291</v>
      </c>
      <c r="I24" s="2">
        <v>25.089596146888006</v>
      </c>
      <c r="J24" s="2">
        <v>5.1955375636048124</v>
      </c>
    </row>
    <row r="25" spans="8:10" x14ac:dyDescent="0.35">
      <c r="H25" s="6" t="s">
        <v>292</v>
      </c>
      <c r="I25" s="2">
        <v>32.5016504629358</v>
      </c>
      <c r="J25" s="2">
        <v>11.218731938910988</v>
      </c>
    </row>
    <row r="27" spans="8:10" x14ac:dyDescent="0.35">
      <c r="H27" t="s">
        <v>269</v>
      </c>
      <c r="I27" s="2">
        <v>50.473692849519601</v>
      </c>
      <c r="J27">
        <v>3.5459995184524735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ofav3</vt:lpstr>
      <vt:lpstr>acer2</vt:lpstr>
      <vt:lpstr>ofav1</vt:lpstr>
      <vt:lpstr>acer4</vt:lpstr>
      <vt:lpstr>ofav2</vt:lpstr>
      <vt:lpstr>acer1</vt:lpstr>
      <vt:lpstr>acer 3</vt:lpstr>
    </vt:vector>
  </TitlesOfParts>
  <Company>College of Charleston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Parsons, Emily Emily (Student)</dc:creator>
  <cp:lastModifiedBy>Parsons, Emily Emily (Student)</cp:lastModifiedBy>
  <dcterms:created xsi:type="dcterms:W3CDTF">2022-11-28T14:05:52Z</dcterms:created>
  <dcterms:modified xsi:type="dcterms:W3CDTF">2022-12-12T17:01:42Z</dcterms:modified>
</cp:coreProperties>
</file>