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8620" windowHeight="13170"/>
  </bookViews>
  <sheets>
    <sheet name="Per stembureau TK 2017" sheetId="1" r:id="rId1"/>
    <sheet name="Stemmen per sb" sheetId="2" r:id="rId2"/>
    <sheet name="Algemeen" sheetId="3" r:id="rId3"/>
    <sheet name="AD_UN" sheetId="4" r:id="rId4"/>
    <sheet name="Vergelijking 2010 - 2012 - 2017" sheetId="5" r:id="rId5"/>
  </sheets>
  <definedNames>
    <definedName name="_xlnm.Print_Area" localSheetId="0">'Per stembureau TK 2017'!$A$1:$M$358</definedName>
    <definedName name="_xlnm.Print_Area" localSheetId="1">'Stemmen per sb'!$A$1:$Y$10</definedName>
  </definedNames>
  <calcPr calcId="145621"/>
</workbook>
</file>

<file path=xl/calcChain.xml><?xml version="1.0" encoding="utf-8"?>
<calcChain xmlns="http://schemas.openxmlformats.org/spreadsheetml/2006/main">
  <c r="D5" i="3" l="1"/>
  <c r="Z208" i="1"/>
  <c r="Y208" i="1"/>
  <c r="X208" i="1"/>
  <c r="W208" i="1"/>
  <c r="V208" i="1"/>
  <c r="U208" i="1"/>
  <c r="T208" i="1"/>
  <c r="S208" i="1"/>
  <c r="R208" i="1"/>
  <c r="Q208" i="1"/>
  <c r="P208" i="1"/>
  <c r="M208" i="1"/>
  <c r="L208" i="1"/>
  <c r="K208" i="1"/>
  <c r="J208" i="1"/>
  <c r="I208" i="1"/>
  <c r="H208" i="1"/>
  <c r="G208" i="1"/>
  <c r="F208" i="1"/>
  <c r="E208" i="1"/>
  <c r="D208" i="1"/>
  <c r="C208" i="1"/>
  <c r="N134" i="1"/>
  <c r="O134" i="1"/>
  <c r="N99" i="1"/>
  <c r="O99" i="1"/>
  <c r="N17" i="1"/>
  <c r="AB24" i="4" l="1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A25" i="4" l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F25" i="4"/>
  <c r="G25" i="4"/>
  <c r="E25" i="4"/>
  <c r="C40" i="5" l="1"/>
  <c r="B30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5" i="5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5" i="3"/>
  <c r="B18" i="2"/>
  <c r="B31" i="2"/>
  <c r="B14" i="2"/>
  <c r="B9" i="2"/>
  <c r="B8" i="2"/>
  <c r="B7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10" i="2"/>
  <c r="B11" i="2"/>
  <c r="B12" i="2"/>
  <c r="B13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3" i="2"/>
  <c r="A14" i="2"/>
  <c r="A15" i="2"/>
  <c r="A16" i="2"/>
  <c r="A10" i="2"/>
  <c r="A11" i="2"/>
  <c r="A12" i="2"/>
  <c r="A7" i="2"/>
  <c r="A8" i="2"/>
  <c r="A9" i="2"/>
  <c r="B6" i="2"/>
  <c r="A6" i="2"/>
  <c r="O344" i="1"/>
  <c r="N344" i="1"/>
  <c r="O342" i="1"/>
  <c r="O340" i="1"/>
  <c r="N340" i="1"/>
  <c r="O338" i="1"/>
  <c r="N338" i="1"/>
  <c r="O333" i="1"/>
  <c r="N333" i="1"/>
  <c r="O331" i="1"/>
  <c r="N327" i="1"/>
  <c r="O324" i="1"/>
  <c r="O325" i="1"/>
  <c r="N325" i="1"/>
  <c r="O360" i="1"/>
  <c r="Q160" i="1"/>
  <c r="Q283" i="1" s="1"/>
  <c r="R160" i="1"/>
  <c r="R245" i="1" s="1"/>
  <c r="S160" i="1"/>
  <c r="S267" i="1" s="1"/>
  <c r="T160" i="1"/>
  <c r="T362" i="1" s="1"/>
  <c r="U160" i="1"/>
  <c r="U267" i="1" s="1"/>
  <c r="V160" i="1"/>
  <c r="V253" i="1" s="1"/>
  <c r="W160" i="1"/>
  <c r="W237" i="1" s="1"/>
  <c r="X160" i="1"/>
  <c r="X245" i="1" s="1"/>
  <c r="Y160" i="1"/>
  <c r="Y283" i="1" s="1"/>
  <c r="Z160" i="1"/>
  <c r="Z245" i="1" s="1"/>
  <c r="P160" i="1"/>
  <c r="P267" i="1" s="1"/>
  <c r="D160" i="1"/>
  <c r="D333" i="1" s="1"/>
  <c r="E160" i="1"/>
  <c r="E267" i="1" s="1"/>
  <c r="F160" i="1"/>
  <c r="F260" i="1" s="1"/>
  <c r="G160" i="1"/>
  <c r="G291" i="1" s="1"/>
  <c r="H160" i="1"/>
  <c r="H245" i="1" s="1"/>
  <c r="I160" i="1"/>
  <c r="I283" i="1" s="1"/>
  <c r="J160" i="1"/>
  <c r="J245" i="1" s="1"/>
  <c r="K160" i="1"/>
  <c r="K267" i="1" s="1"/>
  <c r="L160" i="1"/>
  <c r="L348" i="1" s="1"/>
  <c r="M160" i="1"/>
  <c r="M267" i="1" s="1"/>
  <c r="C160" i="1"/>
  <c r="C299" i="1" s="1"/>
  <c r="O222" i="1"/>
  <c r="O211" i="1"/>
  <c r="O200" i="1"/>
  <c r="O163" i="1"/>
  <c r="O174" i="1"/>
  <c r="AA174" i="1" s="1"/>
  <c r="O185" i="1"/>
  <c r="AA185" i="1" s="1"/>
  <c r="O135" i="1"/>
  <c r="O363" i="1" s="1"/>
  <c r="O362" i="1"/>
  <c r="N362" i="1"/>
  <c r="O132" i="1"/>
  <c r="N132" i="1"/>
  <c r="N360" i="1" s="1"/>
  <c r="O118" i="1"/>
  <c r="O346" i="1" s="1"/>
  <c r="N118" i="1"/>
  <c r="N346" i="1" s="1"/>
  <c r="O116" i="1"/>
  <c r="N116" i="1"/>
  <c r="O114" i="1"/>
  <c r="O112" i="1"/>
  <c r="N112" i="1"/>
  <c r="O110" i="1"/>
  <c r="N110" i="1"/>
  <c r="O103" i="1"/>
  <c r="N103" i="1"/>
  <c r="N331" i="1" s="1"/>
  <c r="O101" i="1"/>
  <c r="O329" i="1" s="1"/>
  <c r="N101" i="1"/>
  <c r="N329" i="1" s="1"/>
  <c r="O327" i="1"/>
  <c r="O97" i="1"/>
  <c r="N97" i="1"/>
  <c r="O96" i="1"/>
  <c r="O95" i="1"/>
  <c r="O323" i="1" s="1"/>
  <c r="N95" i="1"/>
  <c r="N323" i="1" s="1"/>
  <c r="O93" i="1"/>
  <c r="O321" i="1" s="1"/>
  <c r="N93" i="1"/>
  <c r="N321" i="1" s="1"/>
  <c r="O126" i="1"/>
  <c r="N126" i="1"/>
  <c r="O120" i="1"/>
  <c r="N120" i="1"/>
  <c r="O105" i="1"/>
  <c r="N105" i="1"/>
  <c r="O79" i="1"/>
  <c r="N79" i="1"/>
  <c r="O86" i="1"/>
  <c r="N86" i="1"/>
  <c r="O71" i="1"/>
  <c r="N71" i="1"/>
  <c r="O55" i="1"/>
  <c r="N55" i="1"/>
  <c r="O32" i="1"/>
  <c r="N32" i="1"/>
  <c r="O63" i="1"/>
  <c r="N63" i="1"/>
  <c r="O25" i="1"/>
  <c r="N25" i="1"/>
  <c r="O47" i="1"/>
  <c r="N47" i="1"/>
  <c r="O39" i="1"/>
  <c r="N39" i="1"/>
  <c r="O17" i="1"/>
  <c r="G314" i="1" l="1"/>
  <c r="H327" i="1"/>
  <c r="E340" i="1"/>
  <c r="E346" i="1"/>
  <c r="E314" i="1"/>
  <c r="H331" i="1"/>
  <c r="H344" i="1"/>
  <c r="H253" i="1"/>
  <c r="J329" i="1"/>
  <c r="G344" i="1"/>
  <c r="H267" i="1"/>
  <c r="H329" i="1"/>
  <c r="J354" i="1"/>
  <c r="H283" i="1"/>
  <c r="J333" i="1"/>
  <c r="G348" i="1"/>
  <c r="G362" i="1"/>
  <c r="E283" i="1"/>
  <c r="G333" i="1"/>
  <c r="J346" i="1"/>
  <c r="J360" i="1"/>
  <c r="G299" i="1"/>
  <c r="G323" i="1"/>
  <c r="G338" i="1"/>
  <c r="H346" i="1"/>
  <c r="H360" i="1"/>
  <c r="H307" i="1"/>
  <c r="E323" i="1"/>
  <c r="H340" i="1"/>
  <c r="G346" i="1"/>
  <c r="E360" i="1"/>
  <c r="X260" i="1"/>
  <c r="Z291" i="1"/>
  <c r="Y314" i="1"/>
  <c r="T325" i="1"/>
  <c r="P331" i="1"/>
  <c r="T340" i="1"/>
  <c r="U346" i="1"/>
  <c r="Q344" i="1"/>
  <c r="T291" i="1"/>
  <c r="Y307" i="1"/>
  <c r="V314" i="1"/>
  <c r="R325" i="1"/>
  <c r="Z331" i="1"/>
  <c r="Q340" i="1"/>
  <c r="T346" i="1"/>
  <c r="P362" i="1"/>
  <c r="R267" i="1"/>
  <c r="S291" i="1"/>
  <c r="U307" i="1"/>
  <c r="Q314" i="1"/>
  <c r="X331" i="1"/>
  <c r="S333" i="1"/>
  <c r="S346" i="1"/>
  <c r="P354" i="1"/>
  <c r="U362" i="1"/>
  <c r="U275" i="1"/>
  <c r="R291" i="1"/>
  <c r="T307" i="1"/>
  <c r="P321" i="1"/>
  <c r="V327" i="1"/>
  <c r="S331" i="1"/>
  <c r="Q333" i="1"/>
  <c r="Z344" i="1"/>
  <c r="Z354" i="1"/>
  <c r="S362" i="1"/>
  <c r="S307" i="1"/>
  <c r="X321" i="1"/>
  <c r="P323" i="1"/>
  <c r="U327" i="1"/>
  <c r="V329" i="1"/>
  <c r="P344" i="1"/>
  <c r="Y344" i="1"/>
  <c r="Y354" i="1"/>
  <c r="V360" i="1"/>
  <c r="Y299" i="1"/>
  <c r="Q307" i="1"/>
  <c r="R321" i="1"/>
  <c r="Y323" i="1"/>
  <c r="T329" i="1"/>
  <c r="P346" i="1"/>
  <c r="U344" i="1"/>
  <c r="T360" i="1"/>
  <c r="P253" i="1"/>
  <c r="V283" i="1"/>
  <c r="U299" i="1"/>
  <c r="X325" i="1"/>
  <c r="S329" i="1"/>
  <c r="Y348" i="1"/>
  <c r="T344" i="1"/>
  <c r="S360" i="1"/>
  <c r="S253" i="1"/>
  <c r="P291" i="1"/>
  <c r="S299" i="1"/>
  <c r="U325" i="1"/>
  <c r="Q329" i="1"/>
  <c r="X340" i="1"/>
  <c r="S348" i="1"/>
  <c r="S344" i="1"/>
  <c r="Y237" i="1"/>
  <c r="Z267" i="1"/>
  <c r="Z323" i="1"/>
  <c r="Z327" i="1"/>
  <c r="Z340" i="1"/>
  <c r="Z348" i="1"/>
  <c r="Z360" i="1"/>
  <c r="Z333" i="1"/>
  <c r="Z325" i="1"/>
  <c r="Z329" i="1"/>
  <c r="Z314" i="1"/>
  <c r="Z346" i="1"/>
  <c r="Z299" i="1"/>
  <c r="Z307" i="1"/>
  <c r="Z260" i="1"/>
  <c r="Z338" i="1"/>
  <c r="Z237" i="1"/>
  <c r="Z321" i="1"/>
  <c r="Z362" i="1"/>
  <c r="Y253" i="1"/>
  <c r="Y327" i="1"/>
  <c r="Y331" i="1"/>
  <c r="Y325" i="1"/>
  <c r="Y338" i="1"/>
  <c r="Y346" i="1"/>
  <c r="Y360" i="1"/>
  <c r="Y321" i="1"/>
  <c r="Y329" i="1"/>
  <c r="Y333" i="1"/>
  <c r="Y340" i="1"/>
  <c r="Y362" i="1"/>
  <c r="X348" i="1"/>
  <c r="X360" i="1"/>
  <c r="X283" i="1"/>
  <c r="X307" i="1"/>
  <c r="X338" i="1"/>
  <c r="X344" i="1"/>
  <c r="X314" i="1"/>
  <c r="X329" i="1"/>
  <c r="X354" i="1"/>
  <c r="X362" i="1"/>
  <c r="X267" i="1"/>
  <c r="X299" i="1"/>
  <c r="X323" i="1"/>
  <c r="X333" i="1"/>
  <c r="X346" i="1"/>
  <c r="X253" i="1"/>
  <c r="X275" i="1"/>
  <c r="X327" i="1"/>
  <c r="X237" i="1"/>
  <c r="W346" i="1"/>
  <c r="W360" i="1"/>
  <c r="W340" i="1"/>
  <c r="W354" i="1"/>
  <c r="W327" i="1"/>
  <c r="W338" i="1"/>
  <c r="W348" i="1"/>
  <c r="W329" i="1"/>
  <c r="W321" i="1"/>
  <c r="W314" i="1"/>
  <c r="W333" i="1"/>
  <c r="W331" i="1"/>
  <c r="W299" i="1"/>
  <c r="W307" i="1"/>
  <c r="W362" i="1"/>
  <c r="W325" i="1"/>
  <c r="W323" i="1"/>
  <c r="W344" i="1"/>
  <c r="V325" i="1"/>
  <c r="V362" i="1"/>
  <c r="V323" i="1"/>
  <c r="V333" i="1"/>
  <c r="V275" i="1"/>
  <c r="V299" i="1"/>
  <c r="V307" i="1"/>
  <c r="V340" i="1"/>
  <c r="V331" i="1"/>
  <c r="V338" i="1"/>
  <c r="V344" i="1"/>
  <c r="V348" i="1"/>
  <c r="V346" i="1"/>
  <c r="V321" i="1"/>
  <c r="V354" i="1"/>
  <c r="V237" i="1"/>
  <c r="U323" i="1"/>
  <c r="U329" i="1"/>
  <c r="U348" i="1"/>
  <c r="U331" i="1"/>
  <c r="U314" i="1"/>
  <c r="U321" i="1"/>
  <c r="U354" i="1"/>
  <c r="U283" i="1"/>
  <c r="U333" i="1"/>
  <c r="U338" i="1"/>
  <c r="U340" i="1"/>
  <c r="U360" i="1"/>
  <c r="U237" i="1"/>
  <c r="T283" i="1"/>
  <c r="T338" i="1"/>
  <c r="S283" i="1"/>
  <c r="S314" i="1"/>
  <c r="S323" i="1"/>
  <c r="S325" i="1"/>
  <c r="S338" i="1"/>
  <c r="S354" i="1"/>
  <c r="S321" i="1"/>
  <c r="S340" i="1"/>
  <c r="S275" i="1"/>
  <c r="S327" i="1"/>
  <c r="S237" i="1"/>
  <c r="R299" i="1"/>
  <c r="R327" i="1"/>
  <c r="R333" i="1"/>
  <c r="R354" i="1"/>
  <c r="R307" i="1"/>
  <c r="R260" i="1"/>
  <c r="R338" i="1"/>
  <c r="R348" i="1"/>
  <c r="R331" i="1"/>
  <c r="R346" i="1"/>
  <c r="R314" i="1"/>
  <c r="R329" i="1"/>
  <c r="R344" i="1"/>
  <c r="R362" i="1"/>
  <c r="R323" i="1"/>
  <c r="R340" i="1"/>
  <c r="R360" i="1"/>
  <c r="R237" i="1"/>
  <c r="Q327" i="1"/>
  <c r="Q346" i="1"/>
  <c r="Q253" i="1"/>
  <c r="Q362" i="1"/>
  <c r="Q299" i="1"/>
  <c r="Q321" i="1"/>
  <c r="Q323" i="1"/>
  <c r="Q331" i="1"/>
  <c r="Q338" i="1"/>
  <c r="Q354" i="1"/>
  <c r="Q360" i="1"/>
  <c r="Q325" i="1"/>
  <c r="Q348" i="1"/>
  <c r="Q237" i="1"/>
  <c r="P338" i="1"/>
  <c r="P299" i="1"/>
  <c r="P314" i="1"/>
  <c r="P327" i="1"/>
  <c r="P360" i="1"/>
  <c r="P307" i="1"/>
  <c r="P348" i="1"/>
  <c r="P283" i="1"/>
  <c r="P325" i="1"/>
  <c r="P333" i="1"/>
  <c r="P340" i="1"/>
  <c r="P275" i="1"/>
  <c r="P329" i="1"/>
  <c r="M283" i="1"/>
  <c r="M325" i="1"/>
  <c r="M331" i="1"/>
  <c r="M362" i="1"/>
  <c r="M275" i="1"/>
  <c r="M321" i="1"/>
  <c r="M327" i="1"/>
  <c r="M340" i="1"/>
  <c r="M344" i="1"/>
  <c r="M323" i="1"/>
  <c r="M348" i="1"/>
  <c r="M360" i="1"/>
  <c r="M307" i="1"/>
  <c r="M329" i="1"/>
  <c r="M333" i="1"/>
  <c r="M299" i="1"/>
  <c r="M237" i="1"/>
  <c r="M314" i="1"/>
  <c r="M338" i="1"/>
  <c r="M346" i="1"/>
  <c r="M354" i="1"/>
  <c r="L327" i="1"/>
  <c r="L329" i="1"/>
  <c r="L344" i="1"/>
  <c r="L307" i="1"/>
  <c r="L333" i="1"/>
  <c r="L362" i="1"/>
  <c r="L346" i="1"/>
  <c r="L325" i="1"/>
  <c r="L283" i="1"/>
  <c r="L299" i="1"/>
  <c r="L354" i="1"/>
  <c r="L360" i="1"/>
  <c r="L275" i="1"/>
  <c r="L291" i="1"/>
  <c r="L321" i="1"/>
  <c r="L323" i="1"/>
  <c r="L331" i="1"/>
  <c r="L340" i="1"/>
  <c r="L237" i="1"/>
  <c r="L314" i="1"/>
  <c r="L338" i="1"/>
  <c r="K307" i="1"/>
  <c r="K327" i="1"/>
  <c r="K354" i="1"/>
  <c r="K348" i="1"/>
  <c r="K253" i="1"/>
  <c r="K275" i="1"/>
  <c r="K283" i="1"/>
  <c r="K333" i="1"/>
  <c r="K344" i="1"/>
  <c r="K291" i="1"/>
  <c r="K299" i="1"/>
  <c r="K331" i="1"/>
  <c r="K360" i="1"/>
  <c r="K346" i="1"/>
  <c r="K321" i="1"/>
  <c r="K325" i="1"/>
  <c r="K329" i="1"/>
  <c r="K340" i="1"/>
  <c r="K237" i="1"/>
  <c r="K314" i="1"/>
  <c r="K323" i="1"/>
  <c r="K338" i="1"/>
  <c r="K362" i="1"/>
  <c r="J267" i="1"/>
  <c r="J338" i="1"/>
  <c r="J340" i="1"/>
  <c r="J344" i="1"/>
  <c r="J291" i="1"/>
  <c r="J307" i="1"/>
  <c r="J314" i="1"/>
  <c r="J321" i="1"/>
  <c r="J331" i="1"/>
  <c r="J299" i="1"/>
  <c r="J327" i="1"/>
  <c r="J260" i="1"/>
  <c r="J323" i="1"/>
  <c r="J325" i="1"/>
  <c r="J348" i="1"/>
  <c r="J362" i="1"/>
  <c r="J237" i="1"/>
  <c r="I360" i="1"/>
  <c r="I323" i="1"/>
  <c r="I348" i="1"/>
  <c r="I325" i="1"/>
  <c r="I327" i="1"/>
  <c r="I331" i="1"/>
  <c r="I338" i="1"/>
  <c r="I299" i="1"/>
  <c r="I340" i="1"/>
  <c r="I253" i="1"/>
  <c r="I362" i="1"/>
  <c r="I354" i="1"/>
  <c r="I346" i="1"/>
  <c r="I344" i="1"/>
  <c r="I237" i="1"/>
  <c r="I333" i="1"/>
  <c r="I307" i="1"/>
  <c r="I314" i="1"/>
  <c r="I321" i="1"/>
  <c r="I329" i="1"/>
  <c r="H299" i="1"/>
  <c r="H323" i="1"/>
  <c r="H275" i="1"/>
  <c r="H314" i="1"/>
  <c r="H325" i="1"/>
  <c r="H354" i="1"/>
  <c r="H362" i="1"/>
  <c r="H321" i="1"/>
  <c r="H333" i="1"/>
  <c r="H348" i="1"/>
  <c r="H338" i="1"/>
  <c r="H237" i="1"/>
  <c r="H260" i="1"/>
  <c r="G307" i="1"/>
  <c r="G354" i="1"/>
  <c r="G360" i="1"/>
  <c r="G325" i="1"/>
  <c r="G321" i="1"/>
  <c r="G340" i="1"/>
  <c r="G327" i="1"/>
  <c r="G329" i="1"/>
  <c r="G237" i="1"/>
  <c r="G331" i="1"/>
  <c r="F333" i="1"/>
  <c r="F323" i="1"/>
  <c r="F331" i="1"/>
  <c r="F275" i="1"/>
  <c r="F346" i="1"/>
  <c r="F299" i="1"/>
  <c r="F307" i="1"/>
  <c r="F362" i="1"/>
  <c r="F360" i="1"/>
  <c r="F314" i="1"/>
  <c r="F338" i="1"/>
  <c r="F321" i="1"/>
  <c r="F340" i="1"/>
  <c r="F344" i="1"/>
  <c r="F354" i="1"/>
  <c r="F237" i="1"/>
  <c r="F327" i="1"/>
  <c r="F329" i="1"/>
  <c r="F348" i="1"/>
  <c r="F283" i="1"/>
  <c r="F325" i="1"/>
  <c r="E299" i="1"/>
  <c r="E327" i="1"/>
  <c r="E348" i="1"/>
  <c r="E333" i="1"/>
  <c r="E344" i="1"/>
  <c r="E307" i="1"/>
  <c r="E331" i="1"/>
  <c r="E354" i="1"/>
  <c r="E325" i="1"/>
  <c r="E329" i="1"/>
  <c r="E338" i="1"/>
  <c r="E237" i="1"/>
  <c r="E321" i="1"/>
  <c r="E275" i="1"/>
  <c r="E362" i="1"/>
  <c r="D283" i="1"/>
  <c r="C327" i="1"/>
  <c r="C348" i="1"/>
  <c r="C360" i="1"/>
  <c r="C275" i="1"/>
  <c r="C338" i="1"/>
  <c r="C362" i="1"/>
  <c r="C325" i="1"/>
  <c r="C329" i="1"/>
  <c r="C354" i="1"/>
  <c r="C283" i="1"/>
  <c r="C331" i="1"/>
  <c r="C333" i="1"/>
  <c r="C314" i="1"/>
  <c r="C340" i="1"/>
  <c r="C344" i="1"/>
  <c r="C307" i="1"/>
  <c r="C321" i="1"/>
  <c r="C323" i="1"/>
  <c r="C346" i="1"/>
  <c r="T275" i="1"/>
  <c r="T321" i="1"/>
  <c r="T237" i="1"/>
  <c r="T299" i="1"/>
  <c r="T323" i="1"/>
  <c r="T333" i="1"/>
  <c r="T348" i="1"/>
  <c r="T314" i="1"/>
  <c r="T327" i="1"/>
  <c r="T331" i="1"/>
  <c r="T354" i="1"/>
  <c r="D346" i="1"/>
  <c r="D299" i="1"/>
  <c r="D314" i="1"/>
  <c r="D323" i="1"/>
  <c r="D275" i="1"/>
  <c r="D291" i="1"/>
  <c r="D344" i="1"/>
  <c r="D354" i="1"/>
  <c r="D340" i="1"/>
  <c r="D362" i="1"/>
  <c r="D307" i="1"/>
  <c r="D331" i="1"/>
  <c r="D327" i="1"/>
  <c r="D338" i="1"/>
  <c r="D360" i="1"/>
  <c r="D237" i="1"/>
  <c r="D329" i="1"/>
  <c r="D348" i="1"/>
  <c r="D321" i="1"/>
  <c r="D325" i="1"/>
  <c r="W260" i="1"/>
  <c r="W267" i="1"/>
  <c r="C291" i="1"/>
  <c r="F291" i="1"/>
  <c r="V291" i="1"/>
  <c r="J253" i="1"/>
  <c r="Z253" i="1"/>
  <c r="R253" i="1"/>
  <c r="I260" i="1"/>
  <c r="Y260" i="1"/>
  <c r="Q260" i="1"/>
  <c r="I267" i="1"/>
  <c r="Y267" i="1"/>
  <c r="Q267" i="1"/>
  <c r="G275" i="1"/>
  <c r="W275" i="1"/>
  <c r="G283" i="1"/>
  <c r="W283" i="1"/>
  <c r="M291" i="1"/>
  <c r="E291" i="1"/>
  <c r="U291" i="1"/>
  <c r="G253" i="1"/>
  <c r="C260" i="1"/>
  <c r="V260" i="1"/>
  <c r="F267" i="1"/>
  <c r="F253" i="1"/>
  <c r="M260" i="1"/>
  <c r="U260" i="1"/>
  <c r="Y291" i="1"/>
  <c r="M253" i="1"/>
  <c r="E253" i="1"/>
  <c r="U253" i="1"/>
  <c r="L260" i="1"/>
  <c r="D260" i="1"/>
  <c r="T260" i="1"/>
  <c r="L267" i="1"/>
  <c r="D267" i="1"/>
  <c r="T267" i="1"/>
  <c r="J275" i="1"/>
  <c r="Z275" i="1"/>
  <c r="R275" i="1"/>
  <c r="J283" i="1"/>
  <c r="Z283" i="1"/>
  <c r="R283" i="1"/>
  <c r="H291" i="1"/>
  <c r="X291" i="1"/>
  <c r="G260" i="1"/>
  <c r="G267" i="1"/>
  <c r="W253" i="1"/>
  <c r="C267" i="1"/>
  <c r="V267" i="1"/>
  <c r="C253" i="1"/>
  <c r="E260" i="1"/>
  <c r="I291" i="1"/>
  <c r="Q291" i="1"/>
  <c r="L253" i="1"/>
  <c r="D253" i="1"/>
  <c r="T253" i="1"/>
  <c r="K260" i="1"/>
  <c r="P260" i="1"/>
  <c r="S260" i="1"/>
  <c r="I275" i="1"/>
  <c r="Y275" i="1"/>
  <c r="Q275" i="1"/>
  <c r="W291" i="1"/>
  <c r="AA126" i="1"/>
  <c r="C28" i="3" s="1"/>
  <c r="C28" i="5" s="1"/>
  <c r="V245" i="1"/>
  <c r="C245" i="1"/>
  <c r="M245" i="1"/>
  <c r="U245" i="1"/>
  <c r="L245" i="1"/>
  <c r="T245" i="1"/>
  <c r="G245" i="1"/>
  <c r="F245" i="1"/>
  <c r="C237" i="1"/>
  <c r="E245" i="1"/>
  <c r="D245" i="1"/>
  <c r="W245" i="1"/>
  <c r="P237" i="1"/>
  <c r="K245" i="1"/>
  <c r="P245" i="1"/>
  <c r="S245" i="1"/>
  <c r="AA103" i="1"/>
  <c r="C21" i="3" s="1"/>
  <c r="C21" i="5" s="1"/>
  <c r="AA160" i="1"/>
  <c r="I245" i="1"/>
  <c r="Y245" i="1"/>
  <c r="Q245" i="1"/>
  <c r="AA116" i="1"/>
  <c r="C25" i="3" s="1"/>
  <c r="C25" i="5" s="1"/>
  <c r="AA39" i="1"/>
  <c r="C9" i="3" s="1"/>
  <c r="C9" i="5" s="1"/>
  <c r="AA32" i="1"/>
  <c r="C8" i="3" s="1"/>
  <c r="C8" i="5" s="1"/>
  <c r="AA79" i="1"/>
  <c r="C14" i="3" s="1"/>
  <c r="C14" i="5" s="1"/>
  <c r="AA134" i="1"/>
  <c r="C30" i="3" s="1"/>
  <c r="C30" i="5" s="1"/>
  <c r="AA132" i="1"/>
  <c r="C29" i="3" s="1"/>
  <c r="C29" i="5" s="1"/>
  <c r="AA112" i="1"/>
  <c r="C24" i="3" s="1"/>
  <c r="C24" i="5" s="1"/>
  <c r="AA97" i="1"/>
  <c r="C18" i="3" s="1"/>
  <c r="C18" i="5" s="1"/>
  <c r="AA110" i="1"/>
  <c r="C23" i="3" s="1"/>
  <c r="C23" i="5" s="1"/>
  <c r="AA93" i="1"/>
  <c r="C16" i="3" s="1"/>
  <c r="C16" i="5" s="1"/>
  <c r="AA118" i="1"/>
  <c r="C26" i="3" s="1"/>
  <c r="C26" i="5" s="1"/>
  <c r="AA25" i="1"/>
  <c r="C7" i="3" s="1"/>
  <c r="C7" i="5" s="1"/>
  <c r="AA95" i="1"/>
  <c r="C17" i="3" s="1"/>
  <c r="C17" i="5" s="1"/>
  <c r="AA17" i="1"/>
  <c r="C6" i="3" s="1"/>
  <c r="C6" i="5" s="1"/>
  <c r="AA63" i="1"/>
  <c r="C12" i="3" s="1"/>
  <c r="C12" i="5" s="1"/>
  <c r="AA86" i="1"/>
  <c r="C15" i="3" s="1"/>
  <c r="C15" i="5" s="1"/>
  <c r="AA101" i="1"/>
  <c r="C20" i="3" s="1"/>
  <c r="C20" i="5" s="1"/>
  <c r="AA99" i="1"/>
  <c r="C19" i="3" s="1"/>
  <c r="C19" i="5" s="1"/>
  <c r="AA105" i="1"/>
  <c r="C22" i="3" s="1"/>
  <c r="C22" i="5" s="1"/>
  <c r="AA55" i="1"/>
  <c r="C11" i="3" s="1"/>
  <c r="C11" i="5" s="1"/>
  <c r="AA71" i="1"/>
  <c r="C13" i="3" s="1"/>
  <c r="C13" i="5" s="1"/>
  <c r="AA47" i="1"/>
  <c r="C10" i="3" s="1"/>
  <c r="C10" i="5" s="1"/>
  <c r="AA120" i="1"/>
  <c r="C27" i="3" s="1"/>
  <c r="C27" i="5" s="1"/>
  <c r="AB291" i="1" l="1"/>
  <c r="AB118" i="1"/>
  <c r="D26" i="3" s="1"/>
  <c r="AB97" i="1"/>
  <c r="D18" i="3" s="1"/>
  <c r="AB47" i="1"/>
  <c r="D10" i="3" s="1"/>
  <c r="AB116" i="1"/>
  <c r="D25" i="3" s="1"/>
  <c r="AB95" i="1"/>
  <c r="D17" i="3" s="1"/>
  <c r="AB39" i="1"/>
  <c r="D9" i="3" s="1"/>
  <c r="AB112" i="1"/>
  <c r="D24" i="3" s="1"/>
  <c r="AB93" i="1"/>
  <c r="D16" i="3" s="1"/>
  <c r="AB32" i="1"/>
  <c r="D8" i="3" s="1"/>
  <c r="AB110" i="1"/>
  <c r="D23" i="3" s="1"/>
  <c r="AB86" i="1"/>
  <c r="D15" i="3" s="1"/>
  <c r="AB25" i="1"/>
  <c r="D7" i="3" s="1"/>
  <c r="AB134" i="1"/>
  <c r="D30" i="3" s="1"/>
  <c r="AB105" i="1"/>
  <c r="D22" i="3" s="1"/>
  <c r="AB79" i="1"/>
  <c r="D14" i="3" s="1"/>
  <c r="AB17" i="1"/>
  <c r="D6" i="3" s="1"/>
  <c r="AB132" i="1"/>
  <c r="D29" i="3" s="1"/>
  <c r="AB103" i="1"/>
  <c r="D21" i="3" s="1"/>
  <c r="AB71" i="1"/>
  <c r="D13" i="3" s="1"/>
  <c r="AB126" i="1"/>
  <c r="D28" i="3" s="1"/>
  <c r="AB101" i="1"/>
  <c r="D20" i="3" s="1"/>
  <c r="AB63" i="1"/>
  <c r="D12" i="3" s="1"/>
  <c r="AB120" i="1"/>
  <c r="D27" i="3" s="1"/>
  <c r="AB99" i="1"/>
  <c r="D19" i="3" s="1"/>
  <c r="AB55" i="1"/>
  <c r="D11" i="3" s="1"/>
  <c r="AB362" i="1"/>
  <c r="AB354" i="1"/>
  <c r="AB331" i="1"/>
  <c r="AB314" i="1"/>
  <c r="AB360" i="1"/>
  <c r="AB348" i="1"/>
  <c r="AB329" i="1"/>
  <c r="AB307" i="1"/>
  <c r="AB346" i="1"/>
  <c r="AB327" i="1"/>
  <c r="AB299" i="1"/>
  <c r="AB344" i="1"/>
  <c r="AB325" i="1"/>
  <c r="AB321" i="1"/>
  <c r="AB323" i="1"/>
  <c r="AB340" i="1"/>
  <c r="AB338" i="1"/>
  <c r="AB333" i="1"/>
  <c r="AB275" i="1"/>
  <c r="AB283" i="1"/>
  <c r="AB253" i="1"/>
  <c r="AB260" i="1"/>
  <c r="AB267" i="1"/>
  <c r="AB245" i="1"/>
  <c r="O59" i="1"/>
  <c r="O287" i="1" s="1"/>
  <c r="N348" i="1"/>
  <c r="N354" i="1"/>
  <c r="A354" i="1"/>
  <c r="A348" i="1"/>
  <c r="A333" i="1"/>
  <c r="A307" i="1"/>
  <c r="A314" i="1"/>
  <c r="B352" i="1"/>
  <c r="B354" i="1"/>
  <c r="O354" i="1"/>
  <c r="B356" i="1"/>
  <c r="B357" i="1"/>
  <c r="B358" i="1"/>
  <c r="B305" i="1"/>
  <c r="O305" i="1"/>
  <c r="B314" i="1"/>
  <c r="B316" i="1"/>
  <c r="B317" i="1"/>
  <c r="B318" i="1"/>
  <c r="O318" i="1"/>
  <c r="B319" i="1"/>
  <c r="O319" i="1"/>
  <c r="B307" i="1"/>
  <c r="B309" i="1"/>
  <c r="B310" i="1"/>
  <c r="B311" i="1"/>
  <c r="O311" i="1"/>
  <c r="B312" i="1"/>
  <c r="O312" i="1"/>
  <c r="B333" i="1"/>
  <c r="B335" i="1"/>
  <c r="B336" i="1"/>
  <c r="B348" i="1"/>
  <c r="B350" i="1"/>
  <c r="B351" i="1"/>
  <c r="A260" i="1"/>
  <c r="A283" i="1"/>
  <c r="A299" i="1"/>
  <c r="O295" i="1"/>
  <c r="O296" i="1"/>
  <c r="O297" i="1"/>
  <c r="O264" i="1"/>
  <c r="O265" i="1"/>
  <c r="O288" i="1"/>
  <c r="O289" i="1"/>
  <c r="O303" i="1"/>
  <c r="O304" i="1"/>
  <c r="B293" i="1"/>
  <c r="B294" i="1"/>
  <c r="B295" i="1"/>
  <c r="B296" i="1"/>
  <c r="B297" i="1"/>
  <c r="B260" i="1"/>
  <c r="B261" i="1"/>
  <c r="B262" i="1"/>
  <c r="B263" i="1"/>
  <c r="B264" i="1"/>
  <c r="B265" i="1"/>
  <c r="B283" i="1"/>
  <c r="B285" i="1"/>
  <c r="B286" i="1"/>
  <c r="B287" i="1"/>
  <c r="B288" i="1"/>
  <c r="B289" i="1"/>
  <c r="B299" i="1"/>
  <c r="B300" i="1"/>
  <c r="B301" i="1"/>
  <c r="B302" i="1"/>
  <c r="B303" i="1"/>
  <c r="B304" i="1"/>
  <c r="A275" i="1"/>
  <c r="A253" i="1"/>
  <c r="A291" i="1"/>
  <c r="O271" i="1"/>
  <c r="O272" i="1"/>
  <c r="O273" i="1"/>
  <c r="O279" i="1"/>
  <c r="O280" i="1"/>
  <c r="O281" i="1"/>
  <c r="O257" i="1"/>
  <c r="O258" i="1"/>
  <c r="B269" i="1"/>
  <c r="B270" i="1"/>
  <c r="B271" i="1"/>
  <c r="B272" i="1"/>
  <c r="B273" i="1"/>
  <c r="B275" i="1"/>
  <c r="B277" i="1"/>
  <c r="B278" i="1"/>
  <c r="B279" i="1"/>
  <c r="B280" i="1"/>
  <c r="B281" i="1"/>
  <c r="B253" i="1"/>
  <c r="B254" i="1"/>
  <c r="B255" i="1"/>
  <c r="B256" i="1"/>
  <c r="B257" i="1"/>
  <c r="B258" i="1"/>
  <c r="B291" i="1"/>
  <c r="A267" i="1"/>
  <c r="O249" i="1"/>
  <c r="O250" i="1"/>
  <c r="O251" i="1"/>
  <c r="B246" i="1"/>
  <c r="B247" i="1"/>
  <c r="B248" i="1"/>
  <c r="B249" i="1"/>
  <c r="B250" i="1"/>
  <c r="B251" i="1"/>
  <c r="B267" i="1"/>
  <c r="B245" i="1"/>
  <c r="A245" i="1"/>
  <c r="O241" i="1"/>
  <c r="O242" i="1"/>
  <c r="O243" i="1"/>
  <c r="B239" i="1"/>
  <c r="B240" i="1"/>
  <c r="B241" i="1"/>
  <c r="B242" i="1"/>
  <c r="B243" i="1"/>
  <c r="B237" i="1"/>
  <c r="A237" i="1"/>
  <c r="AA208" i="1"/>
  <c r="G16" i="3" s="1"/>
  <c r="O205" i="1"/>
  <c r="O204" i="1"/>
  <c r="O203" i="1"/>
  <c r="O202" i="1"/>
  <c r="O201" i="1"/>
  <c r="AA193" i="1"/>
  <c r="O190" i="1"/>
  <c r="O189" i="1"/>
  <c r="O188" i="1"/>
  <c r="O187" i="1"/>
  <c r="O186" i="1"/>
  <c r="AA182" i="1"/>
  <c r="O179" i="1"/>
  <c r="O178" i="1"/>
  <c r="O177" i="1"/>
  <c r="O176" i="1"/>
  <c r="O175" i="1"/>
  <c r="N171" i="1"/>
  <c r="AA171" i="1" s="1"/>
  <c r="G5" i="3" s="1"/>
  <c r="N170" i="1"/>
  <c r="O165" i="1"/>
  <c r="O166" i="1"/>
  <c r="O167" i="1"/>
  <c r="O168" i="1"/>
  <c r="O164" i="1"/>
  <c r="Q194" i="1"/>
  <c r="R194" i="1"/>
  <c r="S194" i="1"/>
  <c r="T194" i="1"/>
  <c r="U194" i="1"/>
  <c r="V194" i="1"/>
  <c r="W194" i="1"/>
  <c r="X194" i="1"/>
  <c r="Y194" i="1"/>
  <c r="Z194" i="1"/>
  <c r="Z219" i="1" s="1"/>
  <c r="P194" i="1"/>
  <c r="D194" i="1"/>
  <c r="E194" i="1"/>
  <c r="F194" i="1"/>
  <c r="G194" i="1"/>
  <c r="H194" i="1"/>
  <c r="I194" i="1"/>
  <c r="I197" i="1" s="1"/>
  <c r="J194" i="1"/>
  <c r="K194" i="1"/>
  <c r="L194" i="1"/>
  <c r="M194" i="1"/>
  <c r="O153" i="1"/>
  <c r="O230" i="1" s="1"/>
  <c r="C153" i="1"/>
  <c r="C230" i="1" s="1"/>
  <c r="O307" i="1"/>
  <c r="N307" i="1"/>
  <c r="O130" i="1"/>
  <c r="O358" i="1" s="1"/>
  <c r="O129" i="1"/>
  <c r="O357" i="1" s="1"/>
  <c r="O128" i="1"/>
  <c r="O356" i="1" s="1"/>
  <c r="O124" i="1"/>
  <c r="O352" i="1" s="1"/>
  <c r="O348" i="1"/>
  <c r="O123" i="1"/>
  <c r="O351" i="1" s="1"/>
  <c r="O122" i="1"/>
  <c r="O350" i="1" s="1"/>
  <c r="O108" i="1"/>
  <c r="O336" i="1" s="1"/>
  <c r="O107" i="1"/>
  <c r="O335" i="1" s="1"/>
  <c r="O82" i="1"/>
  <c r="O310" i="1" s="1"/>
  <c r="O81" i="1"/>
  <c r="O309" i="1" s="1"/>
  <c r="O89" i="1"/>
  <c r="O317" i="1" s="1"/>
  <c r="O88" i="1"/>
  <c r="O316" i="1" s="1"/>
  <c r="O314" i="1"/>
  <c r="N314" i="1"/>
  <c r="O74" i="1"/>
  <c r="O302" i="1" s="1"/>
  <c r="O73" i="1"/>
  <c r="O301" i="1" s="1"/>
  <c r="O72" i="1"/>
  <c r="O300" i="1" s="1"/>
  <c r="O299" i="1"/>
  <c r="N299" i="1"/>
  <c r="O58" i="1"/>
  <c r="O286" i="1" s="1"/>
  <c r="O57" i="1"/>
  <c r="O285" i="1" s="1"/>
  <c r="O283" i="1"/>
  <c r="N283" i="1"/>
  <c r="O35" i="1"/>
  <c r="O263" i="1" s="1"/>
  <c r="O34" i="1"/>
  <c r="O262" i="1" s="1"/>
  <c r="O33" i="1"/>
  <c r="O261" i="1" s="1"/>
  <c r="O260" i="1"/>
  <c r="N260" i="1"/>
  <c r="O66" i="1"/>
  <c r="O294" i="1" s="1"/>
  <c r="O65" i="1"/>
  <c r="O293" i="1" s="1"/>
  <c r="O291" i="1"/>
  <c r="N291" i="1"/>
  <c r="O28" i="1"/>
  <c r="O256" i="1" s="1"/>
  <c r="O27" i="1"/>
  <c r="O255" i="1" s="1"/>
  <c r="O26" i="1"/>
  <c r="O254" i="1" s="1"/>
  <c r="O253" i="1"/>
  <c r="N253" i="1"/>
  <c r="O50" i="1"/>
  <c r="O278" i="1" s="1"/>
  <c r="O49" i="1"/>
  <c r="O277" i="1" s="1"/>
  <c r="O275" i="1"/>
  <c r="N275" i="1"/>
  <c r="O267" i="1"/>
  <c r="N267" i="1"/>
  <c r="O42" i="1"/>
  <c r="O270" i="1" s="1"/>
  <c r="O41" i="1"/>
  <c r="O269" i="1" s="1"/>
  <c r="O20" i="1"/>
  <c r="O248" i="1" s="1"/>
  <c r="O19" i="1"/>
  <c r="O247" i="1" s="1"/>
  <c r="N245" i="1"/>
  <c r="O245" i="1"/>
  <c r="O18" i="1"/>
  <c r="O246" i="1" s="1"/>
  <c r="O11" i="1"/>
  <c r="O239" i="1" s="1"/>
  <c r="O12" i="1"/>
  <c r="O240" i="1" s="1"/>
  <c r="O9" i="1"/>
  <c r="O237" i="1" s="1"/>
  <c r="N9" i="1"/>
  <c r="G8" i="3" l="1"/>
  <c r="C37" i="5"/>
  <c r="G10" i="3"/>
  <c r="C38" i="5"/>
  <c r="C194" i="1"/>
  <c r="C219" i="1" s="1"/>
  <c r="N237" i="1"/>
  <c r="AA9" i="1"/>
  <c r="C5" i="3" s="1"/>
  <c r="C5" i="5" s="1"/>
  <c r="C36" i="5" s="1"/>
  <c r="D25" i="4"/>
  <c r="C25" i="4"/>
  <c r="L219" i="1"/>
  <c r="L197" i="1"/>
  <c r="D219" i="1"/>
  <c r="D197" i="1"/>
  <c r="T219" i="1"/>
  <c r="T197" i="1"/>
  <c r="K219" i="1"/>
  <c r="K197" i="1"/>
  <c r="P219" i="1"/>
  <c r="P197" i="1"/>
  <c r="S197" i="1"/>
  <c r="S219" i="1"/>
  <c r="J197" i="1"/>
  <c r="J219" i="1"/>
  <c r="R197" i="1"/>
  <c r="R219" i="1"/>
  <c r="Y219" i="1"/>
  <c r="Y197" i="1"/>
  <c r="Q219" i="1"/>
  <c r="Q197" i="1"/>
  <c r="H219" i="1"/>
  <c r="H197" i="1"/>
  <c r="X197" i="1"/>
  <c r="X219" i="1"/>
  <c r="G197" i="1"/>
  <c r="G219" i="1"/>
  <c r="W219" i="1"/>
  <c r="W197" i="1"/>
  <c r="F197" i="1"/>
  <c r="F219" i="1"/>
  <c r="V219" i="1"/>
  <c r="V197" i="1"/>
  <c r="M219" i="1"/>
  <c r="M197" i="1"/>
  <c r="E197" i="1"/>
  <c r="E219" i="1"/>
  <c r="U197" i="1"/>
  <c r="U219" i="1"/>
  <c r="I219" i="1"/>
  <c r="C197" i="1" l="1"/>
  <c r="AB237" i="1"/>
  <c r="AB9" i="1"/>
  <c r="AA194" i="1"/>
  <c r="G6" i="3"/>
  <c r="AA197" i="1" l="1"/>
  <c r="C44" i="5" s="1"/>
  <c r="C42" i="5"/>
  <c r="AA219" i="1"/>
  <c r="G18" i="3" s="1"/>
  <c r="G12" i="3" l="1"/>
</calcChain>
</file>

<file path=xl/sharedStrings.xml><?xml version="1.0" encoding="utf-8"?>
<sst xmlns="http://schemas.openxmlformats.org/spreadsheetml/2006/main" count="386" uniqueCount="156">
  <si>
    <t>Aantal geldige stemmen per partij per stemdistrict.</t>
  </si>
  <si>
    <t>S t e m b u r e a u</t>
  </si>
  <si>
    <t>Totaal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</si>
  <si>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</si>
  <si>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</si>
  <si>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</si>
  <si>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</si>
  <si>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</si>
  <si>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</si>
  <si>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</si>
  <si>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</si>
  <si>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</si>
  <si>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</si>
  <si>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Partij</t>
  </si>
  <si>
    <t>11</t>
  </si>
  <si>
    <t>12</t>
  </si>
  <si>
    <t>13</t>
  </si>
  <si>
    <t>14</t>
  </si>
  <si>
    <t>in %.</t>
  </si>
  <si>
    <t>1.</t>
  </si>
  <si>
    <t>VVD</t>
  </si>
  <si>
    <t>EP '14</t>
  </si>
  <si>
    <t>GR '14</t>
  </si>
  <si>
    <t>TK '12</t>
  </si>
  <si>
    <t>PS '15</t>
  </si>
  <si>
    <t>WS '15</t>
  </si>
  <si>
    <t>2.</t>
  </si>
  <si>
    <t>Partij van de Arbeid</t>
  </si>
  <si>
    <t>(P.v.d.A.)</t>
  </si>
  <si>
    <t>3.</t>
  </si>
  <si>
    <t>CDA</t>
  </si>
  <si>
    <t>4.</t>
  </si>
  <si>
    <t>Democraten 66 (D66)</t>
  </si>
  <si>
    <t>5.</t>
  </si>
  <si>
    <t>PVV</t>
  </si>
  <si>
    <t>(Partij voor de Vrijheid)</t>
  </si>
  <si>
    <t>6.</t>
  </si>
  <si>
    <t>GROENLINKS</t>
  </si>
  <si>
    <t>7.</t>
  </si>
  <si>
    <t>SP</t>
  </si>
  <si>
    <t>(Socialistische Partij)</t>
  </si>
  <si>
    <t>8.</t>
  </si>
  <si>
    <t>ChristenUnie</t>
  </si>
  <si>
    <t>EP '14 (Christen Unie-SGP)</t>
  </si>
  <si>
    <t>9.</t>
  </si>
  <si>
    <t>Staatkundig Gereformeerde</t>
  </si>
  <si>
    <t>Partij (SGP)</t>
  </si>
  <si>
    <t>Meegedaan als combinatie ChristenUnie - SGP</t>
  </si>
  <si>
    <t>10.</t>
  </si>
  <si>
    <t>50PLUS</t>
  </si>
  <si>
    <t>11.</t>
  </si>
  <si>
    <t>Partij voor de Dieren</t>
  </si>
  <si>
    <t>12.</t>
  </si>
  <si>
    <t>Vrijzinnige Partij</t>
  </si>
  <si>
    <t>13.</t>
  </si>
  <si>
    <t>14.</t>
  </si>
  <si>
    <t>Libertarische Partij (LP)</t>
  </si>
  <si>
    <t>15.</t>
  </si>
  <si>
    <t>JEZUS LEEFT</t>
  </si>
  <si>
    <t>Totaal aantal uitgebrachte stemmen per stemdistrict.</t>
  </si>
  <si>
    <t xml:space="preserve">S t e m b u r e a u </t>
  </si>
  <si>
    <t xml:space="preserve">S t e m b u r e a u  </t>
  </si>
  <si>
    <t>Totaal geldige</t>
  </si>
  <si>
    <t>stemmen</t>
  </si>
  <si>
    <t>Aantal kies-</t>
  </si>
  <si>
    <t>gerechtigden</t>
  </si>
  <si>
    <t>Aantal blanco</t>
  </si>
  <si>
    <t>Ongeldige</t>
  </si>
  <si>
    <t>Stemmen</t>
  </si>
  <si>
    <t>--</t>
  </si>
  <si>
    <t>Opkomst-</t>
  </si>
  <si>
    <t>percentage</t>
  </si>
  <si>
    <t>Aantal kiezerspassen en</t>
  </si>
  <si>
    <t>volmachtbewijzen</t>
  </si>
  <si>
    <t>Percentage gebruik</t>
  </si>
  <si>
    <t>kiezerspassen en volmacht</t>
  </si>
  <si>
    <t>bewijzen</t>
  </si>
  <si>
    <t>Aantal geldige stemmen per partij per stemdistrict in procenten.</t>
  </si>
  <si>
    <t>Stembureau</t>
  </si>
  <si>
    <t>Percentage</t>
  </si>
  <si>
    <t>Totaal aantal kiesgerechtigden</t>
  </si>
  <si>
    <t>Totaal aantal geldige stemmen</t>
  </si>
  <si>
    <t>Totaal aantal blanco stemmen</t>
  </si>
  <si>
    <t>Totaal aantal ongeldige stemmen</t>
  </si>
  <si>
    <t>Totaal opkomstpercentage</t>
  </si>
  <si>
    <t>Totaal aantal kiezerspassen en volmachtbewijzen</t>
  </si>
  <si>
    <t>Totaal percentage gebruik kiezerspassen en volmachtbewijzen</t>
  </si>
  <si>
    <t>Nr.</t>
  </si>
  <si>
    <t>Houten - Centrum</t>
  </si>
  <si>
    <t>Houten - Oude Dorp</t>
  </si>
  <si>
    <t>Houten - Erven</t>
  </si>
  <si>
    <t>Houten - Oorden en Hoven</t>
  </si>
  <si>
    <t>Houten - Gaarden en Hoeven</t>
  </si>
  <si>
    <t>Houten - Slagen en Poorten</t>
  </si>
  <si>
    <t>Houten - Campen en Borchen</t>
  </si>
  <si>
    <t>Houten - Hagen en Weiden</t>
  </si>
  <si>
    <t>Houten - Velden en Sloten</t>
  </si>
  <si>
    <t>Houten - Gilden</t>
  </si>
  <si>
    <t>Houten - Bermen en Akkers</t>
  </si>
  <si>
    <t>'t Goy</t>
  </si>
  <si>
    <t>Schalkwijk</t>
  </si>
  <si>
    <t>Tull en 't Waal</t>
  </si>
  <si>
    <t>Houten - Landen, Tuinen en Meren (noord)</t>
  </si>
  <si>
    <t>Houten - Sporen</t>
  </si>
  <si>
    <t>Houten - Mossen en Meren (zuid)</t>
  </si>
  <si>
    <t>Houten - Grassen</t>
  </si>
  <si>
    <t>Houten - Houten en Bouwen</t>
  </si>
  <si>
    <t>Houten - Muren en Stenen</t>
  </si>
  <si>
    <t>Houten - Polders en Waters</t>
  </si>
  <si>
    <t>Mobiel stembureau (1 locatie)</t>
  </si>
  <si>
    <t>Verkiezing leden van de Tweede Kamer</t>
  </si>
  <si>
    <t>der Staten-Generaal op 15 maart 2017.</t>
  </si>
  <si>
    <t>OndernemersPartij</t>
  </si>
  <si>
    <t>VNL</t>
  </si>
  <si>
    <t>(VoorNederland)</t>
  </si>
  <si>
    <t>DENK</t>
  </si>
  <si>
    <t>NIEUWE WEGEN</t>
  </si>
  <si>
    <t>Forum voor Democratie</t>
  </si>
  <si>
    <t>16.</t>
  </si>
  <si>
    <t>17.</t>
  </si>
  <si>
    <t>De Burger Beweging</t>
  </si>
  <si>
    <t>18.</t>
  </si>
  <si>
    <t>19.</t>
  </si>
  <si>
    <t>GeenPeil</t>
  </si>
  <si>
    <t>20.</t>
  </si>
  <si>
    <t>Piratenpartij</t>
  </si>
  <si>
    <t>21.</t>
  </si>
  <si>
    <t>Artikel 1</t>
  </si>
  <si>
    <t>22.</t>
  </si>
  <si>
    <t>Niet Stemmers</t>
  </si>
  <si>
    <t>23.</t>
  </si>
  <si>
    <t>25.</t>
  </si>
  <si>
    <t>26.</t>
  </si>
  <si>
    <t>StemNL</t>
  </si>
  <si>
    <t>MenS en Spirit / Basis-</t>
  </si>
  <si>
    <t>inkomen Partij/ V-R</t>
  </si>
  <si>
    <t>27.</t>
  </si>
  <si>
    <t>LR '16</t>
  </si>
  <si>
    <t xml:space="preserve">13. </t>
  </si>
  <si>
    <t xml:space="preserve">22. </t>
  </si>
  <si>
    <t xml:space="preserve">27. </t>
  </si>
  <si>
    <t>inkomen Partij / V-R</t>
  </si>
  <si>
    <t>TK 2017</t>
  </si>
  <si>
    <t>Lijstnr.</t>
  </si>
  <si>
    <t>Tweede Kamer</t>
  </si>
  <si>
    <t>Tweede Kamer 2017</t>
  </si>
  <si>
    <t>TK-12</t>
  </si>
  <si>
    <t>TK-10</t>
  </si>
  <si>
    <t>TK-17</t>
  </si>
  <si>
    <t>Geldige stemmen</t>
  </si>
  <si>
    <t>Blanco stemmen</t>
  </si>
  <si>
    <t>Ongeldig stemmen</t>
  </si>
  <si>
    <t>Opgeroepen</t>
  </si>
  <si>
    <t>Opkomst</t>
  </si>
  <si>
    <t>Opkomstpercentage</t>
  </si>
  <si>
    <t>Overige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</si>
</sst>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 val="double"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u val="double"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2" fillId="0" borderId="0"/>
  </cellStyleXfs>
  <cellXfs count="321">
    <xf numFmtId="0" fontId="0" fillId="0" borderId="0" xfId="0"/>
    <xf numFmtId="0" fontId="2" fillId="0" borderId="0" xfId="1"/>
    <xf numFmtId="0" fontId="4" fillId="0" borderId="0" xfId="1" applyFont="1"/>
    <xf numFmtId="0" fontId="4" fillId="0" borderId="0" xfId="1" applyFont="1" applyAlignment="1" applyProtection="1">
      <alignment horizontal="left"/>
    </xf>
    <xf numFmtId="0" fontId="2" fillId="0" borderId="0" xfId="1"/>
    <xf numFmtId="0" fontId="5" fillId="0" borderId="9" xfId="1" applyFont="1" applyBorder="1" applyAlignment="1" applyProtection="1">
      <alignment horizontal="center"/>
    </xf>
    <xf numFmtId="0" fontId="4" fillId="0" borderId="12" xfId="1" applyFont="1" applyBorder="1"/>
    <xf numFmtId="0" fontId="6" fillId="0" borderId="7" xfId="1" applyFont="1" applyBorder="1"/>
    <xf numFmtId="0" fontId="6" fillId="0" borderId="6" xfId="1" applyFont="1" applyBorder="1"/>
    <xf numFmtId="0" fontId="6" fillId="0" borderId="8" xfId="1" applyFont="1" applyBorder="1"/>
    <xf numFmtId="0" fontId="4" fillId="0" borderId="13" xfId="1" applyFont="1" applyBorder="1"/>
    <xf numFmtId="0" fontId="4" fillId="0" borderId="15" xfId="1" applyFont="1" applyBorder="1"/>
    <xf numFmtId="0" fontId="4" fillId="0" borderId="9" xfId="1" applyFont="1" applyBorder="1" applyAlignment="1" applyProtection="1">
      <alignment horizontal="center"/>
    </xf>
    <xf numFmtId="0" fontId="4" fillId="0" borderId="12" xfId="1" applyFont="1" applyBorder="1" applyAlignment="1" applyProtection="1">
      <alignment horizontal="center"/>
    </xf>
    <xf numFmtId="0" fontId="4" fillId="0" borderId="0" xfId="1" applyFont="1"/>
    <xf numFmtId="0" fontId="4" fillId="0" borderId="0" xfId="1" applyFont="1" applyBorder="1"/>
    <xf numFmtId="0" fontId="4" fillId="0" borderId="3" xfId="1" applyFont="1" applyBorder="1"/>
    <xf numFmtId="0" fontId="5" fillId="0" borderId="4" xfId="1" applyFont="1" applyBorder="1"/>
    <xf numFmtId="0" fontId="7" fillId="0" borderId="4" xfId="1" applyFont="1" applyBorder="1" applyAlignment="1" applyProtection="1">
      <alignment horizontal="left"/>
    </xf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5" fillId="0" borderId="9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left"/>
    </xf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4" fillId="0" borderId="4" xfId="1" applyFont="1" applyBorder="1" applyAlignment="1" applyProtection="1">
      <alignment horizontal="left"/>
    </xf>
    <xf numFmtId="0" fontId="5" fillId="0" borderId="5" xfId="1" applyFont="1" applyBorder="1"/>
    <xf numFmtId="0" fontId="4" fillId="0" borderId="0" xfId="1" applyFont="1" applyBorder="1" applyAlignment="1" applyProtection="1">
      <alignment horizontal="left"/>
    </xf>
    <xf numFmtId="0" fontId="5" fillId="0" borderId="14" xfId="1" applyFont="1" applyBorder="1"/>
    <xf numFmtId="0" fontId="4" fillId="0" borderId="0" xfId="1" quotePrefix="1" applyFont="1" applyBorder="1"/>
    <xf numFmtId="0" fontId="4" fillId="0" borderId="14" xfId="1" applyFont="1" applyBorder="1"/>
    <xf numFmtId="0" fontId="5" fillId="0" borderId="14" xfId="1" applyFont="1" applyBorder="1" applyAlignment="1">
      <alignment horizontal="right"/>
    </xf>
    <xf numFmtId="10" fontId="5" fillId="0" borderId="14" xfId="1" applyNumberFormat="1" applyFont="1" applyBorder="1"/>
    <xf numFmtId="0" fontId="1" fillId="0" borderId="0" xfId="0" applyFont="1"/>
    <xf numFmtId="0" fontId="14" fillId="0" borderId="0" xfId="0" applyFont="1"/>
    <xf numFmtId="0" fontId="15" fillId="0" borderId="0" xfId="0" applyFont="1"/>
    <xf numFmtId="0" fontId="5" fillId="0" borderId="0" xfId="2" applyFont="1" applyBorder="1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5" fillId="0" borderId="0" xfId="2" applyFont="1" applyBorder="1"/>
    <xf numFmtId="0" fontId="5" fillId="0" borderId="0" xfId="2" applyFont="1" applyFill="1" applyBorder="1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5" fillId="0" borderId="0" xfId="2" applyFont="1" applyFill="1" applyBorder="1"/>
    <xf numFmtId="0" fontId="4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 applyAlignment="1" applyProtection="1">
      <alignment horizontal="left"/>
    </xf>
    <xf numFmtId="0" fontId="3" fillId="0" borderId="0" xfId="2" applyFont="1"/>
    <xf numFmtId="0" fontId="6" fillId="0" borderId="0" xfId="2" applyFont="1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4" fillId="0" borderId="0" xfId="2" applyFont="1" applyBorder="1"/>
    <xf numFmtId="0" fontId="5" fillId="0" borderId="14" xfId="2" applyFont="1" applyBorder="1" applyAlignment="1">
      <alignment horizontal="right"/>
    </xf>
    <xf numFmtId="0" fontId="4" fillId="0" borderId="0" xfId="2" quotePrefix="1" applyFont="1" applyBorder="1"/>
    <xf numFmtId="0" fontId="4" fillId="0" borderId="14" xfId="2" applyFont="1" applyBorder="1"/>
    <xf numFmtId="0" fontId="4" fillId="0" borderId="14" xfId="2" applyFont="1" applyBorder="1" applyAlignment="1">
      <alignment horizontal="right"/>
    </xf>
    <xf numFmtId="0" fontId="4" fillId="0" borderId="0" xfId="2" applyFont="1" applyBorder="1" applyAlignment="1" applyProtection="1">
      <alignment horizontal="left"/>
    </xf>
    <xf numFmtId="0" fontId="5" fillId="0" borderId="14" xfId="2" applyFont="1" applyBorder="1"/>
    <xf numFmtId="0" fontId="5" fillId="0" borderId="0" xfId="2" applyFont="1" applyBorder="1"/>
    <xf numFmtId="0" fontId="4" fillId="0" borderId="0" xfId="2" applyFont="1" applyFill="1" applyBorder="1"/>
    <xf numFmtId="0" fontId="5" fillId="0" borderId="0" xfId="2" applyFont="1" applyFill="1" applyBorder="1"/>
    <xf numFmtId="0" fontId="4" fillId="0" borderId="14" xfId="2" applyFont="1" applyFill="1" applyBorder="1"/>
    <xf numFmtId="0" fontId="4" fillId="0" borderId="0" xfId="2" applyFont="1" applyFill="1" applyBorder="1" applyAlignment="1" applyProtection="1">
      <alignment horizontal="left"/>
    </xf>
    <xf numFmtId="10" fontId="5" fillId="0" borderId="14" xfId="2" applyNumberFormat="1" applyFont="1" applyBorder="1"/>
    <xf numFmtId="0" fontId="4" fillId="0" borderId="0" xfId="2" applyFont="1"/>
    <xf numFmtId="0" fontId="5" fillId="0" borderId="14" xfId="2" applyFont="1" applyFill="1" applyBorder="1" applyAlignment="1">
      <alignment horizontal="right"/>
    </xf>
    <xf numFmtId="0" fontId="4" fillId="0" borderId="0" xfId="2" applyFont="1" applyBorder="1"/>
    <xf numFmtId="0" fontId="5" fillId="0" borderId="14" xfId="2" applyFont="1" applyBorder="1" applyAlignment="1">
      <alignment horizontal="right"/>
    </xf>
    <xf numFmtId="0" fontId="4" fillId="0" borderId="14" xfId="2" applyFont="1" applyBorder="1"/>
    <xf numFmtId="0" fontId="4" fillId="0" borderId="0" xfId="2" applyFont="1" applyBorder="1" applyAlignment="1" applyProtection="1">
      <alignment horizontal="left"/>
    </xf>
    <xf numFmtId="0" fontId="5" fillId="0" borderId="14" xfId="2" applyFont="1" applyBorder="1"/>
    <xf numFmtId="10" fontId="5" fillId="0" borderId="14" xfId="2" applyNumberFormat="1" applyFont="1" applyBorder="1"/>
    <xf numFmtId="0" fontId="6" fillId="0" borderId="0" xfId="2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4" fillId="0" borderId="14" xfId="1" applyFont="1" applyBorder="1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4" fillId="0" borderId="0" xfId="2" applyFont="1" applyBorder="1"/>
    <xf numFmtId="0" fontId="5" fillId="0" borderId="14" xfId="2" applyFont="1" applyBorder="1" applyAlignment="1">
      <alignment horizontal="right"/>
    </xf>
    <xf numFmtId="0" fontId="4" fillId="0" borderId="14" xfId="2" applyFont="1" applyBorder="1"/>
    <xf numFmtId="10" fontId="5" fillId="0" borderId="14" xfId="2" applyNumberFormat="1" applyFont="1" applyBorder="1"/>
    <xf numFmtId="0" fontId="5" fillId="0" borderId="0" xfId="2" applyFont="1" applyBorder="1" applyAlignment="1" applyProtection="1">
      <alignment horizontal="left"/>
    </xf>
    <xf numFmtId="0" fontId="5" fillId="0" borderId="0" xfId="2" applyFont="1" applyBorder="1"/>
    <xf numFmtId="0" fontId="5" fillId="0" borderId="0" xfId="2" applyFont="1" applyBorder="1" applyAlignment="1" applyProtection="1">
      <alignment horizontal="center"/>
    </xf>
    <xf numFmtId="0" fontId="5" fillId="0" borderId="2" xfId="2" applyFont="1" applyBorder="1" applyAlignment="1" applyProtection="1">
      <alignment horizontal="center"/>
    </xf>
    <xf numFmtId="0" fontId="4" fillId="0" borderId="0" xfId="2" applyFont="1" applyBorder="1"/>
    <xf numFmtId="0" fontId="5" fillId="0" borderId="14" xfId="2" applyFont="1" applyBorder="1" applyAlignment="1">
      <alignment horizontal="right"/>
    </xf>
    <xf numFmtId="0" fontId="4" fillId="0" borderId="14" xfId="2" applyFont="1" applyBorder="1"/>
    <xf numFmtId="10" fontId="5" fillId="0" borderId="14" xfId="2" applyNumberFormat="1" applyFont="1" applyBorder="1"/>
    <xf numFmtId="0" fontId="4" fillId="0" borderId="0" xfId="2" applyFont="1" applyAlignment="1" applyProtection="1">
      <alignment horizontal="left"/>
    </xf>
    <xf numFmtId="0" fontId="6" fillId="0" borderId="7" xfId="2" applyFont="1" applyBorder="1"/>
    <xf numFmtId="0" fontId="6" fillId="0" borderId="6" xfId="2" applyFont="1" applyBorder="1"/>
    <xf numFmtId="0" fontId="6" fillId="0" borderId="8" xfId="2" applyFont="1" applyBorder="1"/>
    <xf numFmtId="0" fontId="5" fillId="0" borderId="5" xfId="2" applyFont="1" applyBorder="1"/>
    <xf numFmtId="2" fontId="4" fillId="0" borderId="15" xfId="2" applyNumberFormat="1" applyFont="1" applyBorder="1"/>
    <xf numFmtId="2" fontId="4" fillId="0" borderId="1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5" fillId="0" borderId="4" xfId="2" applyFont="1" applyBorder="1"/>
    <xf numFmtId="0" fontId="5" fillId="0" borderId="3" xfId="2" applyFont="1" applyBorder="1"/>
    <xf numFmtId="0" fontId="9" fillId="0" borderId="7" xfId="2" applyFont="1" applyBorder="1"/>
    <xf numFmtId="0" fontId="0" fillId="0" borderId="6" xfId="0" applyBorder="1"/>
    <xf numFmtId="0" fontId="0" fillId="0" borderId="12" xfId="0" applyBorder="1"/>
    <xf numFmtId="0" fontId="4" fillId="0" borderId="2" xfId="2" applyFont="1" applyFill="1" applyBorder="1"/>
    <xf numFmtId="0" fontId="5" fillId="0" borderId="2" xfId="2" quotePrefix="1" applyFont="1" applyBorder="1" applyAlignment="1">
      <alignment horizontal="right"/>
    </xf>
    <xf numFmtId="0" fontId="9" fillId="0" borderId="3" xfId="2" applyFont="1" applyBorder="1"/>
    <xf numFmtId="0" fontId="5" fillId="0" borderId="6" xfId="2" applyFont="1" applyBorder="1"/>
    <xf numFmtId="0" fontId="9" fillId="0" borderId="4" xfId="2" applyFont="1" applyBorder="1"/>
    <xf numFmtId="0" fontId="5" fillId="0" borderId="7" xfId="2" applyFont="1" applyBorder="1"/>
    <xf numFmtId="0" fontId="5" fillId="0" borderId="0" xfId="2" applyFont="1"/>
    <xf numFmtId="0" fontId="9" fillId="0" borderId="6" xfId="2" applyFont="1" applyBorder="1"/>
    <xf numFmtId="0" fontId="9" fillId="0" borderId="2" xfId="2" applyFont="1" applyBorder="1"/>
    <xf numFmtId="0" fontId="9" fillId="0" borderId="0" xfId="2" applyFont="1" applyBorder="1"/>
    <xf numFmtId="0" fontId="9" fillId="0" borderId="10" xfId="2" applyFont="1" applyBorder="1"/>
    <xf numFmtId="0" fontId="9" fillId="0" borderId="11" xfId="2" applyFont="1" applyBorder="1"/>
    <xf numFmtId="0" fontId="5" fillId="0" borderId="0" xfId="2" applyFont="1" applyBorder="1"/>
    <xf numFmtId="0" fontId="5" fillId="0" borderId="10" xfId="2" applyFont="1" applyBorder="1"/>
    <xf numFmtId="0" fontId="13" fillId="0" borderId="11" xfId="2" applyFont="1" applyBorder="1"/>
    <xf numFmtId="0" fontId="13" fillId="0" borderId="10" xfId="2" applyFont="1" applyBorder="1"/>
    <xf numFmtId="0" fontId="4" fillId="0" borderId="18" xfId="2" applyFont="1" applyBorder="1"/>
    <xf numFmtId="0" fontId="4" fillId="0" borderId="1" xfId="2" applyFont="1" applyBorder="1"/>
    <xf numFmtId="0" fontId="9" fillId="0" borderId="8" xfId="2" applyFont="1" applyBorder="1"/>
    <xf numFmtId="0" fontId="4" fillId="0" borderId="3" xfId="2" applyFont="1" applyBorder="1" applyAlignment="1" applyProtection="1">
      <alignment horizontal="left"/>
    </xf>
    <xf numFmtId="0" fontId="4" fillId="0" borderId="10" xfId="2" applyFont="1" applyBorder="1" applyAlignment="1" applyProtection="1">
      <alignment horizontal="left"/>
    </xf>
    <xf numFmtId="0" fontId="9" fillId="0" borderId="5" xfId="2" applyFont="1" applyBorder="1"/>
    <xf numFmtId="2" fontId="4" fillId="0" borderId="12" xfId="2" applyNumberFormat="1" applyFont="1" applyBorder="1" applyProtection="1"/>
    <xf numFmtId="0" fontId="4" fillId="0" borderId="16" xfId="2" applyFont="1" applyBorder="1"/>
    <xf numFmtId="2" fontId="4" fillId="0" borderId="4" xfId="2" applyNumberFormat="1" applyFont="1" applyBorder="1"/>
    <xf numFmtId="2" fontId="4" fillId="0" borderId="7" xfId="2" applyNumberFormat="1" applyFont="1" applyBorder="1"/>
    <xf numFmtId="2" fontId="4" fillId="0" borderId="7" xfId="2" applyNumberFormat="1" applyFont="1" applyBorder="1" applyProtection="1"/>
    <xf numFmtId="2" fontId="5" fillId="0" borderId="0" xfId="2" quotePrefix="1" applyNumberFormat="1" applyFont="1" applyAlignment="1">
      <alignment horizontal="right"/>
    </xf>
    <xf numFmtId="0" fontId="4" fillId="0" borderId="2" xfId="2" applyFont="1" applyFill="1" applyBorder="1" applyProtection="1"/>
    <xf numFmtId="0" fontId="4" fillId="0" borderId="8" xfId="2" applyFont="1" applyFill="1" applyBorder="1"/>
    <xf numFmtId="0" fontId="6" fillId="0" borderId="6" xfId="1" applyFont="1" applyFill="1" applyBorder="1"/>
    <xf numFmtId="0" fontId="5" fillId="0" borderId="11" xfId="2" applyFont="1" applyBorder="1"/>
    <xf numFmtId="0" fontId="5" fillId="0" borderId="0" xfId="2" applyFont="1" applyFill="1"/>
    <xf numFmtId="0" fontId="4" fillId="0" borderId="11" xfId="2" applyFont="1" applyFill="1" applyBorder="1"/>
    <xf numFmtId="0" fontId="4" fillId="0" borderId="6" xfId="2" applyFont="1" applyFill="1" applyBorder="1"/>
    <xf numFmtId="0" fontId="4" fillId="0" borderId="7" xfId="2" applyFont="1" applyFill="1" applyBorder="1"/>
    <xf numFmtId="0" fontId="6" fillId="0" borderId="7" xfId="1" applyFont="1" applyFill="1" applyBorder="1"/>
    <xf numFmtId="0" fontId="6" fillId="0" borderId="8" xfId="1" applyFont="1" applyFill="1" applyBorder="1"/>
    <xf numFmtId="0" fontId="4" fillId="0" borderId="0" xfId="2" applyFont="1" applyBorder="1"/>
    <xf numFmtId="0" fontId="4" fillId="0" borderId="2" xfId="2" applyFont="1" applyBorder="1" applyAlignment="1">
      <alignment horizontal="right"/>
    </xf>
    <xf numFmtId="0" fontId="4" fillId="0" borderId="2" xfId="2" applyFont="1" applyBorder="1" applyProtection="1"/>
    <xf numFmtId="0" fontId="4" fillId="0" borderId="10" xfId="2" applyFont="1" applyBorder="1"/>
    <xf numFmtId="2" fontId="4" fillId="0" borderId="0" xfId="2" applyNumberFormat="1" applyFont="1" applyBorder="1"/>
    <xf numFmtId="2" fontId="4" fillId="0" borderId="0" xfId="2" quotePrefix="1" applyNumberFormat="1" applyFont="1" applyBorder="1" applyAlignment="1">
      <alignment horizontal="right"/>
    </xf>
    <xf numFmtId="2" fontId="4" fillId="0" borderId="0" xfId="2" quotePrefix="1" applyNumberFormat="1" applyFont="1" applyAlignment="1">
      <alignment horizontal="right"/>
    </xf>
    <xf numFmtId="0" fontId="4" fillId="0" borderId="0" xfId="2" applyFont="1" applyFill="1"/>
    <xf numFmtId="2" fontId="4" fillId="0" borderId="10" xfId="2" applyNumberFormat="1" applyFont="1" applyBorder="1"/>
    <xf numFmtId="0" fontId="4" fillId="0" borderId="10" xfId="2" applyFont="1" applyFill="1" applyBorder="1"/>
    <xf numFmtId="0" fontId="2" fillId="0" borderId="0" xfId="1"/>
    <xf numFmtId="0" fontId="4" fillId="0" borderId="0" xfId="1" applyFont="1"/>
    <xf numFmtId="0" fontId="4" fillId="0" borderId="0" xfId="1" applyFont="1" applyBorder="1"/>
    <xf numFmtId="0" fontId="4" fillId="0" borderId="3" xfId="1" applyFont="1" applyBorder="1"/>
    <xf numFmtId="0" fontId="7" fillId="0" borderId="4" xfId="1" applyFont="1" applyBorder="1" applyAlignment="1" applyProtection="1">
      <alignment horizontal="left"/>
    </xf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5" fillId="0" borderId="9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left"/>
    </xf>
    <xf numFmtId="0" fontId="4" fillId="0" borderId="12" xfId="1" applyFont="1" applyBorder="1"/>
    <xf numFmtId="0" fontId="6" fillId="0" borderId="3" xfId="1" applyFont="1" applyBorder="1"/>
    <xf numFmtId="0" fontId="6" fillId="0" borderId="4" xfId="1" applyFont="1" applyBorder="1"/>
    <xf numFmtId="0" fontId="8" fillId="0" borderId="4" xfId="1" applyFont="1" applyBorder="1"/>
    <xf numFmtId="0" fontId="6" fillId="0" borderId="5" xfId="1" applyFont="1" applyBorder="1"/>
    <xf numFmtId="0" fontId="4" fillId="0" borderId="4" xfId="1" applyFont="1" applyBorder="1" applyAlignment="1" applyProtection="1">
      <alignment horizontal="left"/>
    </xf>
    <xf numFmtId="0" fontId="5" fillId="0" borderId="5" xfId="1" applyFont="1" applyBorder="1"/>
    <xf numFmtId="0" fontId="7" fillId="0" borderId="4" xfId="1" applyFont="1" applyBorder="1"/>
    <xf numFmtId="0" fontId="4" fillId="4" borderId="9" xfId="2" applyFont="1" applyFill="1" applyBorder="1"/>
    <xf numFmtId="0" fontId="4" fillId="4" borderId="2" xfId="2" applyFont="1" applyFill="1" applyBorder="1"/>
    <xf numFmtId="0" fontId="9" fillId="4" borderId="2" xfId="2" applyFont="1" applyFill="1" applyBorder="1"/>
    <xf numFmtId="0" fontId="9" fillId="4" borderId="12" xfId="2" applyFont="1" applyFill="1" applyBorder="1"/>
    <xf numFmtId="0" fontId="4" fillId="4" borderId="14" xfId="2" applyFont="1" applyFill="1" applyBorder="1"/>
    <xf numFmtId="0" fontId="5" fillId="0" borderId="2" xfId="2" applyFont="1" applyBorder="1"/>
    <xf numFmtId="0" fontId="4" fillId="0" borderId="3" xfId="2" applyFont="1" applyBorder="1"/>
    <xf numFmtId="0" fontId="7" fillId="0" borderId="4" xfId="2" applyFont="1" applyBorder="1" applyAlignment="1" applyProtection="1">
      <alignment horizontal="left"/>
    </xf>
    <xf numFmtId="0" fontId="4" fillId="0" borderId="4" xfId="2" applyFont="1" applyBorder="1"/>
    <xf numFmtId="0" fontId="4" fillId="0" borderId="5" xfId="2" applyFont="1" applyBorder="1"/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/>
    <xf numFmtId="0" fontId="5" fillId="0" borderId="9" xfId="2" applyFont="1" applyBorder="1" applyAlignment="1" applyProtection="1">
      <alignment horizontal="center"/>
    </xf>
    <xf numFmtId="0" fontId="9" fillId="0" borderId="12" xfId="2" applyFont="1" applyBorder="1"/>
    <xf numFmtId="0" fontId="4" fillId="0" borderId="12" xfId="2" applyFont="1" applyBorder="1"/>
    <xf numFmtId="0" fontId="6" fillId="0" borderId="3" xfId="2" applyFont="1" applyBorder="1"/>
    <xf numFmtId="0" fontId="6" fillId="0" borderId="4" xfId="2" applyFont="1" applyBorder="1"/>
    <xf numFmtId="0" fontId="8" fillId="0" borderId="4" xfId="2" applyFont="1" applyBorder="1"/>
    <xf numFmtId="0" fontId="6" fillId="0" borderId="5" xfId="2" applyFont="1" applyBorder="1"/>
    <xf numFmtId="0" fontId="4" fillId="0" borderId="4" xfId="2" applyFont="1" applyBorder="1" applyAlignment="1" applyProtection="1">
      <alignment horizontal="left"/>
    </xf>
    <xf numFmtId="0" fontId="5" fillId="0" borderId="9" xfId="2" applyFont="1" applyBorder="1"/>
    <xf numFmtId="0" fontId="9" fillId="0" borderId="9" xfId="2" applyFont="1" applyBorder="1"/>
    <xf numFmtId="2" fontId="4" fillId="0" borderId="12" xfId="2" applyNumberFormat="1" applyFont="1" applyBorder="1"/>
    <xf numFmtId="0" fontId="5" fillId="0" borderId="12" xfId="2" applyFont="1" applyBorder="1"/>
    <xf numFmtId="2" fontId="5" fillId="0" borderId="12" xfId="2" applyNumberFormat="1" applyFont="1" applyBorder="1"/>
    <xf numFmtId="2" fontId="5" fillId="0" borderId="9" xfId="2" applyNumberFormat="1" applyFont="1" applyBorder="1"/>
    <xf numFmtId="2" fontId="5" fillId="0" borderId="2" xfId="2" applyNumberFormat="1" applyFont="1" applyBorder="1"/>
    <xf numFmtId="0" fontId="4" fillId="0" borderId="0" xfId="2" applyFont="1"/>
    <xf numFmtId="0" fontId="4" fillId="0" borderId="2" xfId="2" applyFont="1" applyBorder="1"/>
    <xf numFmtId="0" fontId="4" fillId="0" borderId="11" xfId="2" applyFont="1" applyBorder="1"/>
    <xf numFmtId="2" fontId="4" fillId="0" borderId="2" xfId="2" applyNumberFormat="1" applyFont="1" applyBorder="1"/>
    <xf numFmtId="2" fontId="4" fillId="0" borderId="14" xfId="2" applyNumberFormat="1" applyFont="1" applyBorder="1"/>
    <xf numFmtId="2" fontId="4" fillId="0" borderId="14" xfId="2" applyNumberFormat="1" applyFont="1" applyBorder="1" applyAlignment="1">
      <alignment horizontal="right"/>
    </xf>
    <xf numFmtId="2" fontId="4" fillId="0" borderId="9" xfId="2" applyNumberFormat="1" applyFont="1" applyBorder="1"/>
    <xf numFmtId="0" fontId="6" fillId="0" borderId="7" xfId="2" applyBorder="1"/>
    <xf numFmtId="0" fontId="6" fillId="0" borderId="4" xfId="2" applyBorder="1"/>
    <xf numFmtId="2" fontId="4" fillId="4" borderId="9" xfId="2" applyNumberFormat="1" applyFont="1" applyFill="1" applyBorder="1"/>
    <xf numFmtId="0" fontId="4" fillId="4" borderId="12" xfId="2" applyFont="1" applyFill="1" applyBorder="1"/>
    <xf numFmtId="0" fontId="4" fillId="0" borderId="15" xfId="1" applyFont="1" applyBorder="1" applyAlignment="1" applyProtection="1">
      <alignment horizontal="left"/>
    </xf>
    <xf numFmtId="0" fontId="4" fillId="0" borderId="17" xfId="1" applyFont="1" applyBorder="1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2"/>
    <xf numFmtId="0" fontId="4" fillId="0" borderId="5" xfId="2" applyFont="1" applyBorder="1"/>
    <xf numFmtId="0" fontId="4" fillId="0" borderId="9" xfId="2" applyFont="1" applyBorder="1"/>
    <xf numFmtId="0" fontId="3" fillId="0" borderId="0" xfId="2" applyFont="1" applyAlignment="1">
      <alignment horizontal="center"/>
    </xf>
    <xf numFmtId="2" fontId="6" fillId="0" borderId="0" xfId="2" applyNumberFormat="1"/>
    <xf numFmtId="0" fontId="5" fillId="0" borderId="2" xfId="2" applyFont="1" applyFill="1" applyBorder="1"/>
    <xf numFmtId="0" fontId="4" fillId="0" borderId="12" xfId="2" applyFont="1" applyFill="1" applyBorder="1"/>
    <xf numFmtId="0" fontId="11" fillId="0" borderId="0" xfId="2" applyFont="1" applyAlignment="1">
      <alignment horizontal="center"/>
    </xf>
    <xf numFmtId="0" fontId="10" fillId="0" borderId="0" xfId="2" applyFont="1"/>
    <xf numFmtId="0" fontId="10" fillId="2" borderId="0" xfId="2" applyFont="1" applyFill="1"/>
    <xf numFmtId="0" fontId="10" fillId="2" borderId="0" xfId="2" quotePrefix="1" applyFont="1" applyFill="1"/>
    <xf numFmtId="0" fontId="12" fillId="3" borderId="0" xfId="2" applyFont="1" applyFill="1" applyAlignment="1">
      <alignment horizontal="center"/>
    </xf>
    <xf numFmtId="1" fontId="12" fillId="3" borderId="0" xfId="2" applyNumberFormat="1" applyFont="1" applyFill="1" applyAlignment="1">
      <alignment horizontal="center"/>
    </xf>
    <xf numFmtId="0" fontId="6" fillId="5" borderId="0" xfId="2" applyFill="1"/>
    <xf numFmtId="3" fontId="6" fillId="0" borderId="0" xfId="2" applyNumberFormat="1"/>
    <xf numFmtId="0" fontId="3" fillId="5" borderId="0" xfId="2" applyFont="1" applyFill="1" applyAlignment="1">
      <alignment horizontal="center"/>
    </xf>
    <xf numFmtId="0" fontId="5" fillId="0" borderId="5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0" fontId="1" fillId="0" borderId="14" xfId="0" applyFont="1" applyBorder="1"/>
    <xf numFmtId="0" fontId="1" fillId="0" borderId="0" xfId="0" applyFont="1" applyFill="1" applyBorder="1"/>
    <xf numFmtId="0" fontId="3" fillId="0" borderId="0" xfId="0" applyFont="1"/>
    <xf numFmtId="0" fontId="5" fillId="0" borderId="14" xfId="1" applyFont="1" applyBorder="1" applyAlignment="1">
      <alignment horizontal="right"/>
    </xf>
    <xf numFmtId="0" fontId="0" fillId="0" borderId="0" xfId="0" applyFont="1"/>
    <xf numFmtId="0" fontId="4" fillId="0" borderId="14" xfId="1" applyFont="1" applyBorder="1"/>
    <xf numFmtId="0" fontId="9" fillId="0" borderId="12" xfId="1" applyFont="1" applyBorder="1"/>
    <xf numFmtId="0" fontId="9" fillId="0" borderId="6" xfId="1" applyFont="1" applyBorder="1"/>
    <xf numFmtId="0" fontId="9" fillId="0" borderId="8" xfId="1" applyFont="1" applyBorder="1"/>
    <xf numFmtId="0" fontId="5" fillId="0" borderId="14" xfId="1" applyFont="1" applyBorder="1" applyAlignment="1">
      <alignment horizontal="right"/>
    </xf>
    <xf numFmtId="10" fontId="4" fillId="0" borderId="14" xfId="1" applyNumberFormat="1" applyFont="1" applyBorder="1"/>
    <xf numFmtId="0" fontId="4" fillId="0" borderId="14" xfId="1" applyFont="1" applyBorder="1"/>
    <xf numFmtId="0" fontId="14" fillId="0" borderId="5" xfId="0" applyFont="1" applyBorder="1"/>
    <xf numFmtId="0" fontId="14" fillId="0" borderId="9" xfId="0" applyFont="1" applyBorder="1"/>
    <xf numFmtId="0" fontId="14" fillId="0" borderId="3" xfId="0" applyFont="1" applyBorder="1"/>
    <xf numFmtId="0" fontId="14" fillId="0" borderId="2" xfId="0" applyFont="1" applyBorder="1"/>
    <xf numFmtId="0" fontId="0" fillId="0" borderId="0" xfId="0"/>
    <xf numFmtId="0" fontId="4" fillId="0" borderId="0" xfId="1" applyFont="1"/>
    <xf numFmtId="0" fontId="4" fillId="0" borderId="0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5" fillId="0" borderId="9" xfId="1" applyFont="1" applyBorder="1" applyAlignment="1" applyProtection="1">
      <alignment horizontal="center"/>
    </xf>
    <xf numFmtId="0" fontId="5" fillId="0" borderId="5" xfId="1" applyFont="1" applyBorder="1"/>
    <xf numFmtId="0" fontId="4" fillId="0" borderId="3" xfId="1" applyFont="1" applyBorder="1"/>
    <xf numFmtId="0" fontId="4" fillId="0" borderId="4" xfId="1" applyFont="1" applyBorder="1"/>
    <xf numFmtId="0" fontId="5" fillId="0" borderId="3" xfId="1" applyFont="1" applyBorder="1" applyAlignment="1" applyProtection="1">
      <alignment horizontal="left"/>
    </xf>
    <xf numFmtId="0" fontId="4" fillId="0" borderId="4" xfId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left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4" fillId="0" borderId="11" xfId="3" applyFont="1" applyBorder="1"/>
    <xf numFmtId="0" fontId="14" fillId="0" borderId="10" xfId="0" applyFont="1" applyBorder="1"/>
    <xf numFmtId="0" fontId="14" fillId="0" borderId="11" xfId="0" applyFont="1" applyBorder="1"/>
    <xf numFmtId="0" fontId="4" fillId="0" borderId="2" xfId="3" applyFont="1" applyFill="1" applyBorder="1"/>
    <xf numFmtId="2" fontId="4" fillId="0" borderId="2" xfId="3" applyNumberFormat="1" applyFont="1" applyBorder="1"/>
    <xf numFmtId="2" fontId="4" fillId="0" borderId="0" xfId="3" quotePrefix="1" applyNumberFormat="1" applyFont="1" applyAlignment="1">
      <alignment horizontal="right"/>
    </xf>
    <xf numFmtId="0" fontId="4" fillId="0" borderId="0" xfId="3" applyFont="1" applyFill="1"/>
    <xf numFmtId="0" fontId="5" fillId="0" borderId="0" xfId="1" applyFont="1" applyBorder="1" applyAlignment="1" applyProtection="1">
      <alignment horizontal="left"/>
    </xf>
    <xf numFmtId="0" fontId="4" fillId="0" borderId="8" xfId="1" applyFont="1" applyBorder="1" applyAlignment="1" applyProtection="1">
      <alignment horizontal="center"/>
    </xf>
    <xf numFmtId="0" fontId="5" fillId="0" borderId="0" xfId="1" applyFont="1" applyBorder="1" applyProtection="1"/>
    <xf numFmtId="0" fontId="5" fillId="2" borderId="9" xfId="1" applyFont="1" applyFill="1" applyBorder="1"/>
    <xf numFmtId="0" fontId="9" fillId="2" borderId="12" xfId="1" applyFont="1" applyFill="1" applyBorder="1"/>
    <xf numFmtId="0" fontId="14" fillId="4" borderId="2" xfId="0" applyFont="1" applyFill="1" applyBorder="1"/>
    <xf numFmtId="0" fontId="14" fillId="0" borderId="11" xfId="0" applyFont="1" applyFill="1" applyBorder="1"/>
    <xf numFmtId="0" fontId="14" fillId="0" borderId="2" xfId="0" applyFont="1" applyFill="1" applyBorder="1"/>
    <xf numFmtId="0" fontId="14" fillId="0" borderId="0" xfId="0" applyFont="1" applyFill="1" applyBorder="1"/>
    <xf numFmtId="0" fontId="14" fillId="0" borderId="6" xfId="0" applyFont="1" applyBorder="1"/>
    <xf numFmtId="0" fontId="14" fillId="0" borderId="8" xfId="0" applyFont="1" applyBorder="1"/>
    <xf numFmtId="0" fontId="14" fillId="0" borderId="12" xfId="0" applyFont="1" applyBorder="1"/>
    <xf numFmtId="2" fontId="4" fillId="0" borderId="4" xfId="2" applyNumberFormat="1" applyFont="1" applyFill="1" applyBorder="1"/>
    <xf numFmtId="10" fontId="1" fillId="0" borderId="14" xfId="0" applyNumberFormat="1" applyFont="1" applyBorder="1"/>
    <xf numFmtId="0" fontId="9" fillId="0" borderId="0" xfId="2" applyFont="1" applyFill="1" applyBorder="1"/>
    <xf numFmtId="0" fontId="15" fillId="0" borderId="14" xfId="0" applyFont="1" applyBorder="1"/>
    <xf numFmtId="0" fontId="15" fillId="4" borderId="14" xfId="0" applyFont="1" applyFill="1" applyBorder="1"/>
    <xf numFmtId="2" fontId="15" fillId="0" borderId="14" xfId="0" applyNumberFormat="1" applyFont="1" applyBorder="1"/>
    <xf numFmtId="2" fontId="15" fillId="0" borderId="0" xfId="0" applyNumberFormat="1" applyFont="1"/>
    <xf numFmtId="2" fontId="4" fillId="0" borderId="14" xfId="1" applyNumberFormat="1" applyFont="1" applyBorder="1"/>
    <xf numFmtId="0" fontId="9" fillId="2" borderId="0" xfId="1" applyFont="1" applyFill="1" applyBorder="1"/>
    <xf numFmtId="2" fontId="4" fillId="0" borderId="14" xfId="1" applyNumberFormat="1" applyFont="1" applyBorder="1"/>
    <xf numFmtId="2" fontId="14" fillId="0" borderId="0" xfId="0" applyNumberFormat="1" applyFont="1"/>
    <xf numFmtId="0" fontId="2" fillId="0" borderId="0" xfId="2" applyFont="1"/>
    <xf numFmtId="0" fontId="0" fillId="5" borderId="0" xfId="0" applyFill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2" fillId="0" borderId="0" xfId="1"/>
    <xf numFmtId="0" fontId="2" fillId="6" borderId="0" xfId="1" applyFill="1"/>
    <xf numFmtId="0" fontId="2" fillId="0" borderId="0" xfId="1"/>
    <xf numFmtId="0" fontId="2" fillId="0" borderId="0" xfId="1" applyFill="1"/>
    <xf numFmtId="2" fontId="0" fillId="0" borderId="0" xfId="0" applyNumberFormat="1"/>
    <xf numFmtId="0" fontId="5" fillId="7" borderId="10" xfId="2" applyFont="1" applyFill="1" applyBorder="1"/>
    <xf numFmtId="0" fontId="13" fillId="7" borderId="0" xfId="2" applyFont="1" applyFill="1" applyBorder="1"/>
    <xf numFmtId="10" fontId="6" fillId="0" borderId="0" xfId="2" applyNumberFormat="1"/>
    <xf numFmtId="0" fontId="12" fillId="3" borderId="0" xfId="2" applyFont="1" applyFill="1" applyAlignment="1">
      <alignment horizontal="center" wrapText="1"/>
    </xf>
    <xf numFmtId="0" fontId="16" fillId="3" borderId="0" xfId="0" applyFont="1" applyFill="1" applyAlignment="1">
      <alignment horizontal="center" wrapText="1"/>
    </xf>
  </cellXfs>
  <cellStyles count="4">
    <cellStyle name="Standaard" xfId="0" builtinId="0"/>
    <cellStyle name="Standaard 2" xfId="1"/>
    <cellStyle name="Standaard 2 2" xfId="2"/>
    <cellStyle name="Standaard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5"/>
  <sheetViews>
    <sheetView tabSelected="1" topLeftCell="A148" workbookViewId="0">
      <selection activeCell="AA208" sqref="AA208"/>
    </sheetView>
  </sheetViews>
  <sheetFormatPr defaultRowHeight="12.75" x14ac:dyDescent="0.2"/>
  <cols>
    <col min="1" max="1" width="3.7109375" customWidth="1"/>
    <col min="2" max="2" width="23" customWidth="1"/>
    <col min="3" max="13" width="6.7109375" customWidth="1"/>
    <col min="14" max="14" width="3.7109375" customWidth="1"/>
    <col min="15" max="15" width="8.28515625" customWidth="1"/>
    <col min="16" max="27" width="6.7109375" customWidth="1"/>
    <col min="28" max="28" width="10.7109375" bestFit="1" customWidth="1"/>
  </cols>
  <sheetData>
    <row r="1" spans="1:28" x14ac:dyDescent="0.2">
      <c r="A1" s="3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1"/>
    </row>
    <row r="2" spans="1:28" ht="15.75" x14ac:dyDescent="0.25">
      <c r="A2" s="16"/>
      <c r="B2" s="17"/>
      <c r="C2" s="18" t="s">
        <v>110</v>
      </c>
      <c r="D2" s="19"/>
      <c r="E2" s="19"/>
      <c r="F2" s="19"/>
      <c r="G2" s="19"/>
      <c r="H2" s="19"/>
      <c r="I2" s="19"/>
      <c r="J2" s="19"/>
      <c r="K2" s="19"/>
      <c r="L2" s="19"/>
      <c r="M2" s="20"/>
      <c r="N2" s="173"/>
      <c r="O2" s="165"/>
      <c r="P2" s="164" t="s">
        <v>111</v>
      </c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6"/>
    </row>
    <row r="3" spans="1:28" x14ac:dyDescent="0.2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27"/>
      <c r="N3" s="8"/>
      <c r="O3" s="168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9"/>
    </row>
    <row r="4" spans="1:28" x14ac:dyDescent="0.2">
      <c r="A4" s="16"/>
      <c r="B4" s="19"/>
      <c r="C4" s="29" t="s">
        <v>1</v>
      </c>
      <c r="D4" s="19"/>
      <c r="E4" s="19"/>
      <c r="F4" s="19"/>
      <c r="G4" s="19"/>
      <c r="H4" s="19"/>
      <c r="I4" s="19"/>
      <c r="J4" s="19"/>
      <c r="K4" s="19"/>
      <c r="L4" s="19"/>
      <c r="M4" s="20"/>
      <c r="N4" s="163"/>
      <c r="O4" s="165"/>
      <c r="P4" s="177" t="s">
        <v>1</v>
      </c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6"/>
      <c r="AB4" s="12" t="s">
        <v>2</v>
      </c>
    </row>
    <row r="5" spans="1:28" x14ac:dyDescent="0.2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167"/>
      <c r="O5" s="168"/>
      <c r="P5" s="168"/>
      <c r="Q5" s="168"/>
      <c r="R5" s="168"/>
      <c r="S5" s="168"/>
      <c r="T5" s="168"/>
      <c r="U5" s="162"/>
      <c r="V5" s="168"/>
      <c r="W5" s="168"/>
      <c r="X5" s="168"/>
      <c r="Y5" s="168"/>
      <c r="Z5" s="168"/>
      <c r="AA5" s="169"/>
      <c r="AB5" s="13"/>
    </row>
    <row r="6" spans="1:28" x14ac:dyDescent="0.2">
      <c r="A6" s="171" t="s">
        <v>13</v>
      </c>
      <c r="B6" s="178"/>
      <c r="C6" s="170" t="s">
        <v>3</v>
      </c>
      <c r="D6" s="170" t="s">
        <v>4</v>
      </c>
      <c r="E6" s="170" t="s">
        <v>5</v>
      </c>
      <c r="F6" s="170" t="s">
        <v>6</v>
      </c>
      <c r="G6" s="170" t="s">
        <v>7</v>
      </c>
      <c r="H6" s="170" t="s">
        <v>8</v>
      </c>
      <c r="I6" s="170" t="s">
        <v>9</v>
      </c>
      <c r="J6" s="170" t="s">
        <v>10</v>
      </c>
      <c r="K6" s="170" t="s">
        <v>11</v>
      </c>
      <c r="L6" s="170" t="s">
        <v>12</v>
      </c>
      <c r="M6" s="170" t="s">
        <v>14</v>
      </c>
      <c r="N6" s="25" t="s">
        <v>13</v>
      </c>
      <c r="O6" s="30"/>
      <c r="P6" s="170" t="s">
        <v>15</v>
      </c>
      <c r="Q6" s="170" t="s">
        <v>16</v>
      </c>
      <c r="R6" s="170" t="s">
        <v>17</v>
      </c>
      <c r="S6" s="170">
        <v>15</v>
      </c>
      <c r="T6" s="240">
        <v>16</v>
      </c>
      <c r="U6" s="170">
        <v>18</v>
      </c>
      <c r="V6" s="239">
        <v>19</v>
      </c>
      <c r="W6" s="24">
        <v>20</v>
      </c>
      <c r="X6" s="170">
        <v>21</v>
      </c>
      <c r="Y6" s="5">
        <v>22</v>
      </c>
      <c r="Z6" s="170">
        <v>23</v>
      </c>
      <c r="AA6" s="170" t="s">
        <v>2</v>
      </c>
      <c r="AB6" s="170" t="s">
        <v>18</v>
      </c>
    </row>
    <row r="7" spans="1:28" x14ac:dyDescent="0.2">
      <c r="A7" s="167"/>
      <c r="B7" s="169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21"/>
      <c r="O7" s="23"/>
      <c r="P7" s="172"/>
      <c r="Q7" s="172"/>
      <c r="R7" s="172"/>
      <c r="S7" s="172"/>
      <c r="T7" s="167"/>
      <c r="U7" s="172"/>
      <c r="V7" s="169"/>
      <c r="W7" s="28"/>
      <c r="X7" s="172"/>
      <c r="Y7" s="6"/>
      <c r="Z7" s="172"/>
      <c r="AA7" s="172"/>
      <c r="AB7" s="172"/>
    </row>
    <row r="8" spans="1:28" x14ac:dyDescent="0.2">
      <c r="U8" s="106"/>
    </row>
    <row r="9" spans="1:28" s="37" customFormat="1" x14ac:dyDescent="0.2">
      <c r="A9" s="37" t="s">
        <v>19</v>
      </c>
      <c r="B9" s="37" t="s">
        <v>20</v>
      </c>
      <c r="C9" s="241">
        <v>342</v>
      </c>
      <c r="D9" s="241">
        <v>418</v>
      </c>
      <c r="E9" s="241">
        <v>333</v>
      </c>
      <c r="F9" s="241">
        <v>231</v>
      </c>
      <c r="G9" s="241">
        <v>273</v>
      </c>
      <c r="H9" s="241">
        <v>396</v>
      </c>
      <c r="I9" s="241">
        <v>450</v>
      </c>
      <c r="J9" s="241">
        <v>214</v>
      </c>
      <c r="K9" s="241">
        <v>262</v>
      </c>
      <c r="L9" s="241">
        <v>255</v>
      </c>
      <c r="M9" s="241">
        <v>263</v>
      </c>
      <c r="N9" s="37" t="str">
        <f>A9</f>
        <v>1.</v>
      </c>
      <c r="O9" s="37" t="str">
        <f>B9</f>
        <v>VVD</v>
      </c>
      <c r="P9" s="241">
        <v>121</v>
      </c>
      <c r="Q9" s="241">
        <v>423</v>
      </c>
      <c r="R9" s="241">
        <v>176</v>
      </c>
      <c r="S9" s="241">
        <v>634</v>
      </c>
      <c r="T9" s="241">
        <v>532</v>
      </c>
      <c r="U9" s="241">
        <v>457</v>
      </c>
      <c r="V9" s="241">
        <v>392</v>
      </c>
      <c r="W9" s="241">
        <v>497</v>
      </c>
      <c r="X9" s="241">
        <v>599</v>
      </c>
      <c r="Y9" s="241">
        <v>652</v>
      </c>
      <c r="Z9" s="241">
        <v>38</v>
      </c>
      <c r="AA9" s="244">
        <f>SUM(C9:Z9)</f>
        <v>7958</v>
      </c>
      <c r="AB9" s="294">
        <f>SUM(AA9/$AA$160)</f>
        <v>0.25189921499113699</v>
      </c>
    </row>
    <row r="10" spans="1:28" s="37" customFormat="1" x14ac:dyDescent="0.2"/>
    <row r="11" spans="1:28" s="38" customFormat="1" ht="12" x14ac:dyDescent="0.2">
      <c r="B11" s="38" t="s">
        <v>24</v>
      </c>
      <c r="C11" s="59">
        <v>143</v>
      </c>
      <c r="D11" s="59">
        <v>176</v>
      </c>
      <c r="E11" s="59">
        <v>183</v>
      </c>
      <c r="F11" s="59">
        <v>129</v>
      </c>
      <c r="G11" s="59">
        <v>153</v>
      </c>
      <c r="H11" s="59">
        <v>144</v>
      </c>
      <c r="I11" s="59">
        <v>202</v>
      </c>
      <c r="J11" s="59">
        <v>99</v>
      </c>
      <c r="K11" s="59">
        <v>87</v>
      </c>
      <c r="L11" s="59">
        <v>134</v>
      </c>
      <c r="M11" s="59">
        <v>143</v>
      </c>
      <c r="O11" s="38" t="str">
        <f t="shared" ref="O11:O12" si="0">B11</f>
        <v>PS '15</v>
      </c>
      <c r="P11" s="59">
        <v>59</v>
      </c>
      <c r="Q11" s="59">
        <v>162</v>
      </c>
      <c r="R11" s="59">
        <v>75</v>
      </c>
      <c r="S11" s="59">
        <v>317</v>
      </c>
      <c r="T11" s="59">
        <v>204</v>
      </c>
      <c r="U11" s="59">
        <v>222</v>
      </c>
      <c r="V11" s="59">
        <v>121</v>
      </c>
      <c r="W11" s="59">
        <v>214</v>
      </c>
      <c r="X11" s="59">
        <v>281</v>
      </c>
      <c r="Y11" s="59">
        <v>261</v>
      </c>
      <c r="Z11" s="59">
        <v>5</v>
      </c>
      <c r="AA11" s="57">
        <v>3514</v>
      </c>
      <c r="AB11" s="68">
        <v>0.1795880819747534</v>
      </c>
    </row>
    <row r="12" spans="1:28" s="38" customFormat="1" ht="12" x14ac:dyDescent="0.2">
      <c r="B12" s="38" t="s">
        <v>25</v>
      </c>
      <c r="C12" s="59">
        <v>115</v>
      </c>
      <c r="D12" s="59">
        <v>139</v>
      </c>
      <c r="E12" s="59">
        <v>123</v>
      </c>
      <c r="F12" s="59">
        <v>96</v>
      </c>
      <c r="G12" s="59">
        <v>115</v>
      </c>
      <c r="H12" s="59">
        <v>131</v>
      </c>
      <c r="I12" s="59">
        <v>166</v>
      </c>
      <c r="J12" s="59">
        <v>85</v>
      </c>
      <c r="K12" s="59">
        <v>81</v>
      </c>
      <c r="L12" s="59">
        <v>95</v>
      </c>
      <c r="M12" s="59">
        <v>107</v>
      </c>
      <c r="O12" s="38" t="str">
        <f t="shared" si="0"/>
        <v>WS '15</v>
      </c>
      <c r="P12" s="59">
        <v>36</v>
      </c>
      <c r="Q12" s="59">
        <v>100</v>
      </c>
      <c r="R12" s="59">
        <v>56</v>
      </c>
      <c r="S12" s="59">
        <v>271</v>
      </c>
      <c r="T12" s="59">
        <v>184</v>
      </c>
      <c r="U12" s="59">
        <v>182</v>
      </c>
      <c r="V12" s="59">
        <v>103</v>
      </c>
      <c r="W12" s="59">
        <v>177</v>
      </c>
      <c r="X12" s="59">
        <v>209</v>
      </c>
      <c r="Y12" s="59">
        <v>230</v>
      </c>
      <c r="Z12" s="59">
        <v>2</v>
      </c>
      <c r="AA12" s="57">
        <v>2803</v>
      </c>
      <c r="AB12" s="68">
        <v>0.15316939890710382</v>
      </c>
    </row>
    <row r="13" spans="1:28" s="38" customFormat="1" ht="12" x14ac:dyDescent="0.2">
      <c r="A13" s="31"/>
      <c r="B13" s="31" t="s">
        <v>21</v>
      </c>
      <c r="C13" s="34">
        <v>96</v>
      </c>
      <c r="D13" s="34">
        <v>111</v>
      </c>
      <c r="E13" s="34">
        <v>114</v>
      </c>
      <c r="F13" s="34">
        <v>77</v>
      </c>
      <c r="G13" s="34">
        <v>92</v>
      </c>
      <c r="H13" s="34">
        <v>93</v>
      </c>
      <c r="I13" s="34">
        <v>125</v>
      </c>
      <c r="J13" s="34">
        <v>50</v>
      </c>
      <c r="K13" s="34">
        <v>59</v>
      </c>
      <c r="L13" s="34">
        <v>53</v>
      </c>
      <c r="M13" s="34">
        <v>80</v>
      </c>
      <c r="N13" s="31"/>
      <c r="O13" s="31" t="s">
        <v>21</v>
      </c>
      <c r="P13" s="34">
        <v>23</v>
      </c>
      <c r="Q13" s="34">
        <v>106</v>
      </c>
      <c r="R13" s="34">
        <v>47</v>
      </c>
      <c r="S13" s="34">
        <v>202</v>
      </c>
      <c r="T13" s="34">
        <v>108</v>
      </c>
      <c r="U13" s="34">
        <v>157</v>
      </c>
      <c r="V13" s="34">
        <v>66</v>
      </c>
      <c r="W13" s="34">
        <v>92</v>
      </c>
      <c r="X13" s="34">
        <v>149</v>
      </c>
      <c r="Y13" s="34">
        <v>163</v>
      </c>
      <c r="Z13" s="34">
        <v>8</v>
      </c>
      <c r="AA13" s="35">
        <v>2071</v>
      </c>
      <c r="AB13" s="36">
        <v>0.12917914171656686</v>
      </c>
    </row>
    <row r="14" spans="1:28" s="38" customFormat="1" ht="12" x14ac:dyDescent="0.2">
      <c r="A14" s="15"/>
      <c r="B14" s="33" t="s">
        <v>22</v>
      </c>
      <c r="C14" s="34">
        <v>144</v>
      </c>
      <c r="D14" s="34">
        <v>138</v>
      </c>
      <c r="E14" s="34">
        <v>160</v>
      </c>
      <c r="F14" s="34">
        <v>72</v>
      </c>
      <c r="G14" s="34">
        <v>129</v>
      </c>
      <c r="H14" s="34">
        <v>124</v>
      </c>
      <c r="I14" s="34">
        <v>150</v>
      </c>
      <c r="J14" s="34">
        <v>69</v>
      </c>
      <c r="K14" s="34">
        <v>73</v>
      </c>
      <c r="L14" s="34">
        <v>90</v>
      </c>
      <c r="M14" s="34">
        <v>118</v>
      </c>
      <c r="N14" s="15"/>
      <c r="O14" s="15" t="s">
        <v>22</v>
      </c>
      <c r="P14" s="34">
        <v>56</v>
      </c>
      <c r="Q14" s="34">
        <v>243</v>
      </c>
      <c r="R14" s="34">
        <v>93</v>
      </c>
      <c r="S14" s="34">
        <v>251</v>
      </c>
      <c r="T14" s="34">
        <v>196</v>
      </c>
      <c r="U14" s="34">
        <v>194</v>
      </c>
      <c r="V14" s="34">
        <v>114</v>
      </c>
      <c r="W14" s="34">
        <v>160</v>
      </c>
      <c r="X14" s="34">
        <v>209</v>
      </c>
      <c r="Y14" s="34">
        <v>185</v>
      </c>
      <c r="Z14" s="34">
        <v>5</v>
      </c>
      <c r="AA14" s="32">
        <v>2973</v>
      </c>
      <c r="AB14" s="36">
        <v>0.1379518351816621</v>
      </c>
    </row>
    <row r="15" spans="1:28" s="38" customFormat="1" ht="12" x14ac:dyDescent="0.2">
      <c r="A15" s="15"/>
      <c r="B15" s="33" t="s">
        <v>23</v>
      </c>
      <c r="C15" s="34">
        <v>327</v>
      </c>
      <c r="D15" s="34">
        <v>376</v>
      </c>
      <c r="E15" s="34">
        <v>384</v>
      </c>
      <c r="F15" s="34">
        <v>345</v>
      </c>
      <c r="G15" s="34">
        <v>356</v>
      </c>
      <c r="H15" s="34">
        <v>390</v>
      </c>
      <c r="I15" s="34">
        <v>471</v>
      </c>
      <c r="J15" s="34">
        <v>282</v>
      </c>
      <c r="K15" s="34">
        <v>307</v>
      </c>
      <c r="L15" s="34">
        <v>289</v>
      </c>
      <c r="M15" s="34">
        <v>341</v>
      </c>
      <c r="N15" s="15"/>
      <c r="O15" s="15" t="s">
        <v>23</v>
      </c>
      <c r="P15" s="34">
        <v>145</v>
      </c>
      <c r="Q15" s="34">
        <v>459</v>
      </c>
      <c r="R15" s="34">
        <v>236</v>
      </c>
      <c r="S15" s="34">
        <v>770</v>
      </c>
      <c r="T15" s="34">
        <v>562</v>
      </c>
      <c r="U15" s="34">
        <v>573</v>
      </c>
      <c r="V15" s="34">
        <v>283</v>
      </c>
      <c r="W15" s="34">
        <v>569</v>
      </c>
      <c r="X15" s="34">
        <v>703</v>
      </c>
      <c r="Y15" s="34">
        <v>764</v>
      </c>
      <c r="Z15" s="34">
        <v>71</v>
      </c>
      <c r="AA15" s="32">
        <v>9003</v>
      </c>
      <c r="AB15" s="36">
        <v>0.31239807071723513</v>
      </c>
    </row>
    <row r="17" spans="1:28" x14ac:dyDescent="0.2">
      <c r="A17" s="40" t="s">
        <v>26</v>
      </c>
      <c r="B17" s="40" t="s">
        <v>27</v>
      </c>
      <c r="C17" s="241">
        <v>150</v>
      </c>
      <c r="D17" s="241">
        <v>65</v>
      </c>
      <c r="E17" s="241">
        <v>67</v>
      </c>
      <c r="F17" s="241">
        <v>51</v>
      </c>
      <c r="G17" s="241">
        <v>71</v>
      </c>
      <c r="H17" s="241">
        <v>144</v>
      </c>
      <c r="I17" s="241">
        <v>137</v>
      </c>
      <c r="J17" s="241">
        <v>85</v>
      </c>
      <c r="K17" s="241">
        <v>86</v>
      </c>
      <c r="L17" s="241">
        <v>89</v>
      </c>
      <c r="M17" s="241">
        <v>91</v>
      </c>
      <c r="N17" s="37" t="str">
        <f>A17</f>
        <v>2.</v>
      </c>
      <c r="O17" s="37" t="str">
        <f>B17</f>
        <v>Partij van de Arbeid</v>
      </c>
      <c r="P17" s="241">
        <v>11</v>
      </c>
      <c r="Q17" s="241">
        <v>48</v>
      </c>
      <c r="R17" s="241">
        <v>15</v>
      </c>
      <c r="S17" s="241">
        <v>85</v>
      </c>
      <c r="T17" s="241">
        <v>119</v>
      </c>
      <c r="U17" s="241">
        <v>77</v>
      </c>
      <c r="V17" s="241">
        <v>47</v>
      </c>
      <c r="W17" s="241">
        <v>83</v>
      </c>
      <c r="X17" s="241">
        <v>109</v>
      </c>
      <c r="Y17" s="241">
        <v>75</v>
      </c>
      <c r="Z17" s="241">
        <v>29</v>
      </c>
      <c r="AA17" s="244">
        <f>SUM(C17:Z17)</f>
        <v>1734</v>
      </c>
      <c r="AB17" s="294">
        <f>SUM(AA17/$AA$160)</f>
        <v>5.4887313243859204E-2</v>
      </c>
    </row>
    <row r="18" spans="1:28" x14ac:dyDescent="0.2">
      <c r="A18" s="40"/>
      <c r="B18" s="40" t="s">
        <v>28</v>
      </c>
      <c r="N18" s="37"/>
      <c r="O18" s="37" t="str">
        <f>B18</f>
        <v>(P.v.d.A.)</v>
      </c>
    </row>
    <row r="19" spans="1:28" s="38" customFormat="1" ht="12" x14ac:dyDescent="0.2">
      <c r="B19" s="38" t="s">
        <v>24</v>
      </c>
      <c r="C19" s="59">
        <v>157</v>
      </c>
      <c r="D19" s="59">
        <v>89</v>
      </c>
      <c r="E19" s="59">
        <v>81</v>
      </c>
      <c r="F19" s="59">
        <v>56</v>
      </c>
      <c r="G19" s="59">
        <v>97</v>
      </c>
      <c r="H19" s="59">
        <v>163</v>
      </c>
      <c r="I19" s="59">
        <v>171</v>
      </c>
      <c r="J19" s="59">
        <v>97</v>
      </c>
      <c r="K19" s="59">
        <v>96</v>
      </c>
      <c r="L19" s="59">
        <v>110</v>
      </c>
      <c r="M19" s="59">
        <v>107</v>
      </c>
      <c r="N19" s="56"/>
      <c r="O19" s="38" t="str">
        <f t="shared" ref="O19:O20" si="1">B19</f>
        <v>PS '15</v>
      </c>
      <c r="P19" s="59">
        <v>9</v>
      </c>
      <c r="Q19" s="59">
        <v>55</v>
      </c>
      <c r="R19" s="59">
        <v>22</v>
      </c>
      <c r="S19" s="59">
        <v>77</v>
      </c>
      <c r="T19" s="59">
        <v>126</v>
      </c>
      <c r="U19" s="59">
        <v>93</v>
      </c>
      <c r="V19" s="59">
        <v>38</v>
      </c>
      <c r="W19" s="59">
        <v>79</v>
      </c>
      <c r="X19" s="59">
        <v>102</v>
      </c>
      <c r="Y19" s="59">
        <v>62</v>
      </c>
      <c r="Z19" s="59">
        <v>9</v>
      </c>
      <c r="AA19" s="57">
        <v>1896</v>
      </c>
      <c r="AB19" s="68">
        <v>9.6897838196964278E-2</v>
      </c>
    </row>
    <row r="20" spans="1:28" s="38" customFormat="1" ht="12" x14ac:dyDescent="0.2">
      <c r="B20" s="38" t="s">
        <v>25</v>
      </c>
      <c r="C20" s="59">
        <v>147</v>
      </c>
      <c r="D20" s="59">
        <v>81</v>
      </c>
      <c r="E20" s="59">
        <v>84</v>
      </c>
      <c r="F20" s="59">
        <v>71</v>
      </c>
      <c r="G20" s="59">
        <v>117</v>
      </c>
      <c r="H20" s="59">
        <v>167</v>
      </c>
      <c r="I20" s="59">
        <v>171</v>
      </c>
      <c r="J20" s="59">
        <v>97</v>
      </c>
      <c r="K20" s="59">
        <v>120</v>
      </c>
      <c r="L20" s="59">
        <v>112</v>
      </c>
      <c r="M20" s="59">
        <v>129</v>
      </c>
      <c r="O20" s="38" t="str">
        <f t="shared" si="1"/>
        <v>WS '15</v>
      </c>
      <c r="P20" s="59">
        <v>9</v>
      </c>
      <c r="Q20" s="59">
        <v>51</v>
      </c>
      <c r="R20" s="59">
        <v>21</v>
      </c>
      <c r="S20" s="59">
        <v>91</v>
      </c>
      <c r="T20" s="59">
        <v>108</v>
      </c>
      <c r="U20" s="59">
        <v>115</v>
      </c>
      <c r="V20" s="59">
        <v>43</v>
      </c>
      <c r="W20" s="59">
        <v>87</v>
      </c>
      <c r="X20" s="59">
        <v>121</v>
      </c>
      <c r="Y20" s="59">
        <v>84</v>
      </c>
      <c r="Z20" s="59">
        <v>7</v>
      </c>
      <c r="AA20" s="57">
        <v>2033</v>
      </c>
      <c r="AB20" s="68">
        <v>0.11109289617486338</v>
      </c>
    </row>
    <row r="21" spans="1:28" s="38" customFormat="1" ht="12" x14ac:dyDescent="0.2">
      <c r="A21" s="56"/>
      <c r="B21" s="58" t="s">
        <v>21</v>
      </c>
      <c r="C21" s="59">
        <v>135</v>
      </c>
      <c r="D21" s="59">
        <v>55</v>
      </c>
      <c r="E21" s="59">
        <v>63</v>
      </c>
      <c r="F21" s="59">
        <v>49</v>
      </c>
      <c r="G21" s="59">
        <v>89</v>
      </c>
      <c r="H21" s="59">
        <v>125</v>
      </c>
      <c r="I21" s="59">
        <v>121</v>
      </c>
      <c r="J21" s="59">
        <v>70</v>
      </c>
      <c r="K21" s="59">
        <v>81</v>
      </c>
      <c r="L21" s="59">
        <v>78</v>
      </c>
      <c r="M21" s="59">
        <v>102</v>
      </c>
      <c r="N21" s="56"/>
      <c r="O21" s="58" t="s">
        <v>21</v>
      </c>
      <c r="P21" s="59">
        <v>6</v>
      </c>
      <c r="Q21" s="59">
        <v>35</v>
      </c>
      <c r="R21" s="59">
        <v>16</v>
      </c>
      <c r="S21" s="59">
        <v>56</v>
      </c>
      <c r="T21" s="59">
        <v>74</v>
      </c>
      <c r="U21" s="59">
        <v>67</v>
      </c>
      <c r="V21" s="59">
        <v>20</v>
      </c>
      <c r="W21" s="59">
        <v>45</v>
      </c>
      <c r="X21" s="59">
        <v>66</v>
      </c>
      <c r="Y21" s="59">
        <v>48</v>
      </c>
      <c r="Z21" s="59">
        <v>8</v>
      </c>
      <c r="AA21" s="57">
        <v>1409</v>
      </c>
      <c r="AB21" s="68">
        <v>8.7886726546906185E-2</v>
      </c>
    </row>
    <row r="22" spans="1:28" s="38" customFormat="1" ht="12" x14ac:dyDescent="0.2">
      <c r="A22" s="56"/>
      <c r="B22" s="58" t="s">
        <v>22</v>
      </c>
      <c r="C22" s="59">
        <v>184</v>
      </c>
      <c r="D22" s="59">
        <v>91</v>
      </c>
      <c r="E22" s="59">
        <v>98</v>
      </c>
      <c r="F22" s="59">
        <v>74</v>
      </c>
      <c r="G22" s="59">
        <v>114</v>
      </c>
      <c r="H22" s="59">
        <v>155</v>
      </c>
      <c r="I22" s="59">
        <v>176</v>
      </c>
      <c r="J22" s="59">
        <v>124</v>
      </c>
      <c r="K22" s="59">
        <v>153</v>
      </c>
      <c r="L22" s="59">
        <v>134</v>
      </c>
      <c r="M22" s="59">
        <v>135</v>
      </c>
      <c r="N22" s="56"/>
      <c r="O22" s="58" t="s">
        <v>22</v>
      </c>
      <c r="P22" s="59">
        <v>9</v>
      </c>
      <c r="Q22" s="59">
        <v>50</v>
      </c>
      <c r="R22" s="59">
        <v>21</v>
      </c>
      <c r="S22" s="59">
        <v>99</v>
      </c>
      <c r="T22" s="59">
        <v>135</v>
      </c>
      <c r="U22" s="59">
        <v>97</v>
      </c>
      <c r="V22" s="59">
        <v>30</v>
      </c>
      <c r="W22" s="59">
        <v>89</v>
      </c>
      <c r="X22" s="59">
        <v>161</v>
      </c>
      <c r="Y22" s="59">
        <v>85</v>
      </c>
      <c r="Z22" s="59">
        <v>13</v>
      </c>
      <c r="AA22" s="57">
        <v>2227</v>
      </c>
      <c r="AB22" s="68">
        <v>0.10333627209874252</v>
      </c>
    </row>
    <row r="23" spans="1:28" s="38" customFormat="1" ht="12" x14ac:dyDescent="0.2">
      <c r="A23" s="56"/>
      <c r="B23" s="58" t="s">
        <v>23</v>
      </c>
      <c r="C23" s="59">
        <v>454</v>
      </c>
      <c r="D23" s="59">
        <v>173</v>
      </c>
      <c r="E23" s="59">
        <v>255</v>
      </c>
      <c r="F23" s="59">
        <v>245</v>
      </c>
      <c r="G23" s="59">
        <v>311</v>
      </c>
      <c r="H23" s="59">
        <v>458</v>
      </c>
      <c r="I23" s="59">
        <v>487</v>
      </c>
      <c r="J23" s="59">
        <v>425</v>
      </c>
      <c r="K23" s="59">
        <v>428</v>
      </c>
      <c r="L23" s="59">
        <v>332</v>
      </c>
      <c r="M23" s="59">
        <v>306</v>
      </c>
      <c r="N23" s="56"/>
      <c r="O23" s="58" t="s">
        <v>23</v>
      </c>
      <c r="P23" s="59">
        <v>40</v>
      </c>
      <c r="Q23" s="59">
        <v>110</v>
      </c>
      <c r="R23" s="59">
        <v>53</v>
      </c>
      <c r="S23" s="59">
        <v>328</v>
      </c>
      <c r="T23" s="59">
        <v>381</v>
      </c>
      <c r="U23" s="59">
        <v>311</v>
      </c>
      <c r="V23" s="59">
        <v>111</v>
      </c>
      <c r="W23" s="59">
        <v>230</v>
      </c>
      <c r="X23" s="59">
        <v>307</v>
      </c>
      <c r="Y23" s="59">
        <v>302</v>
      </c>
      <c r="Z23" s="59">
        <v>72</v>
      </c>
      <c r="AA23" s="57">
        <v>6119</v>
      </c>
      <c r="AB23" s="68">
        <v>0.21232520212359901</v>
      </c>
    </row>
    <row r="25" spans="1:28" x14ac:dyDescent="0.2">
      <c r="A25" s="43" t="s">
        <v>29</v>
      </c>
      <c r="B25" s="44" t="s">
        <v>34</v>
      </c>
      <c r="C25" s="241">
        <v>266</v>
      </c>
      <c r="D25" s="241">
        <v>113</v>
      </c>
      <c r="E25" s="241">
        <v>77</v>
      </c>
      <c r="F25" s="241">
        <v>104</v>
      </c>
      <c r="G25" s="241">
        <v>92</v>
      </c>
      <c r="H25" s="241">
        <v>198</v>
      </c>
      <c r="I25" s="241">
        <v>150</v>
      </c>
      <c r="J25" s="241">
        <v>211</v>
      </c>
      <c r="K25" s="241">
        <v>205</v>
      </c>
      <c r="L25" s="241">
        <v>148</v>
      </c>
      <c r="M25" s="241">
        <v>87</v>
      </c>
      <c r="N25" s="37" t="str">
        <f>A25</f>
        <v>3.</v>
      </c>
      <c r="O25" s="37" t="str">
        <f>B25</f>
        <v>PVV</v>
      </c>
      <c r="P25" s="241">
        <v>44</v>
      </c>
      <c r="Q25" s="241">
        <v>105</v>
      </c>
      <c r="R25" s="241">
        <v>65</v>
      </c>
      <c r="S25" s="241">
        <v>176</v>
      </c>
      <c r="T25" s="241">
        <v>237</v>
      </c>
      <c r="U25" s="241">
        <v>185</v>
      </c>
      <c r="V25" s="241">
        <v>111</v>
      </c>
      <c r="W25" s="241">
        <v>178</v>
      </c>
      <c r="X25" s="241">
        <v>189</v>
      </c>
      <c r="Y25" s="241">
        <v>168</v>
      </c>
      <c r="Z25" s="241">
        <v>38</v>
      </c>
      <c r="AA25" s="244">
        <f>SUM(C25:Z25)</f>
        <v>3147</v>
      </c>
      <c r="AB25" s="294">
        <f>SUM(AA25/$AA$160)</f>
        <v>9.9613826285135473E-2</v>
      </c>
    </row>
    <row r="26" spans="1:28" x14ac:dyDescent="0.2">
      <c r="A26" s="43"/>
      <c r="B26" s="44" t="s">
        <v>35</v>
      </c>
      <c r="N26" s="37"/>
      <c r="O26" s="37" t="str">
        <f>B26</f>
        <v>(Partij voor de Vrijheid)</v>
      </c>
    </row>
    <row r="27" spans="1:28" s="38" customFormat="1" ht="12" x14ac:dyDescent="0.2">
      <c r="B27" s="38" t="s">
        <v>24</v>
      </c>
      <c r="C27" s="59">
        <v>131</v>
      </c>
      <c r="D27" s="59">
        <v>67</v>
      </c>
      <c r="E27" s="59">
        <v>55</v>
      </c>
      <c r="F27" s="59">
        <v>55</v>
      </c>
      <c r="G27" s="59">
        <v>84</v>
      </c>
      <c r="H27" s="59">
        <v>83</v>
      </c>
      <c r="I27" s="59">
        <v>91</v>
      </c>
      <c r="J27" s="59">
        <v>97</v>
      </c>
      <c r="K27" s="59">
        <v>111</v>
      </c>
      <c r="L27" s="59">
        <v>95</v>
      </c>
      <c r="M27" s="59">
        <v>63</v>
      </c>
      <c r="O27" s="38" t="str">
        <f t="shared" ref="O27:O28" si="2">B27</f>
        <v>PS '15</v>
      </c>
      <c r="P27" s="59">
        <v>20</v>
      </c>
      <c r="Q27" s="59">
        <v>63</v>
      </c>
      <c r="R27" s="59">
        <v>42</v>
      </c>
      <c r="S27" s="59">
        <v>82</v>
      </c>
      <c r="T27" s="59">
        <v>113</v>
      </c>
      <c r="U27" s="59">
        <v>114</v>
      </c>
      <c r="V27" s="59">
        <v>53</v>
      </c>
      <c r="W27" s="59">
        <v>94</v>
      </c>
      <c r="X27" s="59">
        <v>92</v>
      </c>
      <c r="Y27" s="59">
        <v>94</v>
      </c>
      <c r="Z27" s="59">
        <v>4</v>
      </c>
      <c r="AA27" s="70">
        <v>1703</v>
      </c>
      <c r="AB27" s="68">
        <v>8.7034292431134058E-2</v>
      </c>
    </row>
    <row r="28" spans="1:28" s="38" customFormat="1" ht="12" x14ac:dyDescent="0.2">
      <c r="B28" s="38" t="s">
        <v>25</v>
      </c>
      <c r="O28" s="38" t="str">
        <f t="shared" si="2"/>
        <v>WS '15</v>
      </c>
      <c r="AA28" s="39"/>
      <c r="AB28" s="39"/>
    </row>
    <row r="29" spans="1:28" s="38" customFormat="1" ht="12" x14ac:dyDescent="0.2">
      <c r="A29" s="56"/>
      <c r="B29" s="64" t="s">
        <v>21</v>
      </c>
      <c r="C29" s="59">
        <v>146</v>
      </c>
      <c r="D29" s="59">
        <v>58</v>
      </c>
      <c r="E29" s="59">
        <v>62</v>
      </c>
      <c r="F29" s="59">
        <v>49</v>
      </c>
      <c r="G29" s="59">
        <v>78</v>
      </c>
      <c r="H29" s="59">
        <v>88</v>
      </c>
      <c r="I29" s="59">
        <v>84</v>
      </c>
      <c r="J29" s="59">
        <v>72</v>
      </c>
      <c r="K29" s="59">
        <v>107</v>
      </c>
      <c r="L29" s="59">
        <v>77</v>
      </c>
      <c r="M29" s="59">
        <v>79</v>
      </c>
      <c r="N29" s="56"/>
      <c r="O29" s="64" t="s">
        <v>21</v>
      </c>
      <c r="P29" s="59">
        <v>21</v>
      </c>
      <c r="Q29" s="59">
        <v>60</v>
      </c>
      <c r="R29" s="59">
        <v>45</v>
      </c>
      <c r="S29" s="59">
        <v>88</v>
      </c>
      <c r="T29" s="59">
        <v>100</v>
      </c>
      <c r="U29" s="59">
        <v>86</v>
      </c>
      <c r="V29" s="59">
        <v>41</v>
      </c>
      <c r="W29" s="59">
        <v>91</v>
      </c>
      <c r="X29" s="59">
        <v>88</v>
      </c>
      <c r="Y29" s="59">
        <v>88</v>
      </c>
      <c r="Z29" s="59">
        <v>8</v>
      </c>
      <c r="AA29" s="57">
        <v>1616</v>
      </c>
      <c r="AB29" s="68">
        <v>0.10079840319361277</v>
      </c>
    </row>
    <row r="30" spans="1:28" s="38" customFormat="1" ht="12" x14ac:dyDescent="0.2">
      <c r="A30" s="63"/>
      <c r="B30" s="64" t="s">
        <v>23</v>
      </c>
      <c r="C30" s="59">
        <v>187</v>
      </c>
      <c r="D30" s="59">
        <v>60</v>
      </c>
      <c r="E30" s="59">
        <v>75</v>
      </c>
      <c r="F30" s="59">
        <v>85</v>
      </c>
      <c r="G30" s="59">
        <v>76</v>
      </c>
      <c r="H30" s="59">
        <v>106</v>
      </c>
      <c r="I30" s="59">
        <v>111</v>
      </c>
      <c r="J30" s="59">
        <v>159</v>
      </c>
      <c r="K30" s="59">
        <v>162</v>
      </c>
      <c r="L30" s="59">
        <v>111</v>
      </c>
      <c r="M30" s="59">
        <v>77</v>
      </c>
      <c r="N30" s="63"/>
      <c r="O30" s="64" t="s">
        <v>23</v>
      </c>
      <c r="P30" s="59">
        <v>35</v>
      </c>
      <c r="Q30" s="59">
        <v>69</v>
      </c>
      <c r="R30" s="59">
        <v>59</v>
      </c>
      <c r="S30" s="59">
        <v>98</v>
      </c>
      <c r="T30" s="59">
        <v>147</v>
      </c>
      <c r="U30" s="59">
        <v>140</v>
      </c>
      <c r="V30" s="59">
        <v>46</v>
      </c>
      <c r="W30" s="59">
        <v>139</v>
      </c>
      <c r="X30" s="59">
        <v>145</v>
      </c>
      <c r="Y30" s="59">
        <v>152</v>
      </c>
      <c r="Z30" s="59">
        <v>25</v>
      </c>
      <c r="AA30" s="62">
        <v>2264</v>
      </c>
      <c r="AB30" s="68">
        <v>0.10505312978516078</v>
      </c>
    </row>
    <row r="32" spans="1:28" x14ac:dyDescent="0.2">
      <c r="A32" s="46" t="s">
        <v>31</v>
      </c>
      <c r="B32" s="46" t="s">
        <v>39</v>
      </c>
      <c r="C32" s="241">
        <v>167</v>
      </c>
      <c r="D32" s="241">
        <v>71</v>
      </c>
      <c r="E32" s="241">
        <v>55</v>
      </c>
      <c r="F32" s="241">
        <v>56</v>
      </c>
      <c r="G32" s="241">
        <v>58</v>
      </c>
      <c r="H32" s="241">
        <v>143</v>
      </c>
      <c r="I32" s="241">
        <v>125</v>
      </c>
      <c r="J32" s="241">
        <v>164</v>
      </c>
      <c r="K32" s="241">
        <v>159</v>
      </c>
      <c r="L32" s="241">
        <v>105</v>
      </c>
      <c r="M32" s="241">
        <v>50</v>
      </c>
      <c r="N32" s="37" t="str">
        <f>A32</f>
        <v>4.</v>
      </c>
      <c r="O32" s="37" t="str">
        <f>B32</f>
        <v>SP</v>
      </c>
      <c r="P32" s="241">
        <v>18</v>
      </c>
      <c r="Q32" s="241">
        <v>48</v>
      </c>
      <c r="R32" s="241">
        <v>30</v>
      </c>
      <c r="S32" s="241">
        <v>69</v>
      </c>
      <c r="T32" s="241">
        <v>106</v>
      </c>
      <c r="U32" s="241">
        <v>92</v>
      </c>
      <c r="V32" s="241">
        <v>33</v>
      </c>
      <c r="W32" s="241">
        <v>84</v>
      </c>
      <c r="X32" s="241">
        <v>112</v>
      </c>
      <c r="Y32" s="241">
        <v>68</v>
      </c>
      <c r="Z32" s="241">
        <v>14</v>
      </c>
      <c r="AA32" s="244">
        <f>SUM(C32:Z32)</f>
        <v>1827</v>
      </c>
      <c r="AB32" s="294">
        <f>SUM(AA32/$AA$160)</f>
        <v>5.7831096480121552E-2</v>
      </c>
    </row>
    <row r="33" spans="1:28" x14ac:dyDescent="0.2">
      <c r="A33" s="46"/>
      <c r="B33" s="46" t="s">
        <v>40</v>
      </c>
      <c r="N33" s="37"/>
      <c r="O33" s="37" t="str">
        <f>B33</f>
        <v>(Socialistische Partij)</v>
      </c>
    </row>
    <row r="34" spans="1:28" s="38" customFormat="1" ht="12" x14ac:dyDescent="0.2">
      <c r="B34" s="38" t="s">
        <v>24</v>
      </c>
      <c r="C34" s="59">
        <v>143</v>
      </c>
      <c r="D34" s="59">
        <v>55</v>
      </c>
      <c r="E34" s="59">
        <v>62</v>
      </c>
      <c r="F34" s="59">
        <v>67</v>
      </c>
      <c r="G34" s="59">
        <v>90</v>
      </c>
      <c r="H34" s="59">
        <v>122</v>
      </c>
      <c r="I34" s="59">
        <v>96</v>
      </c>
      <c r="J34" s="59">
        <v>121</v>
      </c>
      <c r="K34" s="59">
        <v>140</v>
      </c>
      <c r="L34" s="59">
        <v>101</v>
      </c>
      <c r="M34" s="59">
        <v>67</v>
      </c>
      <c r="O34" s="38" t="str">
        <f t="shared" ref="O34:O35" si="3">B34</f>
        <v>PS '15</v>
      </c>
      <c r="P34" s="59">
        <v>13</v>
      </c>
      <c r="Q34" s="59">
        <v>31</v>
      </c>
      <c r="R34" s="59">
        <v>18</v>
      </c>
      <c r="S34" s="59">
        <v>47</v>
      </c>
      <c r="T34" s="59">
        <v>100</v>
      </c>
      <c r="U34" s="59">
        <v>84</v>
      </c>
      <c r="V34" s="59">
        <v>36</v>
      </c>
      <c r="W34" s="59">
        <v>48</v>
      </c>
      <c r="X34" s="59">
        <v>99</v>
      </c>
      <c r="Y34" s="59">
        <v>57</v>
      </c>
      <c r="Z34" s="59">
        <v>7</v>
      </c>
      <c r="AA34" s="57">
        <v>1604</v>
      </c>
      <c r="AB34" s="68">
        <v>8.197475341135585E-2</v>
      </c>
    </row>
    <row r="35" spans="1:28" s="38" customFormat="1" ht="12" x14ac:dyDescent="0.2">
      <c r="B35" s="38" t="s">
        <v>25</v>
      </c>
      <c r="O35" s="38" t="str">
        <f t="shared" si="3"/>
        <v>WS '15</v>
      </c>
      <c r="AA35" s="39"/>
      <c r="AB35" s="39"/>
    </row>
    <row r="36" spans="1:28" s="38" customFormat="1" ht="12" x14ac:dyDescent="0.2">
      <c r="A36" s="56"/>
      <c r="B36" s="56" t="s">
        <v>21</v>
      </c>
      <c r="C36" s="59">
        <v>117</v>
      </c>
      <c r="D36" s="59">
        <v>45</v>
      </c>
      <c r="E36" s="59">
        <v>41</v>
      </c>
      <c r="F36" s="59">
        <v>43</v>
      </c>
      <c r="G36" s="59">
        <v>66</v>
      </c>
      <c r="H36" s="59">
        <v>77</v>
      </c>
      <c r="I36" s="59">
        <v>53</v>
      </c>
      <c r="J36" s="59">
        <v>96</v>
      </c>
      <c r="K36" s="59">
        <v>89</v>
      </c>
      <c r="L36" s="59">
        <v>73</v>
      </c>
      <c r="M36" s="59">
        <v>45</v>
      </c>
      <c r="N36" s="56"/>
      <c r="O36" s="56" t="s">
        <v>21</v>
      </c>
      <c r="P36" s="59">
        <v>7</v>
      </c>
      <c r="Q36" s="59">
        <v>26</v>
      </c>
      <c r="R36" s="59">
        <v>14</v>
      </c>
      <c r="S36" s="59">
        <v>32</v>
      </c>
      <c r="T36" s="59">
        <v>87</v>
      </c>
      <c r="U36" s="59">
        <v>64</v>
      </c>
      <c r="V36" s="59">
        <v>24</v>
      </c>
      <c r="W36" s="59">
        <v>36</v>
      </c>
      <c r="X36" s="59">
        <v>82</v>
      </c>
      <c r="Y36" s="59">
        <v>37</v>
      </c>
      <c r="Z36" s="59">
        <v>1</v>
      </c>
      <c r="AA36" s="57">
        <v>1155</v>
      </c>
      <c r="AB36" s="68">
        <v>7.204341317365269E-2</v>
      </c>
    </row>
    <row r="37" spans="1:28" s="38" customFormat="1" ht="12" x14ac:dyDescent="0.2">
      <c r="A37" s="56"/>
      <c r="B37" s="56" t="s">
        <v>23</v>
      </c>
      <c r="C37" s="59">
        <v>150</v>
      </c>
      <c r="D37" s="59">
        <v>71</v>
      </c>
      <c r="E37" s="59">
        <v>72</v>
      </c>
      <c r="F37" s="59">
        <v>59</v>
      </c>
      <c r="G37" s="59">
        <v>85</v>
      </c>
      <c r="H37" s="59">
        <v>138</v>
      </c>
      <c r="I37" s="59">
        <v>101</v>
      </c>
      <c r="J37" s="59">
        <v>166</v>
      </c>
      <c r="K37" s="59">
        <v>156</v>
      </c>
      <c r="L37" s="59">
        <v>121</v>
      </c>
      <c r="M37" s="59">
        <v>69</v>
      </c>
      <c r="N37" s="56"/>
      <c r="O37" s="56" t="s">
        <v>23</v>
      </c>
      <c r="P37" s="59">
        <v>22</v>
      </c>
      <c r="Q37" s="59">
        <v>55</v>
      </c>
      <c r="R37" s="59">
        <v>21</v>
      </c>
      <c r="S37" s="59">
        <v>64</v>
      </c>
      <c r="T37" s="59">
        <v>135</v>
      </c>
      <c r="U37" s="59">
        <v>96</v>
      </c>
      <c r="V37" s="59">
        <v>36</v>
      </c>
      <c r="W37" s="59">
        <v>77</v>
      </c>
      <c r="X37" s="59">
        <v>94</v>
      </c>
      <c r="Y37" s="59">
        <v>76</v>
      </c>
      <c r="Z37" s="59">
        <v>17</v>
      </c>
      <c r="AA37" s="62">
        <v>1881</v>
      </c>
      <c r="AB37" s="68">
        <v>8.7281332652777127E-2</v>
      </c>
    </row>
    <row r="39" spans="1:28" x14ac:dyDescent="0.2">
      <c r="A39" s="41" t="s">
        <v>33</v>
      </c>
      <c r="B39" s="41" t="s">
        <v>30</v>
      </c>
      <c r="C39" s="241">
        <v>235</v>
      </c>
      <c r="D39" s="241">
        <v>181</v>
      </c>
      <c r="E39" s="241">
        <v>146</v>
      </c>
      <c r="F39" s="241">
        <v>138</v>
      </c>
      <c r="G39" s="241">
        <v>106</v>
      </c>
      <c r="H39" s="241">
        <v>230</v>
      </c>
      <c r="I39" s="241">
        <v>224</v>
      </c>
      <c r="J39" s="241">
        <v>145</v>
      </c>
      <c r="K39" s="241">
        <v>163</v>
      </c>
      <c r="L39" s="241">
        <v>130</v>
      </c>
      <c r="M39" s="241">
        <v>175</v>
      </c>
      <c r="N39" s="37" t="str">
        <f>A39</f>
        <v>5.</v>
      </c>
      <c r="O39" s="37" t="str">
        <f>B39</f>
        <v>CDA</v>
      </c>
      <c r="P39" s="241">
        <v>116</v>
      </c>
      <c r="Q39" s="241">
        <v>276</v>
      </c>
      <c r="R39" s="241">
        <v>97</v>
      </c>
      <c r="S39" s="241">
        <v>245</v>
      </c>
      <c r="T39" s="241">
        <v>231</v>
      </c>
      <c r="U39" s="241">
        <v>201</v>
      </c>
      <c r="V39" s="241">
        <v>114</v>
      </c>
      <c r="W39" s="241">
        <v>207</v>
      </c>
      <c r="X39" s="241">
        <v>213</v>
      </c>
      <c r="Y39" s="241">
        <v>212</v>
      </c>
      <c r="Z39" s="241">
        <v>25</v>
      </c>
      <c r="AA39" s="244">
        <f>SUM(C39:Z39)</f>
        <v>3810</v>
      </c>
      <c r="AB39" s="294">
        <f>SUM(AA39/$AA$160)</f>
        <v>0.12060015193719929</v>
      </c>
    </row>
    <row r="40" spans="1:28" x14ac:dyDescent="0.2">
      <c r="N40" s="37"/>
      <c r="O40" s="37"/>
    </row>
    <row r="41" spans="1:28" s="38" customFormat="1" ht="12" x14ac:dyDescent="0.2">
      <c r="B41" s="38" t="s">
        <v>24</v>
      </c>
      <c r="C41" s="59">
        <v>129</v>
      </c>
      <c r="D41" s="59">
        <v>163</v>
      </c>
      <c r="E41" s="59">
        <v>107</v>
      </c>
      <c r="F41" s="59">
        <v>93</v>
      </c>
      <c r="G41" s="59">
        <v>115</v>
      </c>
      <c r="H41" s="59">
        <v>126</v>
      </c>
      <c r="I41" s="59">
        <v>140</v>
      </c>
      <c r="J41" s="59">
        <v>67</v>
      </c>
      <c r="K41" s="59">
        <v>88</v>
      </c>
      <c r="L41" s="59">
        <v>79</v>
      </c>
      <c r="M41" s="59">
        <v>108</v>
      </c>
      <c r="O41" s="38" t="str">
        <f t="shared" ref="O41:O42" si="4">B41</f>
        <v>PS '15</v>
      </c>
      <c r="P41" s="59">
        <v>87</v>
      </c>
      <c r="Q41" s="59">
        <v>219</v>
      </c>
      <c r="R41" s="59">
        <v>67</v>
      </c>
      <c r="S41" s="59">
        <v>135</v>
      </c>
      <c r="T41" s="59">
        <v>133</v>
      </c>
      <c r="U41" s="59">
        <v>118</v>
      </c>
      <c r="V41" s="59">
        <v>29</v>
      </c>
      <c r="W41" s="59">
        <v>104</v>
      </c>
      <c r="X41" s="59">
        <v>108</v>
      </c>
      <c r="Y41" s="59">
        <v>103</v>
      </c>
      <c r="Z41" s="59">
        <v>12</v>
      </c>
      <c r="AA41" s="57">
        <v>2330</v>
      </c>
      <c r="AB41" s="68">
        <v>0.11907803955639597</v>
      </c>
    </row>
    <row r="42" spans="1:28" s="38" customFormat="1" ht="12" x14ac:dyDescent="0.2">
      <c r="B42" s="38" t="s">
        <v>25</v>
      </c>
      <c r="C42" s="59">
        <v>129</v>
      </c>
      <c r="D42" s="59">
        <v>173</v>
      </c>
      <c r="E42" s="59">
        <v>141</v>
      </c>
      <c r="F42" s="59">
        <v>90</v>
      </c>
      <c r="G42" s="59">
        <v>117</v>
      </c>
      <c r="H42" s="59">
        <v>117</v>
      </c>
      <c r="I42" s="59">
        <v>142</v>
      </c>
      <c r="J42" s="59">
        <v>84</v>
      </c>
      <c r="K42" s="59">
        <v>76</v>
      </c>
      <c r="L42" s="59">
        <v>88</v>
      </c>
      <c r="M42" s="59">
        <v>102</v>
      </c>
      <c r="O42" s="38" t="str">
        <f t="shared" si="4"/>
        <v>WS '15</v>
      </c>
      <c r="P42" s="59">
        <v>119</v>
      </c>
      <c r="Q42" s="59">
        <v>271</v>
      </c>
      <c r="R42" s="59">
        <v>85</v>
      </c>
      <c r="S42" s="59">
        <v>153</v>
      </c>
      <c r="T42" s="59">
        <v>142</v>
      </c>
      <c r="U42" s="59">
        <v>131</v>
      </c>
      <c r="V42" s="59">
        <v>43</v>
      </c>
      <c r="W42" s="59">
        <v>104</v>
      </c>
      <c r="X42" s="59">
        <v>111</v>
      </c>
      <c r="Y42" s="59">
        <v>106</v>
      </c>
      <c r="Z42" s="59">
        <v>12</v>
      </c>
      <c r="AA42" s="57">
        <v>2536</v>
      </c>
      <c r="AB42" s="68">
        <v>0.1385792349726776</v>
      </c>
    </row>
    <row r="43" spans="1:28" s="38" customFormat="1" ht="12" x14ac:dyDescent="0.2">
      <c r="A43" s="61"/>
      <c r="B43" s="61" t="s">
        <v>21</v>
      </c>
      <c r="C43" s="59">
        <v>118</v>
      </c>
      <c r="D43" s="59">
        <v>120</v>
      </c>
      <c r="E43" s="59">
        <v>117</v>
      </c>
      <c r="F43" s="59">
        <v>80</v>
      </c>
      <c r="G43" s="59">
        <v>93</v>
      </c>
      <c r="H43" s="59">
        <v>97</v>
      </c>
      <c r="I43" s="59">
        <v>110</v>
      </c>
      <c r="J43" s="59">
        <v>66</v>
      </c>
      <c r="K43" s="59">
        <v>65</v>
      </c>
      <c r="L43" s="59">
        <v>78</v>
      </c>
      <c r="M43" s="59">
        <v>88</v>
      </c>
      <c r="N43" s="61"/>
      <c r="O43" s="61" t="s">
        <v>21</v>
      </c>
      <c r="P43" s="59">
        <v>73</v>
      </c>
      <c r="Q43" s="59">
        <v>182</v>
      </c>
      <c r="R43" s="59">
        <v>67</v>
      </c>
      <c r="S43" s="59">
        <v>114</v>
      </c>
      <c r="T43" s="59">
        <v>104</v>
      </c>
      <c r="U43" s="59">
        <v>90</v>
      </c>
      <c r="V43" s="59">
        <v>39</v>
      </c>
      <c r="W43" s="59">
        <v>95</v>
      </c>
      <c r="X43" s="59">
        <v>91</v>
      </c>
      <c r="Y43" s="59">
        <v>68</v>
      </c>
      <c r="Z43" s="59">
        <v>19</v>
      </c>
      <c r="AA43" s="57">
        <v>1974</v>
      </c>
      <c r="AB43" s="68">
        <v>0.12312874251497007</v>
      </c>
    </row>
    <row r="44" spans="1:28" s="38" customFormat="1" ht="12" x14ac:dyDescent="0.2">
      <c r="A44" s="56"/>
      <c r="B44" s="58" t="s">
        <v>22</v>
      </c>
      <c r="C44" s="59">
        <v>182</v>
      </c>
      <c r="D44" s="59">
        <v>165</v>
      </c>
      <c r="E44" s="59">
        <v>150</v>
      </c>
      <c r="F44" s="59">
        <v>113</v>
      </c>
      <c r="G44" s="59">
        <v>126</v>
      </c>
      <c r="H44" s="59">
        <v>134</v>
      </c>
      <c r="I44" s="59">
        <v>171</v>
      </c>
      <c r="J44" s="59">
        <v>81</v>
      </c>
      <c r="K44" s="59">
        <v>88</v>
      </c>
      <c r="L44" s="59">
        <v>110</v>
      </c>
      <c r="M44" s="59">
        <v>123</v>
      </c>
      <c r="N44" s="56"/>
      <c r="O44" s="56" t="s">
        <v>22</v>
      </c>
      <c r="P44" s="59">
        <v>92</v>
      </c>
      <c r="Q44" s="59">
        <v>223</v>
      </c>
      <c r="R44" s="59">
        <v>60</v>
      </c>
      <c r="S44" s="59">
        <v>172</v>
      </c>
      <c r="T44" s="59">
        <v>165</v>
      </c>
      <c r="U44" s="59">
        <v>134</v>
      </c>
      <c r="V44" s="59">
        <v>48</v>
      </c>
      <c r="W44" s="59">
        <v>87</v>
      </c>
      <c r="X44" s="59">
        <v>132</v>
      </c>
      <c r="Y44" s="59">
        <v>83</v>
      </c>
      <c r="Z44" s="59">
        <v>23</v>
      </c>
      <c r="AA44" s="57">
        <v>2662</v>
      </c>
      <c r="AB44" s="68">
        <v>0.12352095030393022</v>
      </c>
    </row>
    <row r="45" spans="1:28" s="38" customFormat="1" ht="12" x14ac:dyDescent="0.2">
      <c r="A45" s="56"/>
      <c r="B45" s="58" t="s">
        <v>23</v>
      </c>
      <c r="C45" s="59">
        <v>129</v>
      </c>
      <c r="D45" s="59">
        <v>137</v>
      </c>
      <c r="E45" s="59">
        <v>122</v>
      </c>
      <c r="F45" s="59">
        <v>113</v>
      </c>
      <c r="G45" s="59">
        <v>116</v>
      </c>
      <c r="H45" s="59">
        <v>121</v>
      </c>
      <c r="I45" s="59">
        <v>150</v>
      </c>
      <c r="J45" s="59">
        <v>74</v>
      </c>
      <c r="K45" s="59">
        <v>93</v>
      </c>
      <c r="L45" s="59">
        <v>85</v>
      </c>
      <c r="M45" s="59">
        <v>109</v>
      </c>
      <c r="N45" s="56"/>
      <c r="O45" s="56" t="s">
        <v>23</v>
      </c>
      <c r="P45" s="59">
        <v>74</v>
      </c>
      <c r="Q45" s="59">
        <v>202</v>
      </c>
      <c r="R45" s="59">
        <v>78</v>
      </c>
      <c r="S45" s="59">
        <v>115</v>
      </c>
      <c r="T45" s="59">
        <v>137</v>
      </c>
      <c r="U45" s="59">
        <v>100</v>
      </c>
      <c r="V45" s="59">
        <v>48</v>
      </c>
      <c r="W45" s="59">
        <v>104</v>
      </c>
      <c r="X45" s="59">
        <v>113</v>
      </c>
      <c r="Y45" s="59">
        <v>98</v>
      </c>
      <c r="Z45" s="59">
        <v>16</v>
      </c>
      <c r="AA45" s="57">
        <v>2334</v>
      </c>
      <c r="AB45" s="68">
        <v>8.0988236927027307E-2</v>
      </c>
    </row>
    <row r="47" spans="1:28" x14ac:dyDescent="0.2">
      <c r="A47" s="42" t="s">
        <v>36</v>
      </c>
      <c r="B47" s="42" t="s">
        <v>32</v>
      </c>
      <c r="C47" s="241">
        <v>266</v>
      </c>
      <c r="D47" s="241">
        <v>170</v>
      </c>
      <c r="E47" s="241">
        <v>188</v>
      </c>
      <c r="F47" s="241">
        <v>144</v>
      </c>
      <c r="G47" s="241">
        <v>202</v>
      </c>
      <c r="H47" s="241">
        <v>238</v>
      </c>
      <c r="I47" s="241">
        <v>372</v>
      </c>
      <c r="J47" s="241">
        <v>176</v>
      </c>
      <c r="K47" s="241">
        <v>257</v>
      </c>
      <c r="L47" s="241">
        <v>186</v>
      </c>
      <c r="M47" s="241">
        <v>240</v>
      </c>
      <c r="N47" s="37" t="str">
        <f>A47</f>
        <v>6.</v>
      </c>
      <c r="O47" s="37" t="str">
        <f>B47</f>
        <v>Democraten 66 (D66)</v>
      </c>
      <c r="P47" s="241">
        <v>35</v>
      </c>
      <c r="Q47" s="241">
        <v>125</v>
      </c>
      <c r="R47" s="241">
        <v>48</v>
      </c>
      <c r="S47" s="241">
        <v>373</v>
      </c>
      <c r="T47" s="241">
        <v>306</v>
      </c>
      <c r="U47" s="241">
        <v>252</v>
      </c>
      <c r="V47" s="241">
        <v>179</v>
      </c>
      <c r="W47" s="241">
        <v>230</v>
      </c>
      <c r="X47" s="241">
        <v>297</v>
      </c>
      <c r="Y47" s="241">
        <v>310</v>
      </c>
      <c r="Z47" s="241">
        <v>28</v>
      </c>
      <c r="AA47" s="244">
        <f>SUM(C47:Z47)</f>
        <v>4622</v>
      </c>
      <c r="AB47" s="294">
        <f>SUM(AA47/$AA$160)</f>
        <v>0.14630286148391997</v>
      </c>
    </row>
    <row r="48" spans="1:28" x14ac:dyDescent="0.2">
      <c r="A48" s="42"/>
      <c r="B48" s="42"/>
    </row>
    <row r="49" spans="1:28" s="38" customFormat="1" ht="12" x14ac:dyDescent="0.2">
      <c r="B49" s="38" t="s">
        <v>24</v>
      </c>
      <c r="C49" s="59">
        <v>178</v>
      </c>
      <c r="D49" s="59">
        <v>107</v>
      </c>
      <c r="E49" s="59">
        <v>157</v>
      </c>
      <c r="F49" s="59">
        <v>89</v>
      </c>
      <c r="G49" s="59">
        <v>193</v>
      </c>
      <c r="H49" s="59">
        <v>185</v>
      </c>
      <c r="I49" s="59">
        <v>309</v>
      </c>
      <c r="J49" s="59">
        <v>109</v>
      </c>
      <c r="K49" s="59">
        <v>149</v>
      </c>
      <c r="L49" s="59">
        <v>127</v>
      </c>
      <c r="M49" s="59">
        <v>166</v>
      </c>
      <c r="O49" s="38" t="str">
        <f t="shared" ref="O49:O50" si="5">B49</f>
        <v>PS '15</v>
      </c>
      <c r="P49" s="59">
        <v>14</v>
      </c>
      <c r="Q49" s="59">
        <v>81</v>
      </c>
      <c r="R49" s="59">
        <v>34</v>
      </c>
      <c r="S49" s="59">
        <v>281</v>
      </c>
      <c r="T49" s="59">
        <v>201</v>
      </c>
      <c r="U49" s="59">
        <v>179</v>
      </c>
      <c r="V49" s="59">
        <v>100</v>
      </c>
      <c r="W49" s="59">
        <v>171</v>
      </c>
      <c r="X49" s="59">
        <v>190</v>
      </c>
      <c r="Y49" s="59">
        <v>214</v>
      </c>
      <c r="Z49" s="59">
        <v>2</v>
      </c>
      <c r="AA49" s="57">
        <v>3236</v>
      </c>
      <c r="AB49" s="68">
        <v>0.16538048755557827</v>
      </c>
    </row>
    <row r="50" spans="1:28" s="38" customFormat="1" ht="12" x14ac:dyDescent="0.2">
      <c r="B50" s="38" t="s">
        <v>25</v>
      </c>
      <c r="O50" s="38" t="str">
        <f t="shared" si="5"/>
        <v>WS '15</v>
      </c>
      <c r="AA50" s="39"/>
      <c r="AB50" s="39"/>
    </row>
    <row r="51" spans="1:28" s="38" customFormat="1" ht="12" x14ac:dyDescent="0.2">
      <c r="A51" s="56"/>
      <c r="B51" s="56" t="s">
        <v>21</v>
      </c>
      <c r="C51" s="59">
        <v>178</v>
      </c>
      <c r="D51" s="59">
        <v>90</v>
      </c>
      <c r="E51" s="59">
        <v>137</v>
      </c>
      <c r="F51" s="59">
        <v>103</v>
      </c>
      <c r="G51" s="59">
        <v>194</v>
      </c>
      <c r="H51" s="59">
        <v>160</v>
      </c>
      <c r="I51" s="59">
        <v>250</v>
      </c>
      <c r="J51" s="59">
        <v>113</v>
      </c>
      <c r="K51" s="59">
        <v>155</v>
      </c>
      <c r="L51" s="59">
        <v>140</v>
      </c>
      <c r="M51" s="59">
        <v>160</v>
      </c>
      <c r="N51" s="56"/>
      <c r="O51" s="56" t="s">
        <v>21</v>
      </c>
      <c r="P51" s="59">
        <v>21</v>
      </c>
      <c r="Q51" s="59">
        <v>70</v>
      </c>
      <c r="R51" s="59">
        <v>39</v>
      </c>
      <c r="S51" s="59">
        <v>224</v>
      </c>
      <c r="T51" s="59">
        <v>167</v>
      </c>
      <c r="U51" s="59">
        <v>178</v>
      </c>
      <c r="V51" s="59">
        <v>82</v>
      </c>
      <c r="W51" s="59">
        <v>136</v>
      </c>
      <c r="X51" s="59">
        <v>168</v>
      </c>
      <c r="Y51" s="59">
        <v>186</v>
      </c>
      <c r="Z51" s="59">
        <v>2</v>
      </c>
      <c r="AA51" s="57">
        <v>2953</v>
      </c>
      <c r="AB51" s="68">
        <v>0.18419411177644709</v>
      </c>
    </row>
    <row r="52" spans="1:28" s="38" customFormat="1" ht="12" x14ac:dyDescent="0.2">
      <c r="A52" s="56"/>
      <c r="B52" s="56" t="s">
        <v>22</v>
      </c>
      <c r="C52" s="59">
        <v>253</v>
      </c>
      <c r="D52" s="59">
        <v>141</v>
      </c>
      <c r="E52" s="59">
        <v>163</v>
      </c>
      <c r="F52" s="59">
        <v>104</v>
      </c>
      <c r="G52" s="59">
        <v>218</v>
      </c>
      <c r="H52" s="59">
        <v>200</v>
      </c>
      <c r="I52" s="59">
        <v>332</v>
      </c>
      <c r="J52" s="59">
        <v>158</v>
      </c>
      <c r="K52" s="59">
        <v>197</v>
      </c>
      <c r="L52" s="59">
        <v>184</v>
      </c>
      <c r="M52" s="59">
        <v>217</v>
      </c>
      <c r="N52" s="56"/>
      <c r="O52" s="56" t="s">
        <v>22</v>
      </c>
      <c r="P52" s="59">
        <v>16</v>
      </c>
      <c r="Q52" s="59">
        <v>73</v>
      </c>
      <c r="R52" s="59">
        <v>35</v>
      </c>
      <c r="S52" s="59">
        <v>301</v>
      </c>
      <c r="T52" s="59">
        <v>220</v>
      </c>
      <c r="U52" s="59">
        <v>240</v>
      </c>
      <c r="V52" s="59">
        <v>87</v>
      </c>
      <c r="W52" s="59">
        <v>177</v>
      </c>
      <c r="X52" s="59">
        <v>250</v>
      </c>
      <c r="Y52" s="59">
        <v>192</v>
      </c>
      <c r="Z52" s="59">
        <v>3</v>
      </c>
      <c r="AA52" s="62">
        <v>3761</v>
      </c>
      <c r="AB52" s="68">
        <v>0.17451626374646187</v>
      </c>
    </row>
    <row r="53" spans="1:28" s="38" customFormat="1" ht="12" x14ac:dyDescent="0.2">
      <c r="A53" s="56"/>
      <c r="B53" s="56" t="s">
        <v>23</v>
      </c>
      <c r="C53" s="59">
        <v>141</v>
      </c>
      <c r="D53" s="59">
        <v>81</v>
      </c>
      <c r="E53" s="59">
        <v>145</v>
      </c>
      <c r="F53" s="59">
        <v>119</v>
      </c>
      <c r="G53" s="59">
        <v>164</v>
      </c>
      <c r="H53" s="59">
        <v>163</v>
      </c>
      <c r="I53" s="59">
        <v>246</v>
      </c>
      <c r="J53" s="59">
        <v>102</v>
      </c>
      <c r="K53" s="59">
        <v>140</v>
      </c>
      <c r="L53" s="59">
        <v>127</v>
      </c>
      <c r="M53" s="59">
        <v>154</v>
      </c>
      <c r="N53" s="56"/>
      <c r="O53" s="56" t="s">
        <v>23</v>
      </c>
      <c r="P53" s="59">
        <v>29</v>
      </c>
      <c r="Q53" s="59">
        <v>78</v>
      </c>
      <c r="R53" s="59">
        <v>25</v>
      </c>
      <c r="S53" s="59">
        <v>218</v>
      </c>
      <c r="T53" s="59">
        <v>179</v>
      </c>
      <c r="U53" s="59">
        <v>193</v>
      </c>
      <c r="V53" s="59">
        <v>65</v>
      </c>
      <c r="W53" s="59">
        <v>119</v>
      </c>
      <c r="X53" s="59">
        <v>184</v>
      </c>
      <c r="Y53" s="59">
        <v>186</v>
      </c>
      <c r="Z53" s="59">
        <v>29</v>
      </c>
      <c r="AA53" s="62">
        <v>2887</v>
      </c>
      <c r="AB53" s="68">
        <v>0.10017696658454492</v>
      </c>
    </row>
    <row r="55" spans="1:28" x14ac:dyDescent="0.2">
      <c r="A55" s="47" t="s">
        <v>38</v>
      </c>
      <c r="B55" s="47" t="s">
        <v>42</v>
      </c>
      <c r="C55" s="241">
        <v>143</v>
      </c>
      <c r="D55" s="241">
        <v>48</v>
      </c>
      <c r="E55" s="241">
        <v>90</v>
      </c>
      <c r="F55" s="241">
        <v>84</v>
      </c>
      <c r="G55" s="241">
        <v>80</v>
      </c>
      <c r="H55" s="241">
        <v>189</v>
      </c>
      <c r="I55" s="241">
        <v>186</v>
      </c>
      <c r="J55" s="241">
        <v>105</v>
      </c>
      <c r="K55" s="241">
        <v>96</v>
      </c>
      <c r="L55" s="241">
        <v>119</v>
      </c>
      <c r="M55" s="241">
        <v>68</v>
      </c>
      <c r="N55" s="37" t="str">
        <f>A55</f>
        <v>7.</v>
      </c>
      <c r="O55" s="37" t="str">
        <f>B55</f>
        <v>ChristenUnie</v>
      </c>
      <c r="P55" s="241">
        <v>17</v>
      </c>
      <c r="Q55" s="241">
        <v>31</v>
      </c>
      <c r="R55" s="241">
        <v>22</v>
      </c>
      <c r="S55" s="241">
        <v>120</v>
      </c>
      <c r="T55" s="241">
        <v>140</v>
      </c>
      <c r="U55" s="241">
        <v>85</v>
      </c>
      <c r="V55" s="241">
        <v>40</v>
      </c>
      <c r="W55" s="241">
        <v>130</v>
      </c>
      <c r="X55" s="241">
        <v>93</v>
      </c>
      <c r="Y55" s="241">
        <v>71</v>
      </c>
      <c r="Z55" s="241">
        <v>11</v>
      </c>
      <c r="AA55" s="244">
        <f>SUM(C55:Z55)</f>
        <v>1968</v>
      </c>
      <c r="AB55" s="294">
        <f>SUM(AA55/$AA$160)</f>
        <v>6.2294251709293494E-2</v>
      </c>
    </row>
    <row r="56" spans="1:28" x14ac:dyDescent="0.2">
      <c r="A56" s="47"/>
      <c r="B56" s="47"/>
    </row>
    <row r="57" spans="1:28" s="38" customFormat="1" ht="12" x14ac:dyDescent="0.2">
      <c r="B57" s="38" t="s">
        <v>24</v>
      </c>
      <c r="C57" s="59">
        <v>96</v>
      </c>
      <c r="D57" s="59">
        <v>34</v>
      </c>
      <c r="E57" s="59">
        <v>65</v>
      </c>
      <c r="F57" s="59">
        <v>64</v>
      </c>
      <c r="G57" s="59">
        <v>88</v>
      </c>
      <c r="H57" s="59">
        <v>129</v>
      </c>
      <c r="I57" s="59">
        <v>147</v>
      </c>
      <c r="J57" s="59">
        <v>87</v>
      </c>
      <c r="K57" s="59">
        <v>86</v>
      </c>
      <c r="L57" s="59">
        <v>89</v>
      </c>
      <c r="M57" s="59">
        <v>68</v>
      </c>
      <c r="O57" s="38" t="str">
        <f t="shared" ref="O57:O58" si="6">B57</f>
        <v>PS '15</v>
      </c>
      <c r="P57" s="59">
        <v>3</v>
      </c>
      <c r="Q57" s="59">
        <v>20</v>
      </c>
      <c r="R57" s="59">
        <v>17</v>
      </c>
      <c r="S57" s="59">
        <v>86</v>
      </c>
      <c r="T57" s="59">
        <v>123</v>
      </c>
      <c r="U57" s="59">
        <v>74</v>
      </c>
      <c r="V57" s="59">
        <v>41</v>
      </c>
      <c r="W57" s="59">
        <v>104</v>
      </c>
      <c r="X57" s="59">
        <v>71</v>
      </c>
      <c r="Y57" s="59">
        <v>47</v>
      </c>
      <c r="Z57" s="59">
        <v>1</v>
      </c>
      <c r="AA57" s="57">
        <v>1540</v>
      </c>
      <c r="AB57" s="68">
        <v>7.8703940307660855E-2</v>
      </c>
    </row>
    <row r="58" spans="1:28" s="38" customFormat="1" ht="12" x14ac:dyDescent="0.2">
      <c r="B58" s="38" t="s">
        <v>25</v>
      </c>
      <c r="C58" s="59">
        <v>117</v>
      </c>
      <c r="D58" s="59">
        <v>44</v>
      </c>
      <c r="E58" s="59">
        <v>82</v>
      </c>
      <c r="F58" s="59">
        <v>81</v>
      </c>
      <c r="G58" s="59">
        <v>104</v>
      </c>
      <c r="H58" s="59">
        <v>151</v>
      </c>
      <c r="I58" s="59">
        <v>174</v>
      </c>
      <c r="J58" s="59">
        <v>93</v>
      </c>
      <c r="K58" s="59">
        <v>106</v>
      </c>
      <c r="L58" s="59">
        <v>105</v>
      </c>
      <c r="M58" s="59">
        <v>81</v>
      </c>
      <c r="O58" s="38" t="str">
        <f t="shared" si="6"/>
        <v>WS '15</v>
      </c>
      <c r="P58" s="59">
        <v>9</v>
      </c>
      <c r="Q58" s="59">
        <v>25</v>
      </c>
      <c r="R58" s="59">
        <v>22</v>
      </c>
      <c r="S58" s="59">
        <v>93</v>
      </c>
      <c r="T58" s="59">
        <v>147</v>
      </c>
      <c r="U58" s="59">
        <v>94</v>
      </c>
      <c r="V58" s="59">
        <v>43</v>
      </c>
      <c r="W58" s="59">
        <v>115</v>
      </c>
      <c r="X58" s="59">
        <v>84</v>
      </c>
      <c r="Y58" s="59">
        <v>60</v>
      </c>
      <c r="Z58" s="59">
        <v>2</v>
      </c>
      <c r="AA58" s="57">
        <v>1832</v>
      </c>
      <c r="AB58" s="68">
        <v>0.10010928961748634</v>
      </c>
    </row>
    <row r="59" spans="1:28" s="38" customFormat="1" ht="12" x14ac:dyDescent="0.2">
      <c r="A59" s="56"/>
      <c r="B59" s="56" t="s">
        <v>43</v>
      </c>
      <c r="C59" s="59">
        <v>134</v>
      </c>
      <c r="D59" s="59">
        <v>84</v>
      </c>
      <c r="E59" s="59">
        <v>105</v>
      </c>
      <c r="F59" s="59">
        <v>64</v>
      </c>
      <c r="G59" s="59">
        <v>140</v>
      </c>
      <c r="H59" s="59">
        <v>197</v>
      </c>
      <c r="I59" s="59">
        <v>168</v>
      </c>
      <c r="J59" s="59">
        <v>102</v>
      </c>
      <c r="K59" s="59">
        <v>97</v>
      </c>
      <c r="L59" s="59">
        <v>113</v>
      </c>
      <c r="M59" s="59">
        <v>79</v>
      </c>
      <c r="N59" s="56"/>
      <c r="O59" s="56" t="str">
        <f>B59</f>
        <v>EP '14 (Christen Unie-SGP)</v>
      </c>
      <c r="P59" s="59">
        <v>24</v>
      </c>
      <c r="Q59" s="59">
        <v>32</v>
      </c>
      <c r="R59" s="59">
        <v>44</v>
      </c>
      <c r="S59" s="59">
        <v>116</v>
      </c>
      <c r="T59" s="59">
        <v>155</v>
      </c>
      <c r="U59" s="59">
        <v>103</v>
      </c>
      <c r="V59" s="59">
        <v>39</v>
      </c>
      <c r="W59" s="59">
        <v>126</v>
      </c>
      <c r="X59" s="59">
        <v>110</v>
      </c>
      <c r="Y59" s="59">
        <v>100</v>
      </c>
      <c r="Z59" s="59">
        <v>2</v>
      </c>
      <c r="AA59" s="57">
        <v>2134</v>
      </c>
      <c r="AB59" s="68">
        <v>0.13310878243512975</v>
      </c>
    </row>
    <row r="60" spans="1:28" s="38" customFormat="1" ht="12" x14ac:dyDescent="0.2">
      <c r="A60" s="64"/>
      <c r="B60" s="64" t="s">
        <v>22</v>
      </c>
      <c r="C60" s="66">
        <v>113</v>
      </c>
      <c r="D60" s="66">
        <v>38</v>
      </c>
      <c r="E60" s="66">
        <v>64</v>
      </c>
      <c r="F60" s="66">
        <v>57</v>
      </c>
      <c r="G60" s="66">
        <v>107</v>
      </c>
      <c r="H60" s="66">
        <v>155</v>
      </c>
      <c r="I60" s="66">
        <v>132</v>
      </c>
      <c r="J60" s="66">
        <v>88</v>
      </c>
      <c r="K60" s="66">
        <v>101</v>
      </c>
      <c r="L60" s="66">
        <v>92</v>
      </c>
      <c r="M60" s="66">
        <v>65</v>
      </c>
      <c r="N60" s="64"/>
      <c r="O60" s="64" t="s">
        <v>22</v>
      </c>
      <c r="P60" s="66">
        <v>8</v>
      </c>
      <c r="Q60" s="66">
        <v>31</v>
      </c>
      <c r="R60" s="66">
        <v>21</v>
      </c>
      <c r="S60" s="66">
        <v>83</v>
      </c>
      <c r="T60" s="66">
        <v>124</v>
      </c>
      <c r="U60" s="66">
        <v>69</v>
      </c>
      <c r="V60" s="66">
        <v>34</v>
      </c>
      <c r="W60" s="66">
        <v>97</v>
      </c>
      <c r="X60" s="66">
        <v>104</v>
      </c>
      <c r="Y60" s="66">
        <v>58</v>
      </c>
      <c r="Z60" s="66">
        <v>2</v>
      </c>
      <c r="AA60" s="62">
        <v>1643</v>
      </c>
      <c r="AB60" s="68">
        <v>7.6237761588789379E-2</v>
      </c>
    </row>
    <row r="61" spans="1:28" s="38" customFormat="1" ht="12" x14ac:dyDescent="0.2">
      <c r="A61" s="65"/>
      <c r="B61" s="64" t="s">
        <v>23</v>
      </c>
      <c r="C61" s="66">
        <v>101</v>
      </c>
      <c r="D61" s="66">
        <v>31</v>
      </c>
      <c r="E61" s="66">
        <v>68</v>
      </c>
      <c r="F61" s="66">
        <v>87</v>
      </c>
      <c r="G61" s="66">
        <v>105</v>
      </c>
      <c r="H61" s="66">
        <v>146</v>
      </c>
      <c r="I61" s="66">
        <v>129</v>
      </c>
      <c r="J61" s="66">
        <v>73</v>
      </c>
      <c r="K61" s="66">
        <v>94</v>
      </c>
      <c r="L61" s="66">
        <v>93</v>
      </c>
      <c r="M61" s="66">
        <v>68</v>
      </c>
      <c r="N61" s="65"/>
      <c r="O61" s="64" t="s">
        <v>23</v>
      </c>
      <c r="P61" s="66">
        <v>7</v>
      </c>
      <c r="Q61" s="66">
        <v>18</v>
      </c>
      <c r="R61" s="66">
        <v>20</v>
      </c>
      <c r="S61" s="66">
        <v>77</v>
      </c>
      <c r="T61" s="66">
        <v>128</v>
      </c>
      <c r="U61" s="66">
        <v>61</v>
      </c>
      <c r="V61" s="66">
        <v>30</v>
      </c>
      <c r="W61" s="66">
        <v>71</v>
      </c>
      <c r="X61" s="66">
        <v>82</v>
      </c>
      <c r="Y61" s="66">
        <v>52</v>
      </c>
      <c r="Z61" s="66">
        <v>10</v>
      </c>
      <c r="AA61" s="62">
        <v>1551</v>
      </c>
      <c r="AB61" s="68">
        <v>5.3818661299836916E-2</v>
      </c>
    </row>
    <row r="63" spans="1:28" x14ac:dyDescent="0.2">
      <c r="A63" s="45" t="s">
        <v>41</v>
      </c>
      <c r="B63" s="45" t="s">
        <v>37</v>
      </c>
      <c r="C63" s="241">
        <v>292</v>
      </c>
      <c r="D63" s="241">
        <v>113</v>
      </c>
      <c r="E63" s="241">
        <v>111</v>
      </c>
      <c r="F63" s="241">
        <v>107</v>
      </c>
      <c r="G63" s="241">
        <v>152</v>
      </c>
      <c r="H63" s="241">
        <v>217</v>
      </c>
      <c r="I63" s="241">
        <v>243</v>
      </c>
      <c r="J63" s="241">
        <v>221</v>
      </c>
      <c r="K63" s="241">
        <v>173</v>
      </c>
      <c r="L63" s="241">
        <v>182</v>
      </c>
      <c r="M63" s="241">
        <v>136</v>
      </c>
      <c r="N63" s="37" t="str">
        <f>A63</f>
        <v>8.</v>
      </c>
      <c r="O63" s="37" t="str">
        <f>B63</f>
        <v>GROENLINKS</v>
      </c>
      <c r="P63" s="241">
        <v>30</v>
      </c>
      <c r="Q63" s="241">
        <v>57</v>
      </c>
      <c r="R63" s="241">
        <v>28</v>
      </c>
      <c r="S63" s="241">
        <v>171</v>
      </c>
      <c r="T63" s="241">
        <v>167</v>
      </c>
      <c r="U63" s="241">
        <v>146</v>
      </c>
      <c r="V63" s="241">
        <v>81</v>
      </c>
      <c r="W63" s="241">
        <v>159</v>
      </c>
      <c r="X63" s="241">
        <v>183</v>
      </c>
      <c r="Y63" s="241">
        <v>143</v>
      </c>
      <c r="Z63" s="241">
        <v>17</v>
      </c>
      <c r="AA63" s="244">
        <f>SUM(C63:Z63)</f>
        <v>3129</v>
      </c>
      <c r="AB63" s="294">
        <f>SUM(AA63/$AA$160)</f>
        <v>9.9044061787794374E-2</v>
      </c>
    </row>
    <row r="64" spans="1:28" x14ac:dyDescent="0.2">
      <c r="A64" s="45"/>
      <c r="B64" s="45"/>
    </row>
    <row r="65" spans="1:28" s="38" customFormat="1" ht="12" x14ac:dyDescent="0.2">
      <c r="B65" s="38" t="s">
        <v>24</v>
      </c>
      <c r="C65" s="59">
        <v>97</v>
      </c>
      <c r="D65" s="59">
        <v>45</v>
      </c>
      <c r="E65" s="59">
        <v>58</v>
      </c>
      <c r="F65" s="59">
        <v>70</v>
      </c>
      <c r="G65" s="59">
        <v>105</v>
      </c>
      <c r="H65" s="59">
        <v>108</v>
      </c>
      <c r="I65" s="59">
        <v>129</v>
      </c>
      <c r="J65" s="59">
        <v>83</v>
      </c>
      <c r="K65" s="59">
        <v>81</v>
      </c>
      <c r="L65" s="59">
        <v>87</v>
      </c>
      <c r="M65" s="59">
        <v>82</v>
      </c>
      <c r="O65" s="38" t="str">
        <f t="shared" ref="O65:O66" si="7">B65</f>
        <v>PS '15</v>
      </c>
      <c r="P65" s="59">
        <v>11</v>
      </c>
      <c r="Q65" s="59">
        <v>23</v>
      </c>
      <c r="R65" s="59">
        <v>18</v>
      </c>
      <c r="S65" s="59">
        <v>60</v>
      </c>
      <c r="T65" s="59">
        <v>55</v>
      </c>
      <c r="U65" s="59">
        <v>36</v>
      </c>
      <c r="V65" s="59">
        <v>26</v>
      </c>
      <c r="W65" s="59">
        <v>43</v>
      </c>
      <c r="X65" s="59">
        <v>66</v>
      </c>
      <c r="Y65" s="59">
        <v>45</v>
      </c>
      <c r="Z65" s="59">
        <v>1</v>
      </c>
      <c r="AA65" s="57">
        <v>1329</v>
      </c>
      <c r="AB65" s="68">
        <v>6.7920478356416417E-2</v>
      </c>
    </row>
    <row r="66" spans="1:28" s="38" customFormat="1" ht="12" x14ac:dyDescent="0.2">
      <c r="B66" s="38" t="s">
        <v>25</v>
      </c>
      <c r="O66" s="38" t="str">
        <f t="shared" si="7"/>
        <v>WS '15</v>
      </c>
      <c r="AA66" s="39"/>
      <c r="AB66" s="39"/>
    </row>
    <row r="67" spans="1:28" s="38" customFormat="1" ht="12" x14ac:dyDescent="0.2">
      <c r="A67" s="61"/>
      <c r="B67" s="61" t="s">
        <v>21</v>
      </c>
      <c r="C67" s="59">
        <v>110</v>
      </c>
      <c r="D67" s="59">
        <v>63</v>
      </c>
      <c r="E67" s="59">
        <v>46</v>
      </c>
      <c r="F67" s="59">
        <v>61</v>
      </c>
      <c r="G67" s="59">
        <v>113</v>
      </c>
      <c r="H67" s="59">
        <v>127</v>
      </c>
      <c r="I67" s="59">
        <v>127</v>
      </c>
      <c r="J67" s="59">
        <v>89</v>
      </c>
      <c r="K67" s="59">
        <v>69</v>
      </c>
      <c r="L67" s="59">
        <v>98</v>
      </c>
      <c r="M67" s="59">
        <v>70</v>
      </c>
      <c r="N67" s="61"/>
      <c r="O67" s="61" t="s">
        <v>21</v>
      </c>
      <c r="P67" s="59">
        <v>15</v>
      </c>
      <c r="Q67" s="59">
        <v>42</v>
      </c>
      <c r="R67" s="59">
        <v>11</v>
      </c>
      <c r="S67" s="59">
        <v>81</v>
      </c>
      <c r="T67" s="59">
        <v>55</v>
      </c>
      <c r="U67" s="59">
        <v>56</v>
      </c>
      <c r="V67" s="59">
        <v>29</v>
      </c>
      <c r="W67" s="59">
        <v>50</v>
      </c>
      <c r="X67" s="59">
        <v>66</v>
      </c>
      <c r="Y67" s="59">
        <v>41</v>
      </c>
      <c r="Z67" s="59">
        <v>7</v>
      </c>
      <c r="AA67" s="57">
        <v>1426</v>
      </c>
      <c r="AB67" s="68">
        <v>8.8947105788423159E-2</v>
      </c>
    </row>
    <row r="68" spans="1:28" s="38" customFormat="1" ht="12" x14ac:dyDescent="0.2">
      <c r="A68" s="56"/>
      <c r="B68" s="56" t="s">
        <v>22</v>
      </c>
      <c r="C68" s="59">
        <v>177</v>
      </c>
      <c r="D68" s="59">
        <v>73</v>
      </c>
      <c r="E68" s="59">
        <v>71</v>
      </c>
      <c r="F68" s="59">
        <v>93</v>
      </c>
      <c r="G68" s="59">
        <v>147</v>
      </c>
      <c r="H68" s="59">
        <v>152</v>
      </c>
      <c r="I68" s="59">
        <v>151</v>
      </c>
      <c r="J68" s="59">
        <v>124</v>
      </c>
      <c r="K68" s="59">
        <v>120</v>
      </c>
      <c r="L68" s="59">
        <v>114</v>
      </c>
      <c r="M68" s="59">
        <v>68</v>
      </c>
      <c r="N68" s="56"/>
      <c r="O68" s="56" t="s">
        <v>22</v>
      </c>
      <c r="P68" s="59">
        <v>26</v>
      </c>
      <c r="Q68" s="59">
        <v>31</v>
      </c>
      <c r="R68" s="59">
        <v>11</v>
      </c>
      <c r="S68" s="59">
        <v>94</v>
      </c>
      <c r="T68" s="59">
        <v>101</v>
      </c>
      <c r="U68" s="59">
        <v>60</v>
      </c>
      <c r="V68" s="59">
        <v>24</v>
      </c>
      <c r="W68" s="59">
        <v>62</v>
      </c>
      <c r="X68" s="59">
        <v>101</v>
      </c>
      <c r="Y68" s="59">
        <v>55</v>
      </c>
      <c r="Z68" s="59">
        <v>4</v>
      </c>
      <c r="AA68" s="62">
        <v>1859</v>
      </c>
      <c r="AB68" s="68">
        <v>8.6260498352744658E-2</v>
      </c>
    </row>
    <row r="69" spans="1:28" s="38" customFormat="1" ht="12" x14ac:dyDescent="0.2">
      <c r="A69" s="56"/>
      <c r="B69" s="56" t="s">
        <v>23</v>
      </c>
      <c r="C69" s="59">
        <v>84</v>
      </c>
      <c r="D69" s="59">
        <v>24</v>
      </c>
      <c r="E69" s="59">
        <v>47</v>
      </c>
      <c r="F69" s="59">
        <v>41</v>
      </c>
      <c r="G69" s="59">
        <v>71</v>
      </c>
      <c r="H69" s="59">
        <v>54</v>
      </c>
      <c r="I69" s="59">
        <v>73</v>
      </c>
      <c r="J69" s="59">
        <v>64</v>
      </c>
      <c r="K69" s="59">
        <v>42</v>
      </c>
      <c r="L69" s="59">
        <v>58</v>
      </c>
      <c r="M69" s="59">
        <v>34</v>
      </c>
      <c r="N69" s="56"/>
      <c r="O69" s="56" t="s">
        <v>23</v>
      </c>
      <c r="P69" s="59">
        <v>7</v>
      </c>
      <c r="Q69" s="59">
        <v>24</v>
      </c>
      <c r="R69" s="59">
        <v>11</v>
      </c>
      <c r="S69" s="59">
        <v>55</v>
      </c>
      <c r="T69" s="59">
        <v>42</v>
      </c>
      <c r="U69" s="59">
        <v>29</v>
      </c>
      <c r="V69" s="59">
        <v>19</v>
      </c>
      <c r="W69" s="59">
        <v>36</v>
      </c>
      <c r="X69" s="59">
        <v>47</v>
      </c>
      <c r="Y69" s="59">
        <v>29</v>
      </c>
      <c r="Z69" s="59">
        <v>7</v>
      </c>
      <c r="AA69" s="62">
        <v>898</v>
      </c>
      <c r="AB69" s="68">
        <v>3.1159998612026788E-2</v>
      </c>
    </row>
    <row r="71" spans="1:28" x14ac:dyDescent="0.2">
      <c r="A71" s="49" t="s">
        <v>44</v>
      </c>
      <c r="B71" s="51" t="s">
        <v>45</v>
      </c>
      <c r="C71" s="241">
        <v>35</v>
      </c>
      <c r="D71" s="241">
        <v>37</v>
      </c>
      <c r="E71" s="241">
        <v>45</v>
      </c>
      <c r="F71" s="241">
        <v>22</v>
      </c>
      <c r="G71" s="241">
        <v>49</v>
      </c>
      <c r="H71" s="241">
        <v>68</v>
      </c>
      <c r="I71" s="241">
        <v>38</v>
      </c>
      <c r="J71" s="241">
        <v>38</v>
      </c>
      <c r="K71" s="241">
        <v>33</v>
      </c>
      <c r="L71" s="241">
        <v>29</v>
      </c>
      <c r="M71" s="241">
        <v>12</v>
      </c>
      <c r="N71" s="37" t="str">
        <f>A71</f>
        <v>9.</v>
      </c>
      <c r="O71" s="37" t="str">
        <f>B71</f>
        <v>Staatkundig Gereformeerde</v>
      </c>
      <c r="P71" s="241">
        <v>13</v>
      </c>
      <c r="Q71" s="241">
        <v>29</v>
      </c>
      <c r="R71" s="241">
        <v>37</v>
      </c>
      <c r="S71" s="241">
        <v>38</v>
      </c>
      <c r="T71" s="241">
        <v>49</v>
      </c>
      <c r="U71" s="241">
        <v>29</v>
      </c>
      <c r="V71" s="241">
        <v>14</v>
      </c>
      <c r="W71" s="241">
        <v>41</v>
      </c>
      <c r="X71" s="241">
        <v>33</v>
      </c>
      <c r="Y71" s="241">
        <v>37</v>
      </c>
      <c r="Z71" s="241">
        <v>2</v>
      </c>
      <c r="AA71" s="244">
        <f>SUM(C71:Z71)</f>
        <v>728</v>
      </c>
      <c r="AB71" s="294">
        <f>SUM(AA71/$AA$160)</f>
        <v>2.3043808559128895E-2</v>
      </c>
    </row>
    <row r="72" spans="1:28" x14ac:dyDescent="0.2">
      <c r="A72" s="48"/>
      <c r="B72" s="50" t="s">
        <v>46</v>
      </c>
      <c r="N72" s="37"/>
      <c r="O72" s="37" t="str">
        <f>B72</f>
        <v>Partij (SGP)</v>
      </c>
    </row>
    <row r="73" spans="1:28" s="38" customFormat="1" ht="12" x14ac:dyDescent="0.2">
      <c r="B73" s="38" t="s">
        <v>24</v>
      </c>
      <c r="C73" s="59">
        <v>39</v>
      </c>
      <c r="D73" s="59">
        <v>53</v>
      </c>
      <c r="E73" s="59">
        <v>43</v>
      </c>
      <c r="F73" s="59">
        <v>34</v>
      </c>
      <c r="G73" s="59">
        <v>63</v>
      </c>
      <c r="H73" s="59">
        <v>68</v>
      </c>
      <c r="I73" s="59">
        <v>54</v>
      </c>
      <c r="J73" s="59">
        <v>49</v>
      </c>
      <c r="K73" s="59">
        <v>27</v>
      </c>
      <c r="L73" s="59">
        <v>47</v>
      </c>
      <c r="M73" s="59">
        <v>16</v>
      </c>
      <c r="O73" s="38" t="str">
        <f t="shared" ref="O73:O74" si="8">B73</f>
        <v>PS '15</v>
      </c>
      <c r="P73" s="59">
        <v>31</v>
      </c>
      <c r="Q73" s="59">
        <v>34</v>
      </c>
      <c r="R73" s="59">
        <v>70</v>
      </c>
      <c r="S73" s="59">
        <v>31</v>
      </c>
      <c r="T73" s="59">
        <v>53</v>
      </c>
      <c r="U73" s="59">
        <v>39</v>
      </c>
      <c r="V73" s="59">
        <v>18</v>
      </c>
      <c r="W73" s="59">
        <v>56</v>
      </c>
      <c r="X73" s="59">
        <v>24</v>
      </c>
      <c r="Y73" s="59">
        <v>41</v>
      </c>
      <c r="Z73" s="59">
        <v>0</v>
      </c>
      <c r="AA73" s="57">
        <v>890</v>
      </c>
      <c r="AB73" s="68">
        <v>4.5484744723258551E-2</v>
      </c>
    </row>
    <row r="74" spans="1:28" s="38" customFormat="1" ht="12" x14ac:dyDescent="0.2">
      <c r="B74" s="38" t="s">
        <v>25</v>
      </c>
      <c r="C74" s="59">
        <v>37</v>
      </c>
      <c r="D74" s="59">
        <v>55</v>
      </c>
      <c r="E74" s="59">
        <v>42</v>
      </c>
      <c r="F74" s="59">
        <v>39</v>
      </c>
      <c r="G74" s="59">
        <v>78</v>
      </c>
      <c r="H74" s="59">
        <v>73</v>
      </c>
      <c r="I74" s="59">
        <v>60</v>
      </c>
      <c r="J74" s="59">
        <v>57</v>
      </c>
      <c r="K74" s="59">
        <v>25</v>
      </c>
      <c r="L74" s="59">
        <v>44</v>
      </c>
      <c r="M74" s="59">
        <v>26</v>
      </c>
      <c r="O74" s="38" t="str">
        <f t="shared" si="8"/>
        <v>WS '15</v>
      </c>
      <c r="P74" s="59">
        <v>30</v>
      </c>
      <c r="Q74" s="59">
        <v>37</v>
      </c>
      <c r="R74" s="59">
        <v>77</v>
      </c>
      <c r="S74" s="59">
        <v>34</v>
      </c>
      <c r="T74" s="59">
        <v>63</v>
      </c>
      <c r="U74" s="59">
        <v>44</v>
      </c>
      <c r="V74" s="59">
        <v>23</v>
      </c>
      <c r="W74" s="59">
        <v>55</v>
      </c>
      <c r="X74" s="59">
        <v>41</v>
      </c>
      <c r="Y74" s="59">
        <v>53</v>
      </c>
      <c r="Z74" s="59">
        <v>1</v>
      </c>
      <c r="AA74" s="57">
        <v>994</v>
      </c>
      <c r="AB74" s="68">
        <v>5.4316939890710382E-2</v>
      </c>
    </row>
    <row r="75" spans="1:28" s="38" customFormat="1" ht="12" x14ac:dyDescent="0.2">
      <c r="A75" s="64"/>
      <c r="B75" s="64" t="s">
        <v>21</v>
      </c>
      <c r="C75" s="59" t="s">
        <v>47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64"/>
      <c r="O75" s="64" t="s">
        <v>21</v>
      </c>
      <c r="P75" s="59" t="s">
        <v>47</v>
      </c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62"/>
      <c r="AB75" s="68"/>
    </row>
    <row r="76" spans="1:28" s="38" customFormat="1" ht="12" x14ac:dyDescent="0.2">
      <c r="A76" s="64"/>
      <c r="B76" s="67" t="s">
        <v>22</v>
      </c>
      <c r="C76" s="66">
        <v>73</v>
      </c>
      <c r="D76" s="66">
        <v>90</v>
      </c>
      <c r="E76" s="66">
        <v>77</v>
      </c>
      <c r="F76" s="66">
        <v>27</v>
      </c>
      <c r="G76" s="66">
        <v>89</v>
      </c>
      <c r="H76" s="66">
        <v>123</v>
      </c>
      <c r="I76" s="66">
        <v>78</v>
      </c>
      <c r="J76" s="66">
        <v>82</v>
      </c>
      <c r="K76" s="66">
        <v>52</v>
      </c>
      <c r="L76" s="66">
        <v>50</v>
      </c>
      <c r="M76" s="66">
        <v>41</v>
      </c>
      <c r="N76" s="64"/>
      <c r="O76" s="67" t="s">
        <v>22</v>
      </c>
      <c r="P76" s="66">
        <v>49</v>
      </c>
      <c r="Q76" s="66">
        <v>59</v>
      </c>
      <c r="R76" s="66">
        <v>129</v>
      </c>
      <c r="S76" s="66">
        <v>68</v>
      </c>
      <c r="T76" s="66">
        <v>74</v>
      </c>
      <c r="U76" s="66">
        <v>68</v>
      </c>
      <c r="V76" s="66">
        <v>22</v>
      </c>
      <c r="W76" s="66">
        <v>81</v>
      </c>
      <c r="X76" s="66">
        <v>63</v>
      </c>
      <c r="Y76" s="66">
        <v>55</v>
      </c>
      <c r="Z76" s="66">
        <v>1</v>
      </c>
      <c r="AA76" s="62">
        <v>1451</v>
      </c>
      <c r="AB76" s="68">
        <v>6.7328662243051368E-2</v>
      </c>
    </row>
    <row r="77" spans="1:28" s="38" customFormat="1" ht="12" x14ac:dyDescent="0.2">
      <c r="A77" s="64"/>
      <c r="B77" s="64" t="s">
        <v>23</v>
      </c>
      <c r="C77" s="66">
        <v>23</v>
      </c>
      <c r="D77" s="66">
        <v>32</v>
      </c>
      <c r="E77" s="66">
        <v>36</v>
      </c>
      <c r="F77" s="66">
        <v>60</v>
      </c>
      <c r="G77" s="66">
        <v>52</v>
      </c>
      <c r="H77" s="66">
        <v>62</v>
      </c>
      <c r="I77" s="66">
        <v>42</v>
      </c>
      <c r="J77" s="66">
        <v>38</v>
      </c>
      <c r="K77" s="66">
        <v>24</v>
      </c>
      <c r="L77" s="66">
        <v>28</v>
      </c>
      <c r="M77" s="66">
        <v>12</v>
      </c>
      <c r="N77" s="64"/>
      <c r="O77" s="64" t="s">
        <v>23</v>
      </c>
      <c r="P77" s="66">
        <v>17</v>
      </c>
      <c r="Q77" s="66">
        <v>15</v>
      </c>
      <c r="R77" s="66">
        <v>22</v>
      </c>
      <c r="S77" s="66">
        <v>28</v>
      </c>
      <c r="T77" s="66">
        <v>50</v>
      </c>
      <c r="U77" s="66">
        <v>37</v>
      </c>
      <c r="V77" s="66">
        <v>11</v>
      </c>
      <c r="W77" s="66">
        <v>31</v>
      </c>
      <c r="X77" s="66">
        <v>31</v>
      </c>
      <c r="Y77" s="66">
        <v>35</v>
      </c>
      <c r="Z77" s="66">
        <v>7</v>
      </c>
      <c r="AA77" s="62">
        <v>693</v>
      </c>
      <c r="AB77" s="68">
        <v>2.4046635899927133E-2</v>
      </c>
    </row>
    <row r="79" spans="1:28" x14ac:dyDescent="0.2">
      <c r="A79" s="54" t="s">
        <v>48</v>
      </c>
      <c r="B79" s="55" t="s">
        <v>51</v>
      </c>
      <c r="C79" s="241">
        <v>84</v>
      </c>
      <c r="D79" s="241">
        <v>40</v>
      </c>
      <c r="E79" s="241">
        <v>35</v>
      </c>
      <c r="F79" s="241">
        <v>22</v>
      </c>
      <c r="G79" s="241">
        <v>33</v>
      </c>
      <c r="H79" s="241">
        <v>43</v>
      </c>
      <c r="I79" s="241">
        <v>52</v>
      </c>
      <c r="J79" s="241">
        <v>41</v>
      </c>
      <c r="K79" s="241">
        <v>65</v>
      </c>
      <c r="L79" s="241">
        <v>48</v>
      </c>
      <c r="M79" s="241">
        <v>44</v>
      </c>
      <c r="N79" s="37" t="str">
        <f>A79</f>
        <v>10.</v>
      </c>
      <c r="O79" s="37" t="str">
        <f>B79</f>
        <v>Partij voor de Dieren</v>
      </c>
      <c r="P79" s="241">
        <v>8</v>
      </c>
      <c r="Q79" s="241">
        <v>20</v>
      </c>
      <c r="R79" s="241">
        <v>9</v>
      </c>
      <c r="S79" s="241">
        <v>64</v>
      </c>
      <c r="T79" s="241">
        <v>46</v>
      </c>
      <c r="U79" s="241">
        <v>45</v>
      </c>
      <c r="V79" s="241">
        <v>19</v>
      </c>
      <c r="W79" s="241">
        <v>32</v>
      </c>
      <c r="X79" s="241">
        <v>65</v>
      </c>
      <c r="Y79" s="241">
        <v>44</v>
      </c>
      <c r="Z79" s="241">
        <v>4</v>
      </c>
      <c r="AA79" s="244">
        <f>SUM(C79:Z79)</f>
        <v>863</v>
      </c>
      <c r="AB79" s="294">
        <f>SUM(AA79/$AA$160)</f>
        <v>2.7317042289187136E-2</v>
      </c>
    </row>
    <row r="80" spans="1:28" x14ac:dyDescent="0.2">
      <c r="O80" s="38"/>
    </row>
    <row r="81" spans="1:28" s="38" customFormat="1" ht="12" x14ac:dyDescent="0.2">
      <c r="B81" s="38" t="s">
        <v>24</v>
      </c>
      <c r="C81" s="73">
        <v>57</v>
      </c>
      <c r="D81" s="73">
        <v>26</v>
      </c>
      <c r="E81" s="73">
        <v>17</v>
      </c>
      <c r="F81" s="73">
        <v>29</v>
      </c>
      <c r="G81" s="73">
        <v>45</v>
      </c>
      <c r="H81" s="73">
        <v>41</v>
      </c>
      <c r="I81" s="73">
        <v>49</v>
      </c>
      <c r="J81" s="73">
        <v>48</v>
      </c>
      <c r="K81" s="73">
        <v>49</v>
      </c>
      <c r="L81" s="73">
        <v>37</v>
      </c>
      <c r="M81" s="73">
        <v>23</v>
      </c>
      <c r="O81" s="38" t="str">
        <f>B81</f>
        <v>PS '15</v>
      </c>
      <c r="P81" s="73">
        <v>12</v>
      </c>
      <c r="Q81" s="73">
        <v>16</v>
      </c>
      <c r="R81" s="73">
        <v>5</v>
      </c>
      <c r="S81" s="73">
        <v>45</v>
      </c>
      <c r="T81" s="73">
        <v>46</v>
      </c>
      <c r="U81" s="73">
        <v>47</v>
      </c>
      <c r="V81" s="73">
        <v>14</v>
      </c>
      <c r="W81" s="73">
        <v>35</v>
      </c>
      <c r="X81" s="73">
        <v>40</v>
      </c>
      <c r="Y81" s="73">
        <v>28</v>
      </c>
      <c r="Z81" s="73">
        <v>0</v>
      </c>
      <c r="AA81" s="72">
        <v>709</v>
      </c>
      <c r="AB81" s="76">
        <v>3.6234476414371136E-2</v>
      </c>
    </row>
    <row r="82" spans="1:28" s="38" customFormat="1" ht="12" x14ac:dyDescent="0.2">
      <c r="B82" s="38" t="s">
        <v>25</v>
      </c>
      <c r="C82" s="73">
        <v>101</v>
      </c>
      <c r="D82" s="73">
        <v>45</v>
      </c>
      <c r="E82" s="73">
        <v>52</v>
      </c>
      <c r="F82" s="73">
        <v>50</v>
      </c>
      <c r="G82" s="73">
        <v>78</v>
      </c>
      <c r="H82" s="73">
        <v>85</v>
      </c>
      <c r="I82" s="73">
        <v>99</v>
      </c>
      <c r="J82" s="73">
        <v>98</v>
      </c>
      <c r="K82" s="73">
        <v>95</v>
      </c>
      <c r="L82" s="73">
        <v>78</v>
      </c>
      <c r="M82" s="73">
        <v>54</v>
      </c>
      <c r="O82" s="38" t="str">
        <f>B82</f>
        <v>WS '15</v>
      </c>
      <c r="P82" s="73">
        <v>26</v>
      </c>
      <c r="Q82" s="73">
        <v>34</v>
      </c>
      <c r="R82" s="73">
        <v>26</v>
      </c>
      <c r="S82" s="73">
        <v>76</v>
      </c>
      <c r="T82" s="73">
        <v>84</v>
      </c>
      <c r="U82" s="73">
        <v>83</v>
      </c>
      <c r="V82" s="73">
        <v>45</v>
      </c>
      <c r="W82" s="73">
        <v>64</v>
      </c>
      <c r="X82" s="73">
        <v>85</v>
      </c>
      <c r="Y82" s="73">
        <v>45</v>
      </c>
      <c r="Z82" s="73">
        <v>2</v>
      </c>
      <c r="AA82" s="72">
        <v>1405</v>
      </c>
      <c r="AB82" s="76">
        <v>7.6775956284152999E-2</v>
      </c>
    </row>
    <row r="83" spans="1:28" s="38" customFormat="1" ht="12" x14ac:dyDescent="0.2">
      <c r="A83" s="74"/>
      <c r="B83" s="71" t="s">
        <v>21</v>
      </c>
      <c r="C83" s="73">
        <v>57</v>
      </c>
      <c r="D83" s="73">
        <v>18</v>
      </c>
      <c r="E83" s="73">
        <v>11</v>
      </c>
      <c r="F83" s="73">
        <v>20</v>
      </c>
      <c r="G83" s="73">
        <v>36</v>
      </c>
      <c r="H83" s="73">
        <v>29</v>
      </c>
      <c r="I83" s="73">
        <v>33</v>
      </c>
      <c r="J83" s="73">
        <v>34</v>
      </c>
      <c r="K83" s="73">
        <v>39</v>
      </c>
      <c r="L83" s="73">
        <v>33</v>
      </c>
      <c r="M83" s="73">
        <v>28</v>
      </c>
      <c r="N83" s="74"/>
      <c r="O83" s="71" t="s">
        <v>21</v>
      </c>
      <c r="P83" s="73">
        <v>11</v>
      </c>
      <c r="Q83" s="73">
        <v>16</v>
      </c>
      <c r="R83" s="73">
        <v>5</v>
      </c>
      <c r="S83" s="73">
        <v>37</v>
      </c>
      <c r="T83" s="73">
        <v>38</v>
      </c>
      <c r="U83" s="73">
        <v>46</v>
      </c>
      <c r="V83" s="73">
        <v>12</v>
      </c>
      <c r="W83" s="73">
        <v>25</v>
      </c>
      <c r="X83" s="73">
        <v>30</v>
      </c>
      <c r="Y83" s="73">
        <v>30</v>
      </c>
      <c r="Z83" s="73">
        <v>1</v>
      </c>
      <c r="AA83" s="72">
        <v>589</v>
      </c>
      <c r="AB83" s="76">
        <v>3.6739021956087824E-2</v>
      </c>
    </row>
    <row r="84" spans="1:28" s="38" customFormat="1" ht="12" x14ac:dyDescent="0.2">
      <c r="A84" s="74"/>
      <c r="B84" s="71" t="s">
        <v>23</v>
      </c>
      <c r="C84" s="73">
        <v>40</v>
      </c>
      <c r="D84" s="73">
        <v>20</v>
      </c>
      <c r="E84" s="73">
        <v>20</v>
      </c>
      <c r="F84" s="73">
        <v>18</v>
      </c>
      <c r="G84" s="73">
        <v>42</v>
      </c>
      <c r="H84" s="73">
        <v>26</v>
      </c>
      <c r="I84" s="73">
        <v>25</v>
      </c>
      <c r="J84" s="73">
        <v>32</v>
      </c>
      <c r="K84" s="73">
        <v>29</v>
      </c>
      <c r="L84" s="73">
        <v>25</v>
      </c>
      <c r="M84" s="73">
        <v>27</v>
      </c>
      <c r="N84" s="74"/>
      <c r="O84" s="71" t="s">
        <v>23</v>
      </c>
      <c r="P84" s="73">
        <v>6</v>
      </c>
      <c r="Q84" s="73">
        <v>9</v>
      </c>
      <c r="R84" s="73">
        <v>9</v>
      </c>
      <c r="S84" s="73">
        <v>20</v>
      </c>
      <c r="T84" s="73">
        <v>46</v>
      </c>
      <c r="U84" s="73">
        <v>23</v>
      </c>
      <c r="V84" s="73">
        <v>9</v>
      </c>
      <c r="W84" s="73">
        <v>21</v>
      </c>
      <c r="X84" s="73">
        <v>32</v>
      </c>
      <c r="Y84" s="73">
        <v>23</v>
      </c>
      <c r="Z84" s="73">
        <v>8</v>
      </c>
      <c r="AA84" s="75">
        <v>510</v>
      </c>
      <c r="AB84" s="76">
        <v>1.7696658454491827E-2</v>
      </c>
    </row>
    <row r="86" spans="1:28" x14ac:dyDescent="0.2">
      <c r="A86" s="52" t="s">
        <v>50</v>
      </c>
      <c r="B86" s="52" t="s">
        <v>49</v>
      </c>
      <c r="C86" s="241">
        <v>58</v>
      </c>
      <c r="D86" s="241">
        <v>31</v>
      </c>
      <c r="E86" s="241">
        <v>53</v>
      </c>
      <c r="F86" s="241">
        <v>29</v>
      </c>
      <c r="G86" s="241">
        <v>14</v>
      </c>
      <c r="H86" s="241">
        <v>39</v>
      </c>
      <c r="I86" s="241">
        <v>36</v>
      </c>
      <c r="J86" s="241">
        <v>73</v>
      </c>
      <c r="K86" s="241">
        <v>57</v>
      </c>
      <c r="L86" s="241">
        <v>44</v>
      </c>
      <c r="M86" s="241">
        <v>34</v>
      </c>
      <c r="N86" s="37" t="str">
        <f>A86</f>
        <v>11.</v>
      </c>
      <c r="O86" s="37" t="str">
        <f>B86</f>
        <v>50PLUS</v>
      </c>
      <c r="P86" s="241">
        <v>13</v>
      </c>
      <c r="Q86" s="241">
        <v>27</v>
      </c>
      <c r="R86" s="241">
        <v>11</v>
      </c>
      <c r="S86" s="241">
        <v>40</v>
      </c>
      <c r="T86" s="241">
        <v>51</v>
      </c>
      <c r="U86" s="241">
        <v>56</v>
      </c>
      <c r="V86" s="241">
        <v>14</v>
      </c>
      <c r="W86" s="241">
        <v>52</v>
      </c>
      <c r="X86" s="241">
        <v>50</v>
      </c>
      <c r="Y86" s="241">
        <v>35</v>
      </c>
      <c r="Z86" s="241">
        <v>14</v>
      </c>
      <c r="AA86" s="244">
        <f>SUM(C86:Z86)</f>
        <v>831</v>
      </c>
      <c r="AB86" s="294">
        <f>SUM(AA86/$AA$160)</f>
        <v>2.6304127627247403E-2</v>
      </c>
    </row>
    <row r="87" spans="1:28" x14ac:dyDescent="0.2">
      <c r="A87" s="53"/>
      <c r="B87" s="53"/>
    </row>
    <row r="88" spans="1:28" s="38" customFormat="1" ht="12" x14ac:dyDescent="0.2">
      <c r="B88" s="38" t="s">
        <v>24</v>
      </c>
      <c r="C88" s="59">
        <v>55</v>
      </c>
      <c r="D88" s="59">
        <v>26</v>
      </c>
      <c r="E88" s="59">
        <v>28</v>
      </c>
      <c r="F88" s="59">
        <v>22</v>
      </c>
      <c r="G88" s="59">
        <v>31</v>
      </c>
      <c r="H88" s="59">
        <v>37</v>
      </c>
      <c r="I88" s="59">
        <v>26</v>
      </c>
      <c r="J88" s="59">
        <v>37</v>
      </c>
      <c r="K88" s="59">
        <v>42</v>
      </c>
      <c r="L88" s="59">
        <v>32</v>
      </c>
      <c r="M88" s="59">
        <v>33</v>
      </c>
      <c r="O88" s="38" t="str">
        <f t="shared" ref="O88:O89" si="9">B88</f>
        <v>PS '15</v>
      </c>
      <c r="P88" s="59">
        <v>15</v>
      </c>
      <c r="Q88" s="59">
        <v>18</v>
      </c>
      <c r="R88" s="59">
        <v>11</v>
      </c>
      <c r="S88" s="59">
        <v>21</v>
      </c>
      <c r="T88" s="59">
        <v>44</v>
      </c>
      <c r="U88" s="59">
        <v>35</v>
      </c>
      <c r="V88" s="59">
        <v>18</v>
      </c>
      <c r="W88" s="59">
        <v>31</v>
      </c>
      <c r="X88" s="59">
        <v>32</v>
      </c>
      <c r="Y88" s="59">
        <v>28</v>
      </c>
      <c r="Z88" s="59">
        <v>0</v>
      </c>
      <c r="AA88" s="57">
        <v>622</v>
      </c>
      <c r="AB88" s="68">
        <v>3.1788214851535747E-2</v>
      </c>
    </row>
    <row r="89" spans="1:28" s="38" customFormat="1" ht="12" x14ac:dyDescent="0.2">
      <c r="B89" s="38" t="s">
        <v>25</v>
      </c>
      <c r="O89" s="38" t="str">
        <f t="shared" si="9"/>
        <v>WS '15</v>
      </c>
      <c r="AA89" s="39"/>
      <c r="AB89" s="39"/>
    </row>
    <row r="90" spans="1:28" s="38" customFormat="1" ht="12" x14ac:dyDescent="0.2">
      <c r="A90" s="69"/>
      <c r="B90" s="69" t="s">
        <v>21</v>
      </c>
      <c r="C90" s="59">
        <v>58</v>
      </c>
      <c r="D90" s="59">
        <v>14</v>
      </c>
      <c r="E90" s="59">
        <v>12</v>
      </c>
      <c r="F90" s="59">
        <v>16</v>
      </c>
      <c r="G90" s="59">
        <v>20</v>
      </c>
      <c r="H90" s="59">
        <v>14</v>
      </c>
      <c r="I90" s="59">
        <v>24</v>
      </c>
      <c r="J90" s="59">
        <v>23</v>
      </c>
      <c r="K90" s="59">
        <v>19</v>
      </c>
      <c r="L90" s="59">
        <v>15</v>
      </c>
      <c r="M90" s="59">
        <v>19</v>
      </c>
      <c r="N90" s="69"/>
      <c r="O90" s="69" t="s">
        <v>21</v>
      </c>
      <c r="P90" s="59">
        <v>6</v>
      </c>
      <c r="Q90" s="59">
        <v>12</v>
      </c>
      <c r="R90" s="59">
        <v>6</v>
      </c>
      <c r="S90" s="59">
        <v>25</v>
      </c>
      <c r="T90" s="59">
        <v>21</v>
      </c>
      <c r="U90" s="59">
        <v>20</v>
      </c>
      <c r="V90" s="59">
        <v>11</v>
      </c>
      <c r="W90" s="59">
        <v>10</v>
      </c>
      <c r="X90" s="59">
        <v>16</v>
      </c>
      <c r="Y90" s="59">
        <v>13</v>
      </c>
      <c r="Z90" s="59">
        <v>0</v>
      </c>
      <c r="AA90" s="57">
        <v>374</v>
      </c>
      <c r="AB90" s="68">
        <v>2.3328343313373252E-2</v>
      </c>
    </row>
    <row r="91" spans="1:28" s="38" customFormat="1" ht="12" x14ac:dyDescent="0.2">
      <c r="A91" s="69"/>
      <c r="B91" s="64" t="s">
        <v>23</v>
      </c>
      <c r="C91" s="59">
        <v>56</v>
      </c>
      <c r="D91" s="59">
        <v>13</v>
      </c>
      <c r="E91" s="59">
        <v>30</v>
      </c>
      <c r="F91" s="59">
        <v>27</v>
      </c>
      <c r="G91" s="59">
        <v>20</v>
      </c>
      <c r="H91" s="59">
        <v>35</v>
      </c>
      <c r="I91" s="59">
        <v>24</v>
      </c>
      <c r="J91" s="59">
        <v>29</v>
      </c>
      <c r="K91" s="59">
        <v>43</v>
      </c>
      <c r="L91" s="59">
        <v>25</v>
      </c>
      <c r="M91" s="59">
        <v>13</v>
      </c>
      <c r="N91" s="69"/>
      <c r="O91" s="56" t="s">
        <v>23</v>
      </c>
      <c r="P91" s="59">
        <v>9</v>
      </c>
      <c r="Q91" s="59">
        <v>14</v>
      </c>
      <c r="R91" s="59">
        <v>7</v>
      </c>
      <c r="S91" s="59">
        <v>19</v>
      </c>
      <c r="T91" s="59">
        <v>24</v>
      </c>
      <c r="U91" s="59">
        <v>19</v>
      </c>
      <c r="V91" s="59">
        <v>6</v>
      </c>
      <c r="W91" s="59">
        <v>16</v>
      </c>
      <c r="X91" s="59">
        <v>27</v>
      </c>
      <c r="Y91" s="59">
        <v>16</v>
      </c>
      <c r="Z91" s="59">
        <v>2</v>
      </c>
      <c r="AA91" s="62">
        <v>474</v>
      </c>
      <c r="AB91" s="68">
        <v>1.6447482563586524E-2</v>
      </c>
    </row>
    <row r="93" spans="1:28" x14ac:dyDescent="0.2">
      <c r="A93" s="37" t="s">
        <v>52</v>
      </c>
      <c r="B93" s="37" t="s">
        <v>112</v>
      </c>
      <c r="C93" s="241">
        <v>2</v>
      </c>
      <c r="D93" s="241">
        <v>3</v>
      </c>
      <c r="E93" s="241">
        <v>0</v>
      </c>
      <c r="F93" s="241">
        <v>2</v>
      </c>
      <c r="G93" s="241">
        <v>1</v>
      </c>
      <c r="H93" s="241">
        <v>2</v>
      </c>
      <c r="I93" s="241">
        <v>1</v>
      </c>
      <c r="J93" s="241">
        <v>7</v>
      </c>
      <c r="K93" s="241">
        <v>2</v>
      </c>
      <c r="L93" s="241">
        <v>1</v>
      </c>
      <c r="M93" s="241">
        <v>0</v>
      </c>
      <c r="N93" s="37" t="str">
        <f>A93</f>
        <v>12.</v>
      </c>
      <c r="O93" s="37" t="str">
        <f>B93</f>
        <v>OndernemersPartij</v>
      </c>
      <c r="P93" s="241">
        <v>0</v>
      </c>
      <c r="Q93" s="241">
        <v>4</v>
      </c>
      <c r="R93" s="241">
        <v>4</v>
      </c>
      <c r="S93" s="241">
        <v>1</v>
      </c>
      <c r="T93" s="241">
        <v>0</v>
      </c>
      <c r="U93" s="241">
        <v>3</v>
      </c>
      <c r="V93" s="241">
        <v>2</v>
      </c>
      <c r="W93" s="241">
        <v>1</v>
      </c>
      <c r="X93" s="241">
        <v>2</v>
      </c>
      <c r="Y93" s="241">
        <v>1</v>
      </c>
      <c r="Z93" s="241">
        <v>1</v>
      </c>
      <c r="AA93" s="244">
        <f>SUM(C93:Z93)</f>
        <v>40</v>
      </c>
      <c r="AB93" s="294">
        <f>SUM(AA93/$AA$160)</f>
        <v>1.2661433274246644E-3</v>
      </c>
    </row>
    <row r="95" spans="1:28" x14ac:dyDescent="0.2">
      <c r="A95" s="37" t="s">
        <v>54</v>
      </c>
      <c r="B95" s="37" t="s">
        <v>113</v>
      </c>
      <c r="C95" s="241">
        <v>12</v>
      </c>
      <c r="D95" s="241">
        <v>9</v>
      </c>
      <c r="E95" s="241">
        <v>4</v>
      </c>
      <c r="F95" s="241">
        <v>2</v>
      </c>
      <c r="G95" s="241">
        <v>2</v>
      </c>
      <c r="H95" s="241">
        <v>4</v>
      </c>
      <c r="I95" s="241">
        <v>1</v>
      </c>
      <c r="J95" s="241">
        <v>6</v>
      </c>
      <c r="K95" s="241">
        <v>3</v>
      </c>
      <c r="L95" s="241">
        <v>2</v>
      </c>
      <c r="M95" s="241">
        <v>1</v>
      </c>
      <c r="N95" s="37" t="str">
        <f>A95</f>
        <v>13.</v>
      </c>
      <c r="O95" s="37" t="str">
        <f>B95</f>
        <v>VNL</v>
      </c>
      <c r="P95" s="241">
        <v>1</v>
      </c>
      <c r="Q95" s="241">
        <v>2</v>
      </c>
      <c r="R95" s="241">
        <v>0</v>
      </c>
      <c r="S95" s="241">
        <v>4</v>
      </c>
      <c r="T95" s="241">
        <v>8</v>
      </c>
      <c r="U95" s="241">
        <v>4</v>
      </c>
      <c r="V95" s="241">
        <v>3</v>
      </c>
      <c r="W95" s="241">
        <v>5</v>
      </c>
      <c r="X95" s="241">
        <v>13</v>
      </c>
      <c r="Y95" s="241">
        <v>16</v>
      </c>
      <c r="Z95" s="241">
        <v>2</v>
      </c>
      <c r="AA95" s="244">
        <f>SUM(C95:Z95)</f>
        <v>104</v>
      </c>
      <c r="AB95" s="294">
        <f>SUM(AA95/$AA$160)</f>
        <v>3.2919726513041276E-3</v>
      </c>
    </row>
    <row r="96" spans="1:28" x14ac:dyDescent="0.2">
      <c r="A96" s="37"/>
      <c r="B96" s="37" t="s">
        <v>114</v>
      </c>
      <c r="O96" s="37" t="str">
        <f>B96</f>
        <v>(VoorNederland)</v>
      </c>
    </row>
    <row r="97" spans="1:28" x14ac:dyDescent="0.2">
      <c r="A97" s="37" t="s">
        <v>55</v>
      </c>
      <c r="B97" s="242" t="s">
        <v>115</v>
      </c>
      <c r="C97" s="241">
        <v>21</v>
      </c>
      <c r="D97" s="241">
        <v>2</v>
      </c>
      <c r="E97" s="241">
        <v>1</v>
      </c>
      <c r="F97" s="241">
        <v>2</v>
      </c>
      <c r="G97" s="241">
        <v>4</v>
      </c>
      <c r="H97" s="241">
        <v>7</v>
      </c>
      <c r="I97" s="241">
        <v>2</v>
      </c>
      <c r="J97" s="241">
        <v>14</v>
      </c>
      <c r="K97" s="241">
        <v>12</v>
      </c>
      <c r="L97" s="241">
        <v>7</v>
      </c>
      <c r="M97" s="241">
        <v>8</v>
      </c>
      <c r="N97" s="37" t="str">
        <f>A97</f>
        <v>14.</v>
      </c>
      <c r="O97" s="37" t="str">
        <f>B97</f>
        <v>DENK</v>
      </c>
      <c r="P97" s="241">
        <v>0</v>
      </c>
      <c r="Q97" s="241">
        <v>0</v>
      </c>
      <c r="R97" s="241">
        <v>0</v>
      </c>
      <c r="S97" s="241">
        <v>8</v>
      </c>
      <c r="T97" s="241">
        <v>6</v>
      </c>
      <c r="U97" s="241">
        <v>18</v>
      </c>
      <c r="V97" s="241">
        <v>8</v>
      </c>
      <c r="W97" s="241">
        <v>17</v>
      </c>
      <c r="X97" s="241">
        <v>10</v>
      </c>
      <c r="Y97" s="241">
        <v>8</v>
      </c>
      <c r="Z97" s="241">
        <v>0</v>
      </c>
      <c r="AA97" s="244">
        <f>SUM(C97:Z97)</f>
        <v>155</v>
      </c>
      <c r="AB97" s="294">
        <f>SUM(AA97/$AA$160)</f>
        <v>4.9063053937705749E-3</v>
      </c>
    </row>
    <row r="99" spans="1:28" x14ac:dyDescent="0.2">
      <c r="A99" s="37" t="s">
        <v>57</v>
      </c>
      <c r="B99" s="37" t="s">
        <v>116</v>
      </c>
      <c r="C99" s="241">
        <v>4</v>
      </c>
      <c r="D99" s="241">
        <v>2</v>
      </c>
      <c r="E99" s="241">
        <v>1</v>
      </c>
      <c r="F99" s="241">
        <v>0</v>
      </c>
      <c r="G99" s="241">
        <v>1</v>
      </c>
      <c r="H99" s="241">
        <v>1</v>
      </c>
      <c r="I99" s="241">
        <v>3</v>
      </c>
      <c r="J99" s="241">
        <v>3</v>
      </c>
      <c r="K99" s="241">
        <v>2</v>
      </c>
      <c r="L99" s="241">
        <v>2</v>
      </c>
      <c r="M99" s="241">
        <v>0</v>
      </c>
      <c r="N99" s="37" t="str">
        <f>A99</f>
        <v>15.</v>
      </c>
      <c r="O99" s="37" t="str">
        <f>B99</f>
        <v>NIEUWE WEGEN</v>
      </c>
      <c r="P99" s="241">
        <v>0</v>
      </c>
      <c r="Q99" s="241">
        <v>0</v>
      </c>
      <c r="R99" s="241">
        <v>0</v>
      </c>
      <c r="S99" s="241">
        <v>2</v>
      </c>
      <c r="T99" s="241">
        <v>0</v>
      </c>
      <c r="U99" s="241">
        <v>2</v>
      </c>
      <c r="V99" s="241">
        <v>0</v>
      </c>
      <c r="W99" s="241">
        <v>3</v>
      </c>
      <c r="X99" s="241">
        <v>1</v>
      </c>
      <c r="Y99" s="241">
        <v>2</v>
      </c>
      <c r="Z99" s="241">
        <v>0</v>
      </c>
      <c r="AA99" s="244">
        <f>SUM(C99:Z99)</f>
        <v>29</v>
      </c>
      <c r="AB99" s="294">
        <f>SUM(AA99/$AA$160)</f>
        <v>9.179539123828817E-4</v>
      </c>
    </row>
    <row r="101" spans="1:28" x14ac:dyDescent="0.2">
      <c r="A101" s="243" t="s">
        <v>118</v>
      </c>
      <c r="B101" s="243" t="s">
        <v>117</v>
      </c>
      <c r="C101" s="241">
        <v>35</v>
      </c>
      <c r="D101" s="241">
        <v>11</v>
      </c>
      <c r="E101" s="241">
        <v>10</v>
      </c>
      <c r="F101" s="241">
        <v>10</v>
      </c>
      <c r="G101" s="241">
        <v>6</v>
      </c>
      <c r="H101" s="241">
        <v>34</v>
      </c>
      <c r="I101" s="241">
        <v>27</v>
      </c>
      <c r="J101" s="241">
        <v>22</v>
      </c>
      <c r="K101" s="241">
        <v>6</v>
      </c>
      <c r="L101" s="241">
        <v>21</v>
      </c>
      <c r="M101" s="241">
        <v>17</v>
      </c>
      <c r="N101" s="37" t="str">
        <f>A101</f>
        <v>16.</v>
      </c>
      <c r="O101" s="37" t="str">
        <f>B101</f>
        <v>Forum voor Democratie</v>
      </c>
      <c r="P101" s="241">
        <v>4</v>
      </c>
      <c r="Q101" s="241">
        <v>17</v>
      </c>
      <c r="R101" s="241">
        <v>25</v>
      </c>
      <c r="S101" s="241">
        <v>33</v>
      </c>
      <c r="T101" s="241">
        <v>24</v>
      </c>
      <c r="U101" s="241">
        <v>27</v>
      </c>
      <c r="V101" s="241">
        <v>23</v>
      </c>
      <c r="W101" s="241">
        <v>30</v>
      </c>
      <c r="X101" s="241">
        <v>40</v>
      </c>
      <c r="Y101" s="241">
        <v>23</v>
      </c>
      <c r="Z101" s="241">
        <v>3</v>
      </c>
      <c r="AA101" s="244">
        <f>SUM(C101:Z101)</f>
        <v>448</v>
      </c>
      <c r="AB101" s="294">
        <f>SUM(AA101/$AA$160)</f>
        <v>1.4180805267156243E-2</v>
      </c>
    </row>
    <row r="103" spans="1:28" x14ac:dyDescent="0.2">
      <c r="A103" s="37" t="s">
        <v>119</v>
      </c>
      <c r="B103" s="37" t="s">
        <v>120</v>
      </c>
      <c r="C103" s="241">
        <v>0</v>
      </c>
      <c r="D103" s="241">
        <v>1</v>
      </c>
      <c r="E103" s="241">
        <v>0</v>
      </c>
      <c r="F103" s="241">
        <v>0</v>
      </c>
      <c r="G103" s="241">
        <v>0</v>
      </c>
      <c r="H103" s="241">
        <v>0</v>
      </c>
      <c r="I103" s="241">
        <v>0</v>
      </c>
      <c r="J103" s="241">
        <v>0</v>
      </c>
      <c r="K103" s="241">
        <v>0</v>
      </c>
      <c r="L103" s="241">
        <v>0</v>
      </c>
      <c r="M103" s="241">
        <v>1</v>
      </c>
      <c r="N103" s="37" t="str">
        <f>A103</f>
        <v>17.</v>
      </c>
      <c r="O103" s="37" t="str">
        <f>B103</f>
        <v>De Burger Beweging</v>
      </c>
      <c r="P103" s="241">
        <v>0</v>
      </c>
      <c r="Q103" s="241">
        <v>0</v>
      </c>
      <c r="R103" s="241">
        <v>0</v>
      </c>
      <c r="S103" s="241">
        <v>2</v>
      </c>
      <c r="T103" s="241">
        <v>0</v>
      </c>
      <c r="U103" s="241">
        <v>1</v>
      </c>
      <c r="V103" s="241">
        <v>0</v>
      </c>
      <c r="W103" s="241">
        <v>0</v>
      </c>
      <c r="X103" s="241">
        <v>1</v>
      </c>
      <c r="Y103" s="241">
        <v>0</v>
      </c>
      <c r="Z103" s="241">
        <v>0</v>
      </c>
      <c r="AA103" s="244">
        <f>SUM(C103:Z103)</f>
        <v>6</v>
      </c>
      <c r="AB103" s="294">
        <f>SUM(AA103/$AA$160)</f>
        <v>1.8992149911369968E-4</v>
      </c>
    </row>
    <row r="105" spans="1:28" x14ac:dyDescent="0.2">
      <c r="A105" s="78" t="s">
        <v>121</v>
      </c>
      <c r="B105" s="79" t="s">
        <v>53</v>
      </c>
      <c r="C105" s="241">
        <v>0</v>
      </c>
      <c r="D105" s="241">
        <v>0</v>
      </c>
      <c r="E105" s="241">
        <v>1</v>
      </c>
      <c r="F105" s="241">
        <v>0</v>
      </c>
      <c r="G105" s="241">
        <v>0</v>
      </c>
      <c r="H105" s="241">
        <v>1</v>
      </c>
      <c r="I105" s="241">
        <v>0</v>
      </c>
      <c r="J105" s="241">
        <v>1</v>
      </c>
      <c r="K105" s="241">
        <v>0</v>
      </c>
      <c r="L105" s="241">
        <v>0</v>
      </c>
      <c r="M105" s="241">
        <v>0</v>
      </c>
      <c r="N105" s="37" t="str">
        <f>A105</f>
        <v>18.</v>
      </c>
      <c r="O105" s="37" t="str">
        <f>B105</f>
        <v>Vrijzinnige Partij</v>
      </c>
      <c r="P105" s="241">
        <v>0</v>
      </c>
      <c r="Q105" s="241">
        <v>1</v>
      </c>
      <c r="R105" s="241">
        <v>0</v>
      </c>
      <c r="S105" s="241">
        <v>0</v>
      </c>
      <c r="T105" s="241">
        <v>1</v>
      </c>
      <c r="U105" s="241">
        <v>0</v>
      </c>
      <c r="V105" s="241">
        <v>0</v>
      </c>
      <c r="W105" s="241">
        <v>0</v>
      </c>
      <c r="X105" s="241">
        <v>0</v>
      </c>
      <c r="Y105" s="241">
        <v>2</v>
      </c>
      <c r="Z105" s="241">
        <v>0</v>
      </c>
      <c r="AA105" s="244">
        <f>SUM(C105:Z105)</f>
        <v>7</v>
      </c>
      <c r="AB105" s="294">
        <f>SUM(AA105/$AA$160)</f>
        <v>2.2157508229931629E-4</v>
      </c>
    </row>
    <row r="107" spans="1:28" s="38" customFormat="1" ht="12" x14ac:dyDescent="0.2">
      <c r="B107" s="38" t="s">
        <v>24</v>
      </c>
      <c r="C107" s="80">
        <v>0</v>
      </c>
      <c r="D107" s="80">
        <v>3</v>
      </c>
      <c r="E107" s="80">
        <v>1</v>
      </c>
      <c r="F107" s="80">
        <v>0</v>
      </c>
      <c r="G107" s="80">
        <v>1</v>
      </c>
      <c r="H107" s="80">
        <v>1</v>
      </c>
      <c r="I107" s="80">
        <v>3</v>
      </c>
      <c r="J107" s="80">
        <v>1</v>
      </c>
      <c r="K107" s="80">
        <v>1</v>
      </c>
      <c r="L107" s="80">
        <v>0</v>
      </c>
      <c r="M107" s="80">
        <v>0</v>
      </c>
      <c r="O107" s="38" t="str">
        <f>B107</f>
        <v>PS '15</v>
      </c>
      <c r="P107" s="85">
        <v>0</v>
      </c>
      <c r="Q107" s="85">
        <v>0</v>
      </c>
      <c r="R107" s="85">
        <v>0</v>
      </c>
      <c r="S107" s="85">
        <v>1</v>
      </c>
      <c r="T107" s="85">
        <v>2</v>
      </c>
      <c r="U107" s="85">
        <v>3</v>
      </c>
      <c r="V107" s="85">
        <v>0</v>
      </c>
      <c r="W107" s="85">
        <v>0</v>
      </c>
      <c r="X107" s="85">
        <v>0</v>
      </c>
      <c r="Y107" s="85">
        <v>0</v>
      </c>
      <c r="Z107" s="85">
        <v>0</v>
      </c>
      <c r="AA107" s="84">
        <v>17</v>
      </c>
      <c r="AB107" s="86">
        <v>8.6880973066898344E-4</v>
      </c>
    </row>
    <row r="108" spans="1:28" s="38" customFormat="1" ht="12" x14ac:dyDescent="0.2">
      <c r="B108" s="38" t="s">
        <v>25</v>
      </c>
      <c r="O108" s="38" t="str">
        <f>B108</f>
        <v>WS '15</v>
      </c>
    </row>
    <row r="110" spans="1:28" x14ac:dyDescent="0.2">
      <c r="A110" s="37" t="s">
        <v>122</v>
      </c>
      <c r="B110" s="37" t="s">
        <v>123</v>
      </c>
      <c r="C110" s="241">
        <v>0</v>
      </c>
      <c r="D110" s="241">
        <v>1</v>
      </c>
      <c r="E110" s="241">
        <v>0</v>
      </c>
      <c r="F110" s="241">
        <v>0</v>
      </c>
      <c r="G110" s="241">
        <v>1</v>
      </c>
      <c r="H110" s="241">
        <v>0</v>
      </c>
      <c r="I110" s="241">
        <v>0</v>
      </c>
      <c r="J110" s="241">
        <v>0</v>
      </c>
      <c r="K110" s="241">
        <v>0</v>
      </c>
      <c r="L110" s="241">
        <v>0</v>
      </c>
      <c r="M110" s="241">
        <v>2</v>
      </c>
      <c r="N110" s="37" t="str">
        <f>A110</f>
        <v>19.</v>
      </c>
      <c r="O110" s="37" t="str">
        <f>B110</f>
        <v>GeenPeil</v>
      </c>
      <c r="P110" s="241">
        <v>0</v>
      </c>
      <c r="Q110" s="241">
        <v>0</v>
      </c>
      <c r="R110" s="241">
        <v>0</v>
      </c>
      <c r="S110" s="241">
        <v>0</v>
      </c>
      <c r="T110" s="241">
        <v>1</v>
      </c>
      <c r="U110" s="241">
        <v>2</v>
      </c>
      <c r="V110" s="241">
        <v>1</v>
      </c>
      <c r="W110" s="241">
        <v>0</v>
      </c>
      <c r="X110" s="241">
        <v>5</v>
      </c>
      <c r="Y110" s="241">
        <v>1</v>
      </c>
      <c r="Z110" s="241">
        <v>1</v>
      </c>
      <c r="AA110" s="244">
        <f>SUM(C110:Z110)</f>
        <v>15</v>
      </c>
      <c r="AB110" s="294">
        <f>SUM(AA110/$AA$160)</f>
        <v>4.7480374778424917E-4</v>
      </c>
    </row>
    <row r="112" spans="1:28" x14ac:dyDescent="0.2">
      <c r="A112" s="37" t="s">
        <v>124</v>
      </c>
      <c r="B112" s="37" t="s">
        <v>125</v>
      </c>
      <c r="C112" s="241">
        <v>9</v>
      </c>
      <c r="D112" s="241">
        <v>3</v>
      </c>
      <c r="E112" s="241">
        <v>3</v>
      </c>
      <c r="F112" s="241">
        <v>2</v>
      </c>
      <c r="G112" s="241">
        <v>5</v>
      </c>
      <c r="H112" s="241">
        <v>11</v>
      </c>
      <c r="I112" s="241">
        <v>3</v>
      </c>
      <c r="J112" s="241">
        <v>1</v>
      </c>
      <c r="K112" s="241">
        <v>3</v>
      </c>
      <c r="L112" s="241">
        <v>4</v>
      </c>
      <c r="M112" s="241">
        <v>2</v>
      </c>
      <c r="N112" s="37" t="str">
        <f>A112</f>
        <v>20.</v>
      </c>
      <c r="O112" s="37" t="str">
        <f>B112</f>
        <v>Piratenpartij</v>
      </c>
      <c r="P112" s="241">
        <v>2</v>
      </c>
      <c r="Q112" s="241">
        <v>5</v>
      </c>
      <c r="R112" s="241">
        <v>1</v>
      </c>
      <c r="S112" s="241">
        <v>1</v>
      </c>
      <c r="T112" s="241">
        <v>7</v>
      </c>
      <c r="U112" s="241">
        <v>5</v>
      </c>
      <c r="V112" s="241">
        <v>4</v>
      </c>
      <c r="W112" s="241">
        <v>6</v>
      </c>
      <c r="X112" s="241">
        <v>8</v>
      </c>
      <c r="Y112" s="241">
        <v>9</v>
      </c>
      <c r="Z112" s="241">
        <v>0</v>
      </c>
      <c r="AA112" s="250">
        <f>SUM(C112:Z112)</f>
        <v>94</v>
      </c>
      <c r="AB112" s="294">
        <f>SUM(AA112/$AA$160)</f>
        <v>2.9754368194479614E-3</v>
      </c>
    </row>
    <row r="114" spans="1:28" x14ac:dyDescent="0.2">
      <c r="B114" t="s">
        <v>23</v>
      </c>
      <c r="C114" s="246">
        <v>7</v>
      </c>
      <c r="D114" s="246">
        <v>6</v>
      </c>
      <c r="E114" s="246">
        <v>0</v>
      </c>
      <c r="F114" s="246">
        <v>2</v>
      </c>
      <c r="G114" s="246">
        <v>8</v>
      </c>
      <c r="H114" s="246">
        <v>13</v>
      </c>
      <c r="I114" s="246">
        <v>6</v>
      </c>
      <c r="J114" s="246">
        <v>8</v>
      </c>
      <c r="K114" s="246">
        <v>5</v>
      </c>
      <c r="L114" s="246">
        <v>4</v>
      </c>
      <c r="M114" s="246">
        <v>3</v>
      </c>
      <c r="O114" s="245" t="str">
        <f>B114</f>
        <v>TK '12</v>
      </c>
      <c r="P114" s="252">
        <v>0</v>
      </c>
      <c r="Q114" s="252">
        <v>1</v>
      </c>
      <c r="R114" s="252">
        <v>1</v>
      </c>
      <c r="S114" s="252">
        <v>4</v>
      </c>
      <c r="T114" s="252">
        <v>4</v>
      </c>
      <c r="U114" s="252">
        <v>5</v>
      </c>
      <c r="V114" s="252">
        <v>2</v>
      </c>
      <c r="W114" s="252">
        <v>3</v>
      </c>
      <c r="X114" s="252">
        <v>4</v>
      </c>
      <c r="Y114" s="252">
        <v>6</v>
      </c>
      <c r="Z114" s="252">
        <v>1</v>
      </c>
      <c r="AA114" s="250">
        <v>93</v>
      </c>
      <c r="AB114" s="251">
        <v>3.2270377181720391E-3</v>
      </c>
    </row>
    <row r="116" spans="1:28" x14ac:dyDescent="0.2">
      <c r="A116" s="37" t="s">
        <v>126</v>
      </c>
      <c r="B116" s="37" t="s">
        <v>127</v>
      </c>
      <c r="C116" s="241">
        <v>5</v>
      </c>
      <c r="D116" s="241">
        <v>2</v>
      </c>
      <c r="E116" s="241">
        <v>3</v>
      </c>
      <c r="F116" s="241">
        <v>4</v>
      </c>
      <c r="G116" s="241">
        <v>3</v>
      </c>
      <c r="H116" s="241">
        <v>2</v>
      </c>
      <c r="I116" s="241">
        <v>3</v>
      </c>
      <c r="J116" s="241">
        <v>4</v>
      </c>
      <c r="K116" s="241">
        <v>1</v>
      </c>
      <c r="L116" s="241">
        <v>1</v>
      </c>
      <c r="M116" s="241">
        <v>0</v>
      </c>
      <c r="N116" s="37" t="str">
        <f>A116</f>
        <v>21.</v>
      </c>
      <c r="O116" s="37" t="str">
        <f>B116</f>
        <v>Artikel 1</v>
      </c>
      <c r="P116" s="241">
        <v>0</v>
      </c>
      <c r="Q116" s="241">
        <v>0</v>
      </c>
      <c r="R116" s="241">
        <v>0</v>
      </c>
      <c r="S116" s="241">
        <v>2</v>
      </c>
      <c r="T116" s="241">
        <v>2</v>
      </c>
      <c r="U116" s="241">
        <v>5</v>
      </c>
      <c r="V116" s="241">
        <v>0</v>
      </c>
      <c r="W116" s="241">
        <v>3</v>
      </c>
      <c r="X116" s="241">
        <v>2</v>
      </c>
      <c r="Y116" s="241">
        <v>4</v>
      </c>
      <c r="Z116" s="241">
        <v>1</v>
      </c>
      <c r="AA116" s="250">
        <f>SUM(C116:Z116)</f>
        <v>47</v>
      </c>
      <c r="AB116" s="294">
        <f>SUM(AA116/$AA$160)</f>
        <v>1.4877184097239807E-3</v>
      </c>
    </row>
    <row r="118" spans="1:28" x14ac:dyDescent="0.2">
      <c r="A118" s="37" t="s">
        <v>128</v>
      </c>
      <c r="B118" s="37" t="s">
        <v>129</v>
      </c>
      <c r="C118" s="241">
        <v>1</v>
      </c>
      <c r="D118" s="241">
        <v>1</v>
      </c>
      <c r="E118" s="241">
        <v>0</v>
      </c>
      <c r="F118" s="241">
        <v>1</v>
      </c>
      <c r="G118" s="241">
        <v>0</v>
      </c>
      <c r="H118" s="241">
        <v>2</v>
      </c>
      <c r="I118" s="241">
        <v>1</v>
      </c>
      <c r="J118" s="241">
        <v>0</v>
      </c>
      <c r="K118" s="241">
        <v>1</v>
      </c>
      <c r="L118" s="241">
        <v>0</v>
      </c>
      <c r="M118" s="241">
        <v>0</v>
      </c>
      <c r="N118" s="37" t="str">
        <f>A118</f>
        <v>22.</v>
      </c>
      <c r="O118" s="37" t="str">
        <f>B118</f>
        <v>Niet Stemmers</v>
      </c>
      <c r="P118" s="241">
        <v>0</v>
      </c>
      <c r="Q118" s="241">
        <v>0</v>
      </c>
      <c r="R118" s="241">
        <v>0</v>
      </c>
      <c r="S118" s="241">
        <v>0</v>
      </c>
      <c r="T118" s="241">
        <v>0</v>
      </c>
      <c r="U118" s="241">
        <v>0</v>
      </c>
      <c r="V118" s="241">
        <v>1</v>
      </c>
      <c r="W118" s="241">
        <v>0</v>
      </c>
      <c r="X118" s="241">
        <v>0</v>
      </c>
      <c r="Y118" s="241">
        <v>1</v>
      </c>
      <c r="Z118" s="241">
        <v>0</v>
      </c>
      <c r="AA118" s="250">
        <f>SUM(C118:Z118)</f>
        <v>9</v>
      </c>
      <c r="AB118" s="294">
        <f>SUM(AA118/$AA$160)</f>
        <v>2.8488224867054951E-4</v>
      </c>
    </row>
    <row r="120" spans="1:28" x14ac:dyDescent="0.2">
      <c r="A120" s="81" t="s">
        <v>130</v>
      </c>
      <c r="B120" s="82" t="s">
        <v>56</v>
      </c>
      <c r="C120" s="241">
        <v>0</v>
      </c>
      <c r="D120" s="241">
        <v>0</v>
      </c>
      <c r="E120" s="241">
        <v>0</v>
      </c>
      <c r="F120" s="241">
        <v>0</v>
      </c>
      <c r="G120" s="241">
        <v>1</v>
      </c>
      <c r="H120" s="241">
        <v>0</v>
      </c>
      <c r="I120" s="241">
        <v>0</v>
      </c>
      <c r="J120" s="241">
        <v>0</v>
      </c>
      <c r="K120" s="241">
        <v>0</v>
      </c>
      <c r="L120" s="241">
        <v>0</v>
      </c>
      <c r="M120" s="241">
        <v>1</v>
      </c>
      <c r="N120" s="37" t="str">
        <f>A120</f>
        <v>23.</v>
      </c>
      <c r="O120" s="37" t="str">
        <f>B120</f>
        <v>Libertarische Partij (LP)</v>
      </c>
      <c r="P120" s="241">
        <v>0</v>
      </c>
      <c r="Q120" s="241">
        <v>0</v>
      </c>
      <c r="R120" s="241">
        <v>0</v>
      </c>
      <c r="S120" s="241">
        <v>0</v>
      </c>
      <c r="T120" s="241">
        <v>1</v>
      </c>
      <c r="U120" s="241">
        <v>1</v>
      </c>
      <c r="V120" s="241">
        <v>0</v>
      </c>
      <c r="W120" s="241">
        <v>0</v>
      </c>
      <c r="X120" s="241">
        <v>0</v>
      </c>
      <c r="Y120" s="241">
        <v>0</v>
      </c>
      <c r="Z120" s="241">
        <v>0</v>
      </c>
      <c r="AA120" s="244">
        <f>SUM(C120:Z120)</f>
        <v>4</v>
      </c>
      <c r="AB120" s="294">
        <f>SUM(AA120/$AA$160)</f>
        <v>1.2661433274246644E-4</v>
      </c>
    </row>
    <row r="122" spans="1:28" s="38" customFormat="1" ht="12" x14ac:dyDescent="0.2">
      <c r="B122" s="38" t="s">
        <v>24</v>
      </c>
      <c r="C122" s="85">
        <v>1</v>
      </c>
      <c r="D122" s="85">
        <v>2</v>
      </c>
      <c r="E122" s="85">
        <v>1</v>
      </c>
      <c r="F122" s="85">
        <v>1</v>
      </c>
      <c r="G122" s="85">
        <v>2</v>
      </c>
      <c r="H122" s="85">
        <v>1</v>
      </c>
      <c r="I122" s="85">
        <v>0</v>
      </c>
      <c r="J122" s="85">
        <v>0</v>
      </c>
      <c r="K122" s="85">
        <v>0</v>
      </c>
      <c r="L122" s="85">
        <v>1</v>
      </c>
      <c r="M122" s="85">
        <v>0</v>
      </c>
      <c r="O122" s="38" t="str">
        <f>B122</f>
        <v>PS '15</v>
      </c>
      <c r="P122" s="85">
        <v>0</v>
      </c>
      <c r="Q122" s="85">
        <v>0</v>
      </c>
      <c r="R122" s="85">
        <v>0</v>
      </c>
      <c r="S122" s="85">
        <v>2</v>
      </c>
      <c r="T122" s="85">
        <v>1</v>
      </c>
      <c r="U122" s="85">
        <v>0</v>
      </c>
      <c r="V122" s="85">
        <v>0</v>
      </c>
      <c r="W122" s="85">
        <v>0</v>
      </c>
      <c r="X122" s="85">
        <v>0</v>
      </c>
      <c r="Y122" s="85">
        <v>0</v>
      </c>
      <c r="Z122" s="85">
        <v>0</v>
      </c>
      <c r="AA122" s="84">
        <v>12</v>
      </c>
      <c r="AB122" s="86">
        <v>6.1327745694281189E-4</v>
      </c>
    </row>
    <row r="123" spans="1:28" s="38" customFormat="1" ht="12" x14ac:dyDescent="0.2">
      <c r="B123" s="38" t="s">
        <v>25</v>
      </c>
      <c r="O123" s="38" t="str">
        <f>B123</f>
        <v>WS '15</v>
      </c>
    </row>
    <row r="124" spans="1:28" s="38" customFormat="1" ht="12" x14ac:dyDescent="0.2">
      <c r="B124" s="83" t="s">
        <v>23</v>
      </c>
      <c r="C124" s="85">
        <v>1</v>
      </c>
      <c r="D124" s="85">
        <v>0</v>
      </c>
      <c r="E124" s="85">
        <v>0</v>
      </c>
      <c r="F124" s="85">
        <v>0</v>
      </c>
      <c r="G124" s="85">
        <v>1</v>
      </c>
      <c r="H124" s="85">
        <v>0</v>
      </c>
      <c r="I124" s="85">
        <v>0</v>
      </c>
      <c r="J124" s="85">
        <v>0</v>
      </c>
      <c r="K124" s="85">
        <v>0</v>
      </c>
      <c r="L124" s="85">
        <v>1</v>
      </c>
      <c r="M124" s="85">
        <v>3</v>
      </c>
      <c r="O124" s="38" t="str">
        <f>B124</f>
        <v>TK '12</v>
      </c>
      <c r="P124" s="85">
        <v>0</v>
      </c>
      <c r="Q124" s="85">
        <v>0</v>
      </c>
      <c r="R124" s="85">
        <v>0</v>
      </c>
      <c r="S124" s="85">
        <v>0</v>
      </c>
      <c r="T124" s="85">
        <v>1</v>
      </c>
      <c r="U124" s="85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4">
        <v>10</v>
      </c>
      <c r="AB124" s="86">
        <v>3.4699330302925152E-4</v>
      </c>
    </row>
    <row r="126" spans="1:28" x14ac:dyDescent="0.2">
      <c r="A126" s="87" t="s">
        <v>131</v>
      </c>
      <c r="B126" s="88" t="s">
        <v>58</v>
      </c>
      <c r="C126" s="241">
        <v>1</v>
      </c>
      <c r="D126" s="241">
        <v>0</v>
      </c>
      <c r="E126" s="241">
        <v>0</v>
      </c>
      <c r="F126" s="241">
        <v>0</v>
      </c>
      <c r="G126" s="241">
        <v>1</v>
      </c>
      <c r="H126" s="241">
        <v>3</v>
      </c>
      <c r="I126" s="241">
        <v>0</v>
      </c>
      <c r="J126" s="241">
        <v>0</v>
      </c>
      <c r="K126" s="241">
        <v>2</v>
      </c>
      <c r="L126" s="241">
        <v>0</v>
      </c>
      <c r="M126" s="241">
        <v>0</v>
      </c>
      <c r="N126" s="37" t="str">
        <f>A126</f>
        <v>25.</v>
      </c>
      <c r="O126" s="37" t="str">
        <f>B126</f>
        <v>JEZUS LEEFT</v>
      </c>
      <c r="P126" s="241">
        <v>0</v>
      </c>
      <c r="Q126" s="241">
        <v>0</v>
      </c>
      <c r="R126" s="241">
        <v>0</v>
      </c>
      <c r="S126" s="241">
        <v>0</v>
      </c>
      <c r="T126" s="241">
        <v>1</v>
      </c>
      <c r="U126" s="241">
        <v>2</v>
      </c>
      <c r="V126" s="241">
        <v>0</v>
      </c>
      <c r="W126" s="241">
        <v>0</v>
      </c>
      <c r="X126" s="241">
        <v>0</v>
      </c>
      <c r="Y126" s="241">
        <v>0</v>
      </c>
      <c r="Z126" s="241">
        <v>1</v>
      </c>
      <c r="AA126" s="244">
        <f>SUM(C126:Z126)</f>
        <v>11</v>
      </c>
      <c r="AB126" s="294">
        <f>SUM(AA126/$AA$160)</f>
        <v>3.4818941504178273E-4</v>
      </c>
    </row>
    <row r="128" spans="1:28" s="38" customFormat="1" ht="12" x14ac:dyDescent="0.2">
      <c r="B128" s="38" t="s">
        <v>24</v>
      </c>
      <c r="C128" s="93">
        <v>2</v>
      </c>
      <c r="D128" s="93">
        <v>0</v>
      </c>
      <c r="E128" s="93">
        <v>0</v>
      </c>
      <c r="F128" s="93">
        <v>1</v>
      </c>
      <c r="G128" s="93">
        <v>0</v>
      </c>
      <c r="H128" s="93">
        <v>6</v>
      </c>
      <c r="I128" s="93">
        <v>0</v>
      </c>
      <c r="J128" s="93">
        <v>1</v>
      </c>
      <c r="K128" s="93">
        <v>2</v>
      </c>
      <c r="L128" s="93">
        <v>1</v>
      </c>
      <c r="M128" s="93">
        <v>0</v>
      </c>
      <c r="O128" s="38" t="str">
        <f>B128</f>
        <v>PS '15</v>
      </c>
      <c r="P128" s="93">
        <v>0</v>
      </c>
      <c r="Q128" s="93">
        <v>2</v>
      </c>
      <c r="R128" s="93">
        <v>0</v>
      </c>
      <c r="S128" s="93">
        <v>0</v>
      </c>
      <c r="T128" s="93">
        <v>5</v>
      </c>
      <c r="U128" s="93">
        <v>5</v>
      </c>
      <c r="V128" s="93">
        <v>0</v>
      </c>
      <c r="W128" s="93">
        <v>1</v>
      </c>
      <c r="X128" s="93">
        <v>1</v>
      </c>
      <c r="Y128" s="93">
        <v>2</v>
      </c>
      <c r="Z128" s="93">
        <v>0</v>
      </c>
      <c r="AA128" s="92">
        <v>29</v>
      </c>
      <c r="AB128" s="94">
        <v>1.4820871876117954E-3</v>
      </c>
    </row>
    <row r="129" spans="1:28" s="38" customFormat="1" ht="12" x14ac:dyDescent="0.2">
      <c r="B129" s="38" t="s">
        <v>25</v>
      </c>
      <c r="O129" s="38" t="str">
        <f>B129</f>
        <v>WS '15</v>
      </c>
      <c r="AA129" s="39"/>
      <c r="AB129" s="39"/>
    </row>
    <row r="130" spans="1:28" s="38" customFormat="1" ht="12" x14ac:dyDescent="0.2">
      <c r="B130" s="91" t="s">
        <v>21</v>
      </c>
      <c r="C130" s="93">
        <v>2</v>
      </c>
      <c r="D130" s="93">
        <v>3</v>
      </c>
      <c r="E130" s="93">
        <v>0</v>
      </c>
      <c r="F130" s="93">
        <v>0</v>
      </c>
      <c r="G130" s="93">
        <v>0</v>
      </c>
      <c r="H130" s="93">
        <v>1</v>
      </c>
      <c r="I130" s="93">
        <v>1</v>
      </c>
      <c r="J130" s="93">
        <v>0</v>
      </c>
      <c r="K130" s="93">
        <v>6</v>
      </c>
      <c r="L130" s="93">
        <v>0</v>
      </c>
      <c r="M130" s="93">
        <v>2</v>
      </c>
      <c r="O130" s="38" t="str">
        <f>B130</f>
        <v>EP '14</v>
      </c>
      <c r="P130" s="93">
        <v>1</v>
      </c>
      <c r="Q130" s="93">
        <v>0</v>
      </c>
      <c r="R130" s="93">
        <v>0</v>
      </c>
      <c r="S130" s="93">
        <v>0</v>
      </c>
      <c r="T130" s="93">
        <v>2</v>
      </c>
      <c r="U130" s="93">
        <v>1</v>
      </c>
      <c r="V130" s="93">
        <v>1</v>
      </c>
      <c r="W130" s="93">
        <v>0</v>
      </c>
      <c r="X130" s="93">
        <v>0</v>
      </c>
      <c r="Y130" s="93">
        <v>1</v>
      </c>
      <c r="Z130" s="93">
        <v>0</v>
      </c>
      <c r="AA130" s="92">
        <v>21</v>
      </c>
      <c r="AB130" s="94">
        <v>1.309880239520958E-3</v>
      </c>
    </row>
    <row r="132" spans="1:28" x14ac:dyDescent="0.2">
      <c r="A132" s="37" t="s">
        <v>132</v>
      </c>
      <c r="B132" s="37" t="s">
        <v>133</v>
      </c>
      <c r="C132" s="241">
        <v>0</v>
      </c>
      <c r="D132" s="241">
        <v>0</v>
      </c>
      <c r="E132" s="241">
        <v>0</v>
      </c>
      <c r="F132" s="241">
        <v>0</v>
      </c>
      <c r="G132" s="241">
        <v>0</v>
      </c>
      <c r="H132" s="241">
        <v>0</v>
      </c>
      <c r="I132" s="241">
        <v>0</v>
      </c>
      <c r="J132" s="241">
        <v>0</v>
      </c>
      <c r="K132" s="241">
        <v>0</v>
      </c>
      <c r="L132" s="241">
        <v>0</v>
      </c>
      <c r="M132" s="241">
        <v>0</v>
      </c>
      <c r="N132" s="37" t="str">
        <f>A132</f>
        <v>26.</v>
      </c>
      <c r="O132" s="37" t="str">
        <f>B132</f>
        <v>StemNL</v>
      </c>
      <c r="P132" s="241">
        <v>0</v>
      </c>
      <c r="Q132" s="241">
        <v>0</v>
      </c>
      <c r="R132" s="241">
        <v>0</v>
      </c>
      <c r="S132" s="241">
        <v>0</v>
      </c>
      <c r="T132" s="241">
        <v>0</v>
      </c>
      <c r="U132" s="241">
        <v>0</v>
      </c>
      <c r="V132" s="241">
        <v>1</v>
      </c>
      <c r="W132" s="241">
        <v>0</v>
      </c>
      <c r="X132" s="241">
        <v>0</v>
      </c>
      <c r="Y132" s="241">
        <v>0</v>
      </c>
      <c r="Z132" s="241">
        <v>0</v>
      </c>
      <c r="AA132" s="250">
        <f>SUM(C132:Z132)</f>
        <v>1</v>
      </c>
      <c r="AB132" s="294">
        <f>SUM(AA132/$AA$160)</f>
        <v>3.1653583185616609E-5</v>
      </c>
    </row>
    <row r="133" spans="1:28" x14ac:dyDescent="0.2">
      <c r="A133" s="37"/>
      <c r="B133" s="37"/>
    </row>
    <row r="134" spans="1:28" x14ac:dyDescent="0.2">
      <c r="A134" s="37" t="s">
        <v>136</v>
      </c>
      <c r="B134" s="37" t="s">
        <v>134</v>
      </c>
      <c r="C134" s="241">
        <v>0</v>
      </c>
      <c r="D134" s="241">
        <v>0</v>
      </c>
      <c r="E134" s="241">
        <v>0</v>
      </c>
      <c r="F134" s="241">
        <v>0</v>
      </c>
      <c r="G134" s="241">
        <v>0</v>
      </c>
      <c r="H134" s="241">
        <v>0</v>
      </c>
      <c r="I134" s="241">
        <v>0</v>
      </c>
      <c r="J134" s="241">
        <v>1</v>
      </c>
      <c r="K134" s="241">
        <v>0</v>
      </c>
      <c r="L134" s="241">
        <v>0</v>
      </c>
      <c r="M134" s="241">
        <v>0</v>
      </c>
      <c r="N134" s="37" t="str">
        <f>A134</f>
        <v>27.</v>
      </c>
      <c r="O134" s="37" t="str">
        <f>B134</f>
        <v>MenS en Spirit / Basis-</v>
      </c>
      <c r="P134" s="241">
        <v>0</v>
      </c>
      <c r="Q134" s="241">
        <v>1</v>
      </c>
      <c r="R134" s="241">
        <v>0</v>
      </c>
      <c r="S134" s="241">
        <v>0</v>
      </c>
      <c r="T134" s="241">
        <v>0</v>
      </c>
      <c r="U134" s="241">
        <v>0</v>
      </c>
      <c r="V134" s="241">
        <v>0</v>
      </c>
      <c r="W134" s="241">
        <v>2</v>
      </c>
      <c r="X134" s="241">
        <v>1</v>
      </c>
      <c r="Y134" s="241">
        <v>0</v>
      </c>
      <c r="Z134" s="241">
        <v>0</v>
      </c>
      <c r="AA134" s="250">
        <f>SUM(C134:Z134)</f>
        <v>5</v>
      </c>
      <c r="AB134" s="294">
        <f>SUM(AA134/$AA$160)</f>
        <v>1.5826791592808305E-4</v>
      </c>
    </row>
    <row r="135" spans="1:28" x14ac:dyDescent="0.2">
      <c r="A135" s="37"/>
      <c r="B135" s="37" t="s">
        <v>135</v>
      </c>
      <c r="O135" s="37" t="str">
        <f>B135</f>
        <v>inkomen Partij/ V-R</v>
      </c>
    </row>
    <row r="152" spans="1:28" x14ac:dyDescent="0.2">
      <c r="A152" s="95" t="s">
        <v>59</v>
      </c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8" ht="15.75" x14ac:dyDescent="0.25">
      <c r="A153" s="196"/>
      <c r="B153" s="188"/>
      <c r="C153" s="187" t="str">
        <f>C2</f>
        <v>Verkiezing leden van de Tweede Kamer</v>
      </c>
      <c r="D153" s="197"/>
      <c r="E153" s="197"/>
      <c r="F153" s="197"/>
      <c r="G153" s="197"/>
      <c r="H153" s="198"/>
      <c r="I153" s="197"/>
      <c r="J153" s="197"/>
      <c r="K153" s="197"/>
      <c r="L153" s="197"/>
      <c r="M153" s="199"/>
      <c r="N153" s="186"/>
      <c r="O153" s="187" t="str">
        <f>P2</f>
        <v>der Staten-Generaal op 15 maart 2017.</v>
      </c>
      <c r="P153" s="197"/>
      <c r="Q153" s="197"/>
      <c r="R153" s="197"/>
      <c r="S153" s="197"/>
      <c r="T153" s="197"/>
      <c r="U153" s="197"/>
      <c r="V153" s="197"/>
      <c r="W153" s="197"/>
      <c r="X153" s="197"/>
      <c r="Y153" s="216"/>
      <c r="Z153" s="102"/>
      <c r="AA153" s="103"/>
      <c r="AB153" s="106"/>
    </row>
    <row r="154" spans="1:28" ht="6.95" customHeight="1" x14ac:dyDescent="0.2">
      <c r="A154" s="97"/>
      <c r="B154" s="191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8"/>
      <c r="N154" s="19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215"/>
      <c r="Z154" s="104"/>
      <c r="AA154" s="105"/>
      <c r="AB154" s="106"/>
    </row>
    <row r="155" spans="1:28" x14ac:dyDescent="0.2">
      <c r="A155" s="186"/>
      <c r="B155" s="188"/>
      <c r="C155" s="200" t="s">
        <v>60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9"/>
      <c r="N155" s="186"/>
      <c r="O155" s="200" t="s">
        <v>61</v>
      </c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02"/>
      <c r="AA155" s="103"/>
    </row>
    <row r="156" spans="1:28" ht="6.95" customHeight="1" x14ac:dyDescent="0.2">
      <c r="A156" s="190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2"/>
      <c r="N156" s="190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04"/>
      <c r="AA156" s="105"/>
    </row>
    <row r="157" spans="1:28" s="272" customFormat="1" ht="12" x14ac:dyDescent="0.2">
      <c r="A157" s="125"/>
      <c r="B157" s="124"/>
      <c r="C157" s="90" t="s">
        <v>3</v>
      </c>
      <c r="D157" s="89" t="s">
        <v>4</v>
      </c>
      <c r="E157" s="90" t="s">
        <v>5</v>
      </c>
      <c r="F157" s="89" t="s">
        <v>6</v>
      </c>
      <c r="G157" s="90" t="s">
        <v>7</v>
      </c>
      <c r="H157" s="89" t="s">
        <v>8</v>
      </c>
      <c r="I157" s="90" t="s">
        <v>9</v>
      </c>
      <c r="J157" s="89" t="s">
        <v>10</v>
      </c>
      <c r="K157" s="90" t="s">
        <v>11</v>
      </c>
      <c r="L157" s="90" t="s">
        <v>12</v>
      </c>
      <c r="M157" s="193" t="s">
        <v>14</v>
      </c>
      <c r="N157" s="125"/>
      <c r="O157" s="124"/>
      <c r="P157" s="89" t="s">
        <v>15</v>
      </c>
      <c r="Q157" s="90" t="s">
        <v>16</v>
      </c>
      <c r="R157" s="89" t="s">
        <v>17</v>
      </c>
      <c r="S157" s="90">
        <v>15</v>
      </c>
      <c r="T157" s="89">
        <v>16</v>
      </c>
      <c r="U157" s="90">
        <v>18</v>
      </c>
      <c r="V157" s="90">
        <v>19</v>
      </c>
      <c r="W157" s="89">
        <v>20</v>
      </c>
      <c r="X157" s="90">
        <v>21</v>
      </c>
      <c r="Y157" s="90">
        <v>22</v>
      </c>
      <c r="Z157" s="201">
        <v>23</v>
      </c>
      <c r="AA157" s="90" t="s">
        <v>2</v>
      </c>
    </row>
    <row r="158" spans="1:28" s="272" customFormat="1" ht="6.95" customHeight="1" x14ac:dyDescent="0.2">
      <c r="A158" s="190"/>
      <c r="B158" s="191"/>
      <c r="C158" s="195"/>
      <c r="D158" s="191"/>
      <c r="E158" s="195"/>
      <c r="F158" s="191"/>
      <c r="G158" s="195"/>
      <c r="H158" s="191"/>
      <c r="I158" s="195"/>
      <c r="J158" s="191"/>
      <c r="K158" s="195"/>
      <c r="L158" s="195"/>
      <c r="M158" s="195"/>
      <c r="N158" s="190"/>
      <c r="O158" s="191"/>
      <c r="P158" s="191"/>
      <c r="Q158" s="195"/>
      <c r="R158" s="191"/>
      <c r="S158" s="195"/>
      <c r="T158" s="191"/>
      <c r="U158" s="195"/>
      <c r="V158" s="195"/>
      <c r="W158" s="191"/>
      <c r="X158" s="195"/>
      <c r="Y158" s="195"/>
      <c r="Z158" s="195"/>
      <c r="AA158" s="195"/>
    </row>
    <row r="159" spans="1:28" s="272" customFormat="1" ht="12" x14ac:dyDescent="0.2">
      <c r="A159" s="131" t="s">
        <v>62</v>
      </c>
      <c r="B159" s="224"/>
      <c r="C159" s="201"/>
      <c r="D159" s="99"/>
      <c r="E159" s="107"/>
      <c r="F159" s="201"/>
      <c r="G159" s="107"/>
      <c r="H159" s="201"/>
      <c r="I159" s="107"/>
      <c r="J159" s="201"/>
      <c r="K159" s="107"/>
      <c r="L159" s="201"/>
      <c r="M159" s="201"/>
      <c r="N159" s="131" t="s">
        <v>62</v>
      </c>
      <c r="O159" s="224"/>
      <c r="P159" s="201"/>
      <c r="Q159" s="107"/>
      <c r="R159" s="201"/>
      <c r="S159" s="107"/>
      <c r="T159" s="201"/>
      <c r="U159" s="201"/>
      <c r="V159" s="201"/>
      <c r="W159" s="124"/>
      <c r="X159" s="201"/>
      <c r="Y159" s="224"/>
      <c r="Z159" s="201"/>
      <c r="AA159" s="224"/>
    </row>
    <row r="160" spans="1:28" s="272" customFormat="1" ht="12" x14ac:dyDescent="0.2">
      <c r="A160" s="153" t="s">
        <v>63</v>
      </c>
      <c r="B160" s="210"/>
      <c r="C160" s="185">
        <f>C9+C17+C25+C32+C39+C47+C55+C63+C71+C79+C86+C93+C95+C97+C99+C101+C103+C105+C110+C112+C116+C118+C120+C126+C132+C134</f>
        <v>2128</v>
      </c>
      <c r="D160" s="185">
        <f t="shared" ref="D160:M160" si="10">D9+D17+D25+D32+D39+D47+D55+D63+D71+D79+D86+D93+D95+D97+D99+D101+D103+D105+D110+D112+D116+D118+D120+D126+D132+D134</f>
        <v>1322</v>
      </c>
      <c r="E160" s="185">
        <f t="shared" si="10"/>
        <v>1223</v>
      </c>
      <c r="F160" s="185">
        <f t="shared" si="10"/>
        <v>1011</v>
      </c>
      <c r="G160" s="185">
        <f t="shared" si="10"/>
        <v>1155</v>
      </c>
      <c r="H160" s="185">
        <f t="shared" si="10"/>
        <v>1972</v>
      </c>
      <c r="I160" s="185">
        <f t="shared" si="10"/>
        <v>2054</v>
      </c>
      <c r="J160" s="185">
        <f t="shared" si="10"/>
        <v>1532</v>
      </c>
      <c r="K160" s="185">
        <f t="shared" si="10"/>
        <v>1588</v>
      </c>
      <c r="L160" s="185">
        <f t="shared" si="10"/>
        <v>1373</v>
      </c>
      <c r="M160" s="185">
        <f t="shared" si="10"/>
        <v>1232</v>
      </c>
      <c r="N160" s="153" t="s">
        <v>63</v>
      </c>
      <c r="O160" s="210"/>
      <c r="P160" s="185">
        <f>P9+P17+P25+P32+P39+P47+P55+P63+P71+P79+P86+P93+P95+P97+P99+P101+P103+P105+P110+P112+P116+P118+P120+P126+P132+P134</f>
        <v>433</v>
      </c>
      <c r="Q160" s="185">
        <f t="shared" ref="Q160:Z160" si="11">Q9+Q17+Q25+Q32+Q39+Q47+Q55+Q63+Q71+Q79+Q86+Q93+Q95+Q97+Q99+Q101+Q103+Q105+Q110+Q112+Q116+Q118+Q120+Q126+Q132+Q134</f>
        <v>1219</v>
      </c>
      <c r="R160" s="185">
        <f t="shared" si="11"/>
        <v>568</v>
      </c>
      <c r="S160" s="185">
        <f t="shared" si="11"/>
        <v>2068</v>
      </c>
      <c r="T160" s="185">
        <f t="shared" si="11"/>
        <v>2035</v>
      </c>
      <c r="U160" s="185">
        <f t="shared" si="11"/>
        <v>1695</v>
      </c>
      <c r="V160" s="185">
        <f t="shared" si="11"/>
        <v>1087</v>
      </c>
      <c r="W160" s="185">
        <f t="shared" si="11"/>
        <v>1760</v>
      </c>
      <c r="X160" s="185">
        <f t="shared" si="11"/>
        <v>2026</v>
      </c>
      <c r="Y160" s="185">
        <f t="shared" si="11"/>
        <v>1882</v>
      </c>
      <c r="Z160" s="185">
        <f t="shared" si="11"/>
        <v>229</v>
      </c>
      <c r="AA160" s="185">
        <f>SUM(C160:Z160)</f>
        <v>31592</v>
      </c>
    </row>
    <row r="161" spans="1:27" s="272" customFormat="1" ht="6.95" customHeight="1" x14ac:dyDescent="0.2">
      <c r="A161" s="190"/>
      <c r="B161" s="192"/>
      <c r="C161" s="195"/>
      <c r="D161" s="192"/>
      <c r="E161" s="191"/>
      <c r="F161" s="195"/>
      <c r="G161" s="191"/>
      <c r="H161" s="195"/>
      <c r="I161" s="191"/>
      <c r="J161" s="195"/>
      <c r="K161" s="191"/>
      <c r="L161" s="195"/>
      <c r="M161" s="195"/>
      <c r="N161" s="190"/>
      <c r="O161" s="192"/>
      <c r="P161" s="195"/>
      <c r="Q161" s="191"/>
      <c r="R161" s="195"/>
      <c r="S161" s="191"/>
      <c r="T161" s="195"/>
      <c r="U161" s="195"/>
      <c r="V161" s="195"/>
      <c r="W161" s="150"/>
      <c r="X161" s="195"/>
      <c r="Y161" s="192"/>
      <c r="Z161" s="195"/>
      <c r="AA161" s="192"/>
    </row>
    <row r="162" spans="1:27" s="272" customFormat="1" ht="6.95" customHeight="1" x14ac:dyDescent="0.2">
      <c r="A162" s="255"/>
      <c r="B162" s="253"/>
      <c r="D162" s="254"/>
      <c r="F162" s="254"/>
      <c r="H162" s="254"/>
      <c r="J162" s="254"/>
      <c r="L162" s="254"/>
      <c r="M162" s="254"/>
      <c r="N162" s="255"/>
      <c r="O162" s="253"/>
      <c r="Q162" s="254"/>
      <c r="S162" s="254"/>
      <c r="T162" s="254"/>
      <c r="U162" s="254"/>
      <c r="W162" s="254"/>
      <c r="Y162" s="254"/>
      <c r="AA162" s="254"/>
    </row>
    <row r="163" spans="1:27" s="272" customFormat="1" ht="12" customHeight="1" x14ac:dyDescent="0.2">
      <c r="A163" s="275"/>
      <c r="B163" s="276" t="s">
        <v>137</v>
      </c>
      <c r="C163" s="272">
        <v>936</v>
      </c>
      <c r="D163" s="256">
        <v>549</v>
      </c>
      <c r="E163" s="272">
        <v>573</v>
      </c>
      <c r="F163" s="256">
        <v>519</v>
      </c>
      <c r="G163" s="287">
        <v>549</v>
      </c>
      <c r="H163" s="256">
        <v>773</v>
      </c>
      <c r="I163" s="288">
        <v>964</v>
      </c>
      <c r="J163" s="256">
        <v>660</v>
      </c>
      <c r="K163" s="288">
        <v>671</v>
      </c>
      <c r="L163" s="256">
        <v>602</v>
      </c>
      <c r="M163" s="256">
        <v>594</v>
      </c>
      <c r="N163" s="275"/>
      <c r="O163" s="276" t="str">
        <f>B163</f>
        <v>LR '16</v>
      </c>
      <c r="P163" s="289">
        <v>181</v>
      </c>
      <c r="Q163" s="256">
        <v>411</v>
      </c>
      <c r="R163" s="289">
        <v>220</v>
      </c>
      <c r="S163" s="256">
        <v>781</v>
      </c>
      <c r="T163" s="256">
        <v>771</v>
      </c>
      <c r="U163" s="256">
        <v>704</v>
      </c>
      <c r="V163" s="288">
        <v>388</v>
      </c>
      <c r="W163" s="256">
        <v>645</v>
      </c>
      <c r="X163" s="288">
        <v>769</v>
      </c>
      <c r="Y163" s="256">
        <v>749</v>
      </c>
      <c r="Z163" s="288">
        <v>21</v>
      </c>
      <c r="AA163" s="256">
        <v>13030</v>
      </c>
    </row>
    <row r="164" spans="1:27" s="272" customFormat="1" ht="12" customHeight="1" x14ac:dyDescent="0.2">
      <c r="A164" s="275"/>
      <c r="B164" s="276" t="s">
        <v>24</v>
      </c>
      <c r="C164" s="150">
        <v>1238</v>
      </c>
      <c r="D164" s="209">
        <v>855</v>
      </c>
      <c r="E164" s="150">
        <v>860</v>
      </c>
      <c r="F164" s="209">
        <v>715</v>
      </c>
      <c r="G164" s="150">
        <v>1073</v>
      </c>
      <c r="H164" s="209">
        <v>1216</v>
      </c>
      <c r="I164" s="150">
        <v>1428</v>
      </c>
      <c r="J164" s="209">
        <v>898</v>
      </c>
      <c r="K164" s="150">
        <v>964</v>
      </c>
      <c r="L164" s="209">
        <v>944</v>
      </c>
      <c r="M164" s="209">
        <v>882</v>
      </c>
      <c r="N164" s="275"/>
      <c r="O164" s="276" t="str">
        <f>B164</f>
        <v>PS '15</v>
      </c>
      <c r="P164" s="150">
        <v>275</v>
      </c>
      <c r="Q164" s="209">
        <v>729</v>
      </c>
      <c r="R164" s="150">
        <v>382</v>
      </c>
      <c r="S164" s="209">
        <v>1190</v>
      </c>
      <c r="T164" s="209">
        <v>1214</v>
      </c>
      <c r="U164" s="209">
        <v>1057</v>
      </c>
      <c r="V164" s="150">
        <v>502</v>
      </c>
      <c r="W164" s="209">
        <v>990</v>
      </c>
      <c r="X164" s="150">
        <v>1122</v>
      </c>
      <c r="Y164" s="209">
        <v>992</v>
      </c>
      <c r="Z164" s="150">
        <v>41</v>
      </c>
      <c r="AA164" s="152">
        <v>19567</v>
      </c>
    </row>
    <row r="165" spans="1:27" s="272" customFormat="1" ht="12" x14ac:dyDescent="0.2">
      <c r="A165" s="275"/>
      <c r="B165" s="276" t="s">
        <v>25</v>
      </c>
      <c r="C165" s="150">
        <v>1166</v>
      </c>
      <c r="D165" s="209">
        <v>799</v>
      </c>
      <c r="E165" s="150">
        <v>828</v>
      </c>
      <c r="F165" s="209">
        <v>677</v>
      </c>
      <c r="G165" s="150">
        <v>1005</v>
      </c>
      <c r="H165" s="209">
        <v>1128</v>
      </c>
      <c r="I165" s="150">
        <v>1330</v>
      </c>
      <c r="J165" s="209">
        <v>847</v>
      </c>
      <c r="K165" s="150">
        <v>886</v>
      </c>
      <c r="L165" s="209">
        <v>888</v>
      </c>
      <c r="M165" s="209">
        <v>819</v>
      </c>
      <c r="N165" s="275"/>
      <c r="O165" s="276" t="str">
        <f t="shared" ref="O165:O168" si="12">B165</f>
        <v>WS '15</v>
      </c>
      <c r="P165" s="150">
        <v>270</v>
      </c>
      <c r="Q165" s="209">
        <v>681</v>
      </c>
      <c r="R165" s="150">
        <v>361</v>
      </c>
      <c r="S165" s="209">
        <v>1118</v>
      </c>
      <c r="T165" s="209">
        <v>1098</v>
      </c>
      <c r="U165" s="209">
        <v>983</v>
      </c>
      <c r="V165" s="150">
        <v>473</v>
      </c>
      <c r="W165" s="209">
        <v>932</v>
      </c>
      <c r="X165" s="150">
        <v>1061</v>
      </c>
      <c r="Y165" s="209">
        <v>910</v>
      </c>
      <c r="Z165" s="150">
        <v>40</v>
      </c>
      <c r="AA165" s="152">
        <v>18300</v>
      </c>
    </row>
    <row r="166" spans="1:27" s="272" customFormat="1" ht="12" x14ac:dyDescent="0.2">
      <c r="A166" s="275"/>
      <c r="B166" s="210" t="s">
        <v>21</v>
      </c>
      <c r="C166" s="150">
        <v>1173</v>
      </c>
      <c r="D166" s="209">
        <v>672</v>
      </c>
      <c r="E166" s="150">
        <v>714</v>
      </c>
      <c r="F166" s="209">
        <v>575</v>
      </c>
      <c r="G166" s="150">
        <v>946</v>
      </c>
      <c r="H166" s="209">
        <v>1028</v>
      </c>
      <c r="I166" s="150">
        <v>1109</v>
      </c>
      <c r="J166" s="209">
        <v>733</v>
      </c>
      <c r="K166" s="150">
        <v>794</v>
      </c>
      <c r="L166" s="209">
        <v>776</v>
      </c>
      <c r="M166" s="209">
        <v>767</v>
      </c>
      <c r="N166" s="275"/>
      <c r="O166" s="276" t="str">
        <f t="shared" si="12"/>
        <v>EP '14</v>
      </c>
      <c r="P166" s="150">
        <v>209</v>
      </c>
      <c r="Q166" s="209">
        <v>590</v>
      </c>
      <c r="R166" s="150">
        <v>298</v>
      </c>
      <c r="S166" s="209">
        <v>988</v>
      </c>
      <c r="T166" s="209">
        <v>929</v>
      </c>
      <c r="U166" s="209">
        <v>894</v>
      </c>
      <c r="V166" s="150">
        <v>374</v>
      </c>
      <c r="W166" s="209">
        <v>731</v>
      </c>
      <c r="X166" s="150">
        <v>882</v>
      </c>
      <c r="Y166" s="209">
        <v>794</v>
      </c>
      <c r="Z166" s="150">
        <v>56</v>
      </c>
      <c r="AA166" s="151">
        <v>16032</v>
      </c>
    </row>
    <row r="167" spans="1:27" s="272" customFormat="1" ht="12" x14ac:dyDescent="0.2">
      <c r="A167" s="275"/>
      <c r="B167" s="210" t="s">
        <v>22</v>
      </c>
      <c r="C167" s="150">
        <v>1517</v>
      </c>
      <c r="D167" s="209">
        <v>951</v>
      </c>
      <c r="E167" s="150">
        <v>970</v>
      </c>
      <c r="F167" s="209">
        <v>737</v>
      </c>
      <c r="G167" s="150">
        <v>1145</v>
      </c>
      <c r="H167" s="209">
        <v>1354</v>
      </c>
      <c r="I167" s="150">
        <v>1489</v>
      </c>
      <c r="J167" s="209">
        <v>959</v>
      </c>
      <c r="K167" s="150">
        <v>1086</v>
      </c>
      <c r="L167" s="209">
        <v>971</v>
      </c>
      <c r="M167" s="209">
        <v>964</v>
      </c>
      <c r="N167" s="275"/>
      <c r="O167" s="276" t="str">
        <f t="shared" si="12"/>
        <v>GR '14</v>
      </c>
      <c r="P167" s="150">
        <v>321</v>
      </c>
      <c r="Q167" s="209">
        <v>802</v>
      </c>
      <c r="R167" s="150">
        <v>418</v>
      </c>
      <c r="S167" s="209">
        <v>1307</v>
      </c>
      <c r="T167" s="209">
        <v>1342</v>
      </c>
      <c r="U167" s="209">
        <v>1130</v>
      </c>
      <c r="V167" s="150">
        <v>499</v>
      </c>
      <c r="W167" s="209">
        <v>1040</v>
      </c>
      <c r="X167" s="150">
        <v>1365</v>
      </c>
      <c r="Y167" s="209">
        <v>1128</v>
      </c>
      <c r="Z167" s="150">
        <v>56</v>
      </c>
      <c r="AA167" s="209">
        <v>21551</v>
      </c>
    </row>
    <row r="168" spans="1:27" s="272" customFormat="1" ht="12" x14ac:dyDescent="0.2">
      <c r="A168" s="275"/>
      <c r="B168" s="210" t="s">
        <v>23</v>
      </c>
      <c r="C168" s="150">
        <v>1709</v>
      </c>
      <c r="D168" s="209">
        <v>1026</v>
      </c>
      <c r="E168" s="150">
        <v>1256</v>
      </c>
      <c r="F168" s="209">
        <v>1208</v>
      </c>
      <c r="G168" s="150">
        <v>1411</v>
      </c>
      <c r="H168" s="209">
        <v>1718</v>
      </c>
      <c r="I168" s="150">
        <v>1869</v>
      </c>
      <c r="J168" s="209">
        <v>1458</v>
      </c>
      <c r="K168" s="150">
        <v>1532</v>
      </c>
      <c r="L168" s="209">
        <v>1306</v>
      </c>
      <c r="M168" s="209">
        <v>1220</v>
      </c>
      <c r="N168" s="275"/>
      <c r="O168" s="276" t="str">
        <f t="shared" si="12"/>
        <v>TK '12</v>
      </c>
      <c r="P168" s="150">
        <v>392</v>
      </c>
      <c r="Q168" s="209">
        <v>1056</v>
      </c>
      <c r="R168" s="150">
        <v>544</v>
      </c>
      <c r="S168" s="209">
        <v>1801</v>
      </c>
      <c r="T168" s="209">
        <v>1844</v>
      </c>
      <c r="U168" s="209">
        <v>1594</v>
      </c>
      <c r="V168" s="150">
        <v>667</v>
      </c>
      <c r="W168" s="209">
        <v>1421</v>
      </c>
      <c r="X168" s="150">
        <v>1772</v>
      </c>
      <c r="Y168" s="209">
        <v>1747</v>
      </c>
      <c r="Z168" s="150">
        <v>268</v>
      </c>
      <c r="AA168" s="152">
        <v>28819</v>
      </c>
    </row>
    <row r="169" spans="1:27" s="272" customFormat="1" ht="6.95" customHeight="1" x14ac:dyDescent="0.2">
      <c r="A169" s="290"/>
      <c r="B169" s="291"/>
      <c r="D169" s="292"/>
      <c r="F169" s="292"/>
      <c r="H169" s="292"/>
      <c r="J169" s="292"/>
      <c r="L169" s="292"/>
      <c r="M169" s="292"/>
      <c r="N169" s="290"/>
      <c r="O169" s="291"/>
      <c r="Q169" s="292"/>
      <c r="S169" s="292"/>
      <c r="T169" s="292"/>
      <c r="U169" s="292"/>
      <c r="W169" s="292"/>
      <c r="Y169" s="292"/>
      <c r="AA169" s="292"/>
    </row>
    <row r="170" spans="1:27" s="272" customFormat="1" ht="12" x14ac:dyDescent="0.2">
      <c r="A170" s="131" t="s">
        <v>64</v>
      </c>
      <c r="B170" s="224"/>
      <c r="C170" s="108"/>
      <c r="D170" s="201"/>
      <c r="E170" s="107"/>
      <c r="F170" s="201"/>
      <c r="G170" s="107"/>
      <c r="H170" s="201"/>
      <c r="I170" s="107"/>
      <c r="J170" s="201"/>
      <c r="K170" s="107"/>
      <c r="L170" s="201"/>
      <c r="M170" s="201"/>
      <c r="N170" s="255" t="str">
        <f>A170</f>
        <v>Aantal kies-</v>
      </c>
      <c r="O170" s="253"/>
      <c r="P170" s="254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  <c r="AA170" s="224"/>
    </row>
    <row r="171" spans="1:27" s="272" customFormat="1" ht="12" x14ac:dyDescent="0.2">
      <c r="A171" s="132" t="s">
        <v>65</v>
      </c>
      <c r="B171" s="210"/>
      <c r="C171" s="118">
        <v>2059</v>
      </c>
      <c r="D171" s="185">
        <v>1013</v>
      </c>
      <c r="E171" s="118">
        <v>1537</v>
      </c>
      <c r="F171" s="185">
        <v>1381</v>
      </c>
      <c r="G171" s="118">
        <v>1729</v>
      </c>
      <c r="H171" s="185">
        <v>2357</v>
      </c>
      <c r="I171" s="118">
        <v>2200</v>
      </c>
      <c r="J171" s="185">
        <v>2002</v>
      </c>
      <c r="K171" s="118">
        <v>1866</v>
      </c>
      <c r="L171" s="185">
        <v>1622</v>
      </c>
      <c r="M171" s="185">
        <v>1247</v>
      </c>
      <c r="N171" s="275" t="str">
        <f>A171</f>
        <v>gerechtigden</v>
      </c>
      <c r="O171" s="276"/>
      <c r="P171" s="228">
        <v>477</v>
      </c>
      <c r="Q171" s="228">
        <v>1349</v>
      </c>
      <c r="R171" s="228">
        <v>713</v>
      </c>
      <c r="S171" s="228">
        <v>2246</v>
      </c>
      <c r="T171" s="228">
        <v>2376</v>
      </c>
      <c r="U171" s="228">
        <v>2156</v>
      </c>
      <c r="V171" s="228">
        <v>1068</v>
      </c>
      <c r="W171" s="228">
        <v>2217</v>
      </c>
      <c r="X171" s="228">
        <v>2458</v>
      </c>
      <c r="Y171" s="228">
        <v>2216</v>
      </c>
      <c r="Z171" s="228">
        <v>0</v>
      </c>
      <c r="AA171" s="143">
        <f>SUM(C171:Z171)</f>
        <v>36289</v>
      </c>
    </row>
    <row r="172" spans="1:27" s="272" customFormat="1" ht="6.95" customHeight="1" x14ac:dyDescent="0.2">
      <c r="A172" s="119"/>
      <c r="B172" s="130"/>
      <c r="C172" s="119"/>
      <c r="D172" s="194"/>
      <c r="E172" s="109"/>
      <c r="F172" s="194"/>
      <c r="G172" s="109"/>
      <c r="H172" s="194"/>
      <c r="I172" s="109"/>
      <c r="J172" s="194"/>
      <c r="K172" s="109"/>
      <c r="L172" s="194"/>
      <c r="M172" s="194"/>
      <c r="N172" s="290"/>
      <c r="O172" s="291"/>
      <c r="P172" s="292"/>
      <c r="Q172" s="292"/>
      <c r="R172" s="292"/>
      <c r="S172" s="292"/>
      <c r="T172" s="292"/>
      <c r="U172" s="292"/>
      <c r="V172" s="292"/>
      <c r="W172" s="292"/>
      <c r="X172" s="292"/>
      <c r="Y172" s="292"/>
      <c r="Z172" s="292"/>
      <c r="AA172" s="192"/>
    </row>
    <row r="173" spans="1:27" s="272" customFormat="1" ht="6.95" customHeight="1" x14ac:dyDescent="0.2">
      <c r="A173" s="255"/>
      <c r="B173" s="253"/>
      <c r="D173" s="254"/>
      <c r="F173" s="254"/>
      <c r="H173" s="254"/>
      <c r="J173" s="254"/>
      <c r="L173" s="254"/>
      <c r="M173" s="254"/>
      <c r="N173" s="255"/>
      <c r="O173" s="253"/>
      <c r="Q173" s="254"/>
      <c r="S173" s="254"/>
      <c r="U173" s="254"/>
      <c r="W173" s="254"/>
      <c r="Y173" s="254"/>
      <c r="AA173" s="254"/>
    </row>
    <row r="174" spans="1:27" s="272" customFormat="1" ht="12" customHeight="1" x14ac:dyDescent="0.2">
      <c r="A174" s="275"/>
      <c r="B174" s="276" t="s">
        <v>137</v>
      </c>
      <c r="C174" s="208">
        <v>2057</v>
      </c>
      <c r="D174" s="209">
        <v>1022</v>
      </c>
      <c r="E174" s="208">
        <v>1535</v>
      </c>
      <c r="F174" s="209">
        <v>1378</v>
      </c>
      <c r="G174" s="208">
        <v>1709</v>
      </c>
      <c r="H174" s="209">
        <v>2237</v>
      </c>
      <c r="I174" s="208">
        <v>2194</v>
      </c>
      <c r="J174" s="209">
        <v>2010</v>
      </c>
      <c r="K174" s="208">
        <v>1854</v>
      </c>
      <c r="L174" s="209">
        <v>1656</v>
      </c>
      <c r="M174" s="209">
        <v>1234</v>
      </c>
      <c r="N174" s="275"/>
      <c r="O174" s="276" t="str">
        <f>B174</f>
        <v>LR '16</v>
      </c>
      <c r="P174" s="112">
        <v>474</v>
      </c>
      <c r="Q174" s="112">
        <v>1324</v>
      </c>
      <c r="R174" s="112">
        <v>705</v>
      </c>
      <c r="S174" s="112">
        <v>2222</v>
      </c>
      <c r="T174" s="112">
        <v>2378</v>
      </c>
      <c r="U174" s="112">
        <v>2150</v>
      </c>
      <c r="V174" s="112">
        <v>1054</v>
      </c>
      <c r="W174" s="112">
        <v>2117</v>
      </c>
      <c r="X174" s="112">
        <v>2401</v>
      </c>
      <c r="Y174" s="112">
        <v>2218</v>
      </c>
      <c r="Z174" s="112">
        <v>0</v>
      </c>
      <c r="AA174" s="210">
        <f>SUM(C174:Z174)</f>
        <v>35929</v>
      </c>
    </row>
    <row r="175" spans="1:27" s="272" customFormat="1" ht="12" x14ac:dyDescent="0.2">
      <c r="A175" s="275"/>
      <c r="B175" s="276" t="s">
        <v>24</v>
      </c>
      <c r="C175" s="208">
        <v>2062</v>
      </c>
      <c r="D175" s="209">
        <v>1027</v>
      </c>
      <c r="E175" s="208">
        <v>1510</v>
      </c>
      <c r="F175" s="209">
        <v>1379</v>
      </c>
      <c r="G175" s="208">
        <v>1702</v>
      </c>
      <c r="H175" s="209">
        <v>2205</v>
      </c>
      <c r="I175" s="208">
        <v>2226</v>
      </c>
      <c r="J175" s="209">
        <v>2009</v>
      </c>
      <c r="K175" s="208">
        <v>1870</v>
      </c>
      <c r="L175" s="209">
        <v>1665</v>
      </c>
      <c r="M175" s="209">
        <v>1260</v>
      </c>
      <c r="N175" s="275"/>
      <c r="O175" s="276" t="str">
        <f>B175</f>
        <v>PS '15</v>
      </c>
      <c r="P175" s="208">
        <v>456</v>
      </c>
      <c r="Q175" s="209">
        <v>1316</v>
      </c>
      <c r="R175" s="208">
        <v>708</v>
      </c>
      <c r="S175" s="209">
        <v>2186</v>
      </c>
      <c r="T175" s="208">
        <v>2364</v>
      </c>
      <c r="U175" s="209">
        <v>2155</v>
      </c>
      <c r="V175" s="208">
        <v>1014</v>
      </c>
      <c r="W175" s="209">
        <v>2052</v>
      </c>
      <c r="X175" s="208">
        <v>2394</v>
      </c>
      <c r="Y175" s="209">
        <v>2220</v>
      </c>
      <c r="Z175" s="208">
        <v>0</v>
      </c>
      <c r="AA175" s="152">
        <v>35780</v>
      </c>
    </row>
    <row r="176" spans="1:27" s="272" customFormat="1" ht="12" x14ac:dyDescent="0.2">
      <c r="A176" s="275"/>
      <c r="B176" s="276" t="s">
        <v>25</v>
      </c>
      <c r="C176" s="208">
        <v>2153</v>
      </c>
      <c r="D176" s="209">
        <v>1049</v>
      </c>
      <c r="E176" s="208">
        <v>1533</v>
      </c>
      <c r="F176" s="209">
        <v>1398</v>
      </c>
      <c r="G176" s="208">
        <v>1753</v>
      </c>
      <c r="H176" s="209">
        <v>2242</v>
      </c>
      <c r="I176" s="208">
        <v>2261</v>
      </c>
      <c r="J176" s="209">
        <v>2067</v>
      </c>
      <c r="K176" s="208">
        <v>1924</v>
      </c>
      <c r="L176" s="209">
        <v>1691</v>
      </c>
      <c r="M176" s="209">
        <v>1284</v>
      </c>
      <c r="N176" s="275"/>
      <c r="O176" s="276" t="str">
        <f t="shared" ref="O176:O179" si="13">B176</f>
        <v>WS '15</v>
      </c>
      <c r="P176" s="208">
        <v>459</v>
      </c>
      <c r="Q176" s="209">
        <v>1328</v>
      </c>
      <c r="R176" s="208">
        <v>716</v>
      </c>
      <c r="S176" s="209">
        <v>2226</v>
      </c>
      <c r="T176" s="208">
        <v>2407</v>
      </c>
      <c r="U176" s="209">
        <v>2204</v>
      </c>
      <c r="V176" s="208">
        <v>1035</v>
      </c>
      <c r="W176" s="209">
        <v>2108</v>
      </c>
      <c r="X176" s="208">
        <v>2454</v>
      </c>
      <c r="Y176" s="209">
        <v>2274</v>
      </c>
      <c r="Z176" s="208">
        <v>0</v>
      </c>
      <c r="AA176" s="152">
        <v>36566</v>
      </c>
    </row>
    <row r="177" spans="1:27" s="272" customFormat="1" ht="12" x14ac:dyDescent="0.2">
      <c r="A177" s="275"/>
      <c r="B177" s="210" t="s">
        <v>21</v>
      </c>
      <c r="C177" s="208">
        <v>2079</v>
      </c>
      <c r="D177" s="209">
        <v>1006</v>
      </c>
      <c r="E177" s="208">
        <v>1528</v>
      </c>
      <c r="F177" s="209">
        <v>1402</v>
      </c>
      <c r="G177" s="208">
        <v>1714</v>
      </c>
      <c r="H177" s="209">
        <v>2204</v>
      </c>
      <c r="I177" s="208">
        <v>2248</v>
      </c>
      <c r="J177" s="209">
        <v>2004</v>
      </c>
      <c r="K177" s="208">
        <v>1904</v>
      </c>
      <c r="L177" s="209">
        <v>1687</v>
      </c>
      <c r="M177" s="209">
        <v>1249</v>
      </c>
      <c r="N177" s="275"/>
      <c r="O177" s="276" t="str">
        <f t="shared" si="13"/>
        <v>EP '14</v>
      </c>
      <c r="P177" s="153">
        <v>460</v>
      </c>
      <c r="Q177" s="209">
        <v>1311</v>
      </c>
      <c r="R177" s="150">
        <v>686</v>
      </c>
      <c r="S177" s="209">
        <v>2171</v>
      </c>
      <c r="T177" s="150">
        <v>2282</v>
      </c>
      <c r="U177" s="209">
        <v>2112</v>
      </c>
      <c r="V177" s="150">
        <v>970</v>
      </c>
      <c r="W177" s="209">
        <v>2042</v>
      </c>
      <c r="X177" s="150">
        <v>2422</v>
      </c>
      <c r="Y177" s="209">
        <v>2201</v>
      </c>
      <c r="Z177" s="150">
        <v>0</v>
      </c>
      <c r="AA177" s="151">
        <v>35682</v>
      </c>
    </row>
    <row r="178" spans="1:27" s="272" customFormat="1" ht="12" x14ac:dyDescent="0.2">
      <c r="A178" s="275"/>
      <c r="B178" s="210" t="s">
        <v>22</v>
      </c>
      <c r="C178" s="150">
        <v>2128</v>
      </c>
      <c r="D178" s="209">
        <v>1011</v>
      </c>
      <c r="E178" s="150">
        <v>1554</v>
      </c>
      <c r="F178" s="209">
        <v>1404</v>
      </c>
      <c r="G178" s="150">
        <v>1745</v>
      </c>
      <c r="H178" s="209">
        <v>2227</v>
      </c>
      <c r="I178" s="150">
        <v>2259</v>
      </c>
      <c r="J178" s="209">
        <v>2053</v>
      </c>
      <c r="K178" s="150">
        <v>1943</v>
      </c>
      <c r="L178" s="209">
        <v>1692</v>
      </c>
      <c r="M178" s="209">
        <v>1257</v>
      </c>
      <c r="N178" s="275"/>
      <c r="O178" s="276" t="str">
        <f t="shared" si="13"/>
        <v>GR '14</v>
      </c>
      <c r="P178" s="208">
        <v>466</v>
      </c>
      <c r="Q178" s="209">
        <v>1322</v>
      </c>
      <c r="R178" s="208">
        <v>691</v>
      </c>
      <c r="S178" s="209">
        <v>2206</v>
      </c>
      <c r="T178" s="208">
        <v>2304</v>
      </c>
      <c r="U178" s="209">
        <v>2138</v>
      </c>
      <c r="V178" s="208">
        <v>968</v>
      </c>
      <c r="W178" s="209">
        <v>2074</v>
      </c>
      <c r="X178" s="208">
        <v>2453</v>
      </c>
      <c r="Y178" s="209">
        <v>2235</v>
      </c>
      <c r="Z178" s="208">
        <v>0</v>
      </c>
      <c r="AA178" s="152">
        <v>36130</v>
      </c>
    </row>
    <row r="179" spans="1:27" s="272" customFormat="1" ht="12" x14ac:dyDescent="0.2">
      <c r="A179" s="275"/>
      <c r="B179" s="210" t="s">
        <v>23</v>
      </c>
      <c r="C179" s="150">
        <v>2113</v>
      </c>
      <c r="D179" s="209">
        <v>1002</v>
      </c>
      <c r="E179" s="208">
        <v>1548</v>
      </c>
      <c r="F179" s="209">
        <v>1431</v>
      </c>
      <c r="G179" s="208">
        <v>1719</v>
      </c>
      <c r="H179" s="209">
        <v>2252</v>
      </c>
      <c r="I179" s="208">
        <v>2267</v>
      </c>
      <c r="J179" s="209">
        <v>2032</v>
      </c>
      <c r="K179" s="208">
        <v>1938</v>
      </c>
      <c r="L179" s="209">
        <v>1680</v>
      </c>
      <c r="M179" s="209">
        <v>1238</v>
      </c>
      <c r="N179" s="275"/>
      <c r="O179" s="276" t="str">
        <f t="shared" si="13"/>
        <v>TK '12</v>
      </c>
      <c r="P179" s="208">
        <v>455</v>
      </c>
      <c r="Q179" s="209">
        <v>1276</v>
      </c>
      <c r="R179" s="208">
        <v>696</v>
      </c>
      <c r="S179" s="209">
        <v>2216</v>
      </c>
      <c r="T179" s="208">
        <v>2224</v>
      </c>
      <c r="U179" s="209">
        <v>2088</v>
      </c>
      <c r="V179" s="208">
        <v>819</v>
      </c>
      <c r="W179" s="209">
        <v>1921</v>
      </c>
      <c r="X179" s="208">
        <v>2334</v>
      </c>
      <c r="Y179" s="209">
        <v>2192</v>
      </c>
      <c r="Z179" s="208">
        <v>0</v>
      </c>
      <c r="AA179" s="152">
        <v>35441</v>
      </c>
    </row>
    <row r="180" spans="1:27" s="272" customFormat="1" ht="6.95" customHeight="1" x14ac:dyDescent="0.2">
      <c r="A180" s="290"/>
      <c r="B180" s="291"/>
      <c r="D180" s="292"/>
      <c r="F180" s="292"/>
      <c r="H180" s="292"/>
      <c r="J180" s="292"/>
      <c r="L180" s="292"/>
      <c r="M180" s="292"/>
      <c r="N180" s="290"/>
      <c r="O180" s="291"/>
      <c r="Q180" s="292"/>
      <c r="S180" s="292"/>
      <c r="U180" s="292"/>
      <c r="W180" s="292"/>
      <c r="Y180" s="292"/>
      <c r="AA180" s="292"/>
    </row>
    <row r="181" spans="1:27" s="272" customFormat="1" ht="12" x14ac:dyDescent="0.2">
      <c r="A181" s="186" t="s">
        <v>66</v>
      </c>
      <c r="B181" s="224"/>
      <c r="C181" s="114"/>
      <c r="D181" s="202"/>
      <c r="E181" s="116"/>
      <c r="F181" s="202"/>
      <c r="G181" s="116"/>
      <c r="H181" s="202"/>
      <c r="I181" s="116"/>
      <c r="J181" s="202"/>
      <c r="K181" s="116"/>
      <c r="L181" s="202"/>
      <c r="M181" s="202"/>
      <c r="N181" s="186" t="s">
        <v>66</v>
      </c>
      <c r="O181" s="224"/>
      <c r="P181" s="114"/>
      <c r="Q181" s="202"/>
      <c r="R181" s="116"/>
      <c r="S181" s="202"/>
      <c r="T181" s="116"/>
      <c r="U181" s="202"/>
      <c r="V181" s="116"/>
      <c r="W181" s="202"/>
      <c r="X181" s="116"/>
      <c r="Y181" s="202"/>
      <c r="Z181" s="202"/>
      <c r="AA181" s="224"/>
    </row>
    <row r="182" spans="1:27" s="272" customFormat="1" ht="12" x14ac:dyDescent="0.2">
      <c r="A182" s="153" t="s">
        <v>63</v>
      </c>
      <c r="B182" s="210"/>
      <c r="C182" s="118">
        <v>3</v>
      </c>
      <c r="D182" s="185">
        <v>0</v>
      </c>
      <c r="E182" s="118">
        <v>0</v>
      </c>
      <c r="F182" s="185">
        <v>0</v>
      </c>
      <c r="G182" s="118">
        <v>1</v>
      </c>
      <c r="H182" s="185">
        <v>4</v>
      </c>
      <c r="I182" s="118">
        <v>2</v>
      </c>
      <c r="J182" s="185">
        <v>3</v>
      </c>
      <c r="K182" s="118">
        <v>4</v>
      </c>
      <c r="L182" s="185">
        <v>2</v>
      </c>
      <c r="M182" s="185">
        <v>1</v>
      </c>
      <c r="N182" s="153" t="s">
        <v>63</v>
      </c>
      <c r="O182" s="210"/>
      <c r="P182" s="118">
        <v>0</v>
      </c>
      <c r="Q182" s="185">
        <v>0</v>
      </c>
      <c r="R182" s="118">
        <v>0</v>
      </c>
      <c r="S182" s="185">
        <v>3</v>
      </c>
      <c r="T182" s="118">
        <v>4</v>
      </c>
      <c r="U182" s="185">
        <v>1</v>
      </c>
      <c r="V182" s="118">
        <v>0</v>
      </c>
      <c r="W182" s="185">
        <v>1</v>
      </c>
      <c r="X182" s="118">
        <v>1</v>
      </c>
      <c r="Y182" s="185">
        <v>2</v>
      </c>
      <c r="Z182" s="185">
        <v>0</v>
      </c>
      <c r="AA182" s="143">
        <f>SUM(C182:Z182)</f>
        <v>32</v>
      </c>
    </row>
    <row r="183" spans="1:27" s="272" customFormat="1" ht="6.95" customHeight="1" x14ac:dyDescent="0.2">
      <c r="A183" s="190"/>
      <c r="B183" s="192"/>
      <c r="C183" s="115"/>
      <c r="D183" s="204"/>
      <c r="E183" s="117"/>
      <c r="F183" s="204"/>
      <c r="G183" s="117"/>
      <c r="H183" s="204"/>
      <c r="I183" s="117"/>
      <c r="J183" s="204"/>
      <c r="K183" s="117"/>
      <c r="L183" s="204"/>
      <c r="M183" s="204"/>
      <c r="N183" s="190"/>
      <c r="O183" s="192"/>
      <c r="P183" s="115"/>
      <c r="Q183" s="204"/>
      <c r="R183" s="117"/>
      <c r="S183" s="204"/>
      <c r="T183" s="117"/>
      <c r="U183" s="204"/>
      <c r="V183" s="117"/>
      <c r="W183" s="204"/>
      <c r="X183" s="117"/>
      <c r="Y183" s="204"/>
      <c r="Z183" s="204"/>
      <c r="AA183" s="192"/>
    </row>
    <row r="184" spans="1:27" s="272" customFormat="1" ht="6.95" customHeight="1" x14ac:dyDescent="0.2">
      <c r="A184" s="255"/>
      <c r="B184" s="253"/>
      <c r="D184" s="254"/>
      <c r="F184" s="254"/>
      <c r="H184" s="254"/>
      <c r="J184" s="254"/>
      <c r="L184" s="254"/>
      <c r="M184" s="254"/>
      <c r="N184" s="255"/>
      <c r="O184" s="253"/>
      <c r="Q184" s="254"/>
      <c r="S184" s="254"/>
      <c r="U184" s="254"/>
      <c r="W184" s="254"/>
      <c r="Y184" s="254"/>
      <c r="AA184" s="254"/>
    </row>
    <row r="185" spans="1:27" s="272" customFormat="1" ht="12" customHeight="1" x14ac:dyDescent="0.2">
      <c r="A185" s="275"/>
      <c r="B185" s="276" t="s">
        <v>137</v>
      </c>
      <c r="C185" s="208">
        <v>15</v>
      </c>
      <c r="D185" s="209">
        <v>5</v>
      </c>
      <c r="E185" s="208">
        <v>6</v>
      </c>
      <c r="F185" s="209">
        <v>4</v>
      </c>
      <c r="G185" s="208">
        <v>5</v>
      </c>
      <c r="H185" s="209">
        <v>5</v>
      </c>
      <c r="I185" s="208">
        <v>4</v>
      </c>
      <c r="J185" s="209">
        <v>1</v>
      </c>
      <c r="K185" s="208">
        <v>3</v>
      </c>
      <c r="L185" s="209">
        <v>5</v>
      </c>
      <c r="M185" s="209">
        <v>3</v>
      </c>
      <c r="N185" s="275"/>
      <c r="O185" s="276" t="str">
        <f>B185</f>
        <v>LR '16</v>
      </c>
      <c r="P185" s="208">
        <v>1</v>
      </c>
      <c r="Q185" s="209">
        <v>10</v>
      </c>
      <c r="R185" s="208">
        <v>4</v>
      </c>
      <c r="S185" s="209">
        <v>11</v>
      </c>
      <c r="T185" s="208">
        <v>1</v>
      </c>
      <c r="U185" s="209">
        <v>10</v>
      </c>
      <c r="V185" s="208">
        <v>4</v>
      </c>
      <c r="W185" s="209">
        <v>11</v>
      </c>
      <c r="X185" s="208">
        <v>12</v>
      </c>
      <c r="Y185" s="209">
        <v>11</v>
      </c>
      <c r="Z185" s="209">
        <v>0</v>
      </c>
      <c r="AA185" s="210">
        <f>SUM(C185:Z185)</f>
        <v>131</v>
      </c>
    </row>
    <row r="186" spans="1:27" s="272" customFormat="1" ht="12" x14ac:dyDescent="0.2">
      <c r="A186" s="275"/>
      <c r="B186" s="276" t="s">
        <v>24</v>
      </c>
      <c r="C186" s="208">
        <v>4</v>
      </c>
      <c r="D186" s="209">
        <v>2</v>
      </c>
      <c r="E186" s="208">
        <v>14</v>
      </c>
      <c r="F186" s="209">
        <v>3</v>
      </c>
      <c r="G186" s="208">
        <v>1</v>
      </c>
      <c r="H186" s="209">
        <v>5</v>
      </c>
      <c r="I186" s="208">
        <v>2</v>
      </c>
      <c r="J186" s="209">
        <v>1</v>
      </c>
      <c r="K186" s="208">
        <v>4</v>
      </c>
      <c r="L186" s="209">
        <v>2</v>
      </c>
      <c r="M186" s="209">
        <v>1</v>
      </c>
      <c r="N186" s="275"/>
      <c r="O186" s="276" t="str">
        <f>B186</f>
        <v>PS '15</v>
      </c>
      <c r="P186" s="208">
        <v>1</v>
      </c>
      <c r="Q186" s="209">
        <v>3</v>
      </c>
      <c r="R186" s="208">
        <v>1</v>
      </c>
      <c r="S186" s="209">
        <v>3</v>
      </c>
      <c r="T186" s="208">
        <v>1</v>
      </c>
      <c r="U186" s="209">
        <v>4</v>
      </c>
      <c r="V186" s="208">
        <v>2</v>
      </c>
      <c r="W186" s="209">
        <v>1</v>
      </c>
      <c r="X186" s="208">
        <v>3</v>
      </c>
      <c r="Y186" s="209">
        <v>2</v>
      </c>
      <c r="Z186" s="208">
        <v>0</v>
      </c>
      <c r="AA186" s="152">
        <v>60</v>
      </c>
    </row>
    <row r="187" spans="1:27" s="272" customFormat="1" ht="12" x14ac:dyDescent="0.2">
      <c r="A187" s="275"/>
      <c r="B187" s="276" t="s">
        <v>25</v>
      </c>
      <c r="C187" s="208">
        <v>15</v>
      </c>
      <c r="D187" s="209">
        <v>27</v>
      </c>
      <c r="E187" s="208">
        <v>6</v>
      </c>
      <c r="F187" s="209">
        <v>19</v>
      </c>
      <c r="G187" s="208">
        <v>33</v>
      </c>
      <c r="H187" s="209">
        <v>49</v>
      </c>
      <c r="I187" s="208">
        <v>40</v>
      </c>
      <c r="J187" s="209">
        <v>9</v>
      </c>
      <c r="K187" s="208">
        <v>29</v>
      </c>
      <c r="L187" s="209">
        <v>21</v>
      </c>
      <c r="M187" s="209">
        <v>28</v>
      </c>
      <c r="N187" s="275"/>
      <c r="O187" s="276" t="str">
        <f t="shared" ref="O187:O190" si="14">B187</f>
        <v>WS '15</v>
      </c>
      <c r="P187" s="208">
        <v>5</v>
      </c>
      <c r="Q187" s="209">
        <v>19</v>
      </c>
      <c r="R187" s="208">
        <v>8</v>
      </c>
      <c r="S187" s="209">
        <v>29</v>
      </c>
      <c r="T187" s="208">
        <v>32</v>
      </c>
      <c r="U187" s="209">
        <v>22</v>
      </c>
      <c r="V187" s="208">
        <v>10</v>
      </c>
      <c r="W187" s="209">
        <v>19</v>
      </c>
      <c r="X187" s="208">
        <v>6</v>
      </c>
      <c r="Y187" s="209">
        <v>37</v>
      </c>
      <c r="Z187" s="208">
        <v>1</v>
      </c>
      <c r="AA187" s="152">
        <v>464</v>
      </c>
    </row>
    <row r="188" spans="1:27" s="272" customFormat="1" ht="12" x14ac:dyDescent="0.2">
      <c r="A188" s="275"/>
      <c r="B188" s="210" t="s">
        <v>21</v>
      </c>
      <c r="C188" s="208">
        <v>3</v>
      </c>
      <c r="D188" s="209">
        <v>0</v>
      </c>
      <c r="E188" s="208">
        <v>0</v>
      </c>
      <c r="F188" s="209">
        <v>1</v>
      </c>
      <c r="G188" s="208">
        <v>6</v>
      </c>
      <c r="H188" s="209">
        <v>1</v>
      </c>
      <c r="I188" s="208">
        <v>3</v>
      </c>
      <c r="J188" s="209">
        <v>2</v>
      </c>
      <c r="K188" s="208">
        <v>0</v>
      </c>
      <c r="L188" s="209">
        <v>2</v>
      </c>
      <c r="M188" s="209">
        <v>0</v>
      </c>
      <c r="N188" s="275"/>
      <c r="O188" s="276" t="str">
        <f t="shared" si="14"/>
        <v>EP '14</v>
      </c>
      <c r="P188" s="153">
        <v>0</v>
      </c>
      <c r="Q188" s="209">
        <v>0</v>
      </c>
      <c r="R188" s="150">
        <v>1</v>
      </c>
      <c r="S188" s="209">
        <v>0</v>
      </c>
      <c r="T188" s="150">
        <v>5</v>
      </c>
      <c r="U188" s="209">
        <v>2</v>
      </c>
      <c r="V188" s="150">
        <v>1</v>
      </c>
      <c r="W188" s="209">
        <v>1</v>
      </c>
      <c r="X188" s="150">
        <v>1</v>
      </c>
      <c r="Y188" s="209">
        <v>1</v>
      </c>
      <c r="Z188" s="150">
        <v>0</v>
      </c>
      <c r="AA188" s="151">
        <v>30</v>
      </c>
    </row>
    <row r="189" spans="1:27" s="272" customFormat="1" ht="12" x14ac:dyDescent="0.2">
      <c r="A189" s="275"/>
      <c r="B189" s="210" t="s">
        <v>22</v>
      </c>
      <c r="C189" s="153">
        <v>6</v>
      </c>
      <c r="D189" s="209">
        <v>2</v>
      </c>
      <c r="E189" s="208">
        <v>3</v>
      </c>
      <c r="F189" s="209">
        <v>2</v>
      </c>
      <c r="G189" s="208">
        <v>3</v>
      </c>
      <c r="H189" s="209">
        <v>7</v>
      </c>
      <c r="I189" s="208">
        <v>3</v>
      </c>
      <c r="J189" s="209">
        <v>10</v>
      </c>
      <c r="K189" s="208">
        <v>2</v>
      </c>
      <c r="L189" s="209">
        <v>3</v>
      </c>
      <c r="M189" s="209">
        <v>1</v>
      </c>
      <c r="N189" s="275"/>
      <c r="O189" s="276" t="str">
        <f t="shared" si="14"/>
        <v>GR '14</v>
      </c>
      <c r="P189" s="208">
        <v>1</v>
      </c>
      <c r="Q189" s="209">
        <v>1</v>
      </c>
      <c r="R189" s="208">
        <v>0</v>
      </c>
      <c r="S189" s="209">
        <v>0</v>
      </c>
      <c r="T189" s="208">
        <v>7</v>
      </c>
      <c r="U189" s="209">
        <v>1</v>
      </c>
      <c r="V189" s="208">
        <v>0</v>
      </c>
      <c r="W189" s="209">
        <v>5</v>
      </c>
      <c r="X189" s="208">
        <v>5</v>
      </c>
      <c r="Y189" s="209">
        <v>1</v>
      </c>
      <c r="Z189" s="208">
        <v>0</v>
      </c>
      <c r="AA189" s="152">
        <v>63</v>
      </c>
    </row>
    <row r="190" spans="1:27" s="272" customFormat="1" ht="12" x14ac:dyDescent="0.2">
      <c r="A190" s="275"/>
      <c r="B190" s="210" t="s">
        <v>23</v>
      </c>
      <c r="C190" s="153">
        <v>2</v>
      </c>
      <c r="D190" s="209">
        <v>0</v>
      </c>
      <c r="E190" s="150">
        <v>0</v>
      </c>
      <c r="F190" s="209">
        <v>2</v>
      </c>
      <c r="G190" s="150">
        <v>1</v>
      </c>
      <c r="H190" s="209">
        <v>2</v>
      </c>
      <c r="I190" s="150">
        <v>2</v>
      </c>
      <c r="J190" s="209">
        <v>2</v>
      </c>
      <c r="K190" s="150">
        <v>5</v>
      </c>
      <c r="L190" s="209">
        <v>2</v>
      </c>
      <c r="M190" s="209">
        <v>0</v>
      </c>
      <c r="N190" s="275"/>
      <c r="O190" s="276" t="str">
        <f t="shared" si="14"/>
        <v>TK '12</v>
      </c>
      <c r="P190" s="153">
        <v>0</v>
      </c>
      <c r="Q190" s="209">
        <v>0</v>
      </c>
      <c r="R190" s="150">
        <v>0</v>
      </c>
      <c r="S190" s="209">
        <v>1</v>
      </c>
      <c r="T190" s="150">
        <v>4</v>
      </c>
      <c r="U190" s="209">
        <v>2</v>
      </c>
      <c r="V190" s="150">
        <v>1</v>
      </c>
      <c r="W190" s="209">
        <v>2</v>
      </c>
      <c r="X190" s="150">
        <v>4</v>
      </c>
      <c r="Y190" s="209">
        <v>2</v>
      </c>
      <c r="Z190" s="150">
        <v>0</v>
      </c>
      <c r="AA190" s="152">
        <v>34</v>
      </c>
    </row>
    <row r="191" spans="1:27" s="272" customFormat="1" ht="6.95" customHeight="1" x14ac:dyDescent="0.2">
      <c r="A191" s="290"/>
      <c r="B191" s="291"/>
      <c r="D191" s="292"/>
      <c r="F191" s="292"/>
      <c r="H191" s="292"/>
      <c r="J191" s="292"/>
      <c r="L191" s="292"/>
      <c r="M191" s="292"/>
      <c r="N191" s="290"/>
      <c r="O191" s="291"/>
      <c r="Q191" s="292"/>
      <c r="S191" s="292"/>
      <c r="U191" s="292"/>
      <c r="W191" s="292"/>
      <c r="Y191" s="292"/>
      <c r="AA191" s="292"/>
    </row>
    <row r="192" spans="1:27" s="272" customFormat="1" ht="12" x14ac:dyDescent="0.2">
      <c r="A192" s="153" t="s">
        <v>67</v>
      </c>
      <c r="B192" s="121"/>
      <c r="C192" s="202"/>
      <c r="D192" s="121"/>
      <c r="E192" s="202"/>
      <c r="F192" s="121"/>
      <c r="G192" s="202"/>
      <c r="H192" s="121"/>
      <c r="I192" s="202"/>
      <c r="J192" s="121"/>
      <c r="K192" s="202"/>
      <c r="L192" s="120"/>
      <c r="M192" s="202"/>
      <c r="N192" s="186" t="s">
        <v>67</v>
      </c>
      <c r="O192" s="133"/>
      <c r="P192" s="202"/>
      <c r="Q192" s="120"/>
      <c r="R192" s="202"/>
      <c r="S192" s="120"/>
      <c r="T192" s="202"/>
      <c r="U192" s="120"/>
      <c r="V192" s="202"/>
      <c r="W192" s="202"/>
      <c r="X192" s="202"/>
      <c r="Y192" s="120"/>
      <c r="Z192" s="202"/>
      <c r="AA192" s="133"/>
    </row>
    <row r="193" spans="1:27" s="272" customFormat="1" ht="12" x14ac:dyDescent="0.2">
      <c r="A193" s="153" t="s">
        <v>68</v>
      </c>
      <c r="B193" s="121"/>
      <c r="C193" s="185">
        <v>7</v>
      </c>
      <c r="D193" s="124">
        <v>0</v>
      </c>
      <c r="E193" s="185">
        <v>0</v>
      </c>
      <c r="F193" s="124">
        <v>2</v>
      </c>
      <c r="G193" s="185">
        <v>0</v>
      </c>
      <c r="H193" s="124">
        <v>6</v>
      </c>
      <c r="I193" s="185">
        <v>2</v>
      </c>
      <c r="J193" s="124">
        <v>5</v>
      </c>
      <c r="K193" s="185">
        <v>5</v>
      </c>
      <c r="L193" s="185">
        <v>1</v>
      </c>
      <c r="M193" s="185">
        <v>2</v>
      </c>
      <c r="N193" s="153" t="s">
        <v>68</v>
      </c>
      <c r="O193" s="123"/>
      <c r="P193" s="185">
        <v>0</v>
      </c>
      <c r="Q193" s="185">
        <v>3</v>
      </c>
      <c r="R193" s="185">
        <v>1</v>
      </c>
      <c r="S193" s="185">
        <v>2</v>
      </c>
      <c r="T193" s="185">
        <v>4</v>
      </c>
      <c r="U193" s="185">
        <v>4</v>
      </c>
      <c r="V193" s="185">
        <v>0</v>
      </c>
      <c r="W193" s="185">
        <v>3</v>
      </c>
      <c r="X193" s="185">
        <v>3</v>
      </c>
      <c r="Y193" s="185">
        <v>3</v>
      </c>
      <c r="Z193" s="113">
        <v>0</v>
      </c>
      <c r="AA193" s="143">
        <f>SUM(C193:Z193)</f>
        <v>53</v>
      </c>
    </row>
    <row r="194" spans="1:27" s="272" customFormat="1" ht="12" hidden="1" x14ac:dyDescent="0.2">
      <c r="A194" s="316" t="s">
        <v>153</v>
      </c>
      <c r="B194" s="317"/>
      <c r="C194" s="185">
        <f>C160+C182+C193</f>
        <v>2138</v>
      </c>
      <c r="D194" s="185">
        <f t="shared" ref="D194:M194" si="15">D160+D182+D193</f>
        <v>1322</v>
      </c>
      <c r="E194" s="185">
        <f t="shared" si="15"/>
        <v>1223</v>
      </c>
      <c r="F194" s="185">
        <f t="shared" si="15"/>
        <v>1013</v>
      </c>
      <c r="G194" s="185">
        <f t="shared" si="15"/>
        <v>1156</v>
      </c>
      <c r="H194" s="185">
        <f t="shared" si="15"/>
        <v>1982</v>
      </c>
      <c r="I194" s="185">
        <f t="shared" si="15"/>
        <v>2058</v>
      </c>
      <c r="J194" s="185">
        <f t="shared" si="15"/>
        <v>1540</v>
      </c>
      <c r="K194" s="185">
        <f t="shared" si="15"/>
        <v>1597</v>
      </c>
      <c r="L194" s="185">
        <f t="shared" si="15"/>
        <v>1376</v>
      </c>
      <c r="M194" s="185">
        <f t="shared" si="15"/>
        <v>1235</v>
      </c>
      <c r="N194" s="127"/>
      <c r="O194" s="126"/>
      <c r="P194" s="185">
        <f t="shared" ref="P194" si="16">P160+P182+P193</f>
        <v>433</v>
      </c>
      <c r="Q194" s="185">
        <f t="shared" ref="Q194" si="17">Q160+Q182+Q193</f>
        <v>1222</v>
      </c>
      <c r="R194" s="185">
        <f t="shared" ref="R194" si="18">R160+R182+R193</f>
        <v>569</v>
      </c>
      <c r="S194" s="185">
        <f t="shared" ref="S194" si="19">S160+S182+S193</f>
        <v>2073</v>
      </c>
      <c r="T194" s="185">
        <f t="shared" ref="T194" si="20">T160+T182+T193</f>
        <v>2043</v>
      </c>
      <c r="U194" s="185">
        <f t="shared" ref="U194" si="21">U160+U182+U193</f>
        <v>1700</v>
      </c>
      <c r="V194" s="185">
        <f t="shared" ref="V194" si="22">V160+V182+V193</f>
        <v>1087</v>
      </c>
      <c r="W194" s="185">
        <f t="shared" ref="W194" si="23">W160+W182+W193</f>
        <v>1764</v>
      </c>
      <c r="X194" s="185">
        <f t="shared" ref="X194" si="24">X160+X182+X193</f>
        <v>2030</v>
      </c>
      <c r="Y194" s="185">
        <f t="shared" ref="Y194:Z194" si="25">Y160+Y182+Y193</f>
        <v>1887</v>
      </c>
      <c r="Z194" s="185">
        <f t="shared" si="25"/>
        <v>229</v>
      </c>
      <c r="AA194" s="185">
        <f t="shared" ref="AA194" si="26">AA160+AA182+AA193</f>
        <v>31677</v>
      </c>
    </row>
    <row r="195" spans="1:27" s="272" customFormat="1" ht="6.95" customHeight="1" x14ac:dyDescent="0.2">
      <c r="A195" s="122"/>
      <c r="B195" s="121"/>
      <c r="C195" s="194"/>
      <c r="D195" s="121"/>
      <c r="E195" s="194"/>
      <c r="F195" s="121"/>
      <c r="G195" s="194"/>
      <c r="H195" s="121"/>
      <c r="I195" s="194"/>
      <c r="J195" s="121"/>
      <c r="K195" s="194"/>
      <c r="L195" s="120"/>
      <c r="M195" s="194"/>
      <c r="N195" s="119"/>
      <c r="O195" s="130"/>
      <c r="P195" s="194"/>
      <c r="Q195" s="120"/>
      <c r="R195" s="194"/>
      <c r="S195" s="120"/>
      <c r="T195" s="194"/>
      <c r="U195" s="120"/>
      <c r="V195" s="194"/>
      <c r="W195" s="194"/>
      <c r="X195" s="194"/>
      <c r="Y195" s="120"/>
      <c r="Z195" s="194"/>
      <c r="AA195" s="130"/>
    </row>
    <row r="196" spans="1:27" s="272" customFormat="1" ht="12" x14ac:dyDescent="0.2">
      <c r="A196" s="131" t="s">
        <v>70</v>
      </c>
      <c r="B196" s="224"/>
      <c r="C196" s="214"/>
      <c r="D196" s="214"/>
      <c r="E196" s="136"/>
      <c r="F196" s="214"/>
      <c r="G196" s="293"/>
      <c r="H196" s="214"/>
      <c r="I196" s="136"/>
      <c r="J196" s="214"/>
      <c r="K196" s="136"/>
      <c r="L196" s="214"/>
      <c r="M196" s="214"/>
      <c r="N196" s="132" t="s">
        <v>70</v>
      </c>
      <c r="O196" s="210"/>
      <c r="P196" s="129"/>
      <c r="Q196" s="225"/>
      <c r="R196" s="150"/>
      <c r="S196" s="225"/>
      <c r="T196" s="150"/>
      <c r="U196" s="225"/>
      <c r="V196" s="188"/>
      <c r="W196" s="225"/>
      <c r="X196" s="188"/>
      <c r="Y196" s="225"/>
      <c r="Z196" s="188"/>
      <c r="AA196" s="225"/>
    </row>
    <row r="197" spans="1:27" s="272" customFormat="1" ht="12" x14ac:dyDescent="0.2">
      <c r="A197" s="132" t="s">
        <v>71</v>
      </c>
      <c r="B197" s="210"/>
      <c r="C197" s="207">
        <f>SUM(C194/(C171/100))</f>
        <v>103.83681398737251</v>
      </c>
      <c r="D197" s="207">
        <f t="shared" ref="D197:M197" si="27">SUM(D194/(D171/100))</f>
        <v>130.50345508390916</v>
      </c>
      <c r="E197" s="207">
        <f t="shared" si="27"/>
        <v>79.57059206245934</v>
      </c>
      <c r="F197" s="207">
        <f t="shared" si="27"/>
        <v>73.352643012309912</v>
      </c>
      <c r="G197" s="207">
        <f t="shared" si="27"/>
        <v>66.859456333140542</v>
      </c>
      <c r="H197" s="207">
        <f t="shared" si="27"/>
        <v>84.089944845142128</v>
      </c>
      <c r="I197" s="207">
        <f t="shared" si="27"/>
        <v>93.545454545454547</v>
      </c>
      <c r="J197" s="207">
        <f t="shared" si="27"/>
        <v>76.92307692307692</v>
      </c>
      <c r="K197" s="207">
        <f t="shared" si="27"/>
        <v>85.584137191854239</v>
      </c>
      <c r="L197" s="207">
        <f t="shared" si="27"/>
        <v>84.833538840937123</v>
      </c>
      <c r="M197" s="207">
        <f t="shared" si="27"/>
        <v>99.037690457097028</v>
      </c>
      <c r="N197" s="132" t="s">
        <v>71</v>
      </c>
      <c r="O197" s="210"/>
      <c r="P197" s="207">
        <f t="shared" ref="P197:AA197" si="28">SUM(P194/(P171/100))</f>
        <v>90.775681341719093</v>
      </c>
      <c r="Q197" s="207">
        <f t="shared" si="28"/>
        <v>90.585618977020019</v>
      </c>
      <c r="R197" s="207">
        <f t="shared" si="28"/>
        <v>79.803646563814866</v>
      </c>
      <c r="S197" s="207">
        <f t="shared" si="28"/>
        <v>92.297417631344615</v>
      </c>
      <c r="T197" s="207">
        <f t="shared" si="28"/>
        <v>85.984848484848484</v>
      </c>
      <c r="U197" s="207">
        <f t="shared" si="28"/>
        <v>78.849721706864571</v>
      </c>
      <c r="V197" s="207">
        <f t="shared" si="28"/>
        <v>101.77902621722846</v>
      </c>
      <c r="W197" s="207">
        <f t="shared" si="28"/>
        <v>79.566982408660351</v>
      </c>
      <c r="X197" s="207">
        <f t="shared" si="28"/>
        <v>82.58746948738812</v>
      </c>
      <c r="Y197" s="207">
        <f t="shared" si="28"/>
        <v>85.153429602888082</v>
      </c>
      <c r="Z197" s="139" t="s">
        <v>69</v>
      </c>
      <c r="AA197" s="207">
        <f t="shared" si="28"/>
        <v>87.290914602221065</v>
      </c>
    </row>
    <row r="198" spans="1:27" s="272" customFormat="1" ht="6.95" customHeight="1" x14ac:dyDescent="0.2">
      <c r="A198" s="190"/>
      <c r="B198" s="192"/>
      <c r="C198" s="134"/>
      <c r="D198" s="134"/>
      <c r="E198" s="137"/>
      <c r="F198" s="134"/>
      <c r="G198" s="138"/>
      <c r="H198" s="134"/>
      <c r="I198" s="138"/>
      <c r="J198" s="134"/>
      <c r="K198" s="137"/>
      <c r="L198" s="203"/>
      <c r="M198" s="203"/>
      <c r="N198" s="190"/>
      <c r="O198" s="192"/>
      <c r="P198" s="128"/>
      <c r="Q198" s="195"/>
      <c r="R198" s="135"/>
      <c r="S198" s="195"/>
      <c r="T198" s="135"/>
      <c r="U198" s="195"/>
      <c r="V198" s="191"/>
      <c r="W198" s="195"/>
      <c r="X198" s="191"/>
      <c r="Y198" s="195"/>
      <c r="Z198" s="191"/>
      <c r="AA198" s="195"/>
    </row>
    <row r="199" spans="1:27" s="272" customFormat="1" ht="6.95" customHeight="1" x14ac:dyDescent="0.2">
      <c r="A199" s="255"/>
      <c r="B199" s="253"/>
      <c r="D199" s="254"/>
      <c r="F199" s="254"/>
      <c r="H199" s="254"/>
      <c r="J199" s="254"/>
      <c r="L199" s="254"/>
      <c r="M199" s="254"/>
      <c r="N199" s="255"/>
      <c r="O199" s="253"/>
      <c r="Q199" s="254"/>
      <c r="S199" s="254"/>
      <c r="U199" s="254"/>
      <c r="W199" s="254"/>
      <c r="Y199" s="254"/>
      <c r="AA199" s="254"/>
    </row>
    <row r="200" spans="1:27" s="272" customFormat="1" ht="12" customHeight="1" x14ac:dyDescent="0.2">
      <c r="A200" s="275"/>
      <c r="B200" s="276" t="s">
        <v>137</v>
      </c>
      <c r="C200" s="278">
        <v>46.864365580943122</v>
      </c>
      <c r="D200" s="278">
        <v>54.403131115459878</v>
      </c>
      <c r="E200" s="278">
        <v>37.980456026058633</v>
      </c>
      <c r="F200" s="278">
        <v>38.316400580551523</v>
      </c>
      <c r="G200" s="278">
        <v>32.475131655939144</v>
      </c>
      <c r="H200" s="278">
        <v>34.912829682610635</v>
      </c>
      <c r="I200" s="278">
        <v>44.530537830446669</v>
      </c>
      <c r="J200" s="278">
        <v>33.184079601990049</v>
      </c>
      <c r="K200" s="278">
        <v>36.947141316073356</v>
      </c>
      <c r="L200" s="278">
        <v>36.654589371980677</v>
      </c>
      <c r="M200" s="278">
        <v>48.541329011345219</v>
      </c>
      <c r="N200" s="275"/>
      <c r="O200" s="276" t="str">
        <f>B200</f>
        <v>LR '16</v>
      </c>
      <c r="P200" s="278">
        <v>38.396624472573841</v>
      </c>
      <c r="Q200" s="278">
        <v>32.099697885196377</v>
      </c>
      <c r="R200" s="278">
        <v>32.624113475177303</v>
      </c>
      <c r="S200" s="278">
        <v>35.733573357335736</v>
      </c>
      <c r="T200" s="278">
        <v>32.674516400336415</v>
      </c>
      <c r="U200" s="278">
        <v>33.441860465116278</v>
      </c>
      <c r="V200" s="278">
        <v>37.476280834914611</v>
      </c>
      <c r="W200" s="278">
        <v>30.987246102975906</v>
      </c>
      <c r="X200" s="278">
        <v>32.611411911703456</v>
      </c>
      <c r="Y200" s="278">
        <v>34.310189359783593</v>
      </c>
      <c r="Z200" s="279" t="s">
        <v>69</v>
      </c>
      <c r="AA200" s="278">
        <v>36.867154666147123</v>
      </c>
    </row>
    <row r="201" spans="1:27" s="272" customFormat="1" ht="12" x14ac:dyDescent="0.2">
      <c r="A201" s="275"/>
      <c r="B201" s="276" t="s">
        <v>24</v>
      </c>
      <c r="C201" s="158">
        <v>60.281280310378271</v>
      </c>
      <c r="D201" s="211">
        <v>83.446932814021423</v>
      </c>
      <c r="E201" s="154">
        <v>58.344370860927157</v>
      </c>
      <c r="F201" s="211">
        <v>52.066715010877452</v>
      </c>
      <c r="G201" s="154">
        <v>63.160987074030551</v>
      </c>
      <c r="H201" s="211">
        <v>55.464852607709751</v>
      </c>
      <c r="I201" s="154">
        <v>64.330637915543576</v>
      </c>
      <c r="J201" s="211">
        <v>44.798407167745147</v>
      </c>
      <c r="K201" s="154">
        <v>51.925133689839576</v>
      </c>
      <c r="L201" s="211">
        <v>56.876876876876885</v>
      </c>
      <c r="M201" s="211">
        <v>70.238095238095241</v>
      </c>
      <c r="N201" s="275"/>
      <c r="O201" s="276" t="str">
        <f>B201</f>
        <v>PS '15</v>
      </c>
      <c r="P201" s="158">
        <v>60.526315789473692</v>
      </c>
      <c r="Q201" s="211">
        <v>55.775075987841944</v>
      </c>
      <c r="R201" s="154">
        <v>54.519774011299432</v>
      </c>
      <c r="S201" s="211">
        <v>54.666056724611167</v>
      </c>
      <c r="T201" s="154">
        <v>51.607445008460239</v>
      </c>
      <c r="U201" s="211">
        <v>49.280742459396748</v>
      </c>
      <c r="V201" s="154">
        <v>49.802761341222876</v>
      </c>
      <c r="W201" s="211">
        <v>48.39181286549708</v>
      </c>
      <c r="X201" s="154">
        <v>47.034252297410191</v>
      </c>
      <c r="Y201" s="211">
        <v>44.81981981981982</v>
      </c>
      <c r="Z201" s="156" t="s">
        <v>69</v>
      </c>
      <c r="AA201" s="211">
        <v>54.96087199552823</v>
      </c>
    </row>
    <row r="202" spans="1:27" s="272" customFormat="1" ht="12" x14ac:dyDescent="0.2">
      <c r="A202" s="275"/>
      <c r="B202" s="276" t="s">
        <v>25</v>
      </c>
      <c r="C202" s="158">
        <v>56.107756618671615</v>
      </c>
      <c r="D202" s="211">
        <v>78.836987607244993</v>
      </c>
      <c r="E202" s="154">
        <v>55.055446836268757</v>
      </c>
      <c r="F202" s="211">
        <v>49.928469241773961</v>
      </c>
      <c r="G202" s="154">
        <v>59.440958357102105</v>
      </c>
      <c r="H202" s="211">
        <v>52.676181980374665</v>
      </c>
      <c r="I202" s="154">
        <v>60.858027421494917</v>
      </c>
      <c r="J202" s="211">
        <v>41.606192549588769</v>
      </c>
      <c r="K202" s="154">
        <v>47.920997920997927</v>
      </c>
      <c r="L202" s="211">
        <v>53.873447664104077</v>
      </c>
      <c r="M202" s="211">
        <v>66.588785046728972</v>
      </c>
      <c r="N202" s="275"/>
      <c r="O202" s="276" t="str">
        <f t="shared" ref="O202:O205" si="29">B202</f>
        <v>WS '15</v>
      </c>
      <c r="P202" s="158">
        <v>59.912854030501094</v>
      </c>
      <c r="Q202" s="211">
        <v>53.01204819277109</v>
      </c>
      <c r="R202" s="154">
        <v>51.536312849162009</v>
      </c>
      <c r="S202" s="211">
        <v>51.707097933513026</v>
      </c>
      <c r="T202" s="154">
        <v>47.278770253427503</v>
      </c>
      <c r="U202" s="211">
        <v>45.780399274047191</v>
      </c>
      <c r="V202" s="154">
        <v>46.859903381642511</v>
      </c>
      <c r="W202" s="211">
        <v>45.256166982922203</v>
      </c>
      <c r="X202" s="154">
        <v>44.94702526487368</v>
      </c>
      <c r="Y202" s="211">
        <v>41.82058047493404</v>
      </c>
      <c r="Z202" s="156" t="s">
        <v>69</v>
      </c>
      <c r="AA202" s="211">
        <v>51.6982989662528</v>
      </c>
    </row>
    <row r="203" spans="1:27" s="272" customFormat="1" ht="12" x14ac:dyDescent="0.2">
      <c r="A203" s="275"/>
      <c r="B203" s="210" t="s">
        <v>21</v>
      </c>
      <c r="C203" s="158">
        <v>56.565656565656568</v>
      </c>
      <c r="D203" s="211">
        <v>66.898608349900599</v>
      </c>
      <c r="E203" s="154">
        <v>46.727748691099478</v>
      </c>
      <c r="F203" s="211">
        <v>41.226818830242514</v>
      </c>
      <c r="G203" s="154">
        <v>55.542590431738624</v>
      </c>
      <c r="H203" s="211">
        <v>46.914700544464608</v>
      </c>
      <c r="I203" s="154">
        <v>49.59964412811388</v>
      </c>
      <c r="J203" s="211">
        <v>36.776447105788428</v>
      </c>
      <c r="K203" s="154">
        <v>41.701680672268907</v>
      </c>
      <c r="L203" s="211">
        <v>46.413752222880852</v>
      </c>
      <c r="M203" s="211">
        <v>61.489191353082468</v>
      </c>
      <c r="N203" s="275"/>
      <c r="O203" s="276" t="str">
        <f t="shared" si="29"/>
        <v>EP '14</v>
      </c>
      <c r="P203" s="158">
        <v>45.652173913043484</v>
      </c>
      <c r="Q203" s="211">
        <v>45.080091533180777</v>
      </c>
      <c r="R203" s="154">
        <v>43.586005830903787</v>
      </c>
      <c r="S203" s="211">
        <v>45.555043758636572</v>
      </c>
      <c r="T203" s="154">
        <v>40.929009640666081</v>
      </c>
      <c r="U203" s="211">
        <v>42.518939393939391</v>
      </c>
      <c r="V203" s="154">
        <v>38.762886597938149</v>
      </c>
      <c r="W203" s="211">
        <v>35.847208619000973</v>
      </c>
      <c r="X203" s="154">
        <v>36.457473162675477</v>
      </c>
      <c r="Y203" s="211">
        <v>36.119945479327576</v>
      </c>
      <c r="Z203" s="155" t="s">
        <v>69</v>
      </c>
      <c r="AA203" s="211">
        <v>45.084356258057284</v>
      </c>
    </row>
    <row r="204" spans="1:27" s="272" customFormat="1" ht="12" x14ac:dyDescent="0.2">
      <c r="A204" s="275"/>
      <c r="B204" s="210" t="s">
        <v>22</v>
      </c>
      <c r="C204" s="158">
        <v>71.757518796992471</v>
      </c>
      <c r="D204" s="211">
        <v>94.460929772502482</v>
      </c>
      <c r="E204" s="154">
        <v>62.612612612612615</v>
      </c>
      <c r="F204" s="211">
        <v>52.706552706552706</v>
      </c>
      <c r="G204" s="154">
        <v>65.845272206303733</v>
      </c>
      <c r="H204" s="211">
        <v>61.248316120341265</v>
      </c>
      <c r="I204" s="154">
        <v>66.223992917220016</v>
      </c>
      <c r="J204" s="211">
        <v>47.34534827082318</v>
      </c>
      <c r="K204" s="154">
        <v>56.150283067421512</v>
      </c>
      <c r="L204" s="211">
        <v>57.801418439716308</v>
      </c>
      <c r="M204" s="211">
        <v>76.929196499602227</v>
      </c>
      <c r="N204" s="275"/>
      <c r="O204" s="276" t="str">
        <f t="shared" si="29"/>
        <v>GR '14</v>
      </c>
      <c r="P204" s="158">
        <v>69.313304721030036</v>
      </c>
      <c r="Q204" s="211">
        <v>60.741301059001508</v>
      </c>
      <c r="R204" s="154">
        <v>60.492040520984077</v>
      </c>
      <c r="S204" s="211">
        <v>59.292837715321852</v>
      </c>
      <c r="T204" s="154">
        <v>58.680555555555557</v>
      </c>
      <c r="U204" s="211">
        <v>52.946679139382603</v>
      </c>
      <c r="V204" s="154">
        <v>51.549586776859506</v>
      </c>
      <c r="W204" s="211">
        <v>50.433944069431057</v>
      </c>
      <c r="X204" s="154">
        <v>55.849979616795757</v>
      </c>
      <c r="Y204" s="211">
        <v>50.514541387024607</v>
      </c>
      <c r="Z204" s="155" t="s">
        <v>69</v>
      </c>
      <c r="AA204" s="211">
        <v>59.922502075837251</v>
      </c>
    </row>
    <row r="205" spans="1:27" s="272" customFormat="1" ht="12" x14ac:dyDescent="0.2">
      <c r="A205" s="275"/>
      <c r="B205" s="210" t="s">
        <v>23</v>
      </c>
      <c r="C205" s="158">
        <v>81.164221486038812</v>
      </c>
      <c r="D205" s="211">
        <v>102.39520958083833</v>
      </c>
      <c r="E205" s="154">
        <v>81.136950904392762</v>
      </c>
      <c r="F205" s="211">
        <v>84.626135569531797</v>
      </c>
      <c r="G205" s="154">
        <v>82.140779522978477</v>
      </c>
      <c r="H205" s="211">
        <v>76.509769094138548</v>
      </c>
      <c r="I205" s="154">
        <v>82.531980591089535</v>
      </c>
      <c r="J205" s="211">
        <v>71.899606299212593</v>
      </c>
      <c r="K205" s="154">
        <v>79.411764705882362</v>
      </c>
      <c r="L205" s="211">
        <v>77.916666666666657</v>
      </c>
      <c r="M205" s="211">
        <v>98.626817447495952</v>
      </c>
      <c r="N205" s="275"/>
      <c r="O205" s="276" t="str">
        <f t="shared" si="29"/>
        <v>TK '12</v>
      </c>
      <c r="P205" s="158">
        <v>86.15384615384616</v>
      </c>
      <c r="Q205" s="211">
        <v>83.072100313479623</v>
      </c>
      <c r="R205" s="154">
        <v>78.160919540229884</v>
      </c>
      <c r="S205" s="211">
        <v>81.407942238267154</v>
      </c>
      <c r="T205" s="154">
        <v>83.183453237410077</v>
      </c>
      <c r="U205" s="211">
        <v>76.628352490421463</v>
      </c>
      <c r="V205" s="154">
        <v>81.562881562881572</v>
      </c>
      <c r="W205" s="211">
        <v>74.180114523685575</v>
      </c>
      <c r="X205" s="154">
        <v>76.135389888603257</v>
      </c>
      <c r="Y205" s="211">
        <v>79.835766423357654</v>
      </c>
      <c r="Z205" s="156" t="s">
        <v>69</v>
      </c>
      <c r="AA205" s="211">
        <v>81.498829039812634</v>
      </c>
    </row>
    <row r="206" spans="1:27" s="272" customFormat="1" ht="6.95" customHeight="1" x14ac:dyDescent="0.2">
      <c r="A206" s="290"/>
      <c r="B206" s="291"/>
      <c r="D206" s="292"/>
      <c r="F206" s="292"/>
      <c r="H206" s="292"/>
      <c r="J206" s="292"/>
      <c r="L206" s="292"/>
      <c r="M206" s="292"/>
      <c r="N206" s="290"/>
      <c r="O206" s="291"/>
      <c r="Q206" s="292"/>
      <c r="S206" s="292"/>
      <c r="U206" s="292"/>
      <c r="W206" s="292"/>
      <c r="Y206" s="292"/>
      <c r="AA206" s="292"/>
    </row>
    <row r="207" spans="1:27" s="272" customFormat="1" ht="12" x14ac:dyDescent="0.2">
      <c r="A207" s="186" t="s">
        <v>72</v>
      </c>
      <c r="B207" s="224"/>
      <c r="C207" s="186"/>
      <c r="D207" s="225"/>
      <c r="E207" s="188"/>
      <c r="F207" s="225"/>
      <c r="G207" s="188"/>
      <c r="H207" s="225"/>
      <c r="I207" s="188"/>
      <c r="J207" s="225"/>
      <c r="K207" s="188"/>
      <c r="L207" s="225"/>
      <c r="M207" s="225"/>
      <c r="N207" s="186" t="s">
        <v>72</v>
      </c>
      <c r="O207" s="224"/>
      <c r="P207" s="225"/>
      <c r="Q207" s="225"/>
      <c r="R207" s="188"/>
      <c r="S207" s="225"/>
      <c r="T207" s="188"/>
      <c r="U207" s="225"/>
      <c r="V207" s="188"/>
      <c r="W207" s="225"/>
      <c r="X207" s="188"/>
      <c r="Y207" s="225"/>
      <c r="Z207" s="225"/>
      <c r="AA207" s="224"/>
    </row>
    <row r="208" spans="1:27" s="272" customFormat="1" ht="12" x14ac:dyDescent="0.2">
      <c r="A208" s="153" t="s">
        <v>73</v>
      </c>
      <c r="B208" s="210"/>
      <c r="C208" s="144">
        <f>175+17</f>
        <v>192</v>
      </c>
      <c r="D208" s="228">
        <f>139+2</f>
        <v>141</v>
      </c>
      <c r="E208" s="144">
        <f>120+1</f>
        <v>121</v>
      </c>
      <c r="F208" s="228">
        <f>85+1</f>
        <v>86</v>
      </c>
      <c r="G208" s="144">
        <f>127+1</f>
        <v>128</v>
      </c>
      <c r="H208" s="228">
        <f>197+6</f>
        <v>203</v>
      </c>
      <c r="I208" s="144">
        <f>180+3</f>
        <v>183</v>
      </c>
      <c r="J208" s="228">
        <f>132+1</f>
        <v>133</v>
      </c>
      <c r="K208" s="144">
        <f>143+5</f>
        <v>148</v>
      </c>
      <c r="L208" s="228">
        <f>141+3</f>
        <v>144</v>
      </c>
      <c r="M208" s="228">
        <f>125+1</f>
        <v>126</v>
      </c>
      <c r="N208" s="159" t="s">
        <v>73</v>
      </c>
      <c r="O208" s="145"/>
      <c r="P208" s="228">
        <f>54+2</f>
        <v>56</v>
      </c>
      <c r="Q208" s="228">
        <f>125+2</f>
        <v>127</v>
      </c>
      <c r="R208" s="144">
        <f>70+1</f>
        <v>71</v>
      </c>
      <c r="S208" s="228">
        <f>236+5</f>
        <v>241</v>
      </c>
      <c r="T208" s="144">
        <f>227+4</f>
        <v>231</v>
      </c>
      <c r="U208" s="228">
        <f>182+5</f>
        <v>187</v>
      </c>
      <c r="V208" s="144">
        <f>117+1</f>
        <v>118</v>
      </c>
      <c r="W208" s="228">
        <f>158+2</f>
        <v>160</v>
      </c>
      <c r="X208" s="144">
        <f>220+4</f>
        <v>224</v>
      </c>
      <c r="Y208" s="228">
        <f>229+6</f>
        <v>235</v>
      </c>
      <c r="Z208" s="228">
        <f>13+1</f>
        <v>14</v>
      </c>
      <c r="AA208" s="143">
        <f>SUM(C208:Z208)</f>
        <v>3269</v>
      </c>
    </row>
    <row r="209" spans="1:27" s="272" customFormat="1" ht="6.95" customHeight="1" x14ac:dyDescent="0.2">
      <c r="A209" s="190"/>
      <c r="B209" s="192"/>
      <c r="C209" s="146"/>
      <c r="D209" s="229"/>
      <c r="E209" s="147"/>
      <c r="F209" s="229"/>
      <c r="G209" s="147"/>
      <c r="H209" s="229"/>
      <c r="I209" s="147"/>
      <c r="J209" s="229"/>
      <c r="K209" s="147"/>
      <c r="L209" s="229"/>
      <c r="M209" s="229"/>
      <c r="N209" s="146"/>
      <c r="O209" s="141"/>
      <c r="P209" s="229"/>
      <c r="Q209" s="229"/>
      <c r="R209" s="147"/>
      <c r="S209" s="229"/>
      <c r="T209" s="147"/>
      <c r="U209" s="229"/>
      <c r="V209" s="147"/>
      <c r="W209" s="229"/>
      <c r="X209" s="147"/>
      <c r="Y209" s="229"/>
      <c r="Z209" s="229"/>
      <c r="AA209" s="141"/>
    </row>
    <row r="210" spans="1:27" s="272" customFormat="1" ht="6.95" customHeight="1" x14ac:dyDescent="0.2">
      <c r="A210" s="255"/>
      <c r="B210" s="253"/>
      <c r="D210" s="254"/>
      <c r="F210" s="254"/>
      <c r="H210" s="254"/>
      <c r="J210" s="254"/>
      <c r="L210" s="254"/>
      <c r="M210" s="254"/>
      <c r="N210" s="255"/>
      <c r="O210" s="253"/>
      <c r="Q210" s="254"/>
      <c r="S210" s="254"/>
      <c r="U210" s="254"/>
      <c r="W210" s="254"/>
      <c r="Y210" s="254"/>
      <c r="AA210" s="254"/>
    </row>
    <row r="211" spans="1:27" s="272" customFormat="1" ht="12" customHeight="1" x14ac:dyDescent="0.2">
      <c r="A211" s="275"/>
      <c r="B211" s="276" t="s">
        <v>137</v>
      </c>
      <c r="C211" s="280">
        <v>99</v>
      </c>
      <c r="D211" s="277">
        <v>59</v>
      </c>
      <c r="E211" s="280">
        <v>84</v>
      </c>
      <c r="F211" s="277">
        <v>56</v>
      </c>
      <c r="G211" s="280">
        <v>85</v>
      </c>
      <c r="H211" s="277">
        <v>97</v>
      </c>
      <c r="I211" s="280">
        <v>107</v>
      </c>
      <c r="J211" s="277">
        <v>78</v>
      </c>
      <c r="K211" s="280">
        <v>92</v>
      </c>
      <c r="L211" s="277">
        <v>67</v>
      </c>
      <c r="M211" s="277">
        <v>58</v>
      </c>
      <c r="N211" s="275"/>
      <c r="O211" s="276" t="str">
        <f>B211</f>
        <v>LR '16</v>
      </c>
      <c r="P211" s="277">
        <v>25</v>
      </c>
      <c r="Q211" s="277">
        <v>50</v>
      </c>
      <c r="R211" s="280">
        <v>40</v>
      </c>
      <c r="S211" s="277">
        <v>115</v>
      </c>
      <c r="T211" s="280">
        <v>105</v>
      </c>
      <c r="U211" s="277">
        <v>104</v>
      </c>
      <c r="V211" s="280">
        <v>63</v>
      </c>
      <c r="W211" s="277">
        <v>91</v>
      </c>
      <c r="X211" s="280">
        <v>133</v>
      </c>
      <c r="Y211" s="277">
        <v>112</v>
      </c>
      <c r="Z211" s="277">
        <v>1</v>
      </c>
      <c r="AA211" s="274">
        <v>1721</v>
      </c>
    </row>
    <row r="212" spans="1:27" s="272" customFormat="1" ht="12" x14ac:dyDescent="0.2">
      <c r="A212" s="275"/>
      <c r="B212" s="276" t="s">
        <v>24</v>
      </c>
      <c r="C212" s="157">
        <v>112</v>
      </c>
      <c r="D212" s="112">
        <v>83</v>
      </c>
      <c r="E212" s="157">
        <v>89</v>
      </c>
      <c r="F212" s="112">
        <v>72</v>
      </c>
      <c r="G212" s="157">
        <v>121</v>
      </c>
      <c r="H212" s="112">
        <v>139</v>
      </c>
      <c r="I212" s="157">
        <v>144</v>
      </c>
      <c r="J212" s="112">
        <v>88</v>
      </c>
      <c r="K212" s="157">
        <v>101</v>
      </c>
      <c r="L212" s="112">
        <v>90</v>
      </c>
      <c r="M212" s="112">
        <v>78</v>
      </c>
      <c r="N212" s="275"/>
      <c r="O212" s="276" t="s">
        <v>24</v>
      </c>
      <c r="P212" s="159">
        <v>28</v>
      </c>
      <c r="Q212" s="112">
        <v>82</v>
      </c>
      <c r="R212" s="157">
        <v>60</v>
      </c>
      <c r="S212" s="112">
        <v>188</v>
      </c>
      <c r="T212" s="157">
        <v>143</v>
      </c>
      <c r="U212" s="112">
        <v>129</v>
      </c>
      <c r="V212" s="157">
        <v>63</v>
      </c>
      <c r="W212" s="112">
        <v>123</v>
      </c>
      <c r="X212" s="157">
        <v>114</v>
      </c>
      <c r="Y212" s="112">
        <v>132</v>
      </c>
      <c r="Z212" s="157">
        <v>2</v>
      </c>
      <c r="AA212" s="140">
        <v>2181</v>
      </c>
    </row>
    <row r="213" spans="1:27" s="272" customFormat="1" ht="12" x14ac:dyDescent="0.2">
      <c r="A213" s="275"/>
      <c r="B213" s="276" t="s">
        <v>25</v>
      </c>
      <c r="C213" s="208">
        <v>107</v>
      </c>
      <c r="D213" s="209">
        <v>74</v>
      </c>
      <c r="E213" s="208">
        <v>77</v>
      </c>
      <c r="F213" s="209">
        <v>67</v>
      </c>
      <c r="G213" s="208">
        <v>119</v>
      </c>
      <c r="H213" s="209">
        <v>132</v>
      </c>
      <c r="I213" s="208">
        <v>137</v>
      </c>
      <c r="J213" s="209">
        <v>83</v>
      </c>
      <c r="K213" s="208">
        <v>91</v>
      </c>
      <c r="L213" s="209">
        <v>83</v>
      </c>
      <c r="M213" s="209">
        <v>71</v>
      </c>
      <c r="N213" s="275"/>
      <c r="O213" s="276" t="s">
        <v>25</v>
      </c>
      <c r="P213" s="208">
        <v>26</v>
      </c>
      <c r="Q213" s="209">
        <v>76</v>
      </c>
      <c r="R213" s="208">
        <v>57</v>
      </c>
      <c r="S213" s="209">
        <v>180</v>
      </c>
      <c r="T213" s="208">
        <v>133</v>
      </c>
      <c r="U213" s="209">
        <v>122</v>
      </c>
      <c r="V213" s="208">
        <v>62</v>
      </c>
      <c r="W213" s="209">
        <v>116</v>
      </c>
      <c r="X213" s="208">
        <v>163</v>
      </c>
      <c r="Y213" s="209">
        <v>129</v>
      </c>
      <c r="Z213" s="208">
        <v>2</v>
      </c>
      <c r="AA213" s="152">
        <v>2107</v>
      </c>
    </row>
    <row r="214" spans="1:27" s="272" customFormat="1" ht="12" x14ac:dyDescent="0.2">
      <c r="A214" s="275"/>
      <c r="B214" s="210" t="s">
        <v>21</v>
      </c>
      <c r="C214" s="208">
        <v>140</v>
      </c>
      <c r="D214" s="209">
        <v>89</v>
      </c>
      <c r="E214" s="208">
        <v>89</v>
      </c>
      <c r="F214" s="209">
        <v>75</v>
      </c>
      <c r="G214" s="208">
        <v>106</v>
      </c>
      <c r="H214" s="209">
        <v>146</v>
      </c>
      <c r="I214" s="208">
        <v>133</v>
      </c>
      <c r="J214" s="209">
        <v>77</v>
      </c>
      <c r="K214" s="208">
        <v>106</v>
      </c>
      <c r="L214" s="209">
        <v>98</v>
      </c>
      <c r="M214" s="209">
        <v>84</v>
      </c>
      <c r="N214" s="275"/>
      <c r="O214" s="210" t="s">
        <v>21</v>
      </c>
      <c r="P214" s="153">
        <v>32</v>
      </c>
      <c r="Q214" s="209">
        <v>75</v>
      </c>
      <c r="R214" s="150">
        <v>50</v>
      </c>
      <c r="S214" s="209">
        <v>151</v>
      </c>
      <c r="T214" s="150">
        <v>129</v>
      </c>
      <c r="U214" s="209">
        <v>120</v>
      </c>
      <c r="V214" s="150">
        <v>45</v>
      </c>
      <c r="W214" s="209">
        <v>117</v>
      </c>
      <c r="X214" s="150">
        <v>149</v>
      </c>
      <c r="Y214" s="209">
        <v>136</v>
      </c>
      <c r="Z214" s="150">
        <v>3</v>
      </c>
      <c r="AA214" s="151">
        <v>2150</v>
      </c>
    </row>
    <row r="215" spans="1:27" s="272" customFormat="1" ht="12" x14ac:dyDescent="0.2">
      <c r="A215" s="275"/>
      <c r="B215" s="210" t="s">
        <v>22</v>
      </c>
      <c r="C215" s="208">
        <v>155</v>
      </c>
      <c r="D215" s="209">
        <v>100</v>
      </c>
      <c r="E215" s="208">
        <v>98</v>
      </c>
      <c r="F215" s="209">
        <v>74</v>
      </c>
      <c r="G215" s="208">
        <v>121</v>
      </c>
      <c r="H215" s="209">
        <v>145</v>
      </c>
      <c r="I215" s="208">
        <v>154</v>
      </c>
      <c r="J215" s="209">
        <v>89</v>
      </c>
      <c r="K215" s="208">
        <v>111</v>
      </c>
      <c r="L215" s="209">
        <v>104</v>
      </c>
      <c r="M215" s="209">
        <v>94</v>
      </c>
      <c r="N215" s="275"/>
      <c r="O215" s="210" t="s">
        <v>22</v>
      </c>
      <c r="P215" s="153">
        <v>36</v>
      </c>
      <c r="Q215" s="209">
        <v>91</v>
      </c>
      <c r="R215" s="150">
        <v>59</v>
      </c>
      <c r="S215" s="209">
        <v>200</v>
      </c>
      <c r="T215" s="150">
        <v>165</v>
      </c>
      <c r="U215" s="209">
        <v>140</v>
      </c>
      <c r="V215" s="150">
        <v>49</v>
      </c>
      <c r="W215" s="209">
        <v>137</v>
      </c>
      <c r="X215" s="150">
        <v>187</v>
      </c>
      <c r="Y215" s="209">
        <v>157</v>
      </c>
      <c r="Z215" s="150">
        <v>3</v>
      </c>
      <c r="AA215" s="152">
        <v>2469</v>
      </c>
    </row>
    <row r="216" spans="1:27" s="272" customFormat="1" ht="12" x14ac:dyDescent="0.2">
      <c r="A216" s="275"/>
      <c r="B216" s="210" t="s">
        <v>23</v>
      </c>
      <c r="C216" s="208">
        <v>168</v>
      </c>
      <c r="D216" s="209">
        <v>121</v>
      </c>
      <c r="E216" s="208">
        <v>147</v>
      </c>
      <c r="F216" s="209">
        <v>155</v>
      </c>
      <c r="G216" s="208">
        <v>175</v>
      </c>
      <c r="H216" s="209">
        <v>201</v>
      </c>
      <c r="I216" s="208">
        <v>229</v>
      </c>
      <c r="J216" s="209">
        <v>142</v>
      </c>
      <c r="K216" s="208">
        <v>184</v>
      </c>
      <c r="L216" s="209">
        <v>162</v>
      </c>
      <c r="M216" s="209">
        <v>112</v>
      </c>
      <c r="N216" s="275"/>
      <c r="O216" s="210" t="s">
        <v>23</v>
      </c>
      <c r="P216" s="208">
        <v>44</v>
      </c>
      <c r="Q216" s="209">
        <v>121</v>
      </c>
      <c r="R216" s="208">
        <v>74</v>
      </c>
      <c r="S216" s="209">
        <v>252</v>
      </c>
      <c r="T216" s="208">
        <v>209</v>
      </c>
      <c r="U216" s="209">
        <v>192</v>
      </c>
      <c r="V216" s="208">
        <v>67</v>
      </c>
      <c r="W216" s="209">
        <v>169</v>
      </c>
      <c r="X216" s="208">
        <v>240</v>
      </c>
      <c r="Y216" s="209">
        <v>251</v>
      </c>
      <c r="Z216" s="208">
        <v>24</v>
      </c>
      <c r="AA216" s="152">
        <v>3439</v>
      </c>
    </row>
    <row r="217" spans="1:27" s="272" customFormat="1" ht="6.95" customHeight="1" x14ac:dyDescent="0.2">
      <c r="A217" s="290"/>
      <c r="B217" s="291"/>
      <c r="D217" s="292"/>
      <c r="F217" s="292"/>
      <c r="H217" s="292"/>
      <c r="J217" s="292"/>
      <c r="L217" s="292"/>
      <c r="M217" s="292"/>
      <c r="N217" s="290"/>
      <c r="O217" s="291"/>
      <c r="Q217" s="292"/>
      <c r="S217" s="292"/>
      <c r="U217" s="292"/>
      <c r="W217" s="292"/>
      <c r="Y217" s="292"/>
      <c r="AA217" s="292"/>
    </row>
    <row r="218" spans="1:27" s="272" customFormat="1" ht="12" x14ac:dyDescent="0.2">
      <c r="A218" s="153" t="s">
        <v>74</v>
      </c>
      <c r="B218" s="150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153" t="s">
        <v>74</v>
      </c>
      <c r="O218" s="210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  <c r="AA218" s="206"/>
    </row>
    <row r="219" spans="1:27" s="272" customFormat="1" ht="12" x14ac:dyDescent="0.2">
      <c r="A219" s="153" t="s">
        <v>75</v>
      </c>
      <c r="B219" s="150"/>
      <c r="C219" s="207">
        <f>SUM(C208/(C194/100))</f>
        <v>8.980355472404117</v>
      </c>
      <c r="D219" s="207">
        <f t="shared" ref="D219:M219" si="30">SUM(D208/(D194/100))</f>
        <v>10.665658093797276</v>
      </c>
      <c r="E219" s="207">
        <f t="shared" si="30"/>
        <v>9.8937040065412916</v>
      </c>
      <c r="F219" s="207">
        <f t="shared" si="30"/>
        <v>8.4896347482724579</v>
      </c>
      <c r="G219" s="207">
        <f t="shared" si="30"/>
        <v>11.072664359861591</v>
      </c>
      <c r="H219" s="207">
        <f t="shared" si="30"/>
        <v>10.24217961654894</v>
      </c>
      <c r="I219" s="207">
        <f t="shared" si="30"/>
        <v>8.8921282798833818</v>
      </c>
      <c r="J219" s="207">
        <f t="shared" si="30"/>
        <v>8.6363636363636367</v>
      </c>
      <c r="K219" s="207">
        <f t="shared" si="30"/>
        <v>9.2673763306199124</v>
      </c>
      <c r="L219" s="207">
        <f t="shared" si="30"/>
        <v>10.465116279069768</v>
      </c>
      <c r="M219" s="207">
        <f t="shared" si="30"/>
        <v>10.20242914979757</v>
      </c>
      <c r="N219" s="153" t="s">
        <v>75</v>
      </c>
      <c r="O219" s="210"/>
      <c r="P219" s="207">
        <f>SUM(P208/(P194/100))</f>
        <v>12.933025404157044</v>
      </c>
      <c r="Q219" s="207">
        <f t="shared" ref="Q219:AA219" si="31">SUM(Q208/(Q194/100))</f>
        <v>10.392798690671031</v>
      </c>
      <c r="R219" s="207">
        <f t="shared" si="31"/>
        <v>12.478031634446396</v>
      </c>
      <c r="S219" s="207">
        <f t="shared" si="31"/>
        <v>11.625663289917993</v>
      </c>
      <c r="T219" s="207">
        <f t="shared" si="31"/>
        <v>11.306901615271659</v>
      </c>
      <c r="U219" s="207">
        <f t="shared" si="31"/>
        <v>11</v>
      </c>
      <c r="V219" s="207">
        <f t="shared" si="31"/>
        <v>10.855565777368906</v>
      </c>
      <c r="W219" s="207">
        <f t="shared" si="31"/>
        <v>9.0702947845804989</v>
      </c>
      <c r="X219" s="207">
        <f t="shared" si="31"/>
        <v>11.034482758620689</v>
      </c>
      <c r="Y219" s="207">
        <f t="shared" si="31"/>
        <v>12.453630100688924</v>
      </c>
      <c r="Z219" s="207">
        <f t="shared" si="31"/>
        <v>6.1135371179039302</v>
      </c>
      <c r="AA219" s="207">
        <f t="shared" si="31"/>
        <v>10.319790384190423</v>
      </c>
    </row>
    <row r="220" spans="1:27" s="272" customFormat="1" ht="12" x14ac:dyDescent="0.2">
      <c r="A220" s="190" t="s">
        <v>76</v>
      </c>
      <c r="B220" s="191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153" t="s">
        <v>76</v>
      </c>
      <c r="O220" s="210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</row>
    <row r="221" spans="1:27" s="272" customFormat="1" ht="6.95" customHeight="1" x14ac:dyDescent="0.2">
      <c r="A221" s="255"/>
      <c r="B221" s="253"/>
      <c r="C221" s="254"/>
      <c r="D221" s="254"/>
      <c r="E221" s="254"/>
      <c r="F221" s="254"/>
      <c r="G221" s="254"/>
      <c r="H221" s="254"/>
      <c r="I221" s="254"/>
      <c r="J221" s="254"/>
      <c r="K221" s="254"/>
      <c r="L221" s="254"/>
      <c r="M221" s="254"/>
      <c r="N221" s="255"/>
      <c r="O221" s="253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254"/>
    </row>
    <row r="222" spans="1:27" s="272" customFormat="1" ht="12" customHeight="1" x14ac:dyDescent="0.2">
      <c r="A222" s="275"/>
      <c r="B222" s="276" t="s">
        <v>137</v>
      </c>
      <c r="C222" s="278">
        <v>10.269709543568464</v>
      </c>
      <c r="D222" s="278">
        <v>10.611510791366907</v>
      </c>
      <c r="E222" s="278">
        <v>14.408233276157805</v>
      </c>
      <c r="F222" s="278">
        <v>10.606060606060606</v>
      </c>
      <c r="G222" s="278">
        <v>15.315315315315315</v>
      </c>
      <c r="H222" s="278">
        <v>12.419974391805379</v>
      </c>
      <c r="I222" s="278">
        <v>10.951893551688844</v>
      </c>
      <c r="J222" s="278">
        <v>11.694152923538232</v>
      </c>
      <c r="K222" s="278">
        <v>13.430656934306571</v>
      </c>
      <c r="L222" s="278">
        <v>11.037891268533771</v>
      </c>
      <c r="M222" s="278">
        <v>9.6828046744574294</v>
      </c>
      <c r="N222" s="275"/>
      <c r="O222" s="276" t="str">
        <f>B222</f>
        <v>LR '16</v>
      </c>
      <c r="P222" s="278">
        <v>13.736263736263735</v>
      </c>
      <c r="Q222" s="278">
        <v>11.764705882352942</v>
      </c>
      <c r="R222" s="278">
        <v>17.39130434782609</v>
      </c>
      <c r="S222" s="278">
        <v>14.483627204030226</v>
      </c>
      <c r="T222" s="278">
        <v>13.513513513513514</v>
      </c>
      <c r="U222" s="278">
        <v>14.464534075104311</v>
      </c>
      <c r="V222" s="278">
        <v>15.949367088607595</v>
      </c>
      <c r="W222" s="278">
        <v>13.871951219512196</v>
      </c>
      <c r="X222" s="278">
        <v>16.985951468710088</v>
      </c>
      <c r="Y222" s="278">
        <v>14.717477003942181</v>
      </c>
      <c r="Z222" s="278">
        <v>4.5454545454545459</v>
      </c>
      <c r="AA222" s="278">
        <v>12.992601540087573</v>
      </c>
    </row>
    <row r="223" spans="1:27" s="272" customFormat="1" ht="12" x14ac:dyDescent="0.2">
      <c r="A223" s="275"/>
      <c r="B223" s="276" t="s">
        <v>24</v>
      </c>
      <c r="C223" s="211">
        <v>9.0468497576736659</v>
      </c>
      <c r="D223" s="211">
        <v>9.7076023391812853</v>
      </c>
      <c r="E223" s="211">
        <v>10.348837209302326</v>
      </c>
      <c r="F223" s="211">
        <v>10.06993006993007</v>
      </c>
      <c r="G223" s="211">
        <v>11.276794035414724</v>
      </c>
      <c r="H223" s="211">
        <v>11.430921052631579</v>
      </c>
      <c r="I223" s="211">
        <v>10.084033613445378</v>
      </c>
      <c r="J223" s="211">
        <v>9.799554565701559</v>
      </c>
      <c r="K223" s="211">
        <v>10.477178423236515</v>
      </c>
      <c r="L223" s="211">
        <v>9.5338983050847457</v>
      </c>
      <c r="M223" s="211">
        <v>8.8435374149659864</v>
      </c>
      <c r="N223" s="275"/>
      <c r="O223" s="276" t="s">
        <v>24</v>
      </c>
      <c r="P223" s="211">
        <v>10.181818181818182</v>
      </c>
      <c r="Q223" s="211">
        <v>11.248285322359397</v>
      </c>
      <c r="R223" s="211">
        <v>15.706806282722514</v>
      </c>
      <c r="S223" s="211">
        <v>15.798319327731091</v>
      </c>
      <c r="T223" s="211">
        <v>11.779242174629324</v>
      </c>
      <c r="U223" s="211">
        <v>12.204351939451277</v>
      </c>
      <c r="V223" s="211">
        <v>12.54980079681275</v>
      </c>
      <c r="W223" s="211">
        <v>12.424242424242424</v>
      </c>
      <c r="X223" s="211">
        <v>10.160427807486631</v>
      </c>
      <c r="Y223" s="211">
        <v>13.306451612903226</v>
      </c>
      <c r="Z223" s="211">
        <v>4.8780487804878048</v>
      </c>
      <c r="AA223" s="211">
        <v>11.146317779935607</v>
      </c>
    </row>
    <row r="224" spans="1:27" s="272" customFormat="1" ht="12" x14ac:dyDescent="0.2">
      <c r="A224" s="275"/>
      <c r="B224" s="276" t="s">
        <v>25</v>
      </c>
      <c r="C224" s="211">
        <v>9.1766723842195539</v>
      </c>
      <c r="D224" s="211">
        <v>9.2615769712140175</v>
      </c>
      <c r="E224" s="211">
        <v>9.2995169082125617</v>
      </c>
      <c r="F224" s="211">
        <v>9.8966026587887743</v>
      </c>
      <c r="G224" s="211">
        <v>11.840796019900496</v>
      </c>
      <c r="H224" s="211">
        <v>11.702127659574469</v>
      </c>
      <c r="I224" s="211">
        <v>10.300751879699247</v>
      </c>
      <c r="J224" s="211">
        <v>9.7992916174734344</v>
      </c>
      <c r="K224" s="211">
        <v>10.270880361173816</v>
      </c>
      <c r="L224" s="211">
        <v>9.3468468468468462</v>
      </c>
      <c r="M224" s="211">
        <v>8.6691086691086703</v>
      </c>
      <c r="N224" s="275"/>
      <c r="O224" s="276" t="s">
        <v>25</v>
      </c>
      <c r="P224" s="211">
        <v>9.6296296296296298</v>
      </c>
      <c r="Q224" s="211">
        <v>11.16005873715125</v>
      </c>
      <c r="R224" s="211">
        <v>15.789473684210527</v>
      </c>
      <c r="S224" s="211">
        <v>16.100178890876567</v>
      </c>
      <c r="T224" s="211">
        <v>12.112932604735883</v>
      </c>
      <c r="U224" s="211">
        <v>12.410986775178026</v>
      </c>
      <c r="V224" s="211">
        <v>13.107822410147991</v>
      </c>
      <c r="W224" s="211">
        <v>12.446351931330472</v>
      </c>
      <c r="X224" s="211">
        <v>15.362865221489162</v>
      </c>
      <c r="Y224" s="211">
        <v>14.175824175824177</v>
      </c>
      <c r="Z224" s="211">
        <v>5</v>
      </c>
      <c r="AA224" s="211">
        <v>11.513661202185792</v>
      </c>
    </row>
    <row r="225" spans="1:43" s="272" customFormat="1" ht="12" x14ac:dyDescent="0.2">
      <c r="A225" s="275"/>
      <c r="B225" s="210" t="s">
        <v>21</v>
      </c>
      <c r="C225" s="211">
        <v>11.904761904761905</v>
      </c>
      <c r="D225" s="211">
        <v>13.224368499257057</v>
      </c>
      <c r="E225" s="211">
        <v>12.464985994397759</v>
      </c>
      <c r="F225" s="211">
        <v>12.975778546712803</v>
      </c>
      <c r="G225" s="211">
        <v>11.134453781512606</v>
      </c>
      <c r="H225" s="211">
        <v>14.119922630560929</v>
      </c>
      <c r="I225" s="211">
        <v>11.928251121076233</v>
      </c>
      <c r="J225" s="211">
        <v>10.44776119402985</v>
      </c>
      <c r="K225" s="211">
        <v>13.350125944584383</v>
      </c>
      <c r="L225" s="211">
        <v>12.515964240102171</v>
      </c>
      <c r="M225" s="211">
        <v>10.9375</v>
      </c>
      <c r="N225" s="275"/>
      <c r="O225" s="210" t="s">
        <v>21</v>
      </c>
      <c r="P225" s="211">
        <v>15.238095238095237</v>
      </c>
      <c r="Q225" s="211">
        <v>12.690355329949238</v>
      </c>
      <c r="R225" s="211">
        <v>16.722408026755851</v>
      </c>
      <c r="S225" s="211">
        <v>15.267947421638016</v>
      </c>
      <c r="T225" s="211">
        <v>13.811563169164883</v>
      </c>
      <c r="U225" s="211">
        <v>13.363028953229398</v>
      </c>
      <c r="V225" s="211">
        <v>11.968085106382979</v>
      </c>
      <c r="W225" s="211">
        <v>15.983606557377049</v>
      </c>
      <c r="X225" s="211">
        <v>16.874292185730464</v>
      </c>
      <c r="Y225" s="211">
        <v>17.10691823899371</v>
      </c>
      <c r="Z225" s="211">
        <v>5.3571428571428568</v>
      </c>
      <c r="AA225" s="211">
        <v>13.364828743706097</v>
      </c>
    </row>
    <row r="226" spans="1:43" s="272" customFormat="1" ht="12" x14ac:dyDescent="0.2">
      <c r="A226" s="275"/>
      <c r="B226" s="210" t="s">
        <v>22</v>
      </c>
      <c r="C226" s="211">
        <v>10.217534607778511</v>
      </c>
      <c r="D226" s="211">
        <v>10.515247108307046</v>
      </c>
      <c r="E226" s="211">
        <v>10.103092783505156</v>
      </c>
      <c r="F226" s="211">
        <v>10.040705563093622</v>
      </c>
      <c r="G226" s="211">
        <v>10.567685589519652</v>
      </c>
      <c r="H226" s="211">
        <v>10.709010339734121</v>
      </c>
      <c r="I226" s="211">
        <v>10.342511752854264</v>
      </c>
      <c r="J226" s="211">
        <v>9.2805005213764336</v>
      </c>
      <c r="K226" s="211">
        <v>10.220994475138122</v>
      </c>
      <c r="L226" s="211">
        <v>10.710607621009268</v>
      </c>
      <c r="M226" s="211">
        <v>9.7510373443983394</v>
      </c>
      <c r="N226" s="275"/>
      <c r="O226" s="210" t="s">
        <v>22</v>
      </c>
      <c r="P226" s="211">
        <v>11.214953271028037</v>
      </c>
      <c r="Q226" s="211">
        <v>11.346633416458854</v>
      </c>
      <c r="R226" s="211">
        <v>14.114832535885169</v>
      </c>
      <c r="S226" s="211">
        <v>15.30221882172915</v>
      </c>
      <c r="T226" s="211">
        <v>12.295081967213115</v>
      </c>
      <c r="U226" s="211">
        <v>12.389380530973451</v>
      </c>
      <c r="V226" s="211">
        <v>9.8196392785571138</v>
      </c>
      <c r="W226" s="211">
        <v>13.173076923076923</v>
      </c>
      <c r="X226" s="211">
        <v>13.699633699633699</v>
      </c>
      <c r="Y226" s="211">
        <v>13.918439716312058</v>
      </c>
      <c r="Z226" s="211">
        <v>5.3571428571428568</v>
      </c>
      <c r="AA226" s="211">
        <v>11.456544939909982</v>
      </c>
    </row>
    <row r="227" spans="1:43" s="272" customFormat="1" ht="12" x14ac:dyDescent="0.2">
      <c r="A227" s="275"/>
      <c r="B227" s="210" t="s">
        <v>23</v>
      </c>
      <c r="C227" s="211">
        <v>9.8303101228788758</v>
      </c>
      <c r="D227" s="211">
        <v>11.793372319688109</v>
      </c>
      <c r="E227" s="211">
        <v>11.703821656050955</v>
      </c>
      <c r="F227" s="211">
        <v>12.831125827814569</v>
      </c>
      <c r="G227" s="211">
        <v>12.402551381998583</v>
      </c>
      <c r="H227" s="211">
        <v>11.699650756693829</v>
      </c>
      <c r="I227" s="211">
        <v>12.252541466024612</v>
      </c>
      <c r="J227" s="211">
        <v>9.7393689986282581</v>
      </c>
      <c r="K227" s="211">
        <v>12.010443864229766</v>
      </c>
      <c r="L227" s="211">
        <v>12.404287901990811</v>
      </c>
      <c r="M227" s="211">
        <v>9.1803278688524603</v>
      </c>
      <c r="N227" s="275"/>
      <c r="O227" s="210" t="s">
        <v>23</v>
      </c>
      <c r="P227" s="211">
        <v>11.224489795918368</v>
      </c>
      <c r="Q227" s="211">
        <v>11.458333333333332</v>
      </c>
      <c r="R227" s="211">
        <v>13.602941176470587</v>
      </c>
      <c r="S227" s="211">
        <v>13.992226540810659</v>
      </c>
      <c r="T227" s="211">
        <v>11.33405639913232</v>
      </c>
      <c r="U227" s="211">
        <v>12.04516938519448</v>
      </c>
      <c r="V227" s="211">
        <v>10.044977511244378</v>
      </c>
      <c r="W227" s="211">
        <v>11.893033075299085</v>
      </c>
      <c r="X227" s="211">
        <v>13.544018058690746</v>
      </c>
      <c r="Y227" s="211">
        <v>14.367487120778478</v>
      </c>
      <c r="Z227" s="211">
        <v>8.9552238805970141</v>
      </c>
      <c r="AA227" s="211">
        <v>11.933099691175961</v>
      </c>
    </row>
    <row r="228" spans="1:43" ht="6.95" customHeight="1" x14ac:dyDescent="0.2">
      <c r="A228" s="110"/>
      <c r="B228" s="105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0"/>
      <c r="O228" s="105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</row>
    <row r="229" spans="1:43" x14ac:dyDescent="0.2">
      <c r="A229" s="219" t="s">
        <v>77</v>
      </c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10"/>
      <c r="N229" s="11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</row>
    <row r="230" spans="1:43" ht="15.75" x14ac:dyDescent="0.25">
      <c r="A230" s="173"/>
      <c r="B230" s="174"/>
      <c r="C230" s="164" t="str">
        <f>C153</f>
        <v>Verkiezing leden van de Tweede Kamer</v>
      </c>
      <c r="D230" s="174"/>
      <c r="E230" s="174"/>
      <c r="F230" s="174"/>
      <c r="G230" s="174"/>
      <c r="H230" s="175"/>
      <c r="I230" s="174"/>
      <c r="J230" s="174"/>
      <c r="K230" s="174"/>
      <c r="L230" s="174"/>
      <c r="M230" s="176"/>
      <c r="N230" s="173"/>
      <c r="O230" s="179" t="str">
        <f>O153</f>
        <v>der Staten-Generaal op 15 maart 2017.</v>
      </c>
      <c r="P230" s="164"/>
      <c r="Q230" s="174"/>
      <c r="R230" s="174"/>
      <c r="S230" s="174"/>
      <c r="T230" s="174"/>
      <c r="U230" s="174"/>
      <c r="V230" s="174"/>
      <c r="W230" s="174"/>
      <c r="X230" s="174"/>
      <c r="Y230" s="174"/>
      <c r="Z230" s="174"/>
      <c r="AA230" s="174"/>
      <c r="AB230" s="176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</row>
    <row r="231" spans="1:43" x14ac:dyDescent="0.2">
      <c r="A231" s="142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9"/>
      <c r="N231" s="142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9"/>
      <c r="AC231" s="160"/>
      <c r="AD231" s="160"/>
      <c r="AE231" s="160"/>
      <c r="AF231" s="160"/>
      <c r="AG231" s="160"/>
      <c r="AH231" s="160"/>
      <c r="AI231" s="160"/>
      <c r="AJ231" s="160"/>
      <c r="AK231" s="160"/>
      <c r="AL231" s="160"/>
      <c r="AM231" s="160"/>
      <c r="AN231" s="160"/>
      <c r="AO231" s="160"/>
      <c r="AP231" s="160"/>
      <c r="AQ231" s="160"/>
    </row>
    <row r="232" spans="1:43" s="272" customFormat="1" ht="12" x14ac:dyDescent="0.2">
      <c r="A232" s="266"/>
      <c r="B232" s="267"/>
      <c r="C232" s="269" t="s">
        <v>1</v>
      </c>
      <c r="D232" s="267"/>
      <c r="E232" s="267"/>
      <c r="F232" s="267"/>
      <c r="G232" s="267"/>
      <c r="H232" s="267"/>
      <c r="I232" s="267"/>
      <c r="J232" s="267"/>
      <c r="K232" s="267"/>
      <c r="L232" s="267"/>
      <c r="M232" s="260"/>
      <c r="N232" s="266"/>
      <c r="O232" s="267"/>
      <c r="P232" s="267" t="s">
        <v>60</v>
      </c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0"/>
      <c r="AC232" s="258"/>
      <c r="AD232" s="258"/>
      <c r="AE232" s="258"/>
      <c r="AF232" s="258"/>
      <c r="AG232" s="258"/>
      <c r="AH232" s="258"/>
      <c r="AI232" s="258"/>
      <c r="AJ232" s="258"/>
      <c r="AK232" s="258"/>
      <c r="AL232" s="258"/>
      <c r="AM232" s="258"/>
      <c r="AN232" s="258"/>
      <c r="AO232" s="258"/>
      <c r="AP232" s="258"/>
      <c r="AQ232" s="258"/>
    </row>
    <row r="233" spans="1:43" s="272" customFormat="1" ht="12" x14ac:dyDescent="0.2">
      <c r="A233" s="261"/>
      <c r="B233" s="262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3"/>
      <c r="N233" s="261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82" t="s">
        <v>2</v>
      </c>
      <c r="AC233" s="258"/>
      <c r="AD233" s="258"/>
      <c r="AE233" s="258"/>
      <c r="AF233" s="258"/>
      <c r="AG233" s="258"/>
      <c r="AH233" s="258"/>
      <c r="AI233" s="259"/>
      <c r="AJ233" s="259"/>
      <c r="AK233" s="259"/>
      <c r="AL233" s="259"/>
      <c r="AM233" s="259"/>
      <c r="AN233" s="259"/>
      <c r="AO233" s="259"/>
      <c r="AP233" s="259"/>
      <c r="AQ233" s="259"/>
    </row>
    <row r="234" spans="1:43" s="272" customFormat="1" ht="12" x14ac:dyDescent="0.2">
      <c r="A234" s="268" t="s">
        <v>13</v>
      </c>
      <c r="B234" s="265"/>
      <c r="C234" s="264" t="s">
        <v>3</v>
      </c>
      <c r="D234" s="264" t="s">
        <v>4</v>
      </c>
      <c r="E234" s="264" t="s">
        <v>5</v>
      </c>
      <c r="F234" s="264" t="s">
        <v>6</v>
      </c>
      <c r="G234" s="264" t="s">
        <v>7</v>
      </c>
      <c r="H234" s="264" t="s">
        <v>8</v>
      </c>
      <c r="I234" s="264" t="s">
        <v>9</v>
      </c>
      <c r="J234" s="264" t="s">
        <v>10</v>
      </c>
      <c r="K234" s="264" t="s">
        <v>11</v>
      </c>
      <c r="L234" s="264" t="s">
        <v>12</v>
      </c>
      <c r="M234" s="264">
        <v>11</v>
      </c>
      <c r="N234" s="268" t="s">
        <v>13</v>
      </c>
      <c r="O234" s="265"/>
      <c r="P234" s="264" t="s">
        <v>15</v>
      </c>
      <c r="Q234" s="264" t="s">
        <v>16</v>
      </c>
      <c r="R234" s="264" t="s">
        <v>17</v>
      </c>
      <c r="S234" s="264">
        <v>15</v>
      </c>
      <c r="T234" s="264">
        <v>16</v>
      </c>
      <c r="U234" s="264">
        <v>18</v>
      </c>
      <c r="V234" s="264">
        <v>19</v>
      </c>
      <c r="W234" s="264">
        <v>20</v>
      </c>
      <c r="X234" s="264">
        <v>21</v>
      </c>
      <c r="Y234" s="264">
        <v>22</v>
      </c>
      <c r="Z234" s="264">
        <v>23</v>
      </c>
      <c r="AA234" s="284"/>
      <c r="AB234" s="264" t="s">
        <v>18</v>
      </c>
      <c r="AC234" s="258"/>
      <c r="AD234" s="258"/>
      <c r="AE234" s="258"/>
      <c r="AF234" s="258"/>
      <c r="AG234" s="258"/>
      <c r="AH234" s="258"/>
      <c r="AI234" s="259"/>
      <c r="AJ234" s="270"/>
      <c r="AK234" s="259"/>
      <c r="AL234" s="281"/>
      <c r="AM234" s="281"/>
      <c r="AN234" s="281"/>
      <c r="AO234" s="281"/>
      <c r="AP234" s="281"/>
      <c r="AQ234" s="259"/>
    </row>
    <row r="235" spans="1:43" s="272" customFormat="1" ht="12" x14ac:dyDescent="0.2">
      <c r="A235" s="248"/>
      <c r="B235" s="249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8"/>
      <c r="O235" s="249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85"/>
      <c r="AB235" s="247"/>
      <c r="AC235" s="258"/>
      <c r="AD235" s="258"/>
      <c r="AE235" s="258"/>
      <c r="AF235" s="258"/>
      <c r="AG235" s="258"/>
      <c r="AH235" s="258"/>
      <c r="AI235" s="259"/>
      <c r="AJ235" s="259"/>
      <c r="AK235" s="259"/>
      <c r="AL235" s="283"/>
      <c r="AM235" s="283"/>
      <c r="AN235" s="281"/>
      <c r="AO235" s="281"/>
      <c r="AP235" s="283"/>
      <c r="AQ235" s="259"/>
    </row>
    <row r="236" spans="1:43" s="272" customFormat="1" ht="12" x14ac:dyDescent="0.2"/>
    <row r="237" spans="1:43" s="273" customFormat="1" ht="12" x14ac:dyDescent="0.2">
      <c r="A237" s="273" t="str">
        <f>A9</f>
        <v>1.</v>
      </c>
      <c r="B237" s="273" t="str">
        <f>B9</f>
        <v>VVD</v>
      </c>
      <c r="C237" s="298">
        <f>SUM(C9/(C160/100))</f>
        <v>16.071428571428569</v>
      </c>
      <c r="D237" s="298">
        <f t="shared" ref="D237:M237" si="32">SUM(D9/(D160/100))</f>
        <v>31.61875945537065</v>
      </c>
      <c r="E237" s="298">
        <f t="shared" si="32"/>
        <v>27.228127555192149</v>
      </c>
      <c r="F237" s="298">
        <f t="shared" si="32"/>
        <v>22.848664688427302</v>
      </c>
      <c r="G237" s="298">
        <f t="shared" si="32"/>
        <v>23.636363636363633</v>
      </c>
      <c r="H237" s="298">
        <f t="shared" si="32"/>
        <v>20.08113590263692</v>
      </c>
      <c r="I237" s="298">
        <f t="shared" si="32"/>
        <v>21.908471275559883</v>
      </c>
      <c r="J237" s="298">
        <f t="shared" si="32"/>
        <v>13.968668407310705</v>
      </c>
      <c r="K237" s="298">
        <f t="shared" si="32"/>
        <v>16.498740554156171</v>
      </c>
      <c r="L237" s="298">
        <f t="shared" si="32"/>
        <v>18.572469045884922</v>
      </c>
      <c r="M237" s="298">
        <f t="shared" si="32"/>
        <v>21.347402597402596</v>
      </c>
      <c r="N237" s="273" t="str">
        <f>N9</f>
        <v>1.</v>
      </c>
      <c r="O237" s="273" t="str">
        <f>O9</f>
        <v>VVD</v>
      </c>
      <c r="P237" s="298">
        <f t="shared" ref="P237:Z237" si="33">SUM(P9/(P160/100))</f>
        <v>27.944572748267898</v>
      </c>
      <c r="Q237" s="298">
        <f t="shared" si="33"/>
        <v>34.7005742411813</v>
      </c>
      <c r="R237" s="298">
        <f t="shared" si="33"/>
        <v>30.985915492957748</v>
      </c>
      <c r="S237" s="298">
        <f t="shared" si="33"/>
        <v>30.657640232108317</v>
      </c>
      <c r="T237" s="298">
        <f t="shared" si="33"/>
        <v>26.142506142506139</v>
      </c>
      <c r="U237" s="298">
        <f t="shared" si="33"/>
        <v>26.961651917404129</v>
      </c>
      <c r="V237" s="298">
        <f t="shared" si="33"/>
        <v>36.062557497700098</v>
      </c>
      <c r="W237" s="298">
        <f t="shared" si="33"/>
        <v>28.23863636363636</v>
      </c>
      <c r="X237" s="298">
        <f t="shared" si="33"/>
        <v>29.56564659427443</v>
      </c>
      <c r="Y237" s="298">
        <f t="shared" si="33"/>
        <v>34.643995749202972</v>
      </c>
      <c r="Z237" s="298">
        <f t="shared" si="33"/>
        <v>16.593886462882097</v>
      </c>
      <c r="AA237" s="297"/>
      <c r="AB237" s="298">
        <f>SUM(AA9/($AA$160/100))</f>
        <v>25.189921499113698</v>
      </c>
    </row>
    <row r="238" spans="1:43" s="272" customFormat="1" ht="12" x14ac:dyDescent="0.2">
      <c r="B238" s="273"/>
      <c r="O238" s="273"/>
    </row>
    <row r="239" spans="1:43" s="272" customFormat="1" ht="12" x14ac:dyDescent="0.2">
      <c r="B239" s="272" t="str">
        <f>B11</f>
        <v>PS '15</v>
      </c>
      <c r="C239" s="212">
        <v>11.550888529886914</v>
      </c>
      <c r="D239" s="212">
        <v>20.584795321637426</v>
      </c>
      <c r="E239" s="212">
        <v>21.279069767441861</v>
      </c>
      <c r="F239" s="212">
        <v>18.04195804195804</v>
      </c>
      <c r="G239" s="212">
        <v>14.259086672879775</v>
      </c>
      <c r="H239" s="212">
        <v>11.842105263157894</v>
      </c>
      <c r="I239" s="212">
        <v>14.145658263305323</v>
      </c>
      <c r="J239" s="212">
        <v>11.024498886414253</v>
      </c>
      <c r="K239" s="212">
        <v>9.0248962655601659</v>
      </c>
      <c r="L239" s="212">
        <v>14.194915254237289</v>
      </c>
      <c r="M239" s="212">
        <v>16.213151927437639</v>
      </c>
      <c r="O239" s="272" t="str">
        <f>O11</f>
        <v>PS '15</v>
      </c>
      <c r="P239" s="212">
        <v>21.454545454545453</v>
      </c>
      <c r="Q239" s="212">
        <v>22.222222222222221</v>
      </c>
      <c r="R239" s="212">
        <v>19.633507853403142</v>
      </c>
      <c r="S239" s="212">
        <v>26.638655462184872</v>
      </c>
      <c r="T239" s="212">
        <v>16.803953871499175</v>
      </c>
      <c r="U239" s="212">
        <v>21.002838221381268</v>
      </c>
      <c r="V239" s="212">
        <v>24.10358565737052</v>
      </c>
      <c r="W239" s="212">
        <v>21.616161616161616</v>
      </c>
      <c r="X239" s="212">
        <v>25.044563279857396</v>
      </c>
      <c r="Y239" s="212">
        <v>26.310483870967744</v>
      </c>
      <c r="Z239" s="100">
        <v>12.195121951219512</v>
      </c>
      <c r="AA239" s="180"/>
      <c r="AB239" s="101">
        <v>17.958808197475342</v>
      </c>
    </row>
    <row r="240" spans="1:43" s="272" customFormat="1" ht="12" x14ac:dyDescent="0.2">
      <c r="B240" s="272" t="str">
        <f>B12</f>
        <v>WS '15</v>
      </c>
      <c r="C240" s="212">
        <v>9.5198675496688736</v>
      </c>
      <c r="D240" s="212">
        <v>16.807738814993954</v>
      </c>
      <c r="E240" s="212">
        <v>14.573459715639812</v>
      </c>
      <c r="F240" s="212">
        <v>13.753581661891117</v>
      </c>
      <c r="G240" s="212">
        <v>11.036468330134356</v>
      </c>
      <c r="H240" s="212">
        <v>11.092294665537679</v>
      </c>
      <c r="I240" s="212">
        <v>12.063953488372093</v>
      </c>
      <c r="J240" s="212">
        <v>9.8837209302325579</v>
      </c>
      <c r="K240" s="212">
        <v>8.785249457700651</v>
      </c>
      <c r="L240" s="212">
        <v>10.428100987925358</v>
      </c>
      <c r="M240" s="212">
        <v>12.514619883040934</v>
      </c>
      <c r="O240" s="272" t="str">
        <f>O12</f>
        <v>WS '15</v>
      </c>
      <c r="P240" s="212">
        <v>13.090909090909092</v>
      </c>
      <c r="Q240" s="212">
        <v>14.204545454545455</v>
      </c>
      <c r="R240" s="212">
        <v>15.176151761517616</v>
      </c>
      <c r="S240" s="212">
        <v>23.544743701129452</v>
      </c>
      <c r="T240" s="212">
        <v>16.168717047451668</v>
      </c>
      <c r="U240" s="212">
        <v>18.037661050545093</v>
      </c>
      <c r="V240" s="212">
        <v>21.237113402061858</v>
      </c>
      <c r="W240" s="212">
        <v>18.553459119496857</v>
      </c>
      <c r="X240" s="212">
        <v>18.948322756119676</v>
      </c>
      <c r="Y240" s="212">
        <v>24.185068349106203</v>
      </c>
      <c r="Z240" s="100">
        <v>4.8780487804878048</v>
      </c>
      <c r="AA240" s="181"/>
      <c r="AB240" s="101">
        <v>15.316939890710383</v>
      </c>
    </row>
    <row r="241" spans="1:28" s="272" customFormat="1" ht="12" x14ac:dyDescent="0.2">
      <c r="B241" s="272" t="str">
        <f>B13</f>
        <v>EP '14</v>
      </c>
      <c r="C241" s="212">
        <v>8.1841432225063944</v>
      </c>
      <c r="D241" s="212">
        <v>16.517857142857142</v>
      </c>
      <c r="E241" s="212">
        <v>15.966386554621849</v>
      </c>
      <c r="F241" s="212">
        <v>13.391304347826088</v>
      </c>
      <c r="G241" s="212">
        <v>9.7251585623678647</v>
      </c>
      <c r="H241" s="212">
        <v>9.0466926070038909</v>
      </c>
      <c r="I241" s="212">
        <v>11.27141568981064</v>
      </c>
      <c r="J241" s="212">
        <v>6.8212824010914055</v>
      </c>
      <c r="K241" s="212">
        <v>7.4307304785894202</v>
      </c>
      <c r="L241" s="212">
        <v>6.8298969072164954</v>
      </c>
      <c r="M241" s="212">
        <v>10.430247718383312</v>
      </c>
      <c r="O241" s="272" t="str">
        <f>O13</f>
        <v>EP '14</v>
      </c>
      <c r="P241" s="212">
        <v>11.004784688995215</v>
      </c>
      <c r="Q241" s="212">
        <v>17.966101694915253</v>
      </c>
      <c r="R241" s="212">
        <v>15.771812080536913</v>
      </c>
      <c r="S241" s="212">
        <v>20.445344129554655</v>
      </c>
      <c r="T241" s="212">
        <v>11.625403659849301</v>
      </c>
      <c r="U241" s="212">
        <v>17.561521252796421</v>
      </c>
      <c r="V241" s="212">
        <v>17.647058823529409</v>
      </c>
      <c r="W241" s="212">
        <v>12.585499316005473</v>
      </c>
      <c r="X241" s="212">
        <v>16.893424036281179</v>
      </c>
      <c r="Y241" s="212">
        <v>20.528967254408059</v>
      </c>
      <c r="Z241" s="100">
        <v>14.285714285714285</v>
      </c>
      <c r="AA241" s="182"/>
      <c r="AB241" s="101">
        <v>12.917914171656687</v>
      </c>
    </row>
    <row r="242" spans="1:28" s="272" customFormat="1" ht="12" x14ac:dyDescent="0.2">
      <c r="B242" s="272" t="str">
        <f>B14</f>
        <v>GR '14</v>
      </c>
      <c r="C242" s="212">
        <v>9.4924192485168088</v>
      </c>
      <c r="D242" s="212">
        <v>14.511041009463723</v>
      </c>
      <c r="E242" s="212">
        <v>16.494845360824744</v>
      </c>
      <c r="F242" s="212">
        <v>9.7693351424694708</v>
      </c>
      <c r="G242" s="212">
        <v>11.266375545851529</v>
      </c>
      <c r="H242" s="212">
        <v>9.1580502215657322</v>
      </c>
      <c r="I242" s="212">
        <v>10.073875083948959</v>
      </c>
      <c r="J242" s="212">
        <v>7.1949947862356627</v>
      </c>
      <c r="K242" s="212">
        <v>6.721915285451197</v>
      </c>
      <c r="L242" s="212">
        <v>9.2687950566426363</v>
      </c>
      <c r="M242" s="212">
        <v>12.240663900414937</v>
      </c>
      <c r="O242" s="272" t="str">
        <f>O14</f>
        <v>GR '14</v>
      </c>
      <c r="P242" s="212">
        <v>17.445482866043616</v>
      </c>
      <c r="Q242" s="212">
        <v>30.299251870324191</v>
      </c>
      <c r="R242" s="212">
        <v>22.248803827751196</v>
      </c>
      <c r="S242" s="212">
        <v>19.204284621270084</v>
      </c>
      <c r="T242" s="212">
        <v>14.605067064083457</v>
      </c>
      <c r="U242" s="212">
        <v>17.168141592920353</v>
      </c>
      <c r="V242" s="212">
        <v>22.84569138276553</v>
      </c>
      <c r="W242" s="212">
        <v>15.384615384615383</v>
      </c>
      <c r="X242" s="212">
        <v>15.31135531135531</v>
      </c>
      <c r="Y242" s="212">
        <v>16.400709219858157</v>
      </c>
      <c r="Z242" s="100">
        <v>8.928571428571427</v>
      </c>
      <c r="AA242" s="182"/>
      <c r="AB242" s="101">
        <v>13.79518351816621</v>
      </c>
    </row>
    <row r="243" spans="1:28" s="272" customFormat="1" ht="12" x14ac:dyDescent="0.2">
      <c r="B243" s="272" t="str">
        <f>B15</f>
        <v>TK '12</v>
      </c>
      <c r="C243" s="212">
        <v>19.133996489174955</v>
      </c>
      <c r="D243" s="212">
        <v>36.647173489278757</v>
      </c>
      <c r="E243" s="212">
        <v>30.573248407643312</v>
      </c>
      <c r="F243" s="212">
        <v>28.559602649006621</v>
      </c>
      <c r="G243" s="212">
        <v>25.23033309709426</v>
      </c>
      <c r="H243" s="212">
        <v>22.700814901047732</v>
      </c>
      <c r="I243" s="212">
        <v>25.200642054574637</v>
      </c>
      <c r="J243" s="212">
        <v>19.34156378600823</v>
      </c>
      <c r="K243" s="212">
        <v>20.039164490861619</v>
      </c>
      <c r="L243" s="212">
        <v>22.128637059724348</v>
      </c>
      <c r="M243" s="212">
        <v>27.95081967213115</v>
      </c>
      <c r="O243" s="272" t="str">
        <f>O15</f>
        <v>TK '12</v>
      </c>
      <c r="P243" s="212">
        <v>36.989795918367349</v>
      </c>
      <c r="Q243" s="212">
        <v>43.465909090909086</v>
      </c>
      <c r="R243" s="212">
        <v>43.382352941176471</v>
      </c>
      <c r="S243" s="212">
        <v>42.754025541365905</v>
      </c>
      <c r="T243" s="212">
        <v>30.477223427331886</v>
      </c>
      <c r="U243" s="212">
        <v>35.947302383939778</v>
      </c>
      <c r="V243" s="212">
        <v>42.428785607196403</v>
      </c>
      <c r="W243" s="212">
        <v>40.042223786066145</v>
      </c>
      <c r="X243" s="212">
        <v>39.67268623024831</v>
      </c>
      <c r="Y243" s="212">
        <v>43.732112192329708</v>
      </c>
      <c r="Z243" s="100">
        <v>26.492537313432834</v>
      </c>
      <c r="AA243" s="183"/>
      <c r="AB243" s="101">
        <v>31.239807071723515</v>
      </c>
    </row>
    <row r="244" spans="1:28" s="272" customFormat="1" ht="12" x14ac:dyDescent="0.2">
      <c r="O244" s="273"/>
    </row>
    <row r="245" spans="1:28" s="272" customFormat="1" ht="12" x14ac:dyDescent="0.2">
      <c r="A245" s="273" t="str">
        <f>A17</f>
        <v>2.</v>
      </c>
      <c r="B245" s="273" t="str">
        <f>B17</f>
        <v>Partij van de Arbeid</v>
      </c>
      <c r="C245" s="298">
        <f>SUM(C17/(C160/100))</f>
        <v>7.0488721804511272</v>
      </c>
      <c r="D245" s="298">
        <f t="shared" ref="D245:M245" si="34">SUM(D17/(D160/100))</f>
        <v>4.9167927382753405</v>
      </c>
      <c r="E245" s="298">
        <f t="shared" si="34"/>
        <v>5.4783319705641862</v>
      </c>
      <c r="F245" s="298">
        <f t="shared" si="34"/>
        <v>5.0445103857566771</v>
      </c>
      <c r="G245" s="298">
        <f t="shared" si="34"/>
        <v>6.1471861471861464</v>
      </c>
      <c r="H245" s="298">
        <f t="shared" si="34"/>
        <v>7.3022312373225153</v>
      </c>
      <c r="I245" s="298">
        <f t="shared" si="34"/>
        <v>6.6699123661148985</v>
      </c>
      <c r="J245" s="298">
        <f t="shared" si="34"/>
        <v>5.5483028720626635</v>
      </c>
      <c r="K245" s="298">
        <f t="shared" si="34"/>
        <v>5.4156171284634755</v>
      </c>
      <c r="L245" s="298">
        <f t="shared" si="34"/>
        <v>6.4821558630735616</v>
      </c>
      <c r="M245" s="298">
        <f t="shared" si="34"/>
        <v>7.3863636363636358</v>
      </c>
      <c r="N245" s="273" t="str">
        <f>N17</f>
        <v>2.</v>
      </c>
      <c r="O245" s="273" t="str">
        <f>O17</f>
        <v>Partij van de Arbeid</v>
      </c>
      <c r="P245" s="298">
        <f t="shared" ref="P245:Z245" si="35">SUM(P17/(P160/100))</f>
        <v>2.5404157043879909</v>
      </c>
      <c r="Q245" s="298">
        <f t="shared" si="35"/>
        <v>3.9376538146021329</v>
      </c>
      <c r="R245" s="298">
        <f t="shared" si="35"/>
        <v>2.6408450704225355</v>
      </c>
      <c r="S245" s="298">
        <f t="shared" si="35"/>
        <v>4.1102514506769827</v>
      </c>
      <c r="T245" s="298">
        <f t="shared" si="35"/>
        <v>5.847665847665847</v>
      </c>
      <c r="U245" s="298">
        <f t="shared" si="35"/>
        <v>4.5427728613569327</v>
      </c>
      <c r="V245" s="298">
        <f t="shared" si="35"/>
        <v>4.3238270469181233</v>
      </c>
      <c r="W245" s="298">
        <f t="shared" si="35"/>
        <v>4.7159090909090908</v>
      </c>
      <c r="X245" s="298">
        <f t="shared" si="35"/>
        <v>5.3800592300098709</v>
      </c>
      <c r="Y245" s="298">
        <f t="shared" si="35"/>
        <v>3.9851222104144526</v>
      </c>
      <c r="Z245" s="298">
        <f t="shared" si="35"/>
        <v>12.663755458515285</v>
      </c>
      <c r="AA245" s="297"/>
      <c r="AB245" s="298">
        <f>SUM(AA17/($AA$160/100))</f>
        <v>5.4887313243859204</v>
      </c>
    </row>
    <row r="246" spans="1:28" s="272" customFormat="1" ht="12" x14ac:dyDescent="0.2">
      <c r="B246" s="273" t="str">
        <f t="shared" ref="B246:B251" si="36">B18</f>
        <v>(P.v.d.A.)</v>
      </c>
      <c r="O246" s="273" t="str">
        <f t="shared" ref="O246:O251" si="37">O18</f>
        <v>(P.v.d.A.)</v>
      </c>
    </row>
    <row r="247" spans="1:28" s="272" customFormat="1" ht="12" x14ac:dyDescent="0.2">
      <c r="B247" s="272" t="str">
        <f t="shared" si="36"/>
        <v>PS '15</v>
      </c>
      <c r="C247" s="212">
        <v>12.681744749596122</v>
      </c>
      <c r="D247" s="212">
        <v>10.409356725146198</v>
      </c>
      <c r="E247" s="212">
        <v>9.4186046511627914</v>
      </c>
      <c r="F247" s="212">
        <v>7.8321678321678316</v>
      </c>
      <c r="G247" s="212">
        <v>9.0400745573159362</v>
      </c>
      <c r="H247" s="212">
        <v>13.404605263157894</v>
      </c>
      <c r="I247" s="212">
        <v>11.974789915966387</v>
      </c>
      <c r="J247" s="212">
        <v>10.801781737193764</v>
      </c>
      <c r="K247" s="212">
        <v>9.9585062240663902</v>
      </c>
      <c r="L247" s="212">
        <v>11.652542372881356</v>
      </c>
      <c r="M247" s="212">
        <v>12.131519274376418</v>
      </c>
      <c r="O247" s="272" t="str">
        <f t="shared" si="37"/>
        <v>PS '15</v>
      </c>
      <c r="P247" s="212">
        <v>3.2727272727272729</v>
      </c>
      <c r="Q247" s="212">
        <v>7.5445816186556929</v>
      </c>
      <c r="R247" s="212">
        <v>5.7591623036649215</v>
      </c>
      <c r="S247" s="212">
        <v>6.4705882352941178</v>
      </c>
      <c r="T247" s="212">
        <v>10.378912685337726</v>
      </c>
      <c r="U247" s="212">
        <v>8.7984862819299909</v>
      </c>
      <c r="V247" s="212">
        <v>7.569721115537849</v>
      </c>
      <c r="W247" s="212">
        <v>7.9797979797979792</v>
      </c>
      <c r="X247" s="212">
        <v>9.0909090909090899</v>
      </c>
      <c r="Y247" s="212">
        <v>6.25</v>
      </c>
      <c r="Z247" s="212">
        <v>21.951219512195124</v>
      </c>
      <c r="AA247" s="180"/>
      <c r="AB247" s="212">
        <v>9.6897838196964283</v>
      </c>
    </row>
    <row r="248" spans="1:28" s="272" customFormat="1" ht="12" x14ac:dyDescent="0.2">
      <c r="B248" s="272" t="str">
        <f t="shared" si="36"/>
        <v>WS '15</v>
      </c>
      <c r="C248" s="212">
        <v>12.168874172185431</v>
      </c>
      <c r="D248" s="212">
        <v>9.7944377267230962</v>
      </c>
      <c r="E248" s="212">
        <v>9.9526066350710902</v>
      </c>
      <c r="F248" s="212">
        <v>10.171919770773638</v>
      </c>
      <c r="G248" s="212">
        <v>11.228406909788868</v>
      </c>
      <c r="H248" s="212">
        <v>14.14055884843353</v>
      </c>
      <c r="I248" s="212">
        <v>12.427325581395349</v>
      </c>
      <c r="J248" s="212">
        <v>11.279069767441861</v>
      </c>
      <c r="K248" s="212">
        <v>13.015184381778742</v>
      </c>
      <c r="L248" s="212">
        <v>12.294182217343579</v>
      </c>
      <c r="M248" s="212">
        <v>15.087719298245613</v>
      </c>
      <c r="O248" s="272" t="str">
        <f t="shared" si="37"/>
        <v>WS '15</v>
      </c>
      <c r="P248" s="212">
        <v>3.2727272727272729</v>
      </c>
      <c r="Q248" s="212">
        <v>7.2443181818181817</v>
      </c>
      <c r="R248" s="212">
        <v>5.691056910569106</v>
      </c>
      <c r="S248" s="212">
        <v>7.9061685490877496</v>
      </c>
      <c r="T248" s="212">
        <v>9.4903339191564147</v>
      </c>
      <c r="U248" s="212">
        <v>11.397423191278493</v>
      </c>
      <c r="V248" s="212">
        <v>8.8659793814432994</v>
      </c>
      <c r="W248" s="212">
        <v>9.119496855345913</v>
      </c>
      <c r="X248" s="212">
        <v>10.970081595648233</v>
      </c>
      <c r="Y248" s="212">
        <v>8.8328075709779181</v>
      </c>
      <c r="Z248" s="212">
        <v>17.073170731707318</v>
      </c>
      <c r="AA248" s="181"/>
      <c r="AB248" s="212">
        <v>11.109289617486338</v>
      </c>
    </row>
    <row r="249" spans="1:28" s="272" customFormat="1" ht="12" x14ac:dyDescent="0.2">
      <c r="B249" s="272" t="str">
        <f t="shared" si="36"/>
        <v>EP '14</v>
      </c>
      <c r="C249" s="212">
        <v>11.508951406649617</v>
      </c>
      <c r="D249" s="212">
        <v>8.1845238095238102</v>
      </c>
      <c r="E249" s="212">
        <v>8.8235294117647065</v>
      </c>
      <c r="F249" s="212">
        <v>8.5217391304347831</v>
      </c>
      <c r="G249" s="212">
        <v>9.4080338266384764</v>
      </c>
      <c r="H249" s="212">
        <v>12.159533073929962</v>
      </c>
      <c r="I249" s="212">
        <v>10.910730387736701</v>
      </c>
      <c r="J249" s="212">
        <v>9.549795361527968</v>
      </c>
      <c r="K249" s="212">
        <v>10.201511335012594</v>
      </c>
      <c r="L249" s="212">
        <v>10.051546391752577</v>
      </c>
      <c r="M249" s="212">
        <v>13.298565840938723</v>
      </c>
      <c r="O249" s="272" t="str">
        <f t="shared" si="37"/>
        <v>EP '14</v>
      </c>
      <c r="P249" s="212">
        <v>2.8708133971291869</v>
      </c>
      <c r="Q249" s="212">
        <v>5.9322033898305078</v>
      </c>
      <c r="R249" s="212">
        <v>5.3691275167785237</v>
      </c>
      <c r="S249" s="212">
        <v>5.6680161943319831</v>
      </c>
      <c r="T249" s="212">
        <v>7.9655543595263731</v>
      </c>
      <c r="U249" s="212">
        <v>7.4944071588366894</v>
      </c>
      <c r="V249" s="212">
        <v>5.3475935828877006</v>
      </c>
      <c r="W249" s="212">
        <v>6.1559507523939816</v>
      </c>
      <c r="X249" s="212">
        <v>7.482993197278911</v>
      </c>
      <c r="Y249" s="212">
        <v>6.0453400503778338</v>
      </c>
      <c r="Z249" s="212">
        <v>14.285714285714285</v>
      </c>
      <c r="AA249" s="182"/>
      <c r="AB249" s="212">
        <v>8.78867265469062</v>
      </c>
    </row>
    <row r="250" spans="1:28" s="272" customFormat="1" ht="12" x14ac:dyDescent="0.2">
      <c r="B250" s="272" t="str">
        <f t="shared" si="36"/>
        <v>GR '14</v>
      </c>
      <c r="C250" s="212">
        <v>12.129202373104812</v>
      </c>
      <c r="D250" s="212">
        <v>9.5688748685594121</v>
      </c>
      <c r="E250" s="212">
        <v>10.103092783505156</v>
      </c>
      <c r="F250" s="212">
        <v>10.040705563093622</v>
      </c>
      <c r="G250" s="212">
        <v>9.9563318777292587</v>
      </c>
      <c r="H250" s="212">
        <v>11.447562776957165</v>
      </c>
      <c r="I250" s="212">
        <v>11.820013431833445</v>
      </c>
      <c r="J250" s="212">
        <v>12.930135557872784</v>
      </c>
      <c r="K250" s="212">
        <v>14.08839779005525</v>
      </c>
      <c r="L250" s="212">
        <v>13.800205973223481</v>
      </c>
      <c r="M250" s="212">
        <v>14.004149377593361</v>
      </c>
      <c r="O250" s="272" t="str">
        <f t="shared" si="37"/>
        <v>GR '14</v>
      </c>
      <c r="P250" s="212">
        <v>2.8037383177570092</v>
      </c>
      <c r="Q250" s="212">
        <v>6.2344139650872821</v>
      </c>
      <c r="R250" s="212">
        <v>5.0239234449760772</v>
      </c>
      <c r="S250" s="212">
        <v>7.5745983167559299</v>
      </c>
      <c r="T250" s="212">
        <v>10.059612518628912</v>
      </c>
      <c r="U250" s="212">
        <v>8.5840707964601766</v>
      </c>
      <c r="V250" s="212">
        <v>6.0120240480961922</v>
      </c>
      <c r="W250" s="212">
        <v>8.5576923076923066</v>
      </c>
      <c r="X250" s="212">
        <v>11.794871794871794</v>
      </c>
      <c r="Y250" s="212">
        <v>7.5354609929078018</v>
      </c>
      <c r="Z250" s="212">
        <v>23.214285714285712</v>
      </c>
      <c r="AA250" s="182"/>
      <c r="AB250" s="212">
        <v>10.333627209874253</v>
      </c>
    </row>
    <row r="251" spans="1:28" s="272" customFormat="1" ht="12" x14ac:dyDescent="0.2">
      <c r="B251" s="272" t="str">
        <f t="shared" si="36"/>
        <v>TK '12</v>
      </c>
      <c r="C251" s="212">
        <v>26.565242832065536</v>
      </c>
      <c r="D251" s="212">
        <v>16.861598440545809</v>
      </c>
      <c r="E251" s="212">
        <v>20.302547770700635</v>
      </c>
      <c r="F251" s="212">
        <v>20.281456953642383</v>
      </c>
      <c r="G251" s="212">
        <v>22.041105598866054</v>
      </c>
      <c r="H251" s="212">
        <v>26.658905704307333</v>
      </c>
      <c r="I251" s="212">
        <v>26.056714820759762</v>
      </c>
      <c r="J251" s="212">
        <v>29.149519890260631</v>
      </c>
      <c r="K251" s="212">
        <v>27.93733681462141</v>
      </c>
      <c r="L251" s="212">
        <v>25.421133231240429</v>
      </c>
      <c r="M251" s="212">
        <v>25.081967213114755</v>
      </c>
      <c r="O251" s="272" t="str">
        <f t="shared" si="37"/>
        <v>TK '12</v>
      </c>
      <c r="P251" s="212">
        <v>10.204081632653061</v>
      </c>
      <c r="Q251" s="212">
        <v>10.416666666666666</v>
      </c>
      <c r="R251" s="212">
        <v>9.742647058823529</v>
      </c>
      <c r="S251" s="212">
        <v>18.212104386451969</v>
      </c>
      <c r="T251" s="212">
        <v>20.661605206073752</v>
      </c>
      <c r="U251" s="212">
        <v>19.510664993726476</v>
      </c>
      <c r="V251" s="212">
        <v>16.641679160419791</v>
      </c>
      <c r="W251" s="212">
        <v>16.185784658691063</v>
      </c>
      <c r="X251" s="212">
        <v>17.32505643340858</v>
      </c>
      <c r="Y251" s="212">
        <v>17.286777332570122</v>
      </c>
      <c r="Z251" s="212">
        <v>26.865671641791042</v>
      </c>
      <c r="AA251" s="183"/>
      <c r="AB251" s="212">
        <v>21.232520212359901</v>
      </c>
    </row>
    <row r="252" spans="1:28" s="272" customFormat="1" ht="12" x14ac:dyDescent="0.2">
      <c r="B252" s="273"/>
      <c r="O252" s="273"/>
    </row>
    <row r="253" spans="1:28" s="272" customFormat="1" ht="12" x14ac:dyDescent="0.2">
      <c r="A253" s="273" t="str">
        <f>A25</f>
        <v>3.</v>
      </c>
      <c r="B253" s="273" t="str">
        <f>B25</f>
        <v>PVV</v>
      </c>
      <c r="C253" s="298">
        <f>SUM(C25/(C160/100))</f>
        <v>12.5</v>
      </c>
      <c r="D253" s="298">
        <f t="shared" ref="D253:M253" si="38">SUM(D25/(D160/100))</f>
        <v>8.5476550680786687</v>
      </c>
      <c r="E253" s="298">
        <f t="shared" si="38"/>
        <v>6.2959934587080948</v>
      </c>
      <c r="F253" s="298">
        <f t="shared" si="38"/>
        <v>10.286844708209694</v>
      </c>
      <c r="G253" s="298">
        <f t="shared" si="38"/>
        <v>7.9653679653679648</v>
      </c>
      <c r="H253" s="298">
        <f t="shared" si="38"/>
        <v>10.04056795131846</v>
      </c>
      <c r="I253" s="298">
        <f t="shared" si="38"/>
        <v>7.3028237585199616</v>
      </c>
      <c r="J253" s="298">
        <f t="shared" si="38"/>
        <v>13.77284595300261</v>
      </c>
      <c r="K253" s="298">
        <f t="shared" si="38"/>
        <v>12.909319899244332</v>
      </c>
      <c r="L253" s="298">
        <f t="shared" si="38"/>
        <v>10.779315367807721</v>
      </c>
      <c r="M253" s="298">
        <f t="shared" si="38"/>
        <v>7.0616883116883118</v>
      </c>
      <c r="N253" s="273" t="str">
        <f>N25</f>
        <v>3.</v>
      </c>
      <c r="O253" s="273" t="str">
        <f>O25</f>
        <v>PVV</v>
      </c>
      <c r="P253" s="298">
        <f t="shared" ref="P253:Z253" si="39">SUM(P25/(P160/100))</f>
        <v>10.161662817551964</v>
      </c>
      <c r="Q253" s="298">
        <f t="shared" si="39"/>
        <v>8.6136177194421659</v>
      </c>
      <c r="R253" s="298">
        <f t="shared" si="39"/>
        <v>11.443661971830986</v>
      </c>
      <c r="S253" s="298">
        <f t="shared" si="39"/>
        <v>8.5106382978723403</v>
      </c>
      <c r="T253" s="298">
        <f t="shared" si="39"/>
        <v>11.646191646191646</v>
      </c>
      <c r="U253" s="298">
        <f t="shared" si="39"/>
        <v>10.914454277286136</v>
      </c>
      <c r="V253" s="298">
        <f t="shared" si="39"/>
        <v>10.211591536338547</v>
      </c>
      <c r="W253" s="298">
        <f t="shared" si="39"/>
        <v>10.113636363636363</v>
      </c>
      <c r="X253" s="298">
        <f t="shared" si="39"/>
        <v>9.3287265547877585</v>
      </c>
      <c r="Y253" s="298">
        <f t="shared" si="39"/>
        <v>8.9266737513283747</v>
      </c>
      <c r="Z253" s="298">
        <f t="shared" si="39"/>
        <v>16.593886462882097</v>
      </c>
      <c r="AA253" s="297"/>
      <c r="AB253" s="298">
        <f>SUM(AA25/($AA$160/100))</f>
        <v>9.9613826285135474</v>
      </c>
    </row>
    <row r="254" spans="1:28" s="272" customFormat="1" ht="12" x14ac:dyDescent="0.2">
      <c r="B254" s="273" t="str">
        <f>B26</f>
        <v>(Partij voor de Vrijheid)</v>
      </c>
      <c r="O254" s="273" t="str">
        <f>O26</f>
        <v>(Partij voor de Vrijheid)</v>
      </c>
    </row>
    <row r="255" spans="1:28" s="272" customFormat="1" ht="12" x14ac:dyDescent="0.2">
      <c r="B255" s="272" t="str">
        <f>B27</f>
        <v>PS '15</v>
      </c>
      <c r="C255" s="212">
        <v>10.581583198707593</v>
      </c>
      <c r="D255" s="212">
        <v>7.8362573099415203</v>
      </c>
      <c r="E255" s="212">
        <v>6.395348837209303</v>
      </c>
      <c r="F255" s="212">
        <v>7.6923076923076916</v>
      </c>
      <c r="G255" s="212">
        <v>7.8285181733457589</v>
      </c>
      <c r="H255" s="212">
        <v>6.8256578947368416</v>
      </c>
      <c r="I255" s="212">
        <v>6.3725490196078436</v>
      </c>
      <c r="J255" s="212">
        <v>10.801781737193764</v>
      </c>
      <c r="K255" s="212">
        <v>11.514522821576763</v>
      </c>
      <c r="L255" s="212">
        <v>10.0635593220339</v>
      </c>
      <c r="M255" s="212">
        <v>7.1428571428571423</v>
      </c>
      <c r="O255" s="272" t="str">
        <f>O27</f>
        <v>PS '15</v>
      </c>
      <c r="P255" s="212">
        <v>7.2727272727272725</v>
      </c>
      <c r="Q255" s="212">
        <v>8.6419753086419746</v>
      </c>
      <c r="R255" s="212">
        <v>10.99476439790576</v>
      </c>
      <c r="S255" s="212">
        <v>6.8907563025210079</v>
      </c>
      <c r="T255" s="212">
        <v>9.3080724876441518</v>
      </c>
      <c r="U255" s="212">
        <v>10.785241248817407</v>
      </c>
      <c r="V255" s="212">
        <v>10.55776892430279</v>
      </c>
      <c r="W255" s="212">
        <v>9.4949494949494948</v>
      </c>
      <c r="X255" s="212">
        <v>8.1996434937611404</v>
      </c>
      <c r="Y255" s="212">
        <v>9.4758064516129039</v>
      </c>
      <c r="Z255" s="100">
        <v>9.7560975609756095</v>
      </c>
      <c r="AA255" s="180"/>
      <c r="AB255" s="101">
        <v>8.7034292431134066</v>
      </c>
    </row>
    <row r="256" spans="1:28" s="272" customFormat="1" ht="12" x14ac:dyDescent="0.2">
      <c r="B256" s="272" t="str">
        <f>B28</f>
        <v>WS '15</v>
      </c>
      <c r="O256" s="272" t="str">
        <f>O28</f>
        <v>WS '15</v>
      </c>
      <c r="AA256" s="286"/>
    </row>
    <row r="257" spans="1:28" s="272" customFormat="1" ht="12" x14ac:dyDescent="0.2">
      <c r="B257" s="272" t="str">
        <f>B29</f>
        <v>EP '14</v>
      </c>
      <c r="C257" s="212">
        <v>12.446717817561806</v>
      </c>
      <c r="D257" s="212">
        <v>8.6309523809523814</v>
      </c>
      <c r="E257" s="212">
        <v>8.6834733893557434</v>
      </c>
      <c r="F257" s="212">
        <v>8.5217391304347831</v>
      </c>
      <c r="G257" s="212">
        <v>8.2452431289640593</v>
      </c>
      <c r="H257" s="212">
        <v>8.5603112840466924</v>
      </c>
      <c r="I257" s="212">
        <v>7.5743913435527501</v>
      </c>
      <c r="J257" s="212">
        <v>9.8226466575716227</v>
      </c>
      <c r="K257" s="212">
        <v>13.476070528967254</v>
      </c>
      <c r="L257" s="212">
        <v>9.9226804123711343</v>
      </c>
      <c r="M257" s="212">
        <v>10.29986962190352</v>
      </c>
      <c r="O257" s="272" t="str">
        <f>O29</f>
        <v>EP '14</v>
      </c>
      <c r="P257" s="212">
        <v>10.047846889952154</v>
      </c>
      <c r="Q257" s="212">
        <v>10.169491525423728</v>
      </c>
      <c r="R257" s="212">
        <v>15.100671140939598</v>
      </c>
      <c r="S257" s="212">
        <v>8.9068825910931171</v>
      </c>
      <c r="T257" s="212">
        <v>10.764262648008613</v>
      </c>
      <c r="U257" s="212">
        <v>9.6196868008948559</v>
      </c>
      <c r="V257" s="212">
        <v>10.962566844919785</v>
      </c>
      <c r="W257" s="212">
        <v>12.448700410396718</v>
      </c>
      <c r="X257" s="212">
        <v>9.9773242630385486</v>
      </c>
      <c r="Y257" s="212">
        <v>11.083123425692694</v>
      </c>
      <c r="Z257" s="100">
        <v>14.285714285714285</v>
      </c>
      <c r="AA257" s="182"/>
      <c r="AB257" s="101">
        <v>10.079840319361278</v>
      </c>
    </row>
    <row r="258" spans="1:28" s="272" customFormat="1" ht="12" x14ac:dyDescent="0.2">
      <c r="B258" s="272" t="str">
        <f>B30</f>
        <v>TK '12</v>
      </c>
      <c r="C258" s="212">
        <v>10.942071386775892</v>
      </c>
      <c r="D258" s="212">
        <v>5.8479532163742691</v>
      </c>
      <c r="E258" s="212">
        <v>5.9713375796178338</v>
      </c>
      <c r="F258" s="212">
        <v>7.0364238410596025</v>
      </c>
      <c r="G258" s="212">
        <v>5.3862508858965272</v>
      </c>
      <c r="H258" s="212">
        <v>6.1699650756693831</v>
      </c>
      <c r="I258" s="212">
        <v>5.9390048154093096</v>
      </c>
      <c r="J258" s="212">
        <v>10.905349794238683</v>
      </c>
      <c r="K258" s="212">
        <v>10.574412532637076</v>
      </c>
      <c r="L258" s="212">
        <v>8.4992343032159265</v>
      </c>
      <c r="M258" s="212">
        <v>6.3114754098360661</v>
      </c>
      <c r="O258" s="272" t="str">
        <f>O30</f>
        <v>TK '12</v>
      </c>
      <c r="P258" s="212">
        <v>8.9285714285714288</v>
      </c>
      <c r="Q258" s="212">
        <v>6.5340909090909092</v>
      </c>
      <c r="R258" s="212">
        <v>10.845588235294118</v>
      </c>
      <c r="S258" s="212">
        <v>5.4414214325374788</v>
      </c>
      <c r="T258" s="212">
        <v>7.971800433839479</v>
      </c>
      <c r="U258" s="212">
        <v>8.7829360100376412</v>
      </c>
      <c r="V258" s="212">
        <v>6.8965517241379315</v>
      </c>
      <c r="W258" s="212">
        <v>9.7818437719915554</v>
      </c>
      <c r="X258" s="212">
        <v>8.1828442437923261</v>
      </c>
      <c r="Y258" s="212">
        <v>8.7006296508299954</v>
      </c>
      <c r="Z258" s="100">
        <v>9.3283582089552226</v>
      </c>
      <c r="AA258" s="183"/>
      <c r="AB258" s="101">
        <v>7.8559283805822551</v>
      </c>
    </row>
    <row r="259" spans="1:28" s="272" customFormat="1" ht="12" x14ac:dyDescent="0.2">
      <c r="B259" s="273"/>
      <c r="O259" s="273"/>
    </row>
    <row r="260" spans="1:28" s="272" customFormat="1" ht="12" x14ac:dyDescent="0.2">
      <c r="A260" s="273" t="str">
        <f>A32</f>
        <v>4.</v>
      </c>
      <c r="B260" s="273" t="str">
        <f>B32</f>
        <v>SP</v>
      </c>
      <c r="C260" s="296">
        <f>SUM(C32/(C160/100))</f>
        <v>7.8477443609022552</v>
      </c>
      <c r="D260" s="296">
        <f t="shared" ref="D260:M260" si="40">SUM(D32/(D160/100))</f>
        <v>5.3706505295007565</v>
      </c>
      <c r="E260" s="296">
        <f t="shared" si="40"/>
        <v>4.4971381847914964</v>
      </c>
      <c r="F260" s="296">
        <f t="shared" si="40"/>
        <v>5.5390702274975272</v>
      </c>
      <c r="G260" s="296">
        <f t="shared" si="40"/>
        <v>5.0216450216450212</v>
      </c>
      <c r="H260" s="296">
        <f t="shared" si="40"/>
        <v>7.2515212981744428</v>
      </c>
      <c r="I260" s="296">
        <f t="shared" si="40"/>
        <v>6.0856864654333007</v>
      </c>
      <c r="J260" s="296">
        <f t="shared" si="40"/>
        <v>10.704960835509139</v>
      </c>
      <c r="K260" s="296">
        <f t="shared" si="40"/>
        <v>10.012594458438286</v>
      </c>
      <c r="L260" s="296">
        <f t="shared" si="40"/>
        <v>7.6474872541879098</v>
      </c>
      <c r="M260" s="296">
        <f t="shared" si="40"/>
        <v>4.0584415584415581</v>
      </c>
      <c r="N260" s="273" t="str">
        <f>N32</f>
        <v>4.</v>
      </c>
      <c r="O260" s="273" t="str">
        <f>O32</f>
        <v>SP</v>
      </c>
      <c r="P260" s="296">
        <f t="shared" ref="P260:Z260" si="41">SUM(P32/(P160/100))</f>
        <v>4.1570438799076213</v>
      </c>
      <c r="Q260" s="296">
        <f t="shared" si="41"/>
        <v>3.9376538146021329</v>
      </c>
      <c r="R260" s="296">
        <f t="shared" si="41"/>
        <v>5.2816901408450709</v>
      </c>
      <c r="S260" s="296">
        <f t="shared" si="41"/>
        <v>3.3365570599613155</v>
      </c>
      <c r="T260" s="296">
        <f t="shared" si="41"/>
        <v>5.2088452088452089</v>
      </c>
      <c r="U260" s="296">
        <f t="shared" si="41"/>
        <v>5.4277286135693217</v>
      </c>
      <c r="V260" s="296">
        <f t="shared" si="41"/>
        <v>3.035878564857406</v>
      </c>
      <c r="W260" s="296">
        <f t="shared" si="41"/>
        <v>4.7727272727272725</v>
      </c>
      <c r="X260" s="296">
        <f t="shared" si="41"/>
        <v>5.528134254689042</v>
      </c>
      <c r="Y260" s="296">
        <f t="shared" si="41"/>
        <v>3.6131774707757702</v>
      </c>
      <c r="Z260" s="296">
        <f t="shared" si="41"/>
        <v>6.1135371179039302</v>
      </c>
      <c r="AA260" s="297"/>
      <c r="AB260" s="298">
        <f>SUM(AA32/($AA$160/100))</f>
        <v>5.7831096480121547</v>
      </c>
    </row>
    <row r="261" spans="1:28" s="272" customFormat="1" ht="12" x14ac:dyDescent="0.2">
      <c r="B261" s="273" t="str">
        <f>B33</f>
        <v>(Socialistische Partij)</v>
      </c>
      <c r="O261" s="273" t="str">
        <f>O33</f>
        <v>(Socialistische Partij)</v>
      </c>
    </row>
    <row r="262" spans="1:28" s="272" customFormat="1" ht="12" x14ac:dyDescent="0.2">
      <c r="B262" s="272" t="str">
        <f>B34</f>
        <v>PS '15</v>
      </c>
      <c r="C262" s="212">
        <v>11.550888529886914</v>
      </c>
      <c r="D262" s="212">
        <v>6.4327485380116958</v>
      </c>
      <c r="E262" s="212">
        <v>7.2093023255813957</v>
      </c>
      <c r="F262" s="212">
        <v>9.37062937062937</v>
      </c>
      <c r="G262" s="212">
        <v>8.387698042870456</v>
      </c>
      <c r="H262" s="212">
        <v>10.032894736842104</v>
      </c>
      <c r="I262" s="212">
        <v>6.7226890756302522</v>
      </c>
      <c r="J262" s="212">
        <v>13.474387527839642</v>
      </c>
      <c r="K262" s="212">
        <v>14.522821576763485</v>
      </c>
      <c r="L262" s="212">
        <v>10.699152542372882</v>
      </c>
      <c r="M262" s="212">
        <v>7.5963718820861672</v>
      </c>
      <c r="O262" s="272" t="str">
        <f>O34</f>
        <v>PS '15</v>
      </c>
      <c r="P262" s="212">
        <v>4.7272727272727275</v>
      </c>
      <c r="Q262" s="212">
        <v>4.252400548696845</v>
      </c>
      <c r="R262" s="212">
        <v>4.7120418848167542</v>
      </c>
      <c r="S262" s="212">
        <v>3.9495798319327728</v>
      </c>
      <c r="T262" s="212">
        <v>8.2372322899505761</v>
      </c>
      <c r="U262" s="212">
        <v>7.9470198675496686</v>
      </c>
      <c r="V262" s="212">
        <v>7.1713147410358573</v>
      </c>
      <c r="W262" s="212">
        <v>4.8484848484848486</v>
      </c>
      <c r="X262" s="212">
        <v>8.8235294117647047</v>
      </c>
      <c r="Y262" s="212">
        <v>5.745967741935484</v>
      </c>
      <c r="Z262" s="212">
        <v>17.073170731707318</v>
      </c>
      <c r="AA262" s="180"/>
      <c r="AB262" s="212">
        <v>8.1974753411355863</v>
      </c>
    </row>
    <row r="263" spans="1:28" s="272" customFormat="1" ht="12" x14ac:dyDescent="0.2">
      <c r="B263" s="272" t="str">
        <f>B35</f>
        <v>WS '15</v>
      </c>
      <c r="O263" s="272" t="str">
        <f>O35</f>
        <v>WS '15</v>
      </c>
      <c r="AA263" s="286"/>
    </row>
    <row r="264" spans="1:28" s="272" customFormat="1" ht="12" x14ac:dyDescent="0.2">
      <c r="B264" s="272" t="str">
        <f>B36</f>
        <v>EP '14</v>
      </c>
      <c r="C264" s="212">
        <v>9.9744245524296673</v>
      </c>
      <c r="D264" s="212">
        <v>6.6964285714285721</v>
      </c>
      <c r="E264" s="212">
        <v>5.742296918767507</v>
      </c>
      <c r="F264" s="212">
        <v>7.4782608695652177</v>
      </c>
      <c r="G264" s="212">
        <v>6.9767441860465107</v>
      </c>
      <c r="H264" s="212">
        <v>7.4902723735408561</v>
      </c>
      <c r="I264" s="212">
        <v>4.7790802524797114</v>
      </c>
      <c r="J264" s="212">
        <v>13.096862210095498</v>
      </c>
      <c r="K264" s="212">
        <v>11.209068010075566</v>
      </c>
      <c r="L264" s="212">
        <v>9.4072164948453612</v>
      </c>
      <c r="M264" s="212">
        <v>5.8670143415906129</v>
      </c>
      <c r="O264" s="272" t="str">
        <f>O36</f>
        <v>EP '14</v>
      </c>
      <c r="P264" s="212">
        <v>3.3492822966507179</v>
      </c>
      <c r="Q264" s="212">
        <v>4.406779661016949</v>
      </c>
      <c r="R264" s="212">
        <v>4.6979865771812079</v>
      </c>
      <c r="S264" s="212">
        <v>3.2388663967611335</v>
      </c>
      <c r="T264" s="212">
        <v>9.3649085037674933</v>
      </c>
      <c r="U264" s="212">
        <v>7.1588366890380319</v>
      </c>
      <c r="V264" s="212">
        <v>6.4171122994652405</v>
      </c>
      <c r="W264" s="212">
        <v>4.9247606019151853</v>
      </c>
      <c r="X264" s="212">
        <v>9.2970521541950113</v>
      </c>
      <c r="Y264" s="212">
        <v>4.6599496221662466</v>
      </c>
      <c r="Z264" s="212">
        <v>1.7857142857142856</v>
      </c>
      <c r="AA264" s="182"/>
      <c r="AB264" s="212">
        <v>7.2043413173652695</v>
      </c>
    </row>
    <row r="265" spans="1:28" s="272" customFormat="1" ht="12" x14ac:dyDescent="0.2">
      <c r="B265" s="272" t="str">
        <f>B37</f>
        <v>TK '12</v>
      </c>
      <c r="C265" s="212">
        <v>8.7770626097132833</v>
      </c>
      <c r="D265" s="212">
        <v>6.920077972709552</v>
      </c>
      <c r="E265" s="212">
        <v>5.7324840764331206</v>
      </c>
      <c r="F265" s="212">
        <v>4.8841059602649004</v>
      </c>
      <c r="G265" s="212">
        <v>6.024096385542169</v>
      </c>
      <c r="H265" s="212">
        <v>8.0325960419091977</v>
      </c>
      <c r="I265" s="212">
        <v>5.4039593365436058</v>
      </c>
      <c r="J265" s="212">
        <v>11.385459533607682</v>
      </c>
      <c r="K265" s="212">
        <v>10.182767624020888</v>
      </c>
      <c r="L265" s="212">
        <v>9.2649310872894333</v>
      </c>
      <c r="M265" s="212">
        <v>5.6557377049180335</v>
      </c>
      <c r="O265" s="272" t="str">
        <f>O37</f>
        <v>TK '12</v>
      </c>
      <c r="P265" s="212">
        <v>5.6122448979591839</v>
      </c>
      <c r="Q265" s="212">
        <v>5.208333333333333</v>
      </c>
      <c r="R265" s="212">
        <v>3.8602941176470584</v>
      </c>
      <c r="S265" s="212">
        <v>3.5535813436979451</v>
      </c>
      <c r="T265" s="212">
        <v>7.3210412147505419</v>
      </c>
      <c r="U265" s="212">
        <v>6.0225846925972402</v>
      </c>
      <c r="V265" s="212">
        <v>5.3973013493253372</v>
      </c>
      <c r="W265" s="212">
        <v>5.4187192118226601</v>
      </c>
      <c r="X265" s="212">
        <v>5.3047404063205423</v>
      </c>
      <c r="Y265" s="212">
        <v>4.3503148254149977</v>
      </c>
      <c r="Z265" s="212">
        <v>6.3432835820895521</v>
      </c>
      <c r="AA265" s="183"/>
      <c r="AB265" s="212">
        <v>6.5269440299802213</v>
      </c>
    </row>
    <row r="266" spans="1:28" s="272" customFormat="1" ht="12" x14ac:dyDescent="0.2">
      <c r="B266" s="273"/>
      <c r="O266" s="273"/>
    </row>
    <row r="267" spans="1:28" s="272" customFormat="1" ht="12" x14ac:dyDescent="0.2">
      <c r="A267" s="273" t="str">
        <f>A39</f>
        <v>5.</v>
      </c>
      <c r="B267" s="273" t="str">
        <f>B39</f>
        <v>CDA</v>
      </c>
      <c r="C267" s="298">
        <f>SUM(C39/(C160/100))</f>
        <v>11.043233082706767</v>
      </c>
      <c r="D267" s="298">
        <f t="shared" ref="D267:M267" si="42">SUM(D39/(D160/100))</f>
        <v>13.691376701966716</v>
      </c>
      <c r="E267" s="298">
        <f t="shared" si="42"/>
        <v>11.937857726901063</v>
      </c>
      <c r="F267" s="298">
        <f t="shared" si="42"/>
        <v>13.649851632047479</v>
      </c>
      <c r="G267" s="298">
        <f t="shared" si="42"/>
        <v>9.1774891774891767</v>
      </c>
      <c r="H267" s="298">
        <f t="shared" si="42"/>
        <v>11.663286004056795</v>
      </c>
      <c r="I267" s="298">
        <f t="shared" si="42"/>
        <v>10.905550146056475</v>
      </c>
      <c r="J267" s="298">
        <f t="shared" si="42"/>
        <v>9.464751958224543</v>
      </c>
      <c r="K267" s="298">
        <f t="shared" si="42"/>
        <v>10.264483627204029</v>
      </c>
      <c r="L267" s="298">
        <f t="shared" si="42"/>
        <v>9.4683175528040788</v>
      </c>
      <c r="M267" s="298">
        <f t="shared" si="42"/>
        <v>14.204545454545455</v>
      </c>
      <c r="N267" s="273" t="str">
        <f>N39</f>
        <v>5.</v>
      </c>
      <c r="O267" s="273" t="str">
        <f>O39</f>
        <v>CDA</v>
      </c>
      <c r="P267" s="298">
        <f>SUM(P39/(P160/100))</f>
        <v>26.789838337182449</v>
      </c>
      <c r="Q267" s="298">
        <f t="shared" ref="Q267:Z267" si="43">SUM(Q39/(Q160/100))</f>
        <v>22.641509433962266</v>
      </c>
      <c r="R267" s="298">
        <f t="shared" si="43"/>
        <v>17.077464788732396</v>
      </c>
      <c r="S267" s="298">
        <f t="shared" si="43"/>
        <v>11.847195357833655</v>
      </c>
      <c r="T267" s="298">
        <f t="shared" si="43"/>
        <v>11.351351351351351</v>
      </c>
      <c r="U267" s="298">
        <f t="shared" si="43"/>
        <v>11.858407079646017</v>
      </c>
      <c r="V267" s="298">
        <f t="shared" si="43"/>
        <v>10.487580496780129</v>
      </c>
      <c r="W267" s="298">
        <f t="shared" si="43"/>
        <v>11.761363636363635</v>
      </c>
      <c r="X267" s="298">
        <f t="shared" si="43"/>
        <v>10.513326752221124</v>
      </c>
      <c r="Y267" s="298">
        <f t="shared" si="43"/>
        <v>11.26461211477152</v>
      </c>
      <c r="Z267" s="298">
        <f t="shared" si="43"/>
        <v>10.91703056768559</v>
      </c>
      <c r="AA267" s="297"/>
      <c r="AB267" s="298">
        <f>SUM(AA39/($AA$160/100))</f>
        <v>12.060015193719929</v>
      </c>
    </row>
    <row r="268" spans="1:28" s="272" customFormat="1" ht="12" x14ac:dyDescent="0.2">
      <c r="B268" s="273"/>
      <c r="O268" s="273"/>
    </row>
    <row r="269" spans="1:28" s="272" customFormat="1" ht="12" x14ac:dyDescent="0.2">
      <c r="B269" s="272" t="str">
        <f>B41</f>
        <v>PS '15</v>
      </c>
      <c r="C269" s="212">
        <v>10.420032310177705</v>
      </c>
      <c r="D269" s="212">
        <v>19.064327485380115</v>
      </c>
      <c r="E269" s="212">
        <v>12.44186046511628</v>
      </c>
      <c r="F269" s="212">
        <v>13.006993006993007</v>
      </c>
      <c r="G269" s="212">
        <v>10.717614165890028</v>
      </c>
      <c r="H269" s="212">
        <v>10.361842105263158</v>
      </c>
      <c r="I269" s="212">
        <v>9.8039215686274517</v>
      </c>
      <c r="J269" s="212">
        <v>7.4610244988864141</v>
      </c>
      <c r="K269" s="212">
        <v>9.1286307053941904</v>
      </c>
      <c r="L269" s="212">
        <v>8.3686440677966107</v>
      </c>
      <c r="M269" s="212">
        <v>12.244897959183673</v>
      </c>
      <c r="O269" s="272" t="str">
        <f>O41</f>
        <v>PS '15</v>
      </c>
      <c r="P269" s="212">
        <v>31.636363636363637</v>
      </c>
      <c r="Q269" s="212">
        <v>30.041152263374485</v>
      </c>
      <c r="R269" s="212">
        <v>17.539267015706805</v>
      </c>
      <c r="S269" s="212">
        <v>11.344537815126049</v>
      </c>
      <c r="T269" s="212">
        <v>10.955518945634266</v>
      </c>
      <c r="U269" s="212">
        <v>11.163670766319772</v>
      </c>
      <c r="V269" s="212">
        <v>5.7768924302788847</v>
      </c>
      <c r="W269" s="212">
        <v>10.505050505050505</v>
      </c>
      <c r="X269" s="212">
        <v>9.6256684491978604</v>
      </c>
      <c r="Y269" s="212">
        <v>10.383064516129032</v>
      </c>
      <c r="Z269" s="212">
        <v>29.26829268292683</v>
      </c>
      <c r="AA269" s="180"/>
      <c r="AB269" s="212">
        <v>11.907803955639599</v>
      </c>
    </row>
    <row r="270" spans="1:28" s="272" customFormat="1" ht="12" x14ac:dyDescent="0.2">
      <c r="B270" s="272" t="str">
        <f>B42</f>
        <v>WS '15</v>
      </c>
      <c r="C270" s="212">
        <v>10.678807947019868</v>
      </c>
      <c r="D270" s="212">
        <v>20.918984280532044</v>
      </c>
      <c r="E270" s="212">
        <v>16.706161137440759</v>
      </c>
      <c r="F270" s="212">
        <v>12.893982808022923</v>
      </c>
      <c r="G270" s="212">
        <v>11.228406909788868</v>
      </c>
      <c r="H270" s="212">
        <v>9.9068585944115153</v>
      </c>
      <c r="I270" s="212">
        <v>10.319767441860465</v>
      </c>
      <c r="J270" s="212">
        <v>9.7674418604651159</v>
      </c>
      <c r="K270" s="212">
        <v>8.2429501084598691</v>
      </c>
      <c r="L270" s="212">
        <v>9.6597145993413829</v>
      </c>
      <c r="M270" s="212">
        <v>11.929824561403509</v>
      </c>
      <c r="O270" s="272" t="str">
        <f>O42</f>
        <v>WS '15</v>
      </c>
      <c r="P270" s="212">
        <v>43.272727272727273</v>
      </c>
      <c r="Q270" s="212">
        <v>38.49431818181818</v>
      </c>
      <c r="R270" s="212">
        <v>23.035230352303522</v>
      </c>
      <c r="S270" s="212">
        <v>13.292788879235447</v>
      </c>
      <c r="T270" s="212">
        <v>12.478031634446396</v>
      </c>
      <c r="U270" s="212">
        <v>12.983151635282457</v>
      </c>
      <c r="V270" s="212">
        <v>8.8659793814432994</v>
      </c>
      <c r="W270" s="212">
        <v>10.901467505241092</v>
      </c>
      <c r="X270" s="212">
        <v>10.063463281958295</v>
      </c>
      <c r="Y270" s="212">
        <v>11.146161934805468</v>
      </c>
      <c r="Z270" s="212">
        <v>29.26829268292683</v>
      </c>
      <c r="AA270" s="181"/>
      <c r="AB270" s="212">
        <v>13.857923497267759</v>
      </c>
    </row>
    <row r="271" spans="1:28" s="272" customFormat="1" ht="12" x14ac:dyDescent="0.2">
      <c r="B271" s="272" t="str">
        <f>B43</f>
        <v>EP '14</v>
      </c>
      <c r="C271" s="212">
        <v>10.059676044330775</v>
      </c>
      <c r="D271" s="212">
        <v>17.857142857142858</v>
      </c>
      <c r="E271" s="212">
        <v>16.386554621848742</v>
      </c>
      <c r="F271" s="212">
        <v>13.913043478260869</v>
      </c>
      <c r="G271" s="212">
        <v>9.8308668076109935</v>
      </c>
      <c r="H271" s="212">
        <v>9.43579766536965</v>
      </c>
      <c r="I271" s="212">
        <v>9.9188458070333638</v>
      </c>
      <c r="J271" s="212">
        <v>9.0040927694406552</v>
      </c>
      <c r="K271" s="212">
        <v>8.1863979848866499</v>
      </c>
      <c r="L271" s="212">
        <v>10.051546391752577</v>
      </c>
      <c r="M271" s="212">
        <v>11.473272490221643</v>
      </c>
      <c r="O271" s="272" t="str">
        <f>O43</f>
        <v>EP '14</v>
      </c>
      <c r="P271" s="212">
        <v>34.928229665071775</v>
      </c>
      <c r="Q271" s="212">
        <v>30.847457627118644</v>
      </c>
      <c r="R271" s="212">
        <v>22.483221476510067</v>
      </c>
      <c r="S271" s="212">
        <v>11.538461538461538</v>
      </c>
      <c r="T271" s="212">
        <v>11.194833153928958</v>
      </c>
      <c r="U271" s="212">
        <v>10.067114093959733</v>
      </c>
      <c r="V271" s="212">
        <v>10.427807486631016</v>
      </c>
      <c r="W271" s="212">
        <v>12.995896032831737</v>
      </c>
      <c r="X271" s="212">
        <v>10.317460317460316</v>
      </c>
      <c r="Y271" s="212">
        <v>8.5642317380352644</v>
      </c>
      <c r="Z271" s="212">
        <v>33.928571428571423</v>
      </c>
      <c r="AA271" s="182"/>
      <c r="AB271" s="212">
        <v>12.312874251497007</v>
      </c>
    </row>
    <row r="272" spans="1:28" s="272" customFormat="1" ht="12" x14ac:dyDescent="0.2">
      <c r="B272" s="272" t="str">
        <f>B44</f>
        <v>GR '14</v>
      </c>
      <c r="C272" s="212">
        <v>11.997363216875412</v>
      </c>
      <c r="D272" s="212">
        <v>17.350157728706623</v>
      </c>
      <c r="E272" s="212">
        <v>15.463917525773198</v>
      </c>
      <c r="F272" s="212">
        <v>15.332428765264586</v>
      </c>
      <c r="G272" s="212">
        <v>11.004366812227074</v>
      </c>
      <c r="H272" s="212">
        <v>9.8966026587887743</v>
      </c>
      <c r="I272" s="212">
        <v>11.484217595701812</v>
      </c>
      <c r="J272" s="212">
        <v>8.4462982273201259</v>
      </c>
      <c r="K272" s="212">
        <v>8.1031307550644573</v>
      </c>
      <c r="L272" s="212">
        <v>11.32852729145211</v>
      </c>
      <c r="M272" s="212">
        <v>12.759336099585061</v>
      </c>
      <c r="O272" s="272" t="str">
        <f>O44</f>
        <v>GR '14</v>
      </c>
      <c r="P272" s="212">
        <v>28.660436137071652</v>
      </c>
      <c r="Q272" s="212">
        <v>27.805486284289277</v>
      </c>
      <c r="R272" s="212">
        <v>14.354066985645934</v>
      </c>
      <c r="S272" s="212">
        <v>13.159908186687069</v>
      </c>
      <c r="T272" s="212">
        <v>12.295081967213115</v>
      </c>
      <c r="U272" s="212">
        <v>11.858407079646017</v>
      </c>
      <c r="V272" s="212">
        <v>9.6192384769539068</v>
      </c>
      <c r="W272" s="212">
        <v>8.365384615384615</v>
      </c>
      <c r="X272" s="212">
        <v>9.6703296703296697</v>
      </c>
      <c r="Y272" s="212">
        <v>7.3581560283687946</v>
      </c>
      <c r="Z272" s="212">
        <v>41.071428571428569</v>
      </c>
      <c r="AA272" s="182"/>
      <c r="AB272" s="212">
        <v>12.352095030393022</v>
      </c>
    </row>
    <row r="273" spans="1:28" s="272" customFormat="1" ht="12" x14ac:dyDescent="0.2">
      <c r="B273" s="272" t="str">
        <f>B45</f>
        <v>TK '12</v>
      </c>
      <c r="C273" s="212">
        <v>7.5482738443534227</v>
      </c>
      <c r="D273" s="212">
        <v>13.352826510721249</v>
      </c>
      <c r="E273" s="212">
        <v>9.7133757961783438</v>
      </c>
      <c r="F273" s="212">
        <v>9.35430463576159</v>
      </c>
      <c r="G273" s="212">
        <v>8.2211197732104893</v>
      </c>
      <c r="H273" s="212">
        <v>7.0430733410942956</v>
      </c>
      <c r="I273" s="212">
        <v>8.0256821829855536</v>
      </c>
      <c r="J273" s="212">
        <v>5.0754458161865568</v>
      </c>
      <c r="K273" s="212">
        <v>6.0704960835509141</v>
      </c>
      <c r="L273" s="212">
        <v>6.508422664624808</v>
      </c>
      <c r="M273" s="212">
        <v>8.9344262295081975</v>
      </c>
      <c r="O273" s="272" t="str">
        <f>O45</f>
        <v>TK '12</v>
      </c>
      <c r="P273" s="212">
        <v>18.877551020408163</v>
      </c>
      <c r="Q273" s="212">
        <v>19.128787878787879</v>
      </c>
      <c r="R273" s="212">
        <v>14.338235294117647</v>
      </c>
      <c r="S273" s="212">
        <v>6.3853414769572456</v>
      </c>
      <c r="T273" s="212">
        <v>7.429501084598698</v>
      </c>
      <c r="U273" s="212">
        <v>6.2735257214554583</v>
      </c>
      <c r="V273" s="212">
        <v>7.1964017991004496</v>
      </c>
      <c r="W273" s="212">
        <v>7.3187895847994362</v>
      </c>
      <c r="X273" s="212">
        <v>6.3769751693002261</v>
      </c>
      <c r="Y273" s="212">
        <v>5.6096164854035493</v>
      </c>
      <c r="Z273" s="212">
        <v>5.9701492537313428</v>
      </c>
      <c r="AA273" s="183"/>
      <c r="AB273" s="212">
        <v>8.0988236927027302</v>
      </c>
    </row>
    <row r="274" spans="1:28" s="272" customFormat="1" ht="12" x14ac:dyDescent="0.2">
      <c r="B274" s="273"/>
      <c r="O274" s="273"/>
    </row>
    <row r="275" spans="1:28" s="272" customFormat="1" ht="12" x14ac:dyDescent="0.2">
      <c r="A275" s="273" t="str">
        <f>A47</f>
        <v>6.</v>
      </c>
      <c r="B275" s="273" t="str">
        <f>B47</f>
        <v>Democraten 66 (D66)</v>
      </c>
      <c r="C275" s="298">
        <f>SUM(C47/(C160/100))</f>
        <v>12.5</v>
      </c>
      <c r="D275" s="298">
        <f t="shared" ref="D275:M275" si="44">SUM(D47/(D160/100))</f>
        <v>12.859304084720121</v>
      </c>
      <c r="E275" s="298">
        <f t="shared" si="44"/>
        <v>15.372035977105478</v>
      </c>
      <c r="F275" s="298">
        <f t="shared" si="44"/>
        <v>14.2433234421365</v>
      </c>
      <c r="G275" s="298">
        <f t="shared" si="44"/>
        <v>17.489177489177489</v>
      </c>
      <c r="H275" s="298">
        <f t="shared" si="44"/>
        <v>12.068965517241381</v>
      </c>
      <c r="I275" s="298">
        <f t="shared" si="44"/>
        <v>18.111002921129504</v>
      </c>
      <c r="J275" s="298">
        <f t="shared" si="44"/>
        <v>11.488250652741515</v>
      </c>
      <c r="K275" s="298">
        <f t="shared" si="44"/>
        <v>16.183879093198993</v>
      </c>
      <c r="L275" s="298">
        <f t="shared" si="44"/>
        <v>13.546977421704296</v>
      </c>
      <c r="M275" s="298">
        <f t="shared" si="44"/>
        <v>19.480519480519479</v>
      </c>
      <c r="N275" s="273" t="str">
        <f>N47</f>
        <v>6.</v>
      </c>
      <c r="O275" s="273" t="str">
        <f>O47</f>
        <v>Democraten 66 (D66)</v>
      </c>
      <c r="P275" s="298">
        <f t="shared" ref="P275:Z275" si="45">SUM(P47/(P160/100))</f>
        <v>8.0831408775981526</v>
      </c>
      <c r="Q275" s="298">
        <f t="shared" si="45"/>
        <v>10.254306808859722</v>
      </c>
      <c r="R275" s="298">
        <f t="shared" si="45"/>
        <v>8.4507042253521139</v>
      </c>
      <c r="S275" s="298">
        <f t="shared" si="45"/>
        <v>18.036750483558993</v>
      </c>
      <c r="T275" s="298">
        <f t="shared" si="45"/>
        <v>15.036855036855036</v>
      </c>
      <c r="U275" s="298">
        <f t="shared" si="45"/>
        <v>14.867256637168142</v>
      </c>
      <c r="V275" s="298">
        <f t="shared" si="45"/>
        <v>16.467341306347748</v>
      </c>
      <c r="W275" s="298">
        <f t="shared" si="45"/>
        <v>13.068181818181817</v>
      </c>
      <c r="X275" s="298">
        <f t="shared" si="45"/>
        <v>14.659427443237906</v>
      </c>
      <c r="Y275" s="298">
        <f t="shared" si="45"/>
        <v>16.47183846971307</v>
      </c>
      <c r="Z275" s="298">
        <f t="shared" si="45"/>
        <v>12.22707423580786</v>
      </c>
      <c r="AA275" s="297"/>
      <c r="AB275" s="298">
        <f>SUM(AA47/($AA$160/100))</f>
        <v>14.630286148391997</v>
      </c>
    </row>
    <row r="276" spans="1:28" s="272" customFormat="1" ht="12" x14ac:dyDescent="0.2">
      <c r="B276" s="273"/>
      <c r="O276" s="273"/>
    </row>
    <row r="277" spans="1:28" s="272" customFormat="1" ht="12" x14ac:dyDescent="0.2">
      <c r="B277" s="272" t="str">
        <f>B49</f>
        <v>PS '15</v>
      </c>
      <c r="C277" s="212">
        <v>14.378029079159935</v>
      </c>
      <c r="D277" s="212">
        <v>12.514619883040934</v>
      </c>
      <c r="E277" s="212">
        <v>18.255813953488374</v>
      </c>
      <c r="F277" s="212">
        <v>12.447552447552447</v>
      </c>
      <c r="G277" s="212">
        <v>17.986952469711088</v>
      </c>
      <c r="H277" s="212">
        <v>15.213815789473683</v>
      </c>
      <c r="I277" s="212">
        <v>21.638655462184875</v>
      </c>
      <c r="J277" s="212">
        <v>12.138084632516703</v>
      </c>
      <c r="K277" s="212">
        <v>15.456431535269708</v>
      </c>
      <c r="L277" s="212">
        <v>13.453389830508476</v>
      </c>
      <c r="M277" s="212">
        <v>18.820861678004533</v>
      </c>
      <c r="O277" s="272" t="str">
        <f>O49</f>
        <v>PS '15</v>
      </c>
      <c r="P277" s="212">
        <v>5.0909090909090908</v>
      </c>
      <c r="Q277" s="212">
        <v>11.111111111111111</v>
      </c>
      <c r="R277" s="212">
        <v>8.9005235602094253</v>
      </c>
      <c r="S277" s="212">
        <v>23.613445378151258</v>
      </c>
      <c r="T277" s="212">
        <v>16.556836902800658</v>
      </c>
      <c r="U277" s="212">
        <v>16.93472090823084</v>
      </c>
      <c r="V277" s="212">
        <v>19.920318725099602</v>
      </c>
      <c r="W277" s="212">
        <v>17.272727272727273</v>
      </c>
      <c r="X277" s="212">
        <v>16.934046345811051</v>
      </c>
      <c r="Y277" s="212">
        <v>21.572580645161292</v>
      </c>
      <c r="Z277" s="212">
        <v>4.8780487804878048</v>
      </c>
      <c r="AA277" s="180"/>
      <c r="AB277" s="212">
        <v>16.538048755557828</v>
      </c>
    </row>
    <row r="278" spans="1:28" s="272" customFormat="1" ht="12" x14ac:dyDescent="0.2">
      <c r="B278" s="272" t="str">
        <f>B50</f>
        <v>WS '15</v>
      </c>
      <c r="O278" s="272" t="str">
        <f>O50</f>
        <v>WS '15</v>
      </c>
      <c r="AA278" s="181"/>
    </row>
    <row r="279" spans="1:28" s="272" customFormat="1" ht="12" x14ac:dyDescent="0.2">
      <c r="B279" s="272" t="str">
        <f>B51</f>
        <v>EP '14</v>
      </c>
      <c r="C279" s="212">
        <v>15.174765558397272</v>
      </c>
      <c r="D279" s="212">
        <v>13.392857142857144</v>
      </c>
      <c r="E279" s="212">
        <v>19.187675070028011</v>
      </c>
      <c r="F279" s="212">
        <v>17.913043478260871</v>
      </c>
      <c r="G279" s="212">
        <v>20.507399577167018</v>
      </c>
      <c r="H279" s="212">
        <v>15.564202334630352</v>
      </c>
      <c r="I279" s="212">
        <v>22.54283137962128</v>
      </c>
      <c r="J279" s="212">
        <v>15.416098226466575</v>
      </c>
      <c r="K279" s="212">
        <v>19.521410579345087</v>
      </c>
      <c r="L279" s="212">
        <v>18.041237113402062</v>
      </c>
      <c r="M279" s="212">
        <v>20.860495436766623</v>
      </c>
      <c r="O279" s="272" t="str">
        <f>O51</f>
        <v>EP '14</v>
      </c>
      <c r="P279" s="212">
        <v>10.047846889952154</v>
      </c>
      <c r="Q279" s="212">
        <v>11.864406779661016</v>
      </c>
      <c r="R279" s="212">
        <v>13.087248322147651</v>
      </c>
      <c r="S279" s="212">
        <v>22.672064777327932</v>
      </c>
      <c r="T279" s="212">
        <v>17.976318622174382</v>
      </c>
      <c r="U279" s="212">
        <v>19.910514541387027</v>
      </c>
      <c r="V279" s="212">
        <v>21.925133689839569</v>
      </c>
      <c r="W279" s="212">
        <v>18.604651162790699</v>
      </c>
      <c r="X279" s="212">
        <v>19.047619047619047</v>
      </c>
      <c r="Y279" s="212">
        <v>23.425692695214103</v>
      </c>
      <c r="Z279" s="212">
        <v>3.5714285714285712</v>
      </c>
      <c r="AA279" s="182"/>
      <c r="AB279" s="212">
        <v>18.419411177644712</v>
      </c>
    </row>
    <row r="280" spans="1:28" s="272" customFormat="1" ht="12" x14ac:dyDescent="0.2">
      <c r="B280" s="272" t="str">
        <f>B52</f>
        <v>GR '14</v>
      </c>
      <c r="C280" s="212">
        <v>16.677653263019117</v>
      </c>
      <c r="D280" s="212">
        <v>14.826498422712934</v>
      </c>
      <c r="E280" s="212">
        <v>16.804123711340207</v>
      </c>
      <c r="F280" s="212">
        <v>14.111261872455902</v>
      </c>
      <c r="G280" s="212">
        <v>19.039301310043669</v>
      </c>
      <c r="H280" s="212">
        <v>14.771048744460858</v>
      </c>
      <c r="I280" s="212">
        <v>22.296843519140364</v>
      </c>
      <c r="J280" s="212">
        <v>16.475495307612096</v>
      </c>
      <c r="K280" s="212">
        <v>18.139963167587478</v>
      </c>
      <c r="L280" s="212">
        <v>18.949536560247168</v>
      </c>
      <c r="M280" s="212">
        <v>22.510373443983401</v>
      </c>
      <c r="O280" s="272" t="str">
        <f>O52</f>
        <v>GR '14</v>
      </c>
      <c r="P280" s="212">
        <v>4.9844236760124607</v>
      </c>
      <c r="Q280" s="212">
        <v>9.1022443890274314</v>
      </c>
      <c r="R280" s="212">
        <v>8.3732057416267942</v>
      </c>
      <c r="S280" s="212">
        <v>23.029839326702373</v>
      </c>
      <c r="T280" s="212">
        <v>16.393442622950818</v>
      </c>
      <c r="U280" s="212">
        <v>21.238938053097343</v>
      </c>
      <c r="V280" s="212">
        <v>17.434869739478959</v>
      </c>
      <c r="W280" s="212">
        <v>17.01923076923077</v>
      </c>
      <c r="X280" s="212">
        <v>18.315018315018314</v>
      </c>
      <c r="Y280" s="212">
        <v>17.021276595744681</v>
      </c>
      <c r="Z280" s="212">
        <v>5.3571428571428568</v>
      </c>
      <c r="AA280" s="182"/>
      <c r="AB280" s="212">
        <v>17.451626374646189</v>
      </c>
    </row>
    <row r="281" spans="1:28" s="272" customFormat="1" ht="12" x14ac:dyDescent="0.2">
      <c r="B281" s="272" t="str">
        <f>B53</f>
        <v>TK '12</v>
      </c>
      <c r="C281" s="212">
        <v>8.2504388531304862</v>
      </c>
      <c r="D281" s="212">
        <v>7.8947368421052637</v>
      </c>
      <c r="E281" s="212">
        <v>11.544585987261145</v>
      </c>
      <c r="F281" s="212">
        <v>9.8509933774834444</v>
      </c>
      <c r="G281" s="212">
        <v>11.622962437987244</v>
      </c>
      <c r="H281" s="212">
        <v>9.4877764842840513</v>
      </c>
      <c r="I281" s="212">
        <v>13.162118780096307</v>
      </c>
      <c r="J281" s="212">
        <v>6.9958847736625511</v>
      </c>
      <c r="K281" s="212">
        <v>9.1383812010443854</v>
      </c>
      <c r="L281" s="212">
        <v>9.7243491577335366</v>
      </c>
      <c r="M281" s="212">
        <v>12.622950819672132</v>
      </c>
      <c r="O281" s="272" t="str">
        <f>O53</f>
        <v>TK '12</v>
      </c>
      <c r="P281" s="212">
        <v>7.3979591836734695</v>
      </c>
      <c r="Q281" s="212">
        <v>7.3863636363636358</v>
      </c>
      <c r="R281" s="212">
        <v>4.5955882352941178</v>
      </c>
      <c r="S281" s="212">
        <v>12.104386451971125</v>
      </c>
      <c r="T281" s="212">
        <v>9.7071583514099782</v>
      </c>
      <c r="U281" s="212">
        <v>12.107904642409034</v>
      </c>
      <c r="V281" s="212">
        <v>9.7451274362818587</v>
      </c>
      <c r="W281" s="212">
        <v>8.3743842364532011</v>
      </c>
      <c r="X281" s="212">
        <v>10.383747178329571</v>
      </c>
      <c r="Y281" s="212">
        <v>10.646823125357757</v>
      </c>
      <c r="Z281" s="212">
        <v>10.820895522388058</v>
      </c>
      <c r="AA281" s="183"/>
      <c r="AB281" s="212">
        <v>10.017696658454492</v>
      </c>
    </row>
    <row r="282" spans="1:28" s="272" customFormat="1" ht="12" x14ac:dyDescent="0.2">
      <c r="B282" s="273"/>
      <c r="O282" s="273"/>
    </row>
    <row r="283" spans="1:28" s="272" customFormat="1" ht="12" x14ac:dyDescent="0.2">
      <c r="A283" s="273" t="str">
        <f>A55</f>
        <v>7.</v>
      </c>
      <c r="B283" s="273" t="str">
        <f>B55</f>
        <v>ChristenUnie</v>
      </c>
      <c r="C283" s="298">
        <f>SUM(C55/(C160/100))</f>
        <v>6.719924812030075</v>
      </c>
      <c r="D283" s="298">
        <f t="shared" ref="D283:M283" si="46">SUM(D55/(D160/100))</f>
        <v>3.6308623298033282</v>
      </c>
      <c r="E283" s="298">
        <f t="shared" si="46"/>
        <v>7.3589533932951756</v>
      </c>
      <c r="F283" s="298">
        <f t="shared" si="46"/>
        <v>8.3086053412462917</v>
      </c>
      <c r="G283" s="298">
        <f t="shared" si="46"/>
        <v>6.9264069264069263</v>
      </c>
      <c r="H283" s="298">
        <f t="shared" si="46"/>
        <v>9.5841784989858017</v>
      </c>
      <c r="I283" s="298">
        <f t="shared" si="46"/>
        <v>9.0555014605647521</v>
      </c>
      <c r="J283" s="298">
        <f t="shared" si="46"/>
        <v>6.85378590078329</v>
      </c>
      <c r="K283" s="298">
        <f t="shared" si="46"/>
        <v>6.0453400503778338</v>
      </c>
      <c r="L283" s="298">
        <f t="shared" si="46"/>
        <v>8.6671522214129642</v>
      </c>
      <c r="M283" s="298">
        <f t="shared" si="46"/>
        <v>5.5194805194805197</v>
      </c>
      <c r="N283" s="273" t="str">
        <f>N55</f>
        <v>7.</v>
      </c>
      <c r="O283" s="273" t="str">
        <f>O55</f>
        <v>ChristenUnie</v>
      </c>
      <c r="P283" s="298">
        <f t="shared" ref="P283:Z283" si="47">SUM(P55/(P160/100))</f>
        <v>3.9260969976905313</v>
      </c>
      <c r="Q283" s="298">
        <f t="shared" si="47"/>
        <v>2.5430680885972108</v>
      </c>
      <c r="R283" s="298">
        <f t="shared" si="47"/>
        <v>3.8732394366197185</v>
      </c>
      <c r="S283" s="298">
        <f t="shared" si="47"/>
        <v>5.8027079303675047</v>
      </c>
      <c r="T283" s="298">
        <f t="shared" si="47"/>
        <v>6.8796068796068788</v>
      </c>
      <c r="U283" s="298">
        <f t="shared" si="47"/>
        <v>5.0147492625368733</v>
      </c>
      <c r="V283" s="298">
        <f t="shared" si="47"/>
        <v>3.6798528058877649</v>
      </c>
      <c r="W283" s="298">
        <f t="shared" si="47"/>
        <v>7.3863636363636358</v>
      </c>
      <c r="X283" s="298">
        <f t="shared" si="47"/>
        <v>4.5903257650542937</v>
      </c>
      <c r="Y283" s="298">
        <f t="shared" si="47"/>
        <v>3.7725823591923486</v>
      </c>
      <c r="Z283" s="298">
        <f t="shared" si="47"/>
        <v>4.8034934497816595</v>
      </c>
      <c r="AA283" s="297"/>
      <c r="AB283" s="298">
        <f>SUM(AA55/($AA$160/100))</f>
        <v>6.2294251709293489</v>
      </c>
    </row>
    <row r="284" spans="1:28" s="272" customFormat="1" ht="12" x14ac:dyDescent="0.2">
      <c r="B284" s="273"/>
      <c r="O284" s="273"/>
    </row>
    <row r="285" spans="1:28" s="272" customFormat="1" ht="12" x14ac:dyDescent="0.2">
      <c r="B285" s="272" t="str">
        <f>B57</f>
        <v>PS '15</v>
      </c>
      <c r="C285" s="212">
        <v>7.7544426494345711</v>
      </c>
      <c r="D285" s="212">
        <v>3.9766081871345027</v>
      </c>
      <c r="E285" s="212">
        <v>7.558139534883721</v>
      </c>
      <c r="F285" s="212">
        <v>8.9510489510489499</v>
      </c>
      <c r="G285" s="212">
        <v>8.2013047530288912</v>
      </c>
      <c r="H285" s="212">
        <v>10.608552631578947</v>
      </c>
      <c r="I285" s="212">
        <v>10.294117647058824</v>
      </c>
      <c r="J285" s="212">
        <v>9.6881959910913142</v>
      </c>
      <c r="K285" s="212">
        <v>8.9211618257261414</v>
      </c>
      <c r="L285" s="212">
        <v>9.4279661016949152</v>
      </c>
      <c r="M285" s="212">
        <v>7.7097505668934234</v>
      </c>
      <c r="O285" s="272" t="str">
        <f>O57</f>
        <v>PS '15</v>
      </c>
      <c r="P285" s="212">
        <v>1.0909090909090908</v>
      </c>
      <c r="Q285" s="212">
        <v>2.7434842249657065</v>
      </c>
      <c r="R285" s="212">
        <v>4.4502617801047126</v>
      </c>
      <c r="S285" s="212">
        <v>7.2268907563025211</v>
      </c>
      <c r="T285" s="212">
        <v>10.131795716639209</v>
      </c>
      <c r="U285" s="212">
        <v>7.0009460737937559</v>
      </c>
      <c r="V285" s="212">
        <v>8.1673306772908365</v>
      </c>
      <c r="W285" s="212">
        <v>10.505050505050505</v>
      </c>
      <c r="X285" s="212">
        <v>6.3279857397504449</v>
      </c>
      <c r="Y285" s="212">
        <v>4.737903225806452</v>
      </c>
      <c r="Z285" s="212">
        <v>2.4390243902439024</v>
      </c>
      <c r="AA285" s="180"/>
      <c r="AB285" s="212">
        <v>7.8703940307660867</v>
      </c>
    </row>
    <row r="286" spans="1:28" s="272" customFormat="1" ht="12" x14ac:dyDescent="0.2">
      <c r="B286" s="272" t="str">
        <f>B58</f>
        <v>WS '15</v>
      </c>
      <c r="C286" s="212">
        <v>9.685430463576159</v>
      </c>
      <c r="D286" s="212">
        <v>5.3204353083434102</v>
      </c>
      <c r="E286" s="212">
        <v>9.7156398104265413</v>
      </c>
      <c r="F286" s="212">
        <v>11.604584527220629</v>
      </c>
      <c r="G286" s="212">
        <v>9.9808061420345489</v>
      </c>
      <c r="H286" s="212">
        <v>12.785774767146485</v>
      </c>
      <c r="I286" s="212">
        <v>12.645348837209303</v>
      </c>
      <c r="J286" s="212">
        <v>10.813953488372093</v>
      </c>
      <c r="K286" s="212">
        <v>11.496746203904555</v>
      </c>
      <c r="L286" s="212">
        <v>11.525795828759605</v>
      </c>
      <c r="M286" s="212">
        <v>9.473684210526315</v>
      </c>
      <c r="O286" s="272" t="str">
        <f>O58</f>
        <v>WS '15</v>
      </c>
      <c r="P286" s="212">
        <v>3.2727272727272729</v>
      </c>
      <c r="Q286" s="212">
        <v>3.5511363636363638</v>
      </c>
      <c r="R286" s="212">
        <v>5.9620596205962064</v>
      </c>
      <c r="S286" s="212">
        <v>8.0799304952215465</v>
      </c>
      <c r="T286" s="212">
        <v>12.917398945518453</v>
      </c>
      <c r="U286" s="212">
        <v>9.3161546085232914</v>
      </c>
      <c r="V286" s="212">
        <v>8.8659793814432994</v>
      </c>
      <c r="W286" s="212">
        <v>12.054507337526207</v>
      </c>
      <c r="X286" s="212">
        <v>7.615593834995467</v>
      </c>
      <c r="Y286" s="212">
        <v>6.309148264984227</v>
      </c>
      <c r="Z286" s="212">
        <v>4.8780487804878048</v>
      </c>
      <c r="AA286" s="181"/>
      <c r="AB286" s="212">
        <v>10.010928961748634</v>
      </c>
    </row>
    <row r="287" spans="1:28" s="272" customFormat="1" ht="12" x14ac:dyDescent="0.2">
      <c r="B287" s="272" t="str">
        <f>B59</f>
        <v>EP '14 (Christen Unie-SGP)</v>
      </c>
      <c r="C287" s="212">
        <v>11.423699914748507</v>
      </c>
      <c r="D287" s="212">
        <v>12.5</v>
      </c>
      <c r="E287" s="212">
        <v>14.705882352941178</v>
      </c>
      <c r="F287" s="212">
        <v>11.130434782608695</v>
      </c>
      <c r="G287" s="212">
        <v>14.799154334038054</v>
      </c>
      <c r="H287" s="212">
        <v>19.163424124513618</v>
      </c>
      <c r="I287" s="212">
        <v>15.1487826871055</v>
      </c>
      <c r="J287" s="212">
        <v>13.915416098226466</v>
      </c>
      <c r="K287" s="212">
        <v>12.216624685138539</v>
      </c>
      <c r="L287" s="212">
        <v>14.561855670103093</v>
      </c>
      <c r="M287" s="212">
        <v>10.29986962190352</v>
      </c>
      <c r="O287" s="272" t="str">
        <f>O59</f>
        <v>EP '14 (Christen Unie-SGP)</v>
      </c>
      <c r="P287" s="212">
        <v>11.483253588516748</v>
      </c>
      <c r="Q287" s="212">
        <v>5.4237288135593218</v>
      </c>
      <c r="R287" s="212">
        <v>14.76510067114094</v>
      </c>
      <c r="S287" s="212">
        <v>11.740890688259109</v>
      </c>
      <c r="T287" s="212">
        <v>16.684607104413349</v>
      </c>
      <c r="U287" s="212">
        <v>11.521252796420582</v>
      </c>
      <c r="V287" s="212">
        <v>10.427807486631016</v>
      </c>
      <c r="W287" s="212">
        <v>17.236662106703147</v>
      </c>
      <c r="X287" s="212">
        <v>12.471655328798185</v>
      </c>
      <c r="Y287" s="212">
        <v>12.594458438287154</v>
      </c>
      <c r="Z287" s="212">
        <v>3.5714285714285712</v>
      </c>
      <c r="AA287" s="182"/>
      <c r="AB287" s="212">
        <v>13.310878243512974</v>
      </c>
    </row>
    <row r="288" spans="1:28" s="272" customFormat="1" ht="12" x14ac:dyDescent="0.2">
      <c r="B288" s="272" t="str">
        <f>B60</f>
        <v>GR '14</v>
      </c>
      <c r="C288" s="212">
        <v>7.4489123269611071</v>
      </c>
      <c r="D288" s="212">
        <v>3.9957939011566772</v>
      </c>
      <c r="E288" s="212">
        <v>6.5979381443298974</v>
      </c>
      <c r="F288" s="212">
        <v>7.734056987788331</v>
      </c>
      <c r="G288" s="212">
        <v>9.3449781659388655</v>
      </c>
      <c r="H288" s="212">
        <v>11.447562776957165</v>
      </c>
      <c r="I288" s="212">
        <v>8.8650100738750837</v>
      </c>
      <c r="J288" s="212">
        <v>9.1762252346193947</v>
      </c>
      <c r="K288" s="212">
        <v>9.3001841620626156</v>
      </c>
      <c r="L288" s="212">
        <v>9.474768280123584</v>
      </c>
      <c r="M288" s="212">
        <v>6.7427385892116183</v>
      </c>
      <c r="O288" s="272" t="str">
        <f>O60</f>
        <v>GR '14</v>
      </c>
      <c r="P288" s="212">
        <v>2.4922118380062304</v>
      </c>
      <c r="Q288" s="212">
        <v>3.8653366583541149</v>
      </c>
      <c r="R288" s="212">
        <v>5.0239234449760772</v>
      </c>
      <c r="S288" s="212">
        <v>6.3504208110175977</v>
      </c>
      <c r="T288" s="212">
        <v>9.2399403874813704</v>
      </c>
      <c r="U288" s="212">
        <v>6.106194690265486</v>
      </c>
      <c r="V288" s="212">
        <v>6.8136272545090177</v>
      </c>
      <c r="W288" s="212">
        <v>9.3269230769230766</v>
      </c>
      <c r="X288" s="212">
        <v>7.6190476190476186</v>
      </c>
      <c r="Y288" s="212">
        <v>5.1418439716312063</v>
      </c>
      <c r="Z288" s="212">
        <v>3.5714285714285712</v>
      </c>
      <c r="AA288" s="182"/>
      <c r="AB288" s="212">
        <v>7.6237761588789388</v>
      </c>
    </row>
    <row r="289" spans="1:28" s="272" customFormat="1" ht="12" x14ac:dyDescent="0.2">
      <c r="B289" s="272" t="str">
        <f>B61</f>
        <v>TK '12</v>
      </c>
      <c r="C289" s="212">
        <v>5.9098888238736107</v>
      </c>
      <c r="D289" s="212">
        <v>3.0214424951267058</v>
      </c>
      <c r="E289" s="212">
        <v>5.4140127388535033</v>
      </c>
      <c r="F289" s="212">
        <v>7.201986754966887</v>
      </c>
      <c r="G289" s="212">
        <v>7.4415308291991495</v>
      </c>
      <c r="H289" s="212">
        <v>8.4982537834691509</v>
      </c>
      <c r="I289" s="212">
        <v>6.902086677367576</v>
      </c>
      <c r="J289" s="212">
        <v>5.0068587105624145</v>
      </c>
      <c r="K289" s="212">
        <v>6.1357702349869454</v>
      </c>
      <c r="L289" s="212">
        <v>7.1209800918836139</v>
      </c>
      <c r="M289" s="212">
        <v>5.5737704918032787</v>
      </c>
      <c r="O289" s="272" t="str">
        <f>O61</f>
        <v>TK '12</v>
      </c>
      <c r="P289" s="212">
        <v>1.7857142857142858</v>
      </c>
      <c r="Q289" s="212">
        <v>1.7045454545454544</v>
      </c>
      <c r="R289" s="212">
        <v>3.6764705882352939</v>
      </c>
      <c r="S289" s="212">
        <v>4.2754025541365905</v>
      </c>
      <c r="T289" s="212">
        <v>6.9414316702819949</v>
      </c>
      <c r="U289" s="212">
        <v>3.8268506900878294</v>
      </c>
      <c r="V289" s="212">
        <v>4.497751124437781</v>
      </c>
      <c r="W289" s="212">
        <v>4.9964813511611537</v>
      </c>
      <c r="X289" s="212">
        <v>4.6275395033860045</v>
      </c>
      <c r="Y289" s="212">
        <v>2.9765311963365773</v>
      </c>
      <c r="Z289" s="212">
        <v>3.7313432835820892</v>
      </c>
      <c r="AA289" s="183"/>
      <c r="AB289" s="212">
        <v>5.381866129983691</v>
      </c>
    </row>
    <row r="290" spans="1:28" s="272" customFormat="1" ht="12" x14ac:dyDescent="0.2"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295"/>
      <c r="AB290" s="101"/>
    </row>
    <row r="291" spans="1:28" s="272" customFormat="1" ht="12" x14ac:dyDescent="0.2">
      <c r="A291" s="273" t="str">
        <f>A63</f>
        <v>8.</v>
      </c>
      <c r="B291" s="273" t="str">
        <f>B63</f>
        <v>GROENLINKS</v>
      </c>
      <c r="C291" s="298">
        <f>SUM(C63/(C160/100))</f>
        <v>13.721804511278195</v>
      </c>
      <c r="D291" s="298">
        <f t="shared" ref="D291:M291" si="48">SUM(D63/(D160/100))</f>
        <v>8.5476550680786687</v>
      </c>
      <c r="E291" s="298">
        <f t="shared" si="48"/>
        <v>9.076042518397383</v>
      </c>
      <c r="F291" s="298">
        <f t="shared" si="48"/>
        <v>10.583580613254204</v>
      </c>
      <c r="G291" s="298">
        <f t="shared" si="48"/>
        <v>13.160173160173159</v>
      </c>
      <c r="H291" s="298">
        <f t="shared" si="48"/>
        <v>11.004056795131847</v>
      </c>
      <c r="I291" s="298">
        <f t="shared" si="48"/>
        <v>11.830574488802338</v>
      </c>
      <c r="J291" s="298">
        <f t="shared" si="48"/>
        <v>14.425587467362924</v>
      </c>
      <c r="K291" s="298">
        <f t="shared" si="48"/>
        <v>10.894206549118387</v>
      </c>
      <c r="L291" s="298">
        <f t="shared" si="48"/>
        <v>13.255644573925709</v>
      </c>
      <c r="M291" s="298">
        <f t="shared" si="48"/>
        <v>11.038961038961039</v>
      </c>
      <c r="N291" s="273" t="str">
        <f>N63</f>
        <v>8.</v>
      </c>
      <c r="O291" s="273" t="str">
        <f>O63</f>
        <v>GROENLINKS</v>
      </c>
      <c r="P291" s="298">
        <f t="shared" ref="P291:Z291" si="49">SUM(P63/(P160/100))</f>
        <v>6.9284064665127021</v>
      </c>
      <c r="Q291" s="298">
        <f t="shared" si="49"/>
        <v>4.6759639048400334</v>
      </c>
      <c r="R291" s="298">
        <f t="shared" si="49"/>
        <v>4.9295774647887329</v>
      </c>
      <c r="S291" s="298">
        <f t="shared" si="49"/>
        <v>8.2688588007736943</v>
      </c>
      <c r="T291" s="298">
        <f t="shared" si="49"/>
        <v>8.2063882063882065</v>
      </c>
      <c r="U291" s="298">
        <f t="shared" si="49"/>
        <v>8.6135693215339231</v>
      </c>
      <c r="V291" s="298">
        <f t="shared" si="49"/>
        <v>7.4517019319227238</v>
      </c>
      <c r="W291" s="298">
        <f t="shared" si="49"/>
        <v>9.0340909090909083</v>
      </c>
      <c r="X291" s="298">
        <f t="shared" si="49"/>
        <v>9.0325765054294163</v>
      </c>
      <c r="Y291" s="298">
        <f t="shared" si="49"/>
        <v>7.5982996811902233</v>
      </c>
      <c r="Z291" s="298">
        <f t="shared" si="49"/>
        <v>7.4235807860262009</v>
      </c>
      <c r="AA291" s="297"/>
      <c r="AB291" s="298">
        <f>SUM(AA63/($AA$160/100))</f>
        <v>9.9044061787794373</v>
      </c>
    </row>
    <row r="292" spans="1:28" s="272" customFormat="1" ht="12" x14ac:dyDescent="0.2">
      <c r="B292" s="273"/>
      <c r="O292" s="273"/>
    </row>
    <row r="293" spans="1:28" s="272" customFormat="1" ht="12" x14ac:dyDescent="0.2">
      <c r="B293" s="272" t="str">
        <f>B65</f>
        <v>PS '15</v>
      </c>
      <c r="C293" s="212">
        <v>7.8352180936995151</v>
      </c>
      <c r="D293" s="212">
        <v>5.2631578947368416</v>
      </c>
      <c r="E293" s="212">
        <v>6.7441860465116283</v>
      </c>
      <c r="F293" s="212">
        <v>9.79020979020979</v>
      </c>
      <c r="G293" s="212">
        <v>9.7856477166821989</v>
      </c>
      <c r="H293" s="212">
        <v>8.8815789473684212</v>
      </c>
      <c r="I293" s="212">
        <v>9.0336134453781511</v>
      </c>
      <c r="J293" s="212">
        <v>9.2427616926503333</v>
      </c>
      <c r="K293" s="212">
        <v>8.4024896265560169</v>
      </c>
      <c r="L293" s="212">
        <v>9.2161016949152543</v>
      </c>
      <c r="M293" s="212">
        <v>9.2970521541950113</v>
      </c>
      <c r="O293" s="272" t="str">
        <f>O65</f>
        <v>PS '15</v>
      </c>
      <c r="P293" s="212">
        <v>4</v>
      </c>
      <c r="Q293" s="212">
        <v>3.1550068587105624</v>
      </c>
      <c r="R293" s="212">
        <v>4.7120418848167542</v>
      </c>
      <c r="S293" s="212">
        <v>5.0420168067226889</v>
      </c>
      <c r="T293" s="212">
        <v>4.5304777594728165</v>
      </c>
      <c r="U293" s="212">
        <v>3.4058656575212867</v>
      </c>
      <c r="V293" s="212">
        <v>5.1792828685258971</v>
      </c>
      <c r="W293" s="212">
        <v>4.3434343434343434</v>
      </c>
      <c r="X293" s="212">
        <v>5.8823529411764701</v>
      </c>
      <c r="Y293" s="212">
        <v>4.536290322580645</v>
      </c>
      <c r="Z293" s="212">
        <v>2.4390243902439024</v>
      </c>
      <c r="AA293" s="180"/>
      <c r="AB293" s="212">
        <v>6.7920478356416423</v>
      </c>
    </row>
    <row r="294" spans="1:28" s="272" customFormat="1" ht="12" x14ac:dyDescent="0.2">
      <c r="B294" s="272" t="str">
        <f>B66</f>
        <v>WS '15</v>
      </c>
      <c r="O294" s="272" t="str">
        <f>O66</f>
        <v>WS '15</v>
      </c>
      <c r="AA294" s="181"/>
    </row>
    <row r="295" spans="1:28" s="272" customFormat="1" ht="12" x14ac:dyDescent="0.2">
      <c r="B295" s="272" t="str">
        <f>B67</f>
        <v>EP '14</v>
      </c>
      <c r="C295" s="212">
        <v>9.3776641091219091</v>
      </c>
      <c r="D295" s="212">
        <v>9.375</v>
      </c>
      <c r="E295" s="212">
        <v>6.4425770308123251</v>
      </c>
      <c r="F295" s="212">
        <v>10.608695652173912</v>
      </c>
      <c r="G295" s="212">
        <v>11.945031712473572</v>
      </c>
      <c r="H295" s="212">
        <v>12.354085603112841</v>
      </c>
      <c r="I295" s="212">
        <v>11.451758340847611</v>
      </c>
      <c r="J295" s="212">
        <v>12.141882673942701</v>
      </c>
      <c r="K295" s="212">
        <v>8.6901763224181359</v>
      </c>
      <c r="L295" s="212">
        <v>12.628865979381443</v>
      </c>
      <c r="M295" s="212">
        <v>9.1264667535853974</v>
      </c>
      <c r="O295" s="272" t="str">
        <f>O67</f>
        <v>EP '14</v>
      </c>
      <c r="P295" s="212">
        <v>7.1770334928229671</v>
      </c>
      <c r="Q295" s="212">
        <v>7.1186440677966099</v>
      </c>
      <c r="R295" s="212">
        <v>3.6912751677852351</v>
      </c>
      <c r="S295" s="212">
        <v>8.1983805668016192</v>
      </c>
      <c r="T295" s="212">
        <v>5.9203444564047372</v>
      </c>
      <c r="U295" s="212">
        <v>6.2639821029082778</v>
      </c>
      <c r="V295" s="212">
        <v>7.7540106951871657</v>
      </c>
      <c r="W295" s="212">
        <v>6.8399452804377567</v>
      </c>
      <c r="X295" s="212">
        <v>7.482993197278911</v>
      </c>
      <c r="Y295" s="212">
        <v>5.1637279596977326</v>
      </c>
      <c r="Z295" s="212">
        <v>12.499999999999998</v>
      </c>
      <c r="AA295" s="182"/>
      <c r="AB295" s="212">
        <v>8.8947105788423162</v>
      </c>
    </row>
    <row r="296" spans="1:28" s="272" customFormat="1" ht="12" x14ac:dyDescent="0.2">
      <c r="B296" s="272" t="str">
        <f>B68</f>
        <v>GR '14</v>
      </c>
      <c r="C296" s="212">
        <v>11.667765326301911</v>
      </c>
      <c r="D296" s="212">
        <v>7.6761303890641432</v>
      </c>
      <c r="E296" s="212">
        <v>7.31958762886598</v>
      </c>
      <c r="F296" s="212">
        <v>12.618724559023066</v>
      </c>
      <c r="G296" s="212">
        <v>12.838427947598253</v>
      </c>
      <c r="H296" s="212">
        <v>11.225997045790251</v>
      </c>
      <c r="I296" s="212">
        <v>10.141034251175284</v>
      </c>
      <c r="J296" s="212">
        <v>12.930135557872784</v>
      </c>
      <c r="K296" s="212">
        <v>11.049723756906078</v>
      </c>
      <c r="L296" s="212">
        <v>11.740473738414005</v>
      </c>
      <c r="M296" s="212">
        <v>7.0539419087136928</v>
      </c>
      <c r="O296" s="272" t="str">
        <f>O68</f>
        <v>GR '14</v>
      </c>
      <c r="P296" s="212">
        <v>8.0996884735202492</v>
      </c>
      <c r="Q296" s="212">
        <v>3.8653366583541149</v>
      </c>
      <c r="R296" s="212">
        <v>2.6315789473684212</v>
      </c>
      <c r="S296" s="212">
        <v>7.1920428462127006</v>
      </c>
      <c r="T296" s="212">
        <v>7.526080476900149</v>
      </c>
      <c r="U296" s="212">
        <v>5.3097345132743357</v>
      </c>
      <c r="V296" s="212">
        <v>4.8096192384769534</v>
      </c>
      <c r="W296" s="212">
        <v>5.9615384615384617</v>
      </c>
      <c r="X296" s="212">
        <v>7.3992673992673987</v>
      </c>
      <c r="Y296" s="212">
        <v>4.875886524822695</v>
      </c>
      <c r="Z296" s="212">
        <v>7.1428571428571423</v>
      </c>
      <c r="AA296" s="182"/>
      <c r="AB296" s="212">
        <v>8.6260498352744648</v>
      </c>
    </row>
    <row r="297" spans="1:28" s="272" customFormat="1" ht="12" x14ac:dyDescent="0.2">
      <c r="B297" s="272" t="str">
        <f>B69</f>
        <v>TK '12</v>
      </c>
      <c r="C297" s="212">
        <v>4.9151550614394379</v>
      </c>
      <c r="D297" s="212">
        <v>2.3391812865497075</v>
      </c>
      <c r="E297" s="212">
        <v>3.7420382165605095</v>
      </c>
      <c r="F297" s="212">
        <v>3.3940397350993377</v>
      </c>
      <c r="G297" s="212">
        <v>5.0318922749822823</v>
      </c>
      <c r="H297" s="212">
        <v>3.1431897555296859</v>
      </c>
      <c r="I297" s="212">
        <v>3.9058319957196357</v>
      </c>
      <c r="J297" s="212">
        <v>4.3895747599451305</v>
      </c>
      <c r="K297" s="212">
        <v>2.7415143603133161</v>
      </c>
      <c r="L297" s="212">
        <v>4.4410413476263395</v>
      </c>
      <c r="M297" s="212">
        <v>2.7868852459016393</v>
      </c>
      <c r="O297" s="272" t="str">
        <f>O69</f>
        <v>TK '12</v>
      </c>
      <c r="P297" s="212">
        <v>1.7857142857142858</v>
      </c>
      <c r="Q297" s="212">
        <v>2.2727272727272725</v>
      </c>
      <c r="R297" s="212">
        <v>2.0220588235294117</v>
      </c>
      <c r="S297" s="212">
        <v>3.0538589672404219</v>
      </c>
      <c r="T297" s="212">
        <v>2.2776572668112798</v>
      </c>
      <c r="U297" s="212">
        <v>1.8193224592220829</v>
      </c>
      <c r="V297" s="212">
        <v>2.8485757121439281</v>
      </c>
      <c r="W297" s="212">
        <v>2.5334271639690358</v>
      </c>
      <c r="X297" s="212">
        <v>2.6523702031602712</v>
      </c>
      <c r="Y297" s="212">
        <v>1.659988551803091</v>
      </c>
      <c r="Z297" s="212">
        <v>2.6119402985074625</v>
      </c>
      <c r="AA297" s="183"/>
      <c r="AB297" s="212">
        <v>3.1159998612026789</v>
      </c>
    </row>
    <row r="298" spans="1:28" s="272" customFormat="1" ht="12" x14ac:dyDescent="0.2">
      <c r="B298" s="273"/>
      <c r="O298" s="273"/>
    </row>
    <row r="299" spans="1:28" s="272" customFormat="1" ht="12" x14ac:dyDescent="0.2">
      <c r="A299" s="273" t="str">
        <f>A71</f>
        <v>9.</v>
      </c>
      <c r="B299" s="273" t="str">
        <f>B71</f>
        <v>Staatkundig Gereformeerde</v>
      </c>
      <c r="C299" s="298">
        <f>SUM(C71/(C160/100))</f>
        <v>1.6447368421052631</v>
      </c>
      <c r="D299" s="298">
        <f t="shared" ref="D299:M299" si="50">SUM(D71/(D160/100))</f>
        <v>2.798789712556732</v>
      </c>
      <c r="E299" s="298">
        <f t="shared" si="50"/>
        <v>3.6794766966475878</v>
      </c>
      <c r="F299" s="298">
        <f t="shared" si="50"/>
        <v>2.1760633036597428</v>
      </c>
      <c r="G299" s="298">
        <f t="shared" si="50"/>
        <v>4.2424242424242422</v>
      </c>
      <c r="H299" s="298">
        <f t="shared" si="50"/>
        <v>3.4482758620689657</v>
      </c>
      <c r="I299" s="298">
        <f t="shared" si="50"/>
        <v>1.8500486854917235</v>
      </c>
      <c r="J299" s="298">
        <f t="shared" si="50"/>
        <v>2.4804177545691903</v>
      </c>
      <c r="K299" s="298">
        <f t="shared" si="50"/>
        <v>2.0780856423173804</v>
      </c>
      <c r="L299" s="298">
        <f t="shared" si="50"/>
        <v>2.1121631463947561</v>
      </c>
      <c r="M299" s="298">
        <f t="shared" si="50"/>
        <v>0.97402597402597402</v>
      </c>
      <c r="N299" s="273" t="str">
        <f>N71</f>
        <v>9.</v>
      </c>
      <c r="O299" s="273" t="str">
        <f>O71</f>
        <v>Staatkundig Gereformeerde</v>
      </c>
      <c r="P299" s="298">
        <f t="shared" ref="P299:Z299" si="51">SUM(P71/(P160/100))</f>
        <v>3.0023094688221708</v>
      </c>
      <c r="Q299" s="298">
        <f t="shared" si="51"/>
        <v>2.3789991796554553</v>
      </c>
      <c r="R299" s="298">
        <f t="shared" si="51"/>
        <v>6.5140845070422539</v>
      </c>
      <c r="S299" s="298">
        <f t="shared" si="51"/>
        <v>1.8375241779497098</v>
      </c>
      <c r="T299" s="298">
        <f t="shared" si="51"/>
        <v>2.4078624078624076</v>
      </c>
      <c r="U299" s="298">
        <f t="shared" si="51"/>
        <v>1.7109144542772863</v>
      </c>
      <c r="V299" s="298">
        <f t="shared" si="51"/>
        <v>1.2879484820607177</v>
      </c>
      <c r="W299" s="298">
        <f t="shared" si="51"/>
        <v>2.3295454545454541</v>
      </c>
      <c r="X299" s="298">
        <f t="shared" si="51"/>
        <v>1.6288252714708784</v>
      </c>
      <c r="Y299" s="298">
        <f t="shared" si="51"/>
        <v>1.9659936238044633</v>
      </c>
      <c r="Z299" s="298">
        <f t="shared" si="51"/>
        <v>0.8733624454148472</v>
      </c>
      <c r="AA299" s="297"/>
      <c r="AB299" s="298">
        <f>SUM(AA71/($AA$160/100))</f>
        <v>2.3043808559128891</v>
      </c>
    </row>
    <row r="300" spans="1:28" s="272" customFormat="1" ht="12" x14ac:dyDescent="0.2">
      <c r="B300" s="273" t="str">
        <f t="shared" ref="B300:B305" si="52">B72</f>
        <v>Partij (SGP)</v>
      </c>
      <c r="O300" s="273" t="str">
        <f t="shared" ref="O300:O305" si="53">O72</f>
        <v>Partij (SGP)</v>
      </c>
    </row>
    <row r="301" spans="1:28" s="272" customFormat="1" ht="12" x14ac:dyDescent="0.2">
      <c r="B301" s="272" t="str">
        <f t="shared" si="52"/>
        <v>PS '15</v>
      </c>
      <c r="C301" s="212">
        <v>3.1502423263327946</v>
      </c>
      <c r="D301" s="212">
        <v>6.1988304093567246</v>
      </c>
      <c r="E301" s="212">
        <v>5</v>
      </c>
      <c r="F301" s="212">
        <v>4.755244755244755</v>
      </c>
      <c r="G301" s="212">
        <v>5.871388630009319</v>
      </c>
      <c r="H301" s="212">
        <v>5.5921052631578947</v>
      </c>
      <c r="I301" s="212">
        <v>3.7815126050420171</v>
      </c>
      <c r="J301" s="212">
        <v>5.4565701559020043</v>
      </c>
      <c r="K301" s="212">
        <v>2.800829875518672</v>
      </c>
      <c r="L301" s="212">
        <v>4.9788135593220337</v>
      </c>
      <c r="M301" s="212">
        <v>1.8140589569160996</v>
      </c>
      <c r="O301" s="272" t="str">
        <f t="shared" si="53"/>
        <v>PS '15</v>
      </c>
      <c r="P301" s="212">
        <v>11.272727272727273</v>
      </c>
      <c r="Q301" s="212">
        <v>4.6639231824417013</v>
      </c>
      <c r="R301" s="212">
        <v>18.324607329842934</v>
      </c>
      <c r="S301" s="212">
        <v>2.6050420168067228</v>
      </c>
      <c r="T301" s="212">
        <v>4.3657331136738051</v>
      </c>
      <c r="U301" s="212">
        <v>3.6896877956480605</v>
      </c>
      <c r="V301" s="212">
        <v>3.5856573705179287</v>
      </c>
      <c r="W301" s="212">
        <v>5.6565656565656566</v>
      </c>
      <c r="X301" s="212">
        <v>2.1390374331550799</v>
      </c>
      <c r="Y301" s="212">
        <v>4.133064516129032</v>
      </c>
      <c r="Z301" s="212">
        <v>0</v>
      </c>
      <c r="AA301" s="180"/>
      <c r="AB301" s="212">
        <v>4.5484744723258554</v>
      </c>
    </row>
    <row r="302" spans="1:28" s="272" customFormat="1" ht="12" x14ac:dyDescent="0.2">
      <c r="B302" s="272" t="str">
        <f t="shared" si="52"/>
        <v>WS '15</v>
      </c>
      <c r="C302" s="212">
        <v>3.0629139072847682</v>
      </c>
      <c r="D302" s="212">
        <v>6.6505441354292625</v>
      </c>
      <c r="E302" s="212">
        <v>4.9763033175355451</v>
      </c>
      <c r="F302" s="212">
        <v>5.5873925501432664</v>
      </c>
      <c r="G302" s="212">
        <v>7.4856046065259116</v>
      </c>
      <c r="H302" s="212">
        <v>6.1812023708721417</v>
      </c>
      <c r="I302" s="212">
        <v>4.3604651162790695</v>
      </c>
      <c r="J302" s="212">
        <v>6.6279069767441863</v>
      </c>
      <c r="K302" s="212">
        <v>2.7114967462039044</v>
      </c>
      <c r="L302" s="212">
        <v>4.8298572996706914</v>
      </c>
      <c r="M302" s="212">
        <v>3.0409356725146197</v>
      </c>
      <c r="O302" s="272" t="str">
        <f t="shared" si="53"/>
        <v>WS '15</v>
      </c>
      <c r="P302" s="212">
        <v>10.909090909090908</v>
      </c>
      <c r="Q302" s="212">
        <v>5.2556818181818183</v>
      </c>
      <c r="R302" s="212">
        <v>20.867208672086722</v>
      </c>
      <c r="S302" s="212">
        <v>2.9539530842745441</v>
      </c>
      <c r="T302" s="212">
        <v>5.5360281195079084</v>
      </c>
      <c r="U302" s="212">
        <v>4.3607532210109019</v>
      </c>
      <c r="V302" s="212">
        <v>4.7422680412371134</v>
      </c>
      <c r="W302" s="212">
        <v>5.7651991614255769</v>
      </c>
      <c r="X302" s="212">
        <v>3.71713508612874</v>
      </c>
      <c r="Y302" s="212">
        <v>5.573080967402734</v>
      </c>
      <c r="Z302" s="212">
        <v>2.4390243902439024</v>
      </c>
      <c r="AA302" s="181"/>
      <c r="AB302" s="212">
        <v>5.4316939890710385</v>
      </c>
    </row>
    <row r="303" spans="1:28" s="272" customFormat="1" ht="12" x14ac:dyDescent="0.2">
      <c r="B303" s="272" t="str">
        <f t="shared" si="52"/>
        <v>EP '14</v>
      </c>
      <c r="C303" s="212" t="s">
        <v>47</v>
      </c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O303" s="272" t="str">
        <f t="shared" si="53"/>
        <v>EP '14</v>
      </c>
      <c r="P303" s="212" t="s">
        <v>47</v>
      </c>
      <c r="Q303" s="212"/>
      <c r="R303" s="212"/>
      <c r="S303" s="212"/>
      <c r="T303" s="212"/>
      <c r="U303" s="212"/>
      <c r="V303" s="212"/>
      <c r="W303" s="212"/>
      <c r="X303" s="212"/>
      <c r="Y303" s="212"/>
      <c r="Z303" s="213"/>
      <c r="AA303" s="182"/>
      <c r="AB303" s="212"/>
    </row>
    <row r="304" spans="1:28" s="272" customFormat="1" ht="12" x14ac:dyDescent="0.2">
      <c r="B304" s="272" t="str">
        <f t="shared" si="52"/>
        <v>GR '14</v>
      </c>
      <c r="C304" s="212">
        <v>4.8121292023731046</v>
      </c>
      <c r="D304" s="212">
        <v>9.4637223974763405</v>
      </c>
      <c r="E304" s="212">
        <v>7.9381443298969074</v>
      </c>
      <c r="F304" s="212">
        <v>3.6635006784260513</v>
      </c>
      <c r="G304" s="212">
        <v>7.7729257641921405</v>
      </c>
      <c r="H304" s="212">
        <v>9.0841949778434277</v>
      </c>
      <c r="I304" s="212">
        <v>5.2384150436534584</v>
      </c>
      <c r="J304" s="212">
        <v>8.550573514077163</v>
      </c>
      <c r="K304" s="212">
        <v>4.7882136279926337</v>
      </c>
      <c r="L304" s="212">
        <v>5.1493305870236865</v>
      </c>
      <c r="M304" s="212">
        <v>4.2531120331950207</v>
      </c>
      <c r="O304" s="272" t="str">
        <f t="shared" si="53"/>
        <v>GR '14</v>
      </c>
      <c r="P304" s="212">
        <v>15.264797507788161</v>
      </c>
      <c r="Q304" s="212">
        <v>7.3566084788029933</v>
      </c>
      <c r="R304" s="212">
        <v>30.861244019138759</v>
      </c>
      <c r="S304" s="212">
        <v>5.2027543993879108</v>
      </c>
      <c r="T304" s="212">
        <v>5.5141579731743668</v>
      </c>
      <c r="U304" s="212">
        <v>6.0176991150442474</v>
      </c>
      <c r="V304" s="212">
        <v>4.408817635270541</v>
      </c>
      <c r="W304" s="212">
        <v>7.7884615384615383</v>
      </c>
      <c r="X304" s="212">
        <v>4.615384615384615</v>
      </c>
      <c r="Y304" s="212">
        <v>4.875886524822695</v>
      </c>
      <c r="Z304" s="212">
        <v>1.7857142857142856</v>
      </c>
      <c r="AA304" s="182"/>
      <c r="AB304" s="212">
        <v>6.7328662243051367</v>
      </c>
    </row>
    <row r="305" spans="1:28" s="272" customFormat="1" ht="12" x14ac:dyDescent="0.2">
      <c r="B305" s="272" t="str">
        <f t="shared" si="52"/>
        <v>TK '12</v>
      </c>
      <c r="C305" s="212">
        <v>1.3458162668227034</v>
      </c>
      <c r="D305" s="212">
        <v>3.1189083820662771</v>
      </c>
      <c r="E305" s="212">
        <v>2.8662420382165603</v>
      </c>
      <c r="F305" s="212">
        <v>4.9668874172185431</v>
      </c>
      <c r="G305" s="212">
        <v>3.6853295535081503</v>
      </c>
      <c r="H305" s="212">
        <v>3.6088474970896391</v>
      </c>
      <c r="I305" s="212">
        <v>2.2471910112359548</v>
      </c>
      <c r="J305" s="212">
        <v>2.6063100137174211</v>
      </c>
      <c r="K305" s="212">
        <v>1.566579634464752</v>
      </c>
      <c r="L305" s="212">
        <v>2.1439509954058193</v>
      </c>
      <c r="M305" s="212">
        <v>0.98360655737704927</v>
      </c>
      <c r="O305" s="272" t="str">
        <f t="shared" si="53"/>
        <v>TK '12</v>
      </c>
      <c r="P305" s="212">
        <v>4.3367346938775508</v>
      </c>
      <c r="Q305" s="212">
        <v>1.4204545454545454</v>
      </c>
      <c r="R305" s="212">
        <v>4.0441176470588234</v>
      </c>
      <c r="S305" s="212">
        <v>1.5546918378678511</v>
      </c>
      <c r="T305" s="212">
        <v>2.7114967462039044</v>
      </c>
      <c r="U305" s="212">
        <v>2.3212045169385194</v>
      </c>
      <c r="V305" s="212">
        <v>1.6491754122938531</v>
      </c>
      <c r="W305" s="212">
        <v>2.1815622800844476</v>
      </c>
      <c r="X305" s="212">
        <v>1.7494356659142214</v>
      </c>
      <c r="Y305" s="212">
        <v>2.0034344590726962</v>
      </c>
      <c r="Z305" s="212">
        <v>2.6119402985074625</v>
      </c>
      <c r="AA305" s="183"/>
      <c r="AB305" s="212">
        <v>2.4046635899927131</v>
      </c>
    </row>
    <row r="306" spans="1:28" s="272" customFormat="1" ht="12" x14ac:dyDescent="0.2">
      <c r="B306" s="273"/>
      <c r="O306" s="273"/>
    </row>
    <row r="307" spans="1:28" s="272" customFormat="1" ht="12" x14ac:dyDescent="0.2">
      <c r="A307" s="273" t="str">
        <f>A79</f>
        <v>10.</v>
      </c>
      <c r="B307" s="273" t="str">
        <f>B79</f>
        <v>Partij voor de Dieren</v>
      </c>
      <c r="C307" s="298">
        <f>SUM(C79/(C160/100))</f>
        <v>3.9473684210526314</v>
      </c>
      <c r="D307" s="298">
        <f t="shared" ref="D307:M307" si="54">SUM(D79/(D160/100))</f>
        <v>3.02571860816944</v>
      </c>
      <c r="E307" s="298">
        <f t="shared" si="54"/>
        <v>2.8618152085036792</v>
      </c>
      <c r="F307" s="298">
        <f t="shared" si="54"/>
        <v>2.1760633036597428</v>
      </c>
      <c r="G307" s="298">
        <f t="shared" si="54"/>
        <v>2.8571428571428568</v>
      </c>
      <c r="H307" s="298">
        <f t="shared" si="54"/>
        <v>2.1805273833671399</v>
      </c>
      <c r="I307" s="298">
        <f t="shared" si="54"/>
        <v>2.5316455696202533</v>
      </c>
      <c r="J307" s="298">
        <f t="shared" si="54"/>
        <v>2.6762402088772848</v>
      </c>
      <c r="K307" s="298">
        <f t="shared" si="54"/>
        <v>4.093198992443325</v>
      </c>
      <c r="L307" s="298">
        <f t="shared" si="54"/>
        <v>3.4959941733430444</v>
      </c>
      <c r="M307" s="298">
        <f t="shared" si="54"/>
        <v>3.5714285714285712</v>
      </c>
      <c r="N307" s="273" t="str">
        <f>N79</f>
        <v>10.</v>
      </c>
      <c r="O307" s="273" t="str">
        <f>O79</f>
        <v>Partij voor de Dieren</v>
      </c>
      <c r="P307" s="298">
        <f t="shared" ref="P307:Z307" si="55">SUM(P79/(P160/100))</f>
        <v>1.8475750577367205</v>
      </c>
      <c r="Q307" s="298">
        <f t="shared" si="55"/>
        <v>1.6406890894175554</v>
      </c>
      <c r="R307" s="298">
        <f t="shared" si="55"/>
        <v>1.5845070422535212</v>
      </c>
      <c r="S307" s="298">
        <f t="shared" si="55"/>
        <v>3.0947775628626695</v>
      </c>
      <c r="T307" s="298">
        <f t="shared" si="55"/>
        <v>2.2604422604422605</v>
      </c>
      <c r="U307" s="298">
        <f t="shared" si="55"/>
        <v>2.6548672566371683</v>
      </c>
      <c r="V307" s="298">
        <f t="shared" si="55"/>
        <v>1.7479300827966882</v>
      </c>
      <c r="W307" s="298">
        <f t="shared" si="55"/>
        <v>1.8181818181818181</v>
      </c>
      <c r="X307" s="298">
        <f t="shared" si="55"/>
        <v>3.2082922013820334</v>
      </c>
      <c r="Y307" s="298">
        <f t="shared" si="55"/>
        <v>2.3379383634431457</v>
      </c>
      <c r="Z307" s="298">
        <f t="shared" si="55"/>
        <v>1.7467248908296944</v>
      </c>
      <c r="AA307" s="297"/>
      <c r="AB307" s="298">
        <f>SUM(AA79/($AA$160/100))</f>
        <v>2.7317042289187135</v>
      </c>
    </row>
    <row r="308" spans="1:28" s="272" customFormat="1" ht="12" x14ac:dyDescent="0.2">
      <c r="B308" s="273"/>
      <c r="O308" s="273"/>
    </row>
    <row r="309" spans="1:28" s="272" customFormat="1" ht="12" x14ac:dyDescent="0.2">
      <c r="B309" s="272" t="str">
        <f>B81</f>
        <v>PS '15</v>
      </c>
      <c r="C309" s="212">
        <v>4.604200323101777</v>
      </c>
      <c r="D309" s="212">
        <v>3.0409356725146197</v>
      </c>
      <c r="E309" s="212">
        <v>1.9767441860465118</v>
      </c>
      <c r="F309" s="212">
        <v>4.0559440559440558</v>
      </c>
      <c r="G309" s="212">
        <v>4.193849021435228</v>
      </c>
      <c r="H309" s="212">
        <v>3.3717105263157894</v>
      </c>
      <c r="I309" s="212">
        <v>3.4313725490196081</v>
      </c>
      <c r="J309" s="212">
        <v>5.3452115812917596</v>
      </c>
      <c r="K309" s="212">
        <v>5.0829875518672196</v>
      </c>
      <c r="L309" s="212">
        <v>3.9194915254237288</v>
      </c>
      <c r="M309" s="212">
        <v>2.6077097505668934</v>
      </c>
      <c r="O309" s="272" t="str">
        <f>O81</f>
        <v>PS '15</v>
      </c>
      <c r="P309" s="212">
        <v>4.3636363636363633</v>
      </c>
      <c r="Q309" s="212">
        <v>2.1947873799725652</v>
      </c>
      <c r="R309" s="212">
        <v>1.3089005235602096</v>
      </c>
      <c r="S309" s="212">
        <v>3.7815126050420167</v>
      </c>
      <c r="T309" s="212">
        <v>3.7891268533772648</v>
      </c>
      <c r="U309" s="212">
        <v>4.4465468306527907</v>
      </c>
      <c r="V309" s="212">
        <v>2.7888446215139444</v>
      </c>
      <c r="W309" s="212">
        <v>3.535353535353535</v>
      </c>
      <c r="X309" s="212">
        <v>3.5650623885918002</v>
      </c>
      <c r="Y309" s="212">
        <v>2.8225806451612905</v>
      </c>
      <c r="Z309" s="212">
        <v>0</v>
      </c>
      <c r="AA309" s="180"/>
      <c r="AB309" s="212">
        <v>3.6234476414371137</v>
      </c>
    </row>
    <row r="310" spans="1:28" s="272" customFormat="1" ht="12" x14ac:dyDescent="0.2">
      <c r="B310" s="272" t="str">
        <f>B82</f>
        <v>WS '15</v>
      </c>
      <c r="C310" s="212">
        <v>8.3609271523178812</v>
      </c>
      <c r="D310" s="212">
        <v>5.4413542926239424</v>
      </c>
      <c r="E310" s="212">
        <v>6.1611374407582939</v>
      </c>
      <c r="F310" s="212">
        <v>7.1633237822349569</v>
      </c>
      <c r="G310" s="212">
        <v>7.4856046065259116</v>
      </c>
      <c r="H310" s="212">
        <v>7.197290431837426</v>
      </c>
      <c r="I310" s="212">
        <v>7.1947674418604652</v>
      </c>
      <c r="J310" s="212">
        <v>11.395348837209303</v>
      </c>
      <c r="K310" s="212">
        <v>10.303687635574837</v>
      </c>
      <c r="L310" s="212">
        <v>8.5620197585071356</v>
      </c>
      <c r="M310" s="212">
        <v>6.3157894736842097</v>
      </c>
      <c r="O310" s="272" t="str">
        <f>O82</f>
        <v>WS '15</v>
      </c>
      <c r="P310" s="212">
        <v>9.454545454545455</v>
      </c>
      <c r="Q310" s="212">
        <v>4.8295454545454541</v>
      </c>
      <c r="R310" s="212">
        <v>7.0460704607046072</v>
      </c>
      <c r="S310" s="212">
        <v>6.6029539530842749</v>
      </c>
      <c r="T310" s="212">
        <v>7.381370826010544</v>
      </c>
      <c r="U310" s="212">
        <v>8.2259663032705657</v>
      </c>
      <c r="V310" s="212">
        <v>9.2783505154639183</v>
      </c>
      <c r="W310" s="212">
        <v>6.7085953878406714</v>
      </c>
      <c r="X310" s="212">
        <v>7.706255666364461</v>
      </c>
      <c r="Y310" s="212">
        <v>4.7318611987381702</v>
      </c>
      <c r="Z310" s="212">
        <v>4.8780487804878048</v>
      </c>
      <c r="AA310" s="286"/>
      <c r="AB310" s="212">
        <v>7.6775956284153004</v>
      </c>
    </row>
    <row r="311" spans="1:28" s="272" customFormat="1" ht="12" x14ac:dyDescent="0.2">
      <c r="B311" s="272" t="str">
        <f>B83</f>
        <v>EP '14</v>
      </c>
      <c r="C311" s="212">
        <v>4.859335038363171</v>
      </c>
      <c r="D311" s="212">
        <v>2.6785714285714288</v>
      </c>
      <c r="E311" s="212">
        <v>1.5406162464985995</v>
      </c>
      <c r="F311" s="212">
        <v>3.4782608695652173</v>
      </c>
      <c r="G311" s="212">
        <v>3.8054968287526423</v>
      </c>
      <c r="H311" s="212">
        <v>2.8210116731517512</v>
      </c>
      <c r="I311" s="212">
        <v>2.9756537421100089</v>
      </c>
      <c r="J311" s="212">
        <v>4.6384720327421558</v>
      </c>
      <c r="K311" s="212">
        <v>4.9118387909319896</v>
      </c>
      <c r="L311" s="212">
        <v>4.2525773195876289</v>
      </c>
      <c r="M311" s="212">
        <v>3.6505867014341593</v>
      </c>
      <c r="O311" s="272" t="str">
        <f>O83</f>
        <v>EP '14</v>
      </c>
      <c r="P311" s="212">
        <v>5.2631578947368425</v>
      </c>
      <c r="Q311" s="212">
        <v>2.7118644067796609</v>
      </c>
      <c r="R311" s="212">
        <v>1.6778523489932886</v>
      </c>
      <c r="S311" s="212">
        <v>3.7449392712550607</v>
      </c>
      <c r="T311" s="212">
        <v>4.0904198062432728</v>
      </c>
      <c r="U311" s="212">
        <v>5.1454138702460854</v>
      </c>
      <c r="V311" s="212">
        <v>3.2085561497326203</v>
      </c>
      <c r="W311" s="212">
        <v>3.4199726402188784</v>
      </c>
      <c r="X311" s="212">
        <v>3.4013605442176869</v>
      </c>
      <c r="Y311" s="212">
        <v>3.7783375314861458</v>
      </c>
      <c r="Z311" s="212">
        <v>1.7857142857142856</v>
      </c>
      <c r="AA311" s="182"/>
      <c r="AB311" s="212">
        <v>3.6739021956087825</v>
      </c>
    </row>
    <row r="312" spans="1:28" s="272" customFormat="1" ht="12" x14ac:dyDescent="0.2">
      <c r="B312" s="272" t="str">
        <f>B84</f>
        <v>TK '12</v>
      </c>
      <c r="C312" s="212">
        <v>2.3405500292568755</v>
      </c>
      <c r="D312" s="212">
        <v>1.9493177387914231</v>
      </c>
      <c r="E312" s="212">
        <v>1.592356687898089</v>
      </c>
      <c r="F312" s="212">
        <v>1.490066225165563</v>
      </c>
      <c r="G312" s="212">
        <v>2.97661233167966</v>
      </c>
      <c r="H312" s="212">
        <v>1.5133876600698486</v>
      </c>
      <c r="I312" s="212">
        <v>1.3376136971642589</v>
      </c>
      <c r="J312" s="212">
        <v>2.1947873799725652</v>
      </c>
      <c r="K312" s="212">
        <v>1.8929503916449086</v>
      </c>
      <c r="L312" s="212">
        <v>1.9142419601837672</v>
      </c>
      <c r="M312" s="212">
        <v>2.2131147540983607</v>
      </c>
      <c r="O312" s="272" t="str">
        <f>O84</f>
        <v>TK '12</v>
      </c>
      <c r="P312" s="212">
        <v>1.5306122448979591</v>
      </c>
      <c r="Q312" s="212">
        <v>0.85227272727272718</v>
      </c>
      <c r="R312" s="212">
        <v>1.6544117647058822</v>
      </c>
      <c r="S312" s="212">
        <v>1.1104941699056079</v>
      </c>
      <c r="T312" s="212">
        <v>2.4945770065075918</v>
      </c>
      <c r="U312" s="212">
        <v>1.4429109159347553</v>
      </c>
      <c r="V312" s="212">
        <v>1.3493253373313343</v>
      </c>
      <c r="W312" s="212">
        <v>1.4778325123152709</v>
      </c>
      <c r="X312" s="212">
        <v>1.8058690744920995</v>
      </c>
      <c r="Y312" s="212">
        <v>1.316542644533486</v>
      </c>
      <c r="Z312" s="212">
        <v>2.9850746268656714</v>
      </c>
      <c r="AA312" s="183"/>
      <c r="AB312" s="212">
        <v>1.7696658454491829</v>
      </c>
    </row>
    <row r="313" spans="1:28" s="272" customFormat="1" ht="12" x14ac:dyDescent="0.2">
      <c r="B313" s="273"/>
      <c r="O313" s="273"/>
    </row>
    <row r="314" spans="1:28" s="272" customFormat="1" ht="12" x14ac:dyDescent="0.2">
      <c r="A314" s="273" t="str">
        <f>A86</f>
        <v>11.</v>
      </c>
      <c r="B314" s="273" t="str">
        <f>B86</f>
        <v>50PLUS</v>
      </c>
      <c r="C314" s="298">
        <f>SUM(C86/(C160/100))</f>
        <v>2.725563909774436</v>
      </c>
      <c r="D314" s="298">
        <f t="shared" ref="D314:M314" si="56">SUM(D86/(D160/100))</f>
        <v>2.344931921331316</v>
      </c>
      <c r="E314" s="298">
        <f t="shared" si="56"/>
        <v>4.3336058871627143</v>
      </c>
      <c r="F314" s="298">
        <f t="shared" si="56"/>
        <v>2.8684470820969339</v>
      </c>
      <c r="G314" s="298">
        <f t="shared" si="56"/>
        <v>1.2121212121212122</v>
      </c>
      <c r="H314" s="298">
        <f t="shared" si="56"/>
        <v>1.977687626774848</v>
      </c>
      <c r="I314" s="298">
        <f t="shared" si="56"/>
        <v>1.7526777020447908</v>
      </c>
      <c r="J314" s="298">
        <f t="shared" si="56"/>
        <v>4.7650130548302867</v>
      </c>
      <c r="K314" s="298">
        <f t="shared" si="56"/>
        <v>3.5894206549118386</v>
      </c>
      <c r="L314" s="298">
        <f t="shared" si="56"/>
        <v>3.2046613255644574</v>
      </c>
      <c r="M314" s="298">
        <f t="shared" si="56"/>
        <v>2.7597402597402598</v>
      </c>
      <c r="N314" s="273" t="str">
        <f>N86</f>
        <v>11.</v>
      </c>
      <c r="O314" s="273" t="str">
        <f>O86</f>
        <v>50PLUS</v>
      </c>
      <c r="P314" s="298">
        <f t="shared" ref="P314:Z314" si="57">SUM(P86/(P160/100))</f>
        <v>3.0023094688221708</v>
      </c>
      <c r="Q314" s="298">
        <f t="shared" si="57"/>
        <v>2.2149302707136997</v>
      </c>
      <c r="R314" s="298">
        <f t="shared" si="57"/>
        <v>1.9366197183098592</v>
      </c>
      <c r="S314" s="298">
        <f t="shared" si="57"/>
        <v>1.9342359767891684</v>
      </c>
      <c r="T314" s="298">
        <f t="shared" si="57"/>
        <v>2.5061425061425058</v>
      </c>
      <c r="U314" s="298">
        <f t="shared" si="57"/>
        <v>3.303834808259587</v>
      </c>
      <c r="V314" s="298">
        <f t="shared" si="57"/>
        <v>1.2879484820607177</v>
      </c>
      <c r="W314" s="298">
        <f t="shared" si="57"/>
        <v>2.9545454545454541</v>
      </c>
      <c r="X314" s="298">
        <f t="shared" si="57"/>
        <v>2.4679170779861797</v>
      </c>
      <c r="Y314" s="298">
        <f t="shared" si="57"/>
        <v>1.8597236981934113</v>
      </c>
      <c r="Z314" s="298">
        <f t="shared" si="57"/>
        <v>6.1135371179039302</v>
      </c>
      <c r="AA314" s="297"/>
      <c r="AB314" s="298">
        <f>SUM(AA86/($AA$160/100))</f>
        <v>2.6304127627247404</v>
      </c>
    </row>
    <row r="315" spans="1:28" s="272" customFormat="1" ht="12" x14ac:dyDescent="0.2">
      <c r="B315" s="273"/>
      <c r="O315" s="273"/>
    </row>
    <row r="316" spans="1:28" s="272" customFormat="1" ht="12" x14ac:dyDescent="0.2">
      <c r="B316" s="272" t="str">
        <f>B88</f>
        <v>PS '15</v>
      </c>
      <c r="C316" s="212">
        <v>4.4426494345718899</v>
      </c>
      <c r="D316" s="212">
        <v>3.0409356725146197</v>
      </c>
      <c r="E316" s="212">
        <v>3.2558139534883721</v>
      </c>
      <c r="F316" s="212">
        <v>3.0769230769230766</v>
      </c>
      <c r="G316" s="212">
        <v>2.8890959925442683</v>
      </c>
      <c r="H316" s="212">
        <v>3.0427631578947367</v>
      </c>
      <c r="I316" s="212">
        <v>1.8207282913165266</v>
      </c>
      <c r="J316" s="212">
        <v>4.1202672605790642</v>
      </c>
      <c r="K316" s="212">
        <v>4.3568464730290453</v>
      </c>
      <c r="L316" s="212">
        <v>3.3898305084745766</v>
      </c>
      <c r="M316" s="212">
        <v>3.7414965986394555</v>
      </c>
      <c r="O316" s="272" t="str">
        <f>O88</f>
        <v>PS '15</v>
      </c>
      <c r="P316" s="212">
        <v>5.4545454545454541</v>
      </c>
      <c r="Q316" s="212">
        <v>2.4691358024691357</v>
      </c>
      <c r="R316" s="212">
        <v>2.8795811518324608</v>
      </c>
      <c r="S316" s="212">
        <v>1.7647058823529411</v>
      </c>
      <c r="T316" s="212">
        <v>3.6243822075782535</v>
      </c>
      <c r="U316" s="212">
        <v>3.3112582781456954</v>
      </c>
      <c r="V316" s="212">
        <v>3.5856573705179287</v>
      </c>
      <c r="W316" s="212">
        <v>3.131313131313131</v>
      </c>
      <c r="X316" s="212">
        <v>2.8520499108734403</v>
      </c>
      <c r="Y316" s="212">
        <v>2.8225806451612905</v>
      </c>
      <c r="Z316" s="212">
        <v>0</v>
      </c>
      <c r="AA316" s="180"/>
      <c r="AB316" s="212">
        <v>3.1788214851535752</v>
      </c>
    </row>
    <row r="317" spans="1:28" s="272" customFormat="1" ht="12" x14ac:dyDescent="0.2">
      <c r="B317" s="272" t="str">
        <f>B89</f>
        <v>WS '15</v>
      </c>
      <c r="O317" s="272" t="str">
        <f>O89</f>
        <v>WS '15</v>
      </c>
      <c r="AA317" s="286"/>
    </row>
    <row r="318" spans="1:28" s="272" customFormat="1" ht="12" x14ac:dyDescent="0.2">
      <c r="B318" s="272" t="str">
        <f>B90</f>
        <v>EP '14</v>
      </c>
      <c r="C318" s="212">
        <v>4.9445865302642797</v>
      </c>
      <c r="D318" s="212">
        <v>2.0833333333333335</v>
      </c>
      <c r="E318" s="212">
        <v>1.680672268907563</v>
      </c>
      <c r="F318" s="212">
        <v>2.7826086956521738</v>
      </c>
      <c r="G318" s="212">
        <v>2.1141649048625792</v>
      </c>
      <c r="H318" s="212">
        <v>1.3618677042801557</v>
      </c>
      <c r="I318" s="212">
        <v>2.1641118124436431</v>
      </c>
      <c r="J318" s="212">
        <v>3.1377899045020463</v>
      </c>
      <c r="K318" s="212">
        <v>2.3929471032745591</v>
      </c>
      <c r="L318" s="212">
        <v>1.9329896907216495</v>
      </c>
      <c r="M318" s="212">
        <v>2.4771838331160367</v>
      </c>
      <c r="O318" s="272" t="str">
        <f>O90</f>
        <v>EP '14</v>
      </c>
      <c r="P318" s="212">
        <v>2.8708133971291869</v>
      </c>
      <c r="Q318" s="212">
        <v>2.0338983050847457</v>
      </c>
      <c r="R318" s="212">
        <v>2.0134228187919465</v>
      </c>
      <c r="S318" s="212">
        <v>2.5303643724696356</v>
      </c>
      <c r="T318" s="212">
        <v>2.2604951560818085</v>
      </c>
      <c r="U318" s="212">
        <v>2.2371364653243848</v>
      </c>
      <c r="V318" s="212">
        <v>2.9411764705882351</v>
      </c>
      <c r="W318" s="212">
        <v>1.3679890560875514</v>
      </c>
      <c r="X318" s="212">
        <v>1.8140589569160996</v>
      </c>
      <c r="Y318" s="212">
        <v>1.6372795969773299</v>
      </c>
      <c r="Z318" s="212">
        <v>0</v>
      </c>
      <c r="AA318" s="182"/>
      <c r="AB318" s="212">
        <v>2.3328343313373257</v>
      </c>
    </row>
    <row r="319" spans="1:28" s="272" customFormat="1" ht="12" x14ac:dyDescent="0.2">
      <c r="B319" s="272" t="str">
        <f>B91</f>
        <v>TK '12</v>
      </c>
      <c r="C319" s="212">
        <v>3.2767700409596254</v>
      </c>
      <c r="D319" s="212">
        <v>1.267056530214425</v>
      </c>
      <c r="E319" s="212">
        <v>2.3885350318471334</v>
      </c>
      <c r="F319" s="212">
        <v>2.2350993377483444</v>
      </c>
      <c r="G319" s="212">
        <v>1.417434443656981</v>
      </c>
      <c r="H319" s="212">
        <v>2.0372526193247964</v>
      </c>
      <c r="I319" s="212">
        <v>1.2841091492776886</v>
      </c>
      <c r="J319" s="212">
        <v>1.9890260631001371</v>
      </c>
      <c r="K319" s="212">
        <v>2.8067885117493474</v>
      </c>
      <c r="L319" s="212">
        <v>1.9142419601837672</v>
      </c>
      <c r="M319" s="212">
        <v>1.0655737704918034</v>
      </c>
      <c r="O319" s="272" t="str">
        <f>O91</f>
        <v>TK '12</v>
      </c>
      <c r="P319" s="212">
        <v>2.295918367346939</v>
      </c>
      <c r="Q319" s="212">
        <v>1.3257575757575757</v>
      </c>
      <c r="R319" s="212">
        <v>1.2867647058823528</v>
      </c>
      <c r="S319" s="212">
        <v>1.0549694614103275</v>
      </c>
      <c r="T319" s="212">
        <v>1.3015184381778742</v>
      </c>
      <c r="U319" s="212">
        <v>1.1919698870765369</v>
      </c>
      <c r="V319" s="212">
        <v>0.8995502248875562</v>
      </c>
      <c r="W319" s="212">
        <v>1.1259676284306825</v>
      </c>
      <c r="X319" s="212">
        <v>1.523702031602709</v>
      </c>
      <c r="Y319" s="212">
        <v>0.91585575271894681</v>
      </c>
      <c r="Z319" s="212">
        <v>0.74626865671641784</v>
      </c>
      <c r="AA319" s="183"/>
      <c r="AB319" s="212">
        <v>1.6447482563586522</v>
      </c>
    </row>
    <row r="320" spans="1:28" s="272" customFormat="1" ht="12" x14ac:dyDescent="0.2">
      <c r="B320" s="273"/>
      <c r="O320" s="273"/>
    </row>
    <row r="321" spans="1:28" s="272" customFormat="1" ht="12" x14ac:dyDescent="0.2">
      <c r="A321" s="273" t="s">
        <v>52</v>
      </c>
      <c r="B321" s="273" t="s">
        <v>112</v>
      </c>
      <c r="C321" s="298">
        <f>SUM(C93/(C160/100))</f>
        <v>9.3984962406015032E-2</v>
      </c>
      <c r="D321" s="298">
        <f t="shared" ref="D321:M321" si="58">SUM(D93/(D160/100))</f>
        <v>0.22692889561270801</v>
      </c>
      <c r="E321" s="298">
        <f t="shared" si="58"/>
        <v>0</v>
      </c>
      <c r="F321" s="298">
        <f t="shared" si="58"/>
        <v>0.19782393669634027</v>
      </c>
      <c r="G321" s="298">
        <f t="shared" si="58"/>
        <v>8.6580086580086577E-2</v>
      </c>
      <c r="H321" s="298">
        <f t="shared" si="58"/>
        <v>0.10141987829614606</v>
      </c>
      <c r="I321" s="298">
        <f t="shared" si="58"/>
        <v>4.8685491723466409E-2</v>
      </c>
      <c r="J321" s="298">
        <f t="shared" si="58"/>
        <v>0.45691906005221933</v>
      </c>
      <c r="K321" s="298">
        <f t="shared" si="58"/>
        <v>0.12594458438287154</v>
      </c>
      <c r="L321" s="298">
        <f t="shared" si="58"/>
        <v>7.2833211944646759E-2</v>
      </c>
      <c r="M321" s="298">
        <f t="shared" si="58"/>
        <v>0</v>
      </c>
      <c r="N321" s="273" t="str">
        <f>N93</f>
        <v>12.</v>
      </c>
      <c r="O321" s="273" t="str">
        <f>O93</f>
        <v>OndernemersPartij</v>
      </c>
      <c r="P321" s="298">
        <f t="shared" ref="P321:Z321" si="59">SUM(P93/(P160/100))</f>
        <v>0</v>
      </c>
      <c r="Q321" s="298">
        <f t="shared" si="59"/>
        <v>0.3281378178835111</v>
      </c>
      <c r="R321" s="298">
        <f t="shared" si="59"/>
        <v>0.70422535211267612</v>
      </c>
      <c r="S321" s="298">
        <f t="shared" si="59"/>
        <v>4.8355899419729211E-2</v>
      </c>
      <c r="T321" s="298">
        <f t="shared" si="59"/>
        <v>0</v>
      </c>
      <c r="U321" s="298">
        <f t="shared" si="59"/>
        <v>0.17699115044247787</v>
      </c>
      <c r="V321" s="298">
        <f t="shared" si="59"/>
        <v>0.18399264029438825</v>
      </c>
      <c r="W321" s="298">
        <f t="shared" si="59"/>
        <v>5.6818181818181816E-2</v>
      </c>
      <c r="X321" s="298">
        <f t="shared" si="59"/>
        <v>9.8716683119447174E-2</v>
      </c>
      <c r="Y321" s="298">
        <f t="shared" si="59"/>
        <v>5.3134962805526036E-2</v>
      </c>
      <c r="Z321" s="298">
        <f t="shared" si="59"/>
        <v>0.4366812227074236</v>
      </c>
      <c r="AA321" s="297"/>
      <c r="AB321" s="298">
        <f>SUM(AA93/($AA$160/100))</f>
        <v>0.12661433274246645</v>
      </c>
    </row>
    <row r="322" spans="1:28" s="272" customFormat="1" ht="12" x14ac:dyDescent="0.2">
      <c r="C322" s="273"/>
      <c r="D322" s="273"/>
      <c r="E322" s="273"/>
      <c r="F322" s="273"/>
      <c r="G322" s="273"/>
      <c r="H322" s="273"/>
      <c r="I322" s="273"/>
      <c r="J322" s="273"/>
      <c r="K322" s="273"/>
      <c r="L322" s="273"/>
      <c r="M322" s="273"/>
      <c r="P322" s="299"/>
      <c r="Q322" s="299"/>
      <c r="R322" s="299"/>
      <c r="S322" s="299"/>
      <c r="T322" s="299"/>
      <c r="U322" s="299"/>
      <c r="V322" s="299"/>
      <c r="W322" s="299"/>
      <c r="X322" s="299"/>
      <c r="Y322" s="299"/>
      <c r="Z322" s="299"/>
    </row>
    <row r="323" spans="1:28" s="272" customFormat="1" ht="12" x14ac:dyDescent="0.2">
      <c r="A323" s="273" t="s">
        <v>138</v>
      </c>
      <c r="B323" s="273" t="s">
        <v>113</v>
      </c>
      <c r="C323" s="298">
        <f>SUM(C95/(C160/100))</f>
        <v>0.56390977443609025</v>
      </c>
      <c r="D323" s="298">
        <f t="shared" ref="D323:M323" si="60">SUM(D95/(D160/100))</f>
        <v>0.68078668683812404</v>
      </c>
      <c r="E323" s="298">
        <f t="shared" si="60"/>
        <v>0.32706459525756337</v>
      </c>
      <c r="F323" s="298">
        <f t="shared" si="60"/>
        <v>0.19782393669634027</v>
      </c>
      <c r="G323" s="298">
        <f t="shared" si="60"/>
        <v>0.17316017316017315</v>
      </c>
      <c r="H323" s="298">
        <f t="shared" si="60"/>
        <v>0.20283975659229211</v>
      </c>
      <c r="I323" s="298">
        <f t="shared" si="60"/>
        <v>4.8685491723466409E-2</v>
      </c>
      <c r="J323" s="298">
        <f t="shared" si="60"/>
        <v>0.391644908616188</v>
      </c>
      <c r="K323" s="298">
        <f t="shared" si="60"/>
        <v>0.18891687657430731</v>
      </c>
      <c r="L323" s="298">
        <f t="shared" si="60"/>
        <v>0.14566642388929352</v>
      </c>
      <c r="M323" s="298">
        <f t="shared" si="60"/>
        <v>8.1168831168831168E-2</v>
      </c>
      <c r="N323" s="273" t="str">
        <f>N95</f>
        <v>13.</v>
      </c>
      <c r="O323" s="273" t="str">
        <f>O95</f>
        <v>VNL</v>
      </c>
      <c r="P323" s="298">
        <f t="shared" ref="P323:Z323" si="61">SUM(P95/(P160/100))</f>
        <v>0.23094688221709006</v>
      </c>
      <c r="Q323" s="298">
        <f t="shared" si="61"/>
        <v>0.16406890894175555</v>
      </c>
      <c r="R323" s="298">
        <f t="shared" si="61"/>
        <v>0</v>
      </c>
      <c r="S323" s="298">
        <f t="shared" si="61"/>
        <v>0.19342359767891684</v>
      </c>
      <c r="T323" s="298">
        <f t="shared" si="61"/>
        <v>0.3931203931203931</v>
      </c>
      <c r="U323" s="298">
        <f t="shared" si="61"/>
        <v>0.2359882005899705</v>
      </c>
      <c r="V323" s="298">
        <f t="shared" si="61"/>
        <v>0.27598896044158233</v>
      </c>
      <c r="W323" s="298">
        <f t="shared" si="61"/>
        <v>0.28409090909090906</v>
      </c>
      <c r="X323" s="298">
        <f t="shared" si="61"/>
        <v>0.64165844027640662</v>
      </c>
      <c r="Y323" s="298">
        <f t="shared" si="61"/>
        <v>0.85015940488841657</v>
      </c>
      <c r="Z323" s="298">
        <f t="shared" si="61"/>
        <v>0.8733624454148472</v>
      </c>
      <c r="AA323" s="297"/>
      <c r="AB323" s="298">
        <f>SUM(AA95/($AA$160/100))</f>
        <v>0.32919726513041275</v>
      </c>
    </row>
    <row r="324" spans="1:28" s="272" customFormat="1" ht="12" x14ac:dyDescent="0.2">
      <c r="A324" s="273"/>
      <c r="B324" s="273" t="s">
        <v>114</v>
      </c>
      <c r="C324" s="299"/>
      <c r="D324" s="299"/>
      <c r="E324" s="299"/>
      <c r="F324" s="299"/>
      <c r="G324" s="299"/>
      <c r="H324" s="299"/>
      <c r="I324" s="299"/>
      <c r="J324" s="299"/>
      <c r="K324" s="299"/>
      <c r="L324" s="299"/>
      <c r="M324" s="299"/>
      <c r="N324" s="273"/>
      <c r="O324" s="273" t="str">
        <f>O96</f>
        <v>(VoorNederland)</v>
      </c>
      <c r="P324" s="299"/>
      <c r="Q324" s="299"/>
      <c r="R324" s="299"/>
      <c r="S324" s="299"/>
      <c r="T324" s="299"/>
      <c r="U324" s="299"/>
      <c r="V324" s="299"/>
      <c r="W324" s="299"/>
      <c r="X324" s="299"/>
      <c r="Y324" s="299"/>
      <c r="Z324" s="299"/>
    </row>
    <row r="325" spans="1:28" s="272" customFormat="1" ht="12" x14ac:dyDescent="0.2">
      <c r="A325" s="273" t="s">
        <v>55</v>
      </c>
      <c r="B325" s="273" t="s">
        <v>115</v>
      </c>
      <c r="C325" s="298">
        <f>SUM(C97/(C160/100))</f>
        <v>0.98684210526315785</v>
      </c>
      <c r="D325" s="298">
        <f t="shared" ref="D325:M325" si="62">SUM(D97/(D160/100))</f>
        <v>0.15128593040847199</v>
      </c>
      <c r="E325" s="298">
        <f t="shared" si="62"/>
        <v>8.1766148814390843E-2</v>
      </c>
      <c r="F325" s="298">
        <f t="shared" si="62"/>
        <v>0.19782393669634027</v>
      </c>
      <c r="G325" s="298">
        <f t="shared" si="62"/>
        <v>0.34632034632034631</v>
      </c>
      <c r="H325" s="298">
        <f t="shared" si="62"/>
        <v>0.35496957403651119</v>
      </c>
      <c r="I325" s="298">
        <f t="shared" si="62"/>
        <v>9.7370983446932818E-2</v>
      </c>
      <c r="J325" s="298">
        <f t="shared" si="62"/>
        <v>0.91383812010443866</v>
      </c>
      <c r="K325" s="298">
        <f t="shared" si="62"/>
        <v>0.75566750629722923</v>
      </c>
      <c r="L325" s="298">
        <f t="shared" si="62"/>
        <v>0.50983248361252731</v>
      </c>
      <c r="M325" s="298">
        <f t="shared" si="62"/>
        <v>0.64935064935064934</v>
      </c>
      <c r="N325" s="273" t="str">
        <f>N97</f>
        <v>14.</v>
      </c>
      <c r="O325" s="273" t="str">
        <f>O97</f>
        <v>DENK</v>
      </c>
      <c r="P325" s="298">
        <f t="shared" ref="P325:Z325" si="63">SUM(P97/(P160/100))</f>
        <v>0</v>
      </c>
      <c r="Q325" s="298">
        <f t="shared" si="63"/>
        <v>0</v>
      </c>
      <c r="R325" s="298">
        <f t="shared" si="63"/>
        <v>0</v>
      </c>
      <c r="S325" s="298">
        <f t="shared" si="63"/>
        <v>0.38684719535783368</v>
      </c>
      <c r="T325" s="298">
        <f t="shared" si="63"/>
        <v>0.29484029484029484</v>
      </c>
      <c r="U325" s="298">
        <f t="shared" si="63"/>
        <v>1.0619469026548674</v>
      </c>
      <c r="V325" s="298">
        <f t="shared" si="63"/>
        <v>0.735970561177553</v>
      </c>
      <c r="W325" s="298">
        <f t="shared" si="63"/>
        <v>0.96590909090909083</v>
      </c>
      <c r="X325" s="298">
        <f t="shared" si="63"/>
        <v>0.4935834155972359</v>
      </c>
      <c r="Y325" s="298">
        <f t="shared" si="63"/>
        <v>0.42507970244420828</v>
      </c>
      <c r="Z325" s="298">
        <f t="shared" si="63"/>
        <v>0</v>
      </c>
      <c r="AA325" s="297"/>
      <c r="AB325" s="298">
        <f>SUM(AA97/($AA$160/100))</f>
        <v>0.49063053937705747</v>
      </c>
    </row>
    <row r="326" spans="1:28" s="272" customFormat="1" ht="12" x14ac:dyDescent="0.2">
      <c r="C326" s="299"/>
      <c r="D326" s="299"/>
      <c r="E326" s="299"/>
      <c r="F326" s="299"/>
      <c r="G326" s="299"/>
      <c r="H326" s="299"/>
      <c r="I326" s="299"/>
      <c r="J326" s="299"/>
      <c r="K326" s="299"/>
      <c r="L326" s="299"/>
      <c r="M326" s="299"/>
      <c r="P326" s="299"/>
      <c r="Q326" s="299"/>
      <c r="R326" s="299"/>
      <c r="S326" s="299"/>
      <c r="T326" s="299"/>
      <c r="U326" s="299"/>
      <c r="V326" s="299"/>
      <c r="W326" s="299"/>
      <c r="X326" s="299"/>
      <c r="Y326" s="299"/>
      <c r="Z326" s="299"/>
    </row>
    <row r="327" spans="1:28" s="272" customFormat="1" ht="12" x14ac:dyDescent="0.2">
      <c r="A327" s="273" t="s">
        <v>57</v>
      </c>
      <c r="B327" s="273" t="s">
        <v>116</v>
      </c>
      <c r="C327" s="298">
        <f>SUM(C99/(C160/100))</f>
        <v>0.18796992481203006</v>
      </c>
      <c r="D327" s="298">
        <f t="shared" ref="D327:M327" si="64">SUM(D99/(D160/100))</f>
        <v>0.15128593040847199</v>
      </c>
      <c r="E327" s="298">
        <f t="shared" si="64"/>
        <v>8.1766148814390843E-2</v>
      </c>
      <c r="F327" s="298">
        <f t="shared" si="64"/>
        <v>0</v>
      </c>
      <c r="G327" s="298">
        <f t="shared" si="64"/>
        <v>8.6580086580086577E-2</v>
      </c>
      <c r="H327" s="298">
        <f t="shared" si="64"/>
        <v>5.0709939148073029E-2</v>
      </c>
      <c r="I327" s="298">
        <f t="shared" si="64"/>
        <v>0.14605647517039921</v>
      </c>
      <c r="J327" s="298">
        <f t="shared" si="64"/>
        <v>0.195822454308094</v>
      </c>
      <c r="K327" s="298">
        <f t="shared" si="64"/>
        <v>0.12594458438287154</v>
      </c>
      <c r="L327" s="298">
        <f t="shared" si="64"/>
        <v>0.14566642388929352</v>
      </c>
      <c r="M327" s="298">
        <f t="shared" si="64"/>
        <v>0</v>
      </c>
      <c r="N327" s="273" t="str">
        <f>N99</f>
        <v>15.</v>
      </c>
      <c r="O327" s="273" t="str">
        <f>O99</f>
        <v>NIEUWE WEGEN</v>
      </c>
      <c r="P327" s="298">
        <f t="shared" ref="P327:Z327" si="65">SUM(P99/(P160/100))</f>
        <v>0</v>
      </c>
      <c r="Q327" s="298">
        <f t="shared" si="65"/>
        <v>0</v>
      </c>
      <c r="R327" s="298">
        <f t="shared" si="65"/>
        <v>0</v>
      </c>
      <c r="S327" s="298">
        <f t="shared" si="65"/>
        <v>9.6711798839458421E-2</v>
      </c>
      <c r="T327" s="298">
        <f t="shared" si="65"/>
        <v>0</v>
      </c>
      <c r="U327" s="298">
        <f t="shared" si="65"/>
        <v>0.11799410029498525</v>
      </c>
      <c r="V327" s="298">
        <f t="shared" si="65"/>
        <v>0</v>
      </c>
      <c r="W327" s="298">
        <f t="shared" si="65"/>
        <v>0.17045454545454544</v>
      </c>
      <c r="X327" s="298">
        <f t="shared" si="65"/>
        <v>4.9358341559723587E-2</v>
      </c>
      <c r="Y327" s="298">
        <f t="shared" si="65"/>
        <v>0.10626992561105207</v>
      </c>
      <c r="Z327" s="298">
        <f t="shared" si="65"/>
        <v>0</v>
      </c>
      <c r="AA327" s="297"/>
      <c r="AB327" s="298">
        <f>SUM(AA99/($AA$160/100))</f>
        <v>9.1795391238288171E-2</v>
      </c>
    </row>
    <row r="328" spans="1:28" s="272" customFormat="1" ht="12" x14ac:dyDescent="0.2">
      <c r="C328" s="299"/>
      <c r="D328" s="299"/>
      <c r="E328" s="299"/>
      <c r="F328" s="299"/>
      <c r="G328" s="299"/>
      <c r="H328" s="299"/>
      <c r="I328" s="299"/>
      <c r="J328" s="299"/>
      <c r="K328" s="299"/>
      <c r="L328" s="299"/>
      <c r="M328" s="299"/>
      <c r="P328" s="299"/>
      <c r="Q328" s="299"/>
      <c r="R328" s="299"/>
      <c r="S328" s="299"/>
      <c r="T328" s="299"/>
      <c r="U328" s="299"/>
      <c r="V328" s="299"/>
      <c r="W328" s="299"/>
      <c r="X328" s="299"/>
      <c r="Y328" s="299"/>
      <c r="Z328" s="299"/>
    </row>
    <row r="329" spans="1:28" s="272" customFormat="1" ht="12" x14ac:dyDescent="0.2">
      <c r="A329" s="273" t="s">
        <v>118</v>
      </c>
      <c r="B329" s="273" t="s">
        <v>117</v>
      </c>
      <c r="C329" s="298">
        <f>SUM(C101/(C160/100))</f>
        <v>1.6447368421052631</v>
      </c>
      <c r="D329" s="298">
        <f t="shared" ref="D329:M329" si="66">SUM(D101/(D160/100))</f>
        <v>0.83207261724659598</v>
      </c>
      <c r="E329" s="298">
        <f t="shared" si="66"/>
        <v>0.81766148814390838</v>
      </c>
      <c r="F329" s="298">
        <f t="shared" si="66"/>
        <v>0.98911968348170132</v>
      </c>
      <c r="G329" s="298">
        <f t="shared" si="66"/>
        <v>0.51948051948051943</v>
      </c>
      <c r="H329" s="298">
        <f t="shared" si="66"/>
        <v>1.7241379310344829</v>
      </c>
      <c r="I329" s="298">
        <f t="shared" si="66"/>
        <v>1.3145082765335931</v>
      </c>
      <c r="J329" s="298">
        <f t="shared" si="66"/>
        <v>1.4360313315926894</v>
      </c>
      <c r="K329" s="298">
        <f t="shared" si="66"/>
        <v>0.37783375314861462</v>
      </c>
      <c r="L329" s="298">
        <f t="shared" si="66"/>
        <v>1.5294974508375818</v>
      </c>
      <c r="M329" s="298">
        <f t="shared" si="66"/>
        <v>1.3798701298701299</v>
      </c>
      <c r="N329" s="273" t="str">
        <f>N101</f>
        <v>16.</v>
      </c>
      <c r="O329" s="273" t="str">
        <f>O101</f>
        <v>Forum voor Democratie</v>
      </c>
      <c r="P329" s="298">
        <f t="shared" ref="P329:Z329" si="67">SUM(P101/(P160/100))</f>
        <v>0.92378752886836024</v>
      </c>
      <c r="Q329" s="298">
        <f t="shared" si="67"/>
        <v>1.3945857260049221</v>
      </c>
      <c r="R329" s="298">
        <f t="shared" si="67"/>
        <v>4.4014084507042259</v>
      </c>
      <c r="S329" s="298">
        <f t="shared" si="67"/>
        <v>1.5957446808510638</v>
      </c>
      <c r="T329" s="298">
        <f t="shared" si="67"/>
        <v>1.1793611793611793</v>
      </c>
      <c r="U329" s="298">
        <f t="shared" si="67"/>
        <v>1.5929203539823009</v>
      </c>
      <c r="V329" s="298">
        <f t="shared" si="67"/>
        <v>2.1159153633854646</v>
      </c>
      <c r="W329" s="298">
        <f t="shared" si="67"/>
        <v>1.7045454545454544</v>
      </c>
      <c r="X329" s="298">
        <f t="shared" si="67"/>
        <v>1.9743336623889436</v>
      </c>
      <c r="Y329" s="298">
        <f t="shared" si="67"/>
        <v>1.2221041445270988</v>
      </c>
      <c r="Z329" s="298">
        <f t="shared" si="67"/>
        <v>1.3100436681222707</v>
      </c>
      <c r="AA329" s="297"/>
      <c r="AB329" s="298">
        <f>SUM(AA101/($AA$160/100))</f>
        <v>1.4180805267156242</v>
      </c>
    </row>
    <row r="330" spans="1:28" s="272" customFormat="1" ht="12" x14ac:dyDescent="0.2">
      <c r="C330" s="303"/>
      <c r="D330" s="303"/>
      <c r="E330" s="303"/>
      <c r="F330" s="303"/>
      <c r="G330" s="303"/>
      <c r="H330" s="303"/>
      <c r="I330" s="303"/>
      <c r="J330" s="303"/>
      <c r="K330" s="303"/>
      <c r="L330" s="303"/>
      <c r="M330" s="303"/>
      <c r="P330" s="303"/>
      <c r="Q330" s="303"/>
      <c r="R330" s="303"/>
      <c r="S330" s="303"/>
      <c r="T330" s="303"/>
      <c r="U330" s="303"/>
      <c r="V330" s="303"/>
      <c r="W330" s="303"/>
      <c r="X330" s="303"/>
      <c r="Y330" s="303"/>
      <c r="Z330" s="303"/>
    </row>
    <row r="331" spans="1:28" s="272" customFormat="1" ht="12" x14ac:dyDescent="0.2">
      <c r="A331" s="273" t="s">
        <v>119</v>
      </c>
      <c r="B331" s="273" t="s">
        <v>120</v>
      </c>
      <c r="C331" s="298">
        <f>SUM(C103/(C160/100))</f>
        <v>0</v>
      </c>
      <c r="D331" s="298">
        <f t="shared" ref="D331:M331" si="68">SUM(D103/(D160/100))</f>
        <v>7.5642965204235996E-2</v>
      </c>
      <c r="E331" s="298">
        <f t="shared" si="68"/>
        <v>0</v>
      </c>
      <c r="F331" s="298">
        <f t="shared" si="68"/>
        <v>0</v>
      </c>
      <c r="G331" s="298">
        <f t="shared" si="68"/>
        <v>0</v>
      </c>
      <c r="H331" s="298">
        <f t="shared" si="68"/>
        <v>0</v>
      </c>
      <c r="I331" s="298">
        <f t="shared" si="68"/>
        <v>0</v>
      </c>
      <c r="J331" s="298">
        <f t="shared" si="68"/>
        <v>0</v>
      </c>
      <c r="K331" s="298">
        <f t="shared" si="68"/>
        <v>0</v>
      </c>
      <c r="L331" s="298">
        <f t="shared" si="68"/>
        <v>0</v>
      </c>
      <c r="M331" s="298">
        <f t="shared" si="68"/>
        <v>8.1168831168831168E-2</v>
      </c>
      <c r="N331" s="273" t="str">
        <f>N103</f>
        <v>17.</v>
      </c>
      <c r="O331" s="273" t="str">
        <f>O103</f>
        <v>De Burger Beweging</v>
      </c>
      <c r="P331" s="298">
        <f t="shared" ref="P331:Z331" si="69">SUM(P103/(P160/100))</f>
        <v>0</v>
      </c>
      <c r="Q331" s="298">
        <f t="shared" si="69"/>
        <v>0</v>
      </c>
      <c r="R331" s="298">
        <f t="shared" si="69"/>
        <v>0</v>
      </c>
      <c r="S331" s="298">
        <f t="shared" si="69"/>
        <v>9.6711798839458421E-2</v>
      </c>
      <c r="T331" s="298">
        <f t="shared" si="69"/>
        <v>0</v>
      </c>
      <c r="U331" s="298">
        <f t="shared" si="69"/>
        <v>5.8997050147492625E-2</v>
      </c>
      <c r="V331" s="298">
        <f t="shared" si="69"/>
        <v>0</v>
      </c>
      <c r="W331" s="298">
        <f t="shared" si="69"/>
        <v>0</v>
      </c>
      <c r="X331" s="298">
        <f t="shared" si="69"/>
        <v>4.9358341559723587E-2</v>
      </c>
      <c r="Y331" s="298">
        <f t="shared" si="69"/>
        <v>0</v>
      </c>
      <c r="Z331" s="298">
        <f t="shared" si="69"/>
        <v>0</v>
      </c>
      <c r="AA331" s="297"/>
      <c r="AB331" s="298">
        <f>SUM(AA103/($AA$160/100))</f>
        <v>1.8992149911369965E-2</v>
      </c>
    </row>
    <row r="332" spans="1:28" s="272" customFormat="1" ht="12" x14ac:dyDescent="0.2">
      <c r="C332" s="299"/>
      <c r="D332" s="299"/>
      <c r="E332" s="299"/>
      <c r="F332" s="299"/>
      <c r="G332" s="299"/>
      <c r="H332" s="299"/>
      <c r="I332" s="299"/>
      <c r="J332" s="299"/>
      <c r="K332" s="299"/>
      <c r="L332" s="299"/>
      <c r="M332" s="299"/>
      <c r="P332" s="299"/>
      <c r="Q332" s="299"/>
      <c r="R332" s="299"/>
      <c r="S332" s="299"/>
      <c r="T332" s="299"/>
      <c r="U332" s="299"/>
      <c r="V332" s="299"/>
      <c r="W332" s="299"/>
      <c r="X332" s="299"/>
      <c r="Y332" s="299"/>
      <c r="Z332" s="299"/>
    </row>
    <row r="333" spans="1:28" s="272" customFormat="1" ht="12" x14ac:dyDescent="0.2">
      <c r="A333" s="273" t="str">
        <f>A105</f>
        <v>18.</v>
      </c>
      <c r="B333" s="273" t="str">
        <f>B105</f>
        <v>Vrijzinnige Partij</v>
      </c>
      <c r="C333" s="298">
        <f>SUM(C105/(C160/100))</f>
        <v>0</v>
      </c>
      <c r="D333" s="298">
        <f t="shared" ref="D333:M333" si="70">SUM(D105/(D160/100))</f>
        <v>0</v>
      </c>
      <c r="E333" s="298">
        <f t="shared" si="70"/>
        <v>8.1766148814390843E-2</v>
      </c>
      <c r="F333" s="298">
        <f t="shared" si="70"/>
        <v>0</v>
      </c>
      <c r="G333" s="298">
        <f t="shared" si="70"/>
        <v>0</v>
      </c>
      <c r="H333" s="298">
        <f t="shared" si="70"/>
        <v>5.0709939148073029E-2</v>
      </c>
      <c r="I333" s="298">
        <f t="shared" si="70"/>
        <v>0</v>
      </c>
      <c r="J333" s="298">
        <f t="shared" si="70"/>
        <v>6.5274151436031325E-2</v>
      </c>
      <c r="K333" s="298">
        <f t="shared" si="70"/>
        <v>0</v>
      </c>
      <c r="L333" s="298">
        <f t="shared" si="70"/>
        <v>0</v>
      </c>
      <c r="M333" s="298">
        <f t="shared" si="70"/>
        <v>0</v>
      </c>
      <c r="N333" s="273" t="str">
        <f>N105</f>
        <v>18.</v>
      </c>
      <c r="O333" s="273" t="str">
        <f>O105</f>
        <v>Vrijzinnige Partij</v>
      </c>
      <c r="P333" s="298">
        <f t="shared" ref="P333:Z333" si="71">SUM(P105/(P160/100))</f>
        <v>0</v>
      </c>
      <c r="Q333" s="298">
        <f t="shared" si="71"/>
        <v>8.2034454470877774E-2</v>
      </c>
      <c r="R333" s="298">
        <f t="shared" si="71"/>
        <v>0</v>
      </c>
      <c r="S333" s="298">
        <f t="shared" si="71"/>
        <v>0</v>
      </c>
      <c r="T333" s="298">
        <f t="shared" si="71"/>
        <v>4.9140049140049137E-2</v>
      </c>
      <c r="U333" s="298">
        <f t="shared" si="71"/>
        <v>0</v>
      </c>
      <c r="V333" s="298">
        <f t="shared" si="71"/>
        <v>0</v>
      </c>
      <c r="W333" s="298">
        <f t="shared" si="71"/>
        <v>0</v>
      </c>
      <c r="X333" s="298">
        <f t="shared" si="71"/>
        <v>0</v>
      </c>
      <c r="Y333" s="298">
        <f t="shared" si="71"/>
        <v>0.10626992561105207</v>
      </c>
      <c r="Z333" s="298">
        <f t="shared" si="71"/>
        <v>0</v>
      </c>
      <c r="AA333" s="297"/>
      <c r="AB333" s="298">
        <f>SUM(AA105/($AA$160/100))</f>
        <v>2.2157508229931629E-2</v>
      </c>
    </row>
    <row r="334" spans="1:28" s="272" customFormat="1" ht="12" x14ac:dyDescent="0.2">
      <c r="B334" s="273"/>
      <c r="O334" s="273"/>
    </row>
    <row r="335" spans="1:28" s="272" customFormat="1" ht="12" x14ac:dyDescent="0.2">
      <c r="B335" s="272" t="str">
        <f>B107</f>
        <v>PS '15</v>
      </c>
      <c r="C335" s="212">
        <v>0</v>
      </c>
      <c r="D335" s="212">
        <v>0.35087719298245612</v>
      </c>
      <c r="E335" s="212">
        <v>0.11627906976744186</v>
      </c>
      <c r="F335" s="212">
        <v>0</v>
      </c>
      <c r="G335" s="212">
        <v>9.3196644920782848E-2</v>
      </c>
      <c r="H335" s="212">
        <v>8.2236842105263164E-2</v>
      </c>
      <c r="I335" s="212">
        <v>0.21008403361344538</v>
      </c>
      <c r="J335" s="212">
        <v>0.11135857461024498</v>
      </c>
      <c r="K335" s="212">
        <v>0.10373443983402489</v>
      </c>
      <c r="L335" s="212">
        <v>0</v>
      </c>
      <c r="M335" s="212">
        <v>0</v>
      </c>
      <c r="O335" s="272" t="str">
        <f>O107</f>
        <v>PS '15</v>
      </c>
      <c r="P335" s="212">
        <v>0</v>
      </c>
      <c r="Q335" s="212">
        <v>0</v>
      </c>
      <c r="R335" s="212">
        <v>0</v>
      </c>
      <c r="S335" s="212">
        <v>8.4033613445378144E-2</v>
      </c>
      <c r="T335" s="212">
        <v>0.16474464579901152</v>
      </c>
      <c r="U335" s="212">
        <v>0.28382213812677387</v>
      </c>
      <c r="V335" s="212">
        <v>0</v>
      </c>
      <c r="W335" s="212">
        <v>0</v>
      </c>
      <c r="X335" s="212">
        <v>0</v>
      </c>
      <c r="Y335" s="212">
        <v>0</v>
      </c>
      <c r="Z335" s="212">
        <v>0</v>
      </c>
      <c r="AA335" s="184"/>
      <c r="AB335" s="212">
        <v>8.6880973066898348E-2</v>
      </c>
    </row>
    <row r="336" spans="1:28" s="272" customFormat="1" ht="12" x14ac:dyDescent="0.2">
      <c r="B336" s="272" t="str">
        <f>B108</f>
        <v>WS '15</v>
      </c>
      <c r="O336" s="272" t="str">
        <f>O108</f>
        <v>WS '15</v>
      </c>
    </row>
    <row r="337" spans="1:28" s="272" customFormat="1" ht="12" x14ac:dyDescent="0.2">
      <c r="B337" s="273"/>
      <c r="O337" s="273"/>
    </row>
    <row r="338" spans="1:28" s="272" customFormat="1" ht="12" x14ac:dyDescent="0.2">
      <c r="A338" s="273" t="s">
        <v>122</v>
      </c>
      <c r="B338" s="273" t="s">
        <v>123</v>
      </c>
      <c r="C338" s="298">
        <f>SUM(C110/(C160/100))</f>
        <v>0</v>
      </c>
      <c r="D338" s="298">
        <f t="shared" ref="D338:M338" si="72">SUM(D110/(D160/100))</f>
        <v>7.5642965204235996E-2</v>
      </c>
      <c r="E338" s="298">
        <f t="shared" si="72"/>
        <v>0</v>
      </c>
      <c r="F338" s="298">
        <f t="shared" si="72"/>
        <v>0</v>
      </c>
      <c r="G338" s="298">
        <f t="shared" si="72"/>
        <v>8.6580086580086577E-2</v>
      </c>
      <c r="H338" s="298">
        <f t="shared" si="72"/>
        <v>0</v>
      </c>
      <c r="I338" s="298">
        <f t="shared" si="72"/>
        <v>0</v>
      </c>
      <c r="J338" s="298">
        <f t="shared" si="72"/>
        <v>0</v>
      </c>
      <c r="K338" s="298">
        <f t="shared" si="72"/>
        <v>0</v>
      </c>
      <c r="L338" s="298">
        <f t="shared" si="72"/>
        <v>0</v>
      </c>
      <c r="M338" s="298">
        <f t="shared" si="72"/>
        <v>0.16233766233766234</v>
      </c>
      <c r="N338" s="273" t="str">
        <f>N110</f>
        <v>19.</v>
      </c>
      <c r="O338" s="273" t="str">
        <f>O110</f>
        <v>GeenPeil</v>
      </c>
      <c r="P338" s="298">
        <f t="shared" ref="P338:Z338" si="73">SUM(P110/(P160/100))</f>
        <v>0</v>
      </c>
      <c r="Q338" s="298">
        <f t="shared" si="73"/>
        <v>0</v>
      </c>
      <c r="R338" s="298">
        <f t="shared" si="73"/>
        <v>0</v>
      </c>
      <c r="S338" s="298">
        <f t="shared" si="73"/>
        <v>0</v>
      </c>
      <c r="T338" s="298">
        <f t="shared" si="73"/>
        <v>4.9140049140049137E-2</v>
      </c>
      <c r="U338" s="298">
        <f t="shared" si="73"/>
        <v>0.11799410029498525</v>
      </c>
      <c r="V338" s="298">
        <f t="shared" si="73"/>
        <v>9.1996320147194124E-2</v>
      </c>
      <c r="W338" s="298">
        <f t="shared" si="73"/>
        <v>0</v>
      </c>
      <c r="X338" s="298">
        <f t="shared" si="73"/>
        <v>0.24679170779861795</v>
      </c>
      <c r="Y338" s="298">
        <f t="shared" si="73"/>
        <v>5.3134962805526036E-2</v>
      </c>
      <c r="Z338" s="298">
        <f t="shared" si="73"/>
        <v>0.4366812227074236</v>
      </c>
      <c r="AA338" s="297"/>
      <c r="AB338" s="298">
        <f>SUM(AA110/($AA$160/100))</f>
        <v>4.7480374778424914E-2</v>
      </c>
    </row>
    <row r="339" spans="1:28" s="272" customFormat="1" ht="12" x14ac:dyDescent="0.2">
      <c r="B339" s="273"/>
      <c r="C339" s="299"/>
      <c r="D339" s="299"/>
      <c r="E339" s="299"/>
      <c r="F339" s="299"/>
      <c r="G339" s="299"/>
      <c r="H339" s="299"/>
      <c r="I339" s="299"/>
      <c r="J339" s="299"/>
      <c r="K339" s="299"/>
      <c r="L339" s="299"/>
      <c r="M339" s="299"/>
      <c r="O339" s="273"/>
      <c r="P339" s="299"/>
      <c r="Q339" s="299"/>
      <c r="R339" s="299"/>
      <c r="S339" s="299"/>
      <c r="T339" s="299"/>
      <c r="U339" s="299"/>
      <c r="V339" s="299"/>
      <c r="W339" s="299"/>
      <c r="X339" s="299"/>
      <c r="Y339" s="299"/>
      <c r="Z339" s="299"/>
    </row>
    <row r="340" spans="1:28" s="272" customFormat="1" ht="12" x14ac:dyDescent="0.2">
      <c r="A340" s="273" t="s">
        <v>124</v>
      </c>
      <c r="B340" s="273" t="s">
        <v>125</v>
      </c>
      <c r="C340" s="298">
        <f>SUM(C112/(C160/100))</f>
        <v>0.42293233082706766</v>
      </c>
      <c r="D340" s="298">
        <f t="shared" ref="D340:M340" si="74">SUM(D112/(D160/100))</f>
        <v>0.22692889561270801</v>
      </c>
      <c r="E340" s="298">
        <f t="shared" si="74"/>
        <v>0.24529844644317253</v>
      </c>
      <c r="F340" s="298">
        <f t="shared" si="74"/>
        <v>0.19782393669634027</v>
      </c>
      <c r="G340" s="298">
        <f t="shared" si="74"/>
        <v>0.4329004329004329</v>
      </c>
      <c r="H340" s="298">
        <f t="shared" si="74"/>
        <v>0.55780933062880322</v>
      </c>
      <c r="I340" s="298">
        <f t="shared" si="74"/>
        <v>0.14605647517039921</v>
      </c>
      <c r="J340" s="298">
        <f t="shared" si="74"/>
        <v>6.5274151436031325E-2</v>
      </c>
      <c r="K340" s="298">
        <f t="shared" si="74"/>
        <v>0.18891687657430731</v>
      </c>
      <c r="L340" s="298">
        <f t="shared" si="74"/>
        <v>0.29133284777858703</v>
      </c>
      <c r="M340" s="298">
        <f t="shared" si="74"/>
        <v>0.16233766233766234</v>
      </c>
      <c r="N340" s="273" t="str">
        <f>N112</f>
        <v>20.</v>
      </c>
      <c r="O340" s="273" t="str">
        <f>O112</f>
        <v>Piratenpartij</v>
      </c>
      <c r="P340" s="298">
        <f t="shared" ref="P340:Z340" si="75">SUM(P112/(P160/100))</f>
        <v>0.46189376443418012</v>
      </c>
      <c r="Q340" s="298">
        <f t="shared" si="75"/>
        <v>0.41017227235438886</v>
      </c>
      <c r="R340" s="298">
        <f t="shared" si="75"/>
        <v>0.17605633802816903</v>
      </c>
      <c r="S340" s="298">
        <f t="shared" si="75"/>
        <v>4.8355899419729211E-2</v>
      </c>
      <c r="T340" s="298">
        <f t="shared" si="75"/>
        <v>0.34398034398034394</v>
      </c>
      <c r="U340" s="298">
        <f t="shared" si="75"/>
        <v>0.29498525073746312</v>
      </c>
      <c r="V340" s="298">
        <f t="shared" si="75"/>
        <v>0.3679852805887765</v>
      </c>
      <c r="W340" s="298">
        <f t="shared" si="75"/>
        <v>0.34090909090909088</v>
      </c>
      <c r="X340" s="298">
        <f t="shared" si="75"/>
        <v>0.3948667324777887</v>
      </c>
      <c r="Y340" s="298">
        <f t="shared" si="75"/>
        <v>0.47821466524973433</v>
      </c>
      <c r="Z340" s="298">
        <f t="shared" si="75"/>
        <v>0</v>
      </c>
      <c r="AA340" s="297"/>
      <c r="AB340" s="298">
        <f>SUM(AA112/($AA$160/100))</f>
        <v>0.29754368194479613</v>
      </c>
    </row>
    <row r="341" spans="1:28" s="272" customFormat="1" ht="12" x14ac:dyDescent="0.2">
      <c r="B341" s="273"/>
    </row>
    <row r="342" spans="1:28" s="272" customFormat="1" ht="12" x14ac:dyDescent="0.2">
      <c r="B342" s="272" t="s">
        <v>23</v>
      </c>
      <c r="C342" s="300">
        <v>0.40959625511995318</v>
      </c>
      <c r="D342" s="300">
        <v>0.58479532163742687</v>
      </c>
      <c r="E342" s="300">
        <v>0</v>
      </c>
      <c r="F342" s="300">
        <v>0.16556291390728478</v>
      </c>
      <c r="G342" s="300">
        <v>0.56697377746279232</v>
      </c>
      <c r="H342" s="300">
        <v>0.7566938300349243</v>
      </c>
      <c r="I342" s="300">
        <v>0.32102728731942215</v>
      </c>
      <c r="J342" s="300">
        <v>0.54869684499314131</v>
      </c>
      <c r="K342" s="300">
        <v>0.32637075718015668</v>
      </c>
      <c r="L342" s="300">
        <v>0.30627871362940273</v>
      </c>
      <c r="M342" s="300">
        <v>0.24590163934426232</v>
      </c>
      <c r="O342" s="272" t="str">
        <f t="shared" ref="O342" si="76">O114</f>
        <v>TK '12</v>
      </c>
      <c r="P342" s="302">
        <v>0</v>
      </c>
      <c r="Q342" s="302">
        <v>9.4696969696969696E-2</v>
      </c>
      <c r="R342" s="302">
        <v>0.18382352941176469</v>
      </c>
      <c r="S342" s="302">
        <v>0.22209883398112157</v>
      </c>
      <c r="T342" s="302">
        <v>0.21691973969631234</v>
      </c>
      <c r="U342" s="302">
        <v>0.31367628607277293</v>
      </c>
      <c r="V342" s="302">
        <v>0.29985007496251875</v>
      </c>
      <c r="W342" s="302">
        <v>0.21111893033075299</v>
      </c>
      <c r="X342" s="302">
        <v>0.22573363431151244</v>
      </c>
      <c r="Y342" s="302">
        <v>0.34344590726960506</v>
      </c>
      <c r="Z342" s="302">
        <v>0.37313432835820892</v>
      </c>
      <c r="AA342" s="301"/>
      <c r="AB342" s="302">
        <v>1.1197604768284948E-5</v>
      </c>
    </row>
    <row r="343" spans="1:28" s="272" customFormat="1" ht="12" x14ac:dyDescent="0.2">
      <c r="B343" s="273"/>
      <c r="O343" s="273"/>
    </row>
    <row r="344" spans="1:28" s="272" customFormat="1" ht="12" x14ac:dyDescent="0.2">
      <c r="A344" s="273" t="s">
        <v>126</v>
      </c>
      <c r="B344" s="273" t="s">
        <v>127</v>
      </c>
      <c r="C344" s="298">
        <f>SUM(C116/(C160/100))</f>
        <v>0.23496240601503759</v>
      </c>
      <c r="D344" s="298">
        <f t="shared" ref="D344:M344" si="77">SUM(D116/(D160/100))</f>
        <v>0.15128593040847199</v>
      </c>
      <c r="E344" s="298">
        <f t="shared" si="77"/>
        <v>0.24529844644317253</v>
      </c>
      <c r="F344" s="298">
        <f t="shared" si="77"/>
        <v>0.39564787339268054</v>
      </c>
      <c r="G344" s="298">
        <f t="shared" si="77"/>
        <v>0.25974025974025972</v>
      </c>
      <c r="H344" s="298">
        <f t="shared" si="77"/>
        <v>0.10141987829614606</v>
      </c>
      <c r="I344" s="298">
        <f t="shared" si="77"/>
        <v>0.14605647517039921</v>
      </c>
      <c r="J344" s="298">
        <f t="shared" si="77"/>
        <v>0.2610966057441253</v>
      </c>
      <c r="K344" s="298">
        <f t="shared" si="77"/>
        <v>6.2972292191435769E-2</v>
      </c>
      <c r="L344" s="298">
        <f t="shared" si="77"/>
        <v>7.2833211944646759E-2</v>
      </c>
      <c r="M344" s="298">
        <f t="shared" si="77"/>
        <v>0</v>
      </c>
      <c r="N344" s="273" t="str">
        <f>A344</f>
        <v>21.</v>
      </c>
      <c r="O344" s="273" t="str">
        <f>B344</f>
        <v>Artikel 1</v>
      </c>
      <c r="P344" s="298">
        <f t="shared" ref="P344:Z344" si="78">SUM(P116/(P160/100))</f>
        <v>0</v>
      </c>
      <c r="Q344" s="298">
        <f t="shared" si="78"/>
        <v>0</v>
      </c>
      <c r="R344" s="298">
        <f t="shared" si="78"/>
        <v>0</v>
      </c>
      <c r="S344" s="298">
        <f t="shared" si="78"/>
        <v>9.6711798839458421E-2</v>
      </c>
      <c r="T344" s="298">
        <f t="shared" si="78"/>
        <v>9.8280098280098274E-2</v>
      </c>
      <c r="U344" s="298">
        <f t="shared" si="78"/>
        <v>0.29498525073746312</v>
      </c>
      <c r="V344" s="298">
        <f t="shared" si="78"/>
        <v>0</v>
      </c>
      <c r="W344" s="298">
        <f t="shared" si="78"/>
        <v>0.17045454545454544</v>
      </c>
      <c r="X344" s="298">
        <f t="shared" si="78"/>
        <v>9.8716683119447174E-2</v>
      </c>
      <c r="Y344" s="298">
        <f t="shared" si="78"/>
        <v>0.21253985122210414</v>
      </c>
      <c r="Z344" s="298">
        <f t="shared" si="78"/>
        <v>0.4366812227074236</v>
      </c>
      <c r="AA344" s="297"/>
      <c r="AB344" s="298">
        <f>SUM(AA116/($AA$160/100))</f>
        <v>0.14877184097239807</v>
      </c>
    </row>
    <row r="345" spans="1:28" s="272" customFormat="1" ht="12" x14ac:dyDescent="0.2">
      <c r="B345" s="273"/>
      <c r="C345" s="299"/>
      <c r="D345" s="299"/>
      <c r="E345" s="299"/>
      <c r="F345" s="299"/>
      <c r="G345" s="299"/>
      <c r="H345" s="299"/>
      <c r="I345" s="299"/>
      <c r="J345" s="299"/>
      <c r="K345" s="299"/>
      <c r="L345" s="299"/>
      <c r="M345" s="299"/>
      <c r="O345" s="273"/>
      <c r="P345" s="299"/>
      <c r="Q345" s="299"/>
      <c r="R345" s="299"/>
      <c r="S345" s="299"/>
      <c r="T345" s="299"/>
      <c r="U345" s="299"/>
      <c r="V345" s="299"/>
      <c r="W345" s="299"/>
      <c r="X345" s="299"/>
      <c r="Y345" s="299"/>
      <c r="Z345" s="299"/>
    </row>
    <row r="346" spans="1:28" s="272" customFormat="1" ht="12" x14ac:dyDescent="0.2">
      <c r="A346" s="273" t="s">
        <v>139</v>
      </c>
      <c r="B346" s="273" t="s">
        <v>129</v>
      </c>
      <c r="C346" s="298">
        <f>SUM(C118/(C160/100))</f>
        <v>4.6992481203007516E-2</v>
      </c>
      <c r="D346" s="298">
        <f t="shared" ref="D346:M346" si="79">SUM(D118/(D160/100))</f>
        <v>7.5642965204235996E-2</v>
      </c>
      <c r="E346" s="298">
        <f t="shared" si="79"/>
        <v>0</v>
      </c>
      <c r="F346" s="298">
        <f t="shared" si="79"/>
        <v>9.8911968348170135E-2</v>
      </c>
      <c r="G346" s="298">
        <f t="shared" si="79"/>
        <v>0</v>
      </c>
      <c r="H346" s="298">
        <f t="shared" si="79"/>
        <v>0.10141987829614606</v>
      </c>
      <c r="I346" s="298">
        <f t="shared" si="79"/>
        <v>4.8685491723466409E-2</v>
      </c>
      <c r="J346" s="298">
        <f t="shared" si="79"/>
        <v>0</v>
      </c>
      <c r="K346" s="298">
        <f t="shared" si="79"/>
        <v>6.2972292191435769E-2</v>
      </c>
      <c r="L346" s="298">
        <f t="shared" si="79"/>
        <v>0</v>
      </c>
      <c r="M346" s="298">
        <f t="shared" si="79"/>
        <v>0</v>
      </c>
      <c r="N346" s="273" t="str">
        <f>N118</f>
        <v>22.</v>
      </c>
      <c r="O346" s="273" t="str">
        <f>O118</f>
        <v>Niet Stemmers</v>
      </c>
      <c r="P346" s="298">
        <f t="shared" ref="P346:Z346" si="80">SUM(P118/(P160/100))</f>
        <v>0</v>
      </c>
      <c r="Q346" s="298">
        <f t="shared" si="80"/>
        <v>0</v>
      </c>
      <c r="R346" s="298">
        <f t="shared" si="80"/>
        <v>0</v>
      </c>
      <c r="S346" s="298">
        <f t="shared" si="80"/>
        <v>0</v>
      </c>
      <c r="T346" s="298">
        <f t="shared" si="80"/>
        <v>0</v>
      </c>
      <c r="U346" s="298">
        <f t="shared" si="80"/>
        <v>0</v>
      </c>
      <c r="V346" s="298">
        <f t="shared" si="80"/>
        <v>9.1996320147194124E-2</v>
      </c>
      <c r="W346" s="298">
        <f t="shared" si="80"/>
        <v>0</v>
      </c>
      <c r="X346" s="298">
        <f t="shared" si="80"/>
        <v>0</v>
      </c>
      <c r="Y346" s="298">
        <f t="shared" si="80"/>
        <v>5.3134962805526036E-2</v>
      </c>
      <c r="Z346" s="298">
        <f t="shared" si="80"/>
        <v>0</v>
      </c>
      <c r="AA346" s="297"/>
      <c r="AB346" s="298">
        <f>SUM(AA118/($AA$160/100))</f>
        <v>2.8488224867054948E-2</v>
      </c>
    </row>
    <row r="347" spans="1:28" s="272" customFormat="1" ht="12" x14ac:dyDescent="0.2">
      <c r="B347" s="273"/>
      <c r="C347" s="299"/>
      <c r="D347" s="299"/>
      <c r="E347" s="299"/>
      <c r="F347" s="299"/>
      <c r="G347" s="299"/>
      <c r="H347" s="299"/>
      <c r="I347" s="299"/>
      <c r="J347" s="299"/>
      <c r="K347" s="299"/>
      <c r="L347" s="299"/>
      <c r="M347" s="299"/>
      <c r="O347" s="273"/>
      <c r="P347" s="299"/>
      <c r="Q347" s="299"/>
      <c r="R347" s="299"/>
      <c r="S347" s="299"/>
      <c r="T347" s="299"/>
      <c r="U347" s="299"/>
      <c r="V347" s="299"/>
      <c r="W347" s="299"/>
      <c r="X347" s="299"/>
      <c r="Y347" s="299"/>
      <c r="Z347" s="299"/>
    </row>
    <row r="348" spans="1:28" s="272" customFormat="1" ht="12" x14ac:dyDescent="0.2">
      <c r="A348" s="273" t="str">
        <f>A120</f>
        <v>23.</v>
      </c>
      <c r="B348" s="273" t="str">
        <f>B120</f>
        <v>Libertarische Partij (LP)</v>
      </c>
      <c r="C348" s="298">
        <f>SUM(C120/(C160/100))</f>
        <v>0</v>
      </c>
      <c r="D348" s="298">
        <f t="shared" ref="D348:M348" si="81">SUM(D120/(D160/100))</f>
        <v>0</v>
      </c>
      <c r="E348" s="298">
        <f t="shared" si="81"/>
        <v>0</v>
      </c>
      <c r="F348" s="298">
        <f t="shared" si="81"/>
        <v>0</v>
      </c>
      <c r="G348" s="298">
        <f t="shared" si="81"/>
        <v>8.6580086580086577E-2</v>
      </c>
      <c r="H348" s="298">
        <f t="shared" si="81"/>
        <v>0</v>
      </c>
      <c r="I348" s="298">
        <f t="shared" si="81"/>
        <v>0</v>
      </c>
      <c r="J348" s="298">
        <f t="shared" si="81"/>
        <v>0</v>
      </c>
      <c r="K348" s="298">
        <f t="shared" si="81"/>
        <v>0</v>
      </c>
      <c r="L348" s="298">
        <f t="shared" si="81"/>
        <v>0</v>
      </c>
      <c r="M348" s="298">
        <f t="shared" si="81"/>
        <v>8.1168831168831168E-2</v>
      </c>
      <c r="N348" s="273" t="str">
        <f>N120</f>
        <v>23.</v>
      </c>
      <c r="O348" s="273" t="str">
        <f>O120</f>
        <v>Libertarische Partij (LP)</v>
      </c>
      <c r="P348" s="298">
        <f t="shared" ref="P348:Z348" si="82">SUM(P120/(P160/100))</f>
        <v>0</v>
      </c>
      <c r="Q348" s="298">
        <f t="shared" si="82"/>
        <v>0</v>
      </c>
      <c r="R348" s="298">
        <f t="shared" si="82"/>
        <v>0</v>
      </c>
      <c r="S348" s="298">
        <f t="shared" si="82"/>
        <v>0</v>
      </c>
      <c r="T348" s="298">
        <f t="shared" si="82"/>
        <v>4.9140049140049137E-2</v>
      </c>
      <c r="U348" s="298">
        <f t="shared" si="82"/>
        <v>5.8997050147492625E-2</v>
      </c>
      <c r="V348" s="298">
        <f t="shared" si="82"/>
        <v>0</v>
      </c>
      <c r="W348" s="298">
        <f t="shared" si="82"/>
        <v>0</v>
      </c>
      <c r="X348" s="298">
        <f t="shared" si="82"/>
        <v>0</v>
      </c>
      <c r="Y348" s="298">
        <f t="shared" si="82"/>
        <v>0</v>
      </c>
      <c r="Z348" s="298">
        <f t="shared" si="82"/>
        <v>0</v>
      </c>
      <c r="AA348" s="297"/>
      <c r="AB348" s="298">
        <f>SUM(AA120/($AA$160/100))</f>
        <v>1.2661433274246644E-2</v>
      </c>
    </row>
    <row r="349" spans="1:28" s="272" customFormat="1" ht="12" x14ac:dyDescent="0.2">
      <c r="B349" s="273"/>
      <c r="O349" s="273"/>
    </row>
    <row r="350" spans="1:28" s="272" customFormat="1" ht="12" x14ac:dyDescent="0.2">
      <c r="B350" s="272" t="str">
        <f>B122</f>
        <v>PS '15</v>
      </c>
      <c r="C350" s="212">
        <v>8.0775444264943458E-2</v>
      </c>
      <c r="D350" s="212">
        <v>0.23391812865497075</v>
      </c>
      <c r="E350" s="212">
        <v>0.11627906976744186</v>
      </c>
      <c r="F350" s="212">
        <v>0.13986013986013984</v>
      </c>
      <c r="G350" s="212">
        <v>0.1863932898415657</v>
      </c>
      <c r="H350" s="212">
        <v>8.2236842105263164E-2</v>
      </c>
      <c r="I350" s="212">
        <v>0</v>
      </c>
      <c r="J350" s="212">
        <v>0</v>
      </c>
      <c r="K350" s="212">
        <v>0</v>
      </c>
      <c r="L350" s="212">
        <v>0.10593220338983052</v>
      </c>
      <c r="M350" s="212">
        <v>0</v>
      </c>
      <c r="O350" s="272" t="str">
        <f>O122</f>
        <v>PS '15</v>
      </c>
      <c r="P350" s="212">
        <v>0</v>
      </c>
      <c r="Q350" s="212">
        <v>0</v>
      </c>
      <c r="R350" s="212">
        <v>0</v>
      </c>
      <c r="S350" s="212">
        <v>0.16806722689075629</v>
      </c>
      <c r="T350" s="212">
        <v>8.2372322899505759E-2</v>
      </c>
      <c r="U350" s="212">
        <v>0</v>
      </c>
      <c r="V350" s="212">
        <v>0</v>
      </c>
      <c r="W350" s="212">
        <v>0</v>
      </c>
      <c r="X350" s="212">
        <v>0</v>
      </c>
      <c r="Y350" s="212">
        <v>0</v>
      </c>
      <c r="Z350" s="100">
        <v>0</v>
      </c>
      <c r="AA350" s="217"/>
      <c r="AB350" s="101">
        <v>6.1327745694281191E-2</v>
      </c>
    </row>
    <row r="351" spans="1:28" s="272" customFormat="1" ht="12" x14ac:dyDescent="0.2">
      <c r="B351" s="272" t="str">
        <f>B123</f>
        <v>WS '15</v>
      </c>
      <c r="O351" s="272" t="str">
        <f>O123</f>
        <v>WS '15</v>
      </c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181"/>
      <c r="AB351" s="208"/>
    </row>
    <row r="352" spans="1:28" s="272" customFormat="1" ht="12" x14ac:dyDescent="0.2">
      <c r="B352" s="272" t="str">
        <f>B124</f>
        <v>TK '12</v>
      </c>
      <c r="C352" s="212">
        <v>5.8513750731421885E-2</v>
      </c>
      <c r="D352" s="212">
        <v>0</v>
      </c>
      <c r="E352" s="212">
        <v>0</v>
      </c>
      <c r="F352" s="212">
        <v>0</v>
      </c>
      <c r="G352" s="212">
        <v>7.087172218284904E-2</v>
      </c>
      <c r="H352" s="212">
        <v>0</v>
      </c>
      <c r="I352" s="212">
        <v>0</v>
      </c>
      <c r="J352" s="212">
        <v>0</v>
      </c>
      <c r="K352" s="212">
        <v>0</v>
      </c>
      <c r="L352" s="212">
        <v>7.6569678407350683E-2</v>
      </c>
      <c r="M352" s="212">
        <v>0.24590163934426232</v>
      </c>
      <c r="O352" s="272" t="str">
        <f>O124</f>
        <v>TK '12</v>
      </c>
      <c r="P352" s="212">
        <v>0</v>
      </c>
      <c r="Q352" s="212">
        <v>0</v>
      </c>
      <c r="R352" s="212">
        <v>0</v>
      </c>
      <c r="S352" s="212">
        <v>0</v>
      </c>
      <c r="T352" s="212">
        <v>5.4229934924078085E-2</v>
      </c>
      <c r="U352" s="212">
        <v>6.2735257214554585E-2</v>
      </c>
      <c r="V352" s="212">
        <v>0</v>
      </c>
      <c r="W352" s="212">
        <v>0</v>
      </c>
      <c r="X352" s="212">
        <v>0.11286681715575622</v>
      </c>
      <c r="Y352" s="212">
        <v>0</v>
      </c>
      <c r="Z352" s="100">
        <v>0</v>
      </c>
      <c r="AA352" s="218"/>
      <c r="AB352" s="101">
        <v>1.2040435234714997E-6</v>
      </c>
    </row>
    <row r="353" spans="1:28" s="272" customFormat="1" ht="12" x14ac:dyDescent="0.2">
      <c r="B353" s="273"/>
      <c r="O353" s="273"/>
    </row>
    <row r="354" spans="1:28" s="272" customFormat="1" ht="12" x14ac:dyDescent="0.2">
      <c r="A354" s="273" t="str">
        <f>A126</f>
        <v>25.</v>
      </c>
      <c r="B354" s="273" t="str">
        <f>B126</f>
        <v>JEZUS LEEFT</v>
      </c>
      <c r="C354" s="298">
        <f>SUM(C126/(C160/100))</f>
        <v>4.6992481203007516E-2</v>
      </c>
      <c r="D354" s="298">
        <f t="shared" ref="D354:M354" si="83">SUM(D126/(D160/100))</f>
        <v>0</v>
      </c>
      <c r="E354" s="298">
        <f t="shared" si="83"/>
        <v>0</v>
      </c>
      <c r="F354" s="298">
        <f t="shared" si="83"/>
        <v>0</v>
      </c>
      <c r="G354" s="298">
        <f t="shared" si="83"/>
        <v>8.6580086580086577E-2</v>
      </c>
      <c r="H354" s="298">
        <f t="shared" si="83"/>
        <v>0.15212981744421908</v>
      </c>
      <c r="I354" s="298">
        <f t="shared" si="83"/>
        <v>0</v>
      </c>
      <c r="J354" s="298">
        <f t="shared" si="83"/>
        <v>0</v>
      </c>
      <c r="K354" s="298">
        <f t="shared" si="83"/>
        <v>0.12594458438287154</v>
      </c>
      <c r="L354" s="298">
        <f t="shared" si="83"/>
        <v>0</v>
      </c>
      <c r="M354" s="298">
        <f t="shared" si="83"/>
        <v>0</v>
      </c>
      <c r="N354" s="273" t="str">
        <f>N126</f>
        <v>25.</v>
      </c>
      <c r="O354" s="273" t="str">
        <f>O126</f>
        <v>JEZUS LEEFT</v>
      </c>
      <c r="P354" s="298">
        <f t="shared" ref="P354:Z354" si="84">SUM(P126/(P160/100))</f>
        <v>0</v>
      </c>
      <c r="Q354" s="298">
        <f t="shared" si="84"/>
        <v>0</v>
      </c>
      <c r="R354" s="298">
        <f t="shared" si="84"/>
        <v>0</v>
      </c>
      <c r="S354" s="298">
        <f t="shared" si="84"/>
        <v>0</v>
      </c>
      <c r="T354" s="298">
        <f t="shared" si="84"/>
        <v>4.9140049140049137E-2</v>
      </c>
      <c r="U354" s="298">
        <f t="shared" si="84"/>
        <v>0.11799410029498525</v>
      </c>
      <c r="V354" s="298">
        <f t="shared" si="84"/>
        <v>0</v>
      </c>
      <c r="W354" s="298">
        <f t="shared" si="84"/>
        <v>0</v>
      </c>
      <c r="X354" s="298">
        <f t="shared" si="84"/>
        <v>0</v>
      </c>
      <c r="Y354" s="298">
        <f t="shared" si="84"/>
        <v>0</v>
      </c>
      <c r="Z354" s="298">
        <f t="shared" si="84"/>
        <v>0.4366812227074236</v>
      </c>
      <c r="AA354" s="297"/>
      <c r="AB354" s="298">
        <f>SUM(AA126/($AA$160/100))</f>
        <v>3.4818941504178275E-2</v>
      </c>
    </row>
    <row r="355" spans="1:28" s="272" customFormat="1" ht="12" x14ac:dyDescent="0.2">
      <c r="B355" s="273"/>
      <c r="O355" s="273"/>
    </row>
    <row r="356" spans="1:28" s="272" customFormat="1" ht="12" x14ac:dyDescent="0.2">
      <c r="B356" s="272" t="str">
        <f>B128</f>
        <v>PS '15</v>
      </c>
      <c r="C356" s="212">
        <v>0.16155088852988692</v>
      </c>
      <c r="D356" s="212">
        <v>0</v>
      </c>
      <c r="E356" s="212">
        <v>0</v>
      </c>
      <c r="F356" s="212">
        <v>0.13986013986013984</v>
      </c>
      <c r="G356" s="212">
        <v>0</v>
      </c>
      <c r="H356" s="212">
        <v>0.49342105263157893</v>
      </c>
      <c r="I356" s="212">
        <v>0</v>
      </c>
      <c r="J356" s="212">
        <v>0.11135857461024498</v>
      </c>
      <c r="K356" s="212">
        <v>0.20746887966804978</v>
      </c>
      <c r="L356" s="212">
        <v>0.10593220338983052</v>
      </c>
      <c r="M356" s="212">
        <v>0</v>
      </c>
      <c r="O356" s="272" t="str">
        <f>O128</f>
        <v>PS '15</v>
      </c>
      <c r="P356" s="212">
        <v>0</v>
      </c>
      <c r="Q356" s="212">
        <v>0.27434842249657065</v>
      </c>
      <c r="R356" s="212">
        <v>0</v>
      </c>
      <c r="S356" s="212">
        <v>0</v>
      </c>
      <c r="T356" s="212">
        <v>0.41186161449752884</v>
      </c>
      <c r="U356" s="212">
        <v>0.47303689687795647</v>
      </c>
      <c r="V356" s="212">
        <v>0</v>
      </c>
      <c r="W356" s="212">
        <v>0.10101010101010101</v>
      </c>
      <c r="X356" s="212">
        <v>8.9126559714795009E-2</v>
      </c>
      <c r="Y356" s="212">
        <v>0.20161290322580647</v>
      </c>
      <c r="Z356" s="212">
        <v>0</v>
      </c>
      <c r="AA356" s="217"/>
      <c r="AB356" s="212">
        <v>0.14820871876117955</v>
      </c>
    </row>
    <row r="357" spans="1:28" s="272" customFormat="1" ht="12" x14ac:dyDescent="0.2">
      <c r="B357" s="272" t="str">
        <f>B129</f>
        <v>WS '15</v>
      </c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O357" s="272" t="str">
        <f>O129</f>
        <v>WS '15</v>
      </c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181"/>
      <c r="AB357" s="208"/>
    </row>
    <row r="358" spans="1:28" s="272" customFormat="1" ht="12" x14ac:dyDescent="0.2">
      <c r="B358" s="272" t="str">
        <f>B130</f>
        <v>EP '14</v>
      </c>
      <c r="C358" s="212">
        <v>0.17050298380221654</v>
      </c>
      <c r="D358" s="212">
        <v>0.44642857142857145</v>
      </c>
      <c r="E358" s="212">
        <v>0</v>
      </c>
      <c r="F358" s="212">
        <v>0</v>
      </c>
      <c r="G358" s="212">
        <v>0</v>
      </c>
      <c r="H358" s="212">
        <v>9.727626459143969E-2</v>
      </c>
      <c r="I358" s="212">
        <v>9.0171325518485126E-2</v>
      </c>
      <c r="J358" s="212">
        <v>0</v>
      </c>
      <c r="K358" s="212">
        <v>0.75566750629722923</v>
      </c>
      <c r="L358" s="212">
        <v>0</v>
      </c>
      <c r="M358" s="212">
        <v>0.2607561929595828</v>
      </c>
      <c r="O358" s="272" t="str">
        <f>O130</f>
        <v>EP '14</v>
      </c>
      <c r="P358" s="212">
        <v>0.47846889952153115</v>
      </c>
      <c r="Q358" s="212">
        <v>0</v>
      </c>
      <c r="R358" s="212">
        <v>0</v>
      </c>
      <c r="S358" s="212">
        <v>0</v>
      </c>
      <c r="T358" s="212">
        <v>0.21528525296017226</v>
      </c>
      <c r="U358" s="212">
        <v>0.11185682326621925</v>
      </c>
      <c r="V358" s="212">
        <v>0.26737967914438499</v>
      </c>
      <c r="W358" s="212">
        <v>0</v>
      </c>
      <c r="X358" s="212">
        <v>0</v>
      </c>
      <c r="Y358" s="212">
        <v>0.12594458438287154</v>
      </c>
      <c r="Z358" s="212">
        <v>0</v>
      </c>
      <c r="AA358" s="218"/>
      <c r="AB358" s="212">
        <v>0.1309880239520958</v>
      </c>
    </row>
    <row r="359" spans="1:28" s="272" customFormat="1" ht="12" x14ac:dyDescent="0.2">
      <c r="B359" s="273"/>
      <c r="O359" s="273"/>
    </row>
    <row r="360" spans="1:28" s="272" customFormat="1" ht="12" x14ac:dyDescent="0.2">
      <c r="A360" s="273" t="s">
        <v>132</v>
      </c>
      <c r="B360" s="273" t="s">
        <v>133</v>
      </c>
      <c r="C360" s="298">
        <f>SUM(C132/(C160/100))</f>
        <v>0</v>
      </c>
      <c r="D360" s="298">
        <f t="shared" ref="D360:M360" si="85">SUM(D132/(D160/100))</f>
        <v>0</v>
      </c>
      <c r="E360" s="298">
        <f t="shared" si="85"/>
        <v>0</v>
      </c>
      <c r="F360" s="298">
        <f t="shared" si="85"/>
        <v>0</v>
      </c>
      <c r="G360" s="298">
        <f t="shared" si="85"/>
        <v>0</v>
      </c>
      <c r="H360" s="298">
        <f t="shared" si="85"/>
        <v>0</v>
      </c>
      <c r="I360" s="298">
        <f t="shared" si="85"/>
        <v>0</v>
      </c>
      <c r="J360" s="298">
        <f t="shared" si="85"/>
        <v>0</v>
      </c>
      <c r="K360" s="298">
        <f t="shared" si="85"/>
        <v>0</v>
      </c>
      <c r="L360" s="298">
        <f t="shared" si="85"/>
        <v>0</v>
      </c>
      <c r="M360" s="298">
        <f t="shared" si="85"/>
        <v>0</v>
      </c>
      <c r="N360" s="273" t="str">
        <f>N132</f>
        <v>26.</v>
      </c>
      <c r="O360" s="273" t="str">
        <f>O132</f>
        <v>StemNL</v>
      </c>
      <c r="P360" s="298">
        <f t="shared" ref="P360:Z360" si="86">SUM(P132/(P160/100))</f>
        <v>0</v>
      </c>
      <c r="Q360" s="298">
        <f t="shared" si="86"/>
        <v>0</v>
      </c>
      <c r="R360" s="298">
        <f t="shared" si="86"/>
        <v>0</v>
      </c>
      <c r="S360" s="298">
        <f t="shared" si="86"/>
        <v>0</v>
      </c>
      <c r="T360" s="298">
        <f t="shared" si="86"/>
        <v>0</v>
      </c>
      <c r="U360" s="298">
        <f t="shared" si="86"/>
        <v>0</v>
      </c>
      <c r="V360" s="298">
        <f t="shared" si="86"/>
        <v>9.1996320147194124E-2</v>
      </c>
      <c r="W360" s="298">
        <f t="shared" si="86"/>
        <v>0</v>
      </c>
      <c r="X360" s="298">
        <f t="shared" si="86"/>
        <v>0</v>
      </c>
      <c r="Y360" s="298">
        <f t="shared" si="86"/>
        <v>0</v>
      </c>
      <c r="Z360" s="298">
        <f t="shared" si="86"/>
        <v>0</v>
      </c>
      <c r="AA360" s="297"/>
      <c r="AB360" s="298">
        <f>SUM(AA132/($AA$160/100))</f>
        <v>3.1653583185616611E-3</v>
      </c>
    </row>
    <row r="361" spans="1:28" s="272" customFormat="1" ht="12" x14ac:dyDescent="0.2">
      <c r="B361" s="273"/>
      <c r="C361" s="299"/>
      <c r="D361" s="299"/>
      <c r="E361" s="299"/>
      <c r="F361" s="299"/>
      <c r="G361" s="299"/>
      <c r="H361" s="299"/>
      <c r="I361" s="299"/>
      <c r="J361" s="299"/>
      <c r="K361" s="299"/>
      <c r="L361" s="299"/>
      <c r="M361" s="299"/>
      <c r="O361" s="273"/>
      <c r="P361" s="299"/>
      <c r="Q361" s="299"/>
      <c r="R361" s="299"/>
      <c r="S361" s="299"/>
      <c r="T361" s="299"/>
      <c r="U361" s="299"/>
      <c r="V361" s="299"/>
      <c r="W361" s="299"/>
      <c r="X361" s="299"/>
      <c r="Y361" s="299"/>
      <c r="Z361" s="299"/>
    </row>
    <row r="362" spans="1:28" s="272" customFormat="1" ht="12" x14ac:dyDescent="0.2">
      <c r="A362" s="273" t="s">
        <v>140</v>
      </c>
      <c r="B362" s="273" t="s">
        <v>134</v>
      </c>
      <c r="C362" s="298">
        <f>SUM(C134/(C160/100))</f>
        <v>0</v>
      </c>
      <c r="D362" s="298">
        <f t="shared" ref="D362:M362" si="87">SUM(D134/(D160/100))</f>
        <v>0</v>
      </c>
      <c r="E362" s="298">
        <f t="shared" si="87"/>
        <v>0</v>
      </c>
      <c r="F362" s="298">
        <f t="shared" si="87"/>
        <v>0</v>
      </c>
      <c r="G362" s="298">
        <f t="shared" si="87"/>
        <v>0</v>
      </c>
      <c r="H362" s="298">
        <f t="shared" si="87"/>
        <v>0</v>
      </c>
      <c r="I362" s="298">
        <f t="shared" si="87"/>
        <v>0</v>
      </c>
      <c r="J362" s="298">
        <f t="shared" si="87"/>
        <v>6.5274151436031325E-2</v>
      </c>
      <c r="K362" s="298">
        <f t="shared" si="87"/>
        <v>0</v>
      </c>
      <c r="L362" s="298">
        <f t="shared" si="87"/>
        <v>0</v>
      </c>
      <c r="M362" s="298">
        <f t="shared" si="87"/>
        <v>0</v>
      </c>
      <c r="N362" s="273" t="str">
        <f>N134</f>
        <v>27.</v>
      </c>
      <c r="O362" s="273" t="str">
        <f>O134</f>
        <v>MenS en Spirit / Basis-</v>
      </c>
      <c r="P362" s="298">
        <f t="shared" ref="P362:Z362" si="88">SUM(P134/(P160/100))</f>
        <v>0</v>
      </c>
      <c r="Q362" s="298">
        <f t="shared" si="88"/>
        <v>8.2034454470877774E-2</v>
      </c>
      <c r="R362" s="298">
        <f t="shared" si="88"/>
        <v>0</v>
      </c>
      <c r="S362" s="298">
        <f t="shared" si="88"/>
        <v>0</v>
      </c>
      <c r="T362" s="298">
        <f t="shared" si="88"/>
        <v>0</v>
      </c>
      <c r="U362" s="298">
        <f t="shared" si="88"/>
        <v>0</v>
      </c>
      <c r="V362" s="298">
        <f t="shared" si="88"/>
        <v>0</v>
      </c>
      <c r="W362" s="298">
        <f t="shared" si="88"/>
        <v>0.11363636363636363</v>
      </c>
      <c r="X362" s="298">
        <f t="shared" si="88"/>
        <v>4.9358341559723587E-2</v>
      </c>
      <c r="Y362" s="298">
        <f t="shared" si="88"/>
        <v>0</v>
      </c>
      <c r="Z362" s="298">
        <f t="shared" si="88"/>
        <v>0</v>
      </c>
      <c r="AA362" s="297"/>
      <c r="AB362" s="298">
        <f>SUM(AA134/($AA$160/100))</f>
        <v>1.5826791592808306E-2</v>
      </c>
    </row>
    <row r="363" spans="1:28" s="272" customFormat="1" ht="12" x14ac:dyDescent="0.2">
      <c r="B363" s="273" t="s">
        <v>141</v>
      </c>
      <c r="N363" s="273"/>
      <c r="O363" s="273" t="str">
        <f>O135</f>
        <v>inkomen Partij/ V-R</v>
      </c>
    </row>
    <row r="364" spans="1:28" s="272" customFormat="1" ht="12" x14ac:dyDescent="0.2"/>
    <row r="365" spans="1:28" s="272" customFormat="1" ht="12" x14ac:dyDescent="0.2"/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workbookViewId="0">
      <selection activeCell="B19" sqref="B19"/>
    </sheetView>
  </sheetViews>
  <sheetFormatPr defaultRowHeight="12.75" x14ac:dyDescent="0.2"/>
  <cols>
    <col min="1" max="1" width="7.140625" bestFit="1" customWidth="1"/>
    <col min="2" max="2" width="37.28515625" bestFit="1" customWidth="1"/>
    <col min="3" max="24" width="5.7109375" customWidth="1"/>
  </cols>
  <sheetData>
    <row r="1" spans="1:24" x14ac:dyDescent="0.2">
      <c r="A1" s="222"/>
      <c r="B1" s="222"/>
      <c r="C1" s="221" t="s">
        <v>78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24" x14ac:dyDescent="0.2">
      <c r="A2" s="222"/>
      <c r="B2" s="222"/>
      <c r="C2" s="222">
        <v>1</v>
      </c>
      <c r="D2" s="222">
        <v>2</v>
      </c>
      <c r="E2" s="222">
        <v>3</v>
      </c>
      <c r="F2" s="222">
        <v>4</v>
      </c>
      <c r="G2" s="222">
        <v>5</v>
      </c>
      <c r="H2" s="222">
        <v>6</v>
      </c>
      <c r="I2" s="222">
        <v>7</v>
      </c>
      <c r="J2" s="222">
        <v>8</v>
      </c>
      <c r="K2" s="222">
        <v>9</v>
      </c>
      <c r="L2" s="222">
        <v>10</v>
      </c>
      <c r="M2" s="222">
        <v>11</v>
      </c>
      <c r="N2" s="222">
        <v>12</v>
      </c>
      <c r="O2" s="222">
        <v>13</v>
      </c>
      <c r="P2" s="222">
        <v>14</v>
      </c>
      <c r="Q2" s="222">
        <v>15</v>
      </c>
      <c r="R2" s="222">
        <v>16</v>
      </c>
      <c r="S2" s="222">
        <v>18</v>
      </c>
      <c r="T2" s="222">
        <v>19</v>
      </c>
      <c r="U2" s="222">
        <v>20</v>
      </c>
      <c r="V2" s="222">
        <v>21</v>
      </c>
      <c r="W2" s="222">
        <v>22</v>
      </c>
      <c r="X2" s="222">
        <v>23</v>
      </c>
    </row>
    <row r="3" spans="1:24" x14ac:dyDescent="0.2">
      <c r="A3" s="222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</row>
    <row r="4" spans="1:24" x14ac:dyDescent="0.2">
      <c r="A4" s="238"/>
      <c r="B4" s="222" t="s">
        <v>142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</row>
    <row r="5" spans="1:24" x14ac:dyDescent="0.2">
      <c r="A5" s="222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</row>
    <row r="6" spans="1:24" x14ac:dyDescent="0.2">
      <c r="A6" s="304" t="str">
        <f>'Per stembureau TK 2017'!A9</f>
        <v>1.</v>
      </c>
      <c r="B6" s="304" t="str">
        <f>'Per stembureau TK 2017'!B9</f>
        <v>VVD</v>
      </c>
      <c r="C6" s="304">
        <f>'Per stembureau TK 2017'!C9</f>
        <v>342</v>
      </c>
      <c r="D6" s="304">
        <f>'Per stembureau TK 2017'!D9</f>
        <v>418</v>
      </c>
      <c r="E6" s="304">
        <f>'Per stembureau TK 2017'!E9</f>
        <v>333</v>
      </c>
      <c r="F6" s="304">
        <f>'Per stembureau TK 2017'!F9</f>
        <v>231</v>
      </c>
      <c r="G6" s="304">
        <f>'Per stembureau TK 2017'!G9</f>
        <v>273</v>
      </c>
      <c r="H6" s="304">
        <f>'Per stembureau TK 2017'!H9</f>
        <v>396</v>
      </c>
      <c r="I6" s="304">
        <f>'Per stembureau TK 2017'!I9</f>
        <v>450</v>
      </c>
      <c r="J6" s="304">
        <f>'Per stembureau TK 2017'!J9</f>
        <v>214</v>
      </c>
      <c r="K6" s="304">
        <f>'Per stembureau TK 2017'!K9</f>
        <v>262</v>
      </c>
      <c r="L6" s="304">
        <f>'Per stembureau TK 2017'!L9</f>
        <v>255</v>
      </c>
      <c r="M6" s="304">
        <f>'Per stembureau TK 2017'!M9</f>
        <v>263</v>
      </c>
      <c r="N6" s="304">
        <f>'Per stembureau TK 2017'!P9</f>
        <v>121</v>
      </c>
      <c r="O6" s="304">
        <f>'Per stembureau TK 2017'!Q9</f>
        <v>423</v>
      </c>
      <c r="P6" s="304">
        <f>'Per stembureau TK 2017'!R9</f>
        <v>176</v>
      </c>
      <c r="Q6" s="304">
        <f>'Per stembureau TK 2017'!S9</f>
        <v>634</v>
      </c>
      <c r="R6" s="304">
        <f>'Per stembureau TK 2017'!T9</f>
        <v>532</v>
      </c>
      <c r="S6" s="304">
        <f>'Per stembureau TK 2017'!U9</f>
        <v>457</v>
      </c>
      <c r="T6" s="304">
        <f>'Per stembureau TK 2017'!V9</f>
        <v>392</v>
      </c>
      <c r="U6" s="304">
        <f>'Per stembureau TK 2017'!W9</f>
        <v>497</v>
      </c>
      <c r="V6" s="304">
        <f>'Per stembureau TK 2017'!X9</f>
        <v>599</v>
      </c>
      <c r="W6" s="304">
        <f>'Per stembureau TK 2017'!Y9</f>
        <v>652</v>
      </c>
      <c r="X6" s="304">
        <f>'Per stembureau TK 2017'!Z9</f>
        <v>38</v>
      </c>
    </row>
    <row r="7" spans="1:24" x14ac:dyDescent="0.2">
      <c r="A7" s="304" t="str">
        <f>'Per stembureau TK 2017'!A17</f>
        <v>2.</v>
      </c>
      <c r="B7" s="304" t="str">
        <f>CONCATENATE('Per stembureau TK 2017'!B17," ",'Per stembureau TK 2017'!B18)</f>
        <v>Partij van de Arbeid (P.v.d.A.)</v>
      </c>
      <c r="C7" s="304">
        <f>'Per stembureau TK 2017'!C17</f>
        <v>150</v>
      </c>
      <c r="D7" s="304">
        <f>'Per stembureau TK 2017'!D17</f>
        <v>65</v>
      </c>
      <c r="E7" s="304">
        <f>'Per stembureau TK 2017'!E17</f>
        <v>67</v>
      </c>
      <c r="F7" s="304">
        <f>'Per stembureau TK 2017'!F17</f>
        <v>51</v>
      </c>
      <c r="G7" s="304">
        <f>'Per stembureau TK 2017'!G17</f>
        <v>71</v>
      </c>
      <c r="H7" s="304">
        <f>'Per stembureau TK 2017'!H17</f>
        <v>144</v>
      </c>
      <c r="I7" s="304">
        <f>'Per stembureau TK 2017'!I17</f>
        <v>137</v>
      </c>
      <c r="J7" s="304">
        <f>'Per stembureau TK 2017'!J17</f>
        <v>85</v>
      </c>
      <c r="K7" s="304">
        <f>'Per stembureau TK 2017'!K17</f>
        <v>86</v>
      </c>
      <c r="L7" s="304">
        <f>'Per stembureau TK 2017'!L17</f>
        <v>89</v>
      </c>
      <c r="M7" s="304">
        <f>'Per stembureau TK 2017'!M17</f>
        <v>91</v>
      </c>
      <c r="N7" s="304">
        <f>'Per stembureau TK 2017'!P17</f>
        <v>11</v>
      </c>
      <c r="O7" s="304">
        <f>'Per stembureau TK 2017'!Q17</f>
        <v>48</v>
      </c>
      <c r="P7" s="304">
        <f>'Per stembureau TK 2017'!R17</f>
        <v>15</v>
      </c>
      <c r="Q7" s="304">
        <f>'Per stembureau TK 2017'!S17</f>
        <v>85</v>
      </c>
      <c r="R7" s="304">
        <f>'Per stembureau TK 2017'!T17</f>
        <v>119</v>
      </c>
      <c r="S7" s="304">
        <f>'Per stembureau TK 2017'!U17</f>
        <v>77</v>
      </c>
      <c r="T7" s="304">
        <f>'Per stembureau TK 2017'!V17</f>
        <v>47</v>
      </c>
      <c r="U7" s="304">
        <f>'Per stembureau TK 2017'!W17</f>
        <v>83</v>
      </c>
      <c r="V7" s="304">
        <f>'Per stembureau TK 2017'!X17</f>
        <v>109</v>
      </c>
      <c r="W7" s="304">
        <f>'Per stembureau TK 2017'!Y17</f>
        <v>75</v>
      </c>
      <c r="X7" s="304">
        <f>'Per stembureau TK 2017'!Z17</f>
        <v>29</v>
      </c>
    </row>
    <row r="8" spans="1:24" x14ac:dyDescent="0.2">
      <c r="A8" s="304" t="str">
        <f>'Per stembureau TK 2017'!A25</f>
        <v>3.</v>
      </c>
      <c r="B8" s="304" t="str">
        <f>CONCATENATE('Per stembureau TK 2017'!B25," ",'Per stembureau TK 2017'!B26)</f>
        <v>PVV (Partij voor de Vrijheid)</v>
      </c>
      <c r="C8" s="304">
        <f>'Per stembureau TK 2017'!C25</f>
        <v>266</v>
      </c>
      <c r="D8" s="304">
        <f>'Per stembureau TK 2017'!D25</f>
        <v>113</v>
      </c>
      <c r="E8" s="304">
        <f>'Per stembureau TK 2017'!E25</f>
        <v>77</v>
      </c>
      <c r="F8" s="304">
        <f>'Per stembureau TK 2017'!F25</f>
        <v>104</v>
      </c>
      <c r="G8" s="304">
        <f>'Per stembureau TK 2017'!G25</f>
        <v>92</v>
      </c>
      <c r="H8" s="304">
        <f>'Per stembureau TK 2017'!H25</f>
        <v>198</v>
      </c>
      <c r="I8" s="304">
        <f>'Per stembureau TK 2017'!I25</f>
        <v>150</v>
      </c>
      <c r="J8" s="304">
        <f>'Per stembureau TK 2017'!J25</f>
        <v>211</v>
      </c>
      <c r="K8" s="304">
        <f>'Per stembureau TK 2017'!K25</f>
        <v>205</v>
      </c>
      <c r="L8" s="304">
        <f>'Per stembureau TK 2017'!L25</f>
        <v>148</v>
      </c>
      <c r="M8" s="304">
        <f>'Per stembureau TK 2017'!M25</f>
        <v>87</v>
      </c>
      <c r="N8" s="304">
        <f>'Per stembureau TK 2017'!P25</f>
        <v>44</v>
      </c>
      <c r="O8" s="304">
        <f>'Per stembureau TK 2017'!Q25</f>
        <v>105</v>
      </c>
      <c r="P8" s="304">
        <f>'Per stembureau TK 2017'!R25</f>
        <v>65</v>
      </c>
      <c r="Q8" s="304">
        <f>'Per stembureau TK 2017'!S25</f>
        <v>176</v>
      </c>
      <c r="R8" s="304">
        <f>'Per stembureau TK 2017'!T25</f>
        <v>237</v>
      </c>
      <c r="S8" s="304">
        <f>'Per stembureau TK 2017'!U25</f>
        <v>185</v>
      </c>
      <c r="T8" s="304">
        <f>'Per stembureau TK 2017'!V25</f>
        <v>111</v>
      </c>
      <c r="U8" s="304">
        <f>'Per stembureau TK 2017'!W25</f>
        <v>178</v>
      </c>
      <c r="V8" s="304">
        <f>'Per stembureau TK 2017'!X25</f>
        <v>189</v>
      </c>
      <c r="W8" s="304">
        <f>'Per stembureau TK 2017'!Y25</f>
        <v>168</v>
      </c>
      <c r="X8" s="304">
        <f>'Per stembureau TK 2017'!Z25</f>
        <v>38</v>
      </c>
    </row>
    <row r="9" spans="1:24" x14ac:dyDescent="0.2">
      <c r="A9" s="304" t="str">
        <f>'Per stembureau TK 2017'!A32</f>
        <v>4.</v>
      </c>
      <c r="B9" s="304" t="str">
        <f>CONCATENATE('Per stembureau TK 2017'!B32," ",'Per stembureau TK 2017'!B33)</f>
        <v>SP (Socialistische Partij)</v>
      </c>
      <c r="C9" s="304">
        <f>'Per stembureau TK 2017'!C32</f>
        <v>167</v>
      </c>
      <c r="D9" s="304">
        <f>'Per stembureau TK 2017'!D32</f>
        <v>71</v>
      </c>
      <c r="E9" s="304">
        <f>'Per stembureau TK 2017'!E32</f>
        <v>55</v>
      </c>
      <c r="F9" s="304">
        <f>'Per stembureau TK 2017'!F32</f>
        <v>56</v>
      </c>
      <c r="G9" s="304">
        <f>'Per stembureau TK 2017'!G32</f>
        <v>58</v>
      </c>
      <c r="H9" s="304">
        <f>'Per stembureau TK 2017'!H32</f>
        <v>143</v>
      </c>
      <c r="I9" s="304">
        <f>'Per stembureau TK 2017'!I32</f>
        <v>125</v>
      </c>
      <c r="J9" s="304">
        <f>'Per stembureau TK 2017'!J32</f>
        <v>164</v>
      </c>
      <c r="K9" s="304">
        <f>'Per stembureau TK 2017'!K32</f>
        <v>159</v>
      </c>
      <c r="L9" s="304">
        <f>'Per stembureau TK 2017'!L32</f>
        <v>105</v>
      </c>
      <c r="M9" s="304">
        <f>'Per stembureau TK 2017'!M32</f>
        <v>50</v>
      </c>
      <c r="N9" s="304">
        <f>'Per stembureau TK 2017'!P32</f>
        <v>18</v>
      </c>
      <c r="O9" s="304">
        <f>'Per stembureau TK 2017'!Q32</f>
        <v>48</v>
      </c>
      <c r="P9" s="304">
        <f>'Per stembureau TK 2017'!R32</f>
        <v>30</v>
      </c>
      <c r="Q9" s="304">
        <f>'Per stembureau TK 2017'!S32</f>
        <v>69</v>
      </c>
      <c r="R9" s="304">
        <f>'Per stembureau TK 2017'!T32</f>
        <v>106</v>
      </c>
      <c r="S9" s="304">
        <f>'Per stembureau TK 2017'!U32</f>
        <v>92</v>
      </c>
      <c r="T9" s="304">
        <f>'Per stembureau TK 2017'!V32</f>
        <v>33</v>
      </c>
      <c r="U9" s="304">
        <f>'Per stembureau TK 2017'!W32</f>
        <v>84</v>
      </c>
      <c r="V9" s="304">
        <f>'Per stembureau TK 2017'!X32</f>
        <v>112</v>
      </c>
      <c r="W9" s="304">
        <f>'Per stembureau TK 2017'!Y32</f>
        <v>68</v>
      </c>
      <c r="X9" s="304">
        <f>'Per stembureau TK 2017'!Z32</f>
        <v>14</v>
      </c>
    </row>
    <row r="10" spans="1:24" x14ac:dyDescent="0.2">
      <c r="A10" s="304" t="str">
        <f>'Per stembureau TK 2017'!A39</f>
        <v>5.</v>
      </c>
      <c r="B10" s="304" t="str">
        <f>'Per stembureau TK 2017'!B39</f>
        <v>CDA</v>
      </c>
      <c r="C10" s="304">
        <f>'Per stembureau TK 2017'!C39</f>
        <v>235</v>
      </c>
      <c r="D10" s="304">
        <f>'Per stembureau TK 2017'!D39</f>
        <v>181</v>
      </c>
      <c r="E10" s="304">
        <f>'Per stembureau TK 2017'!E39</f>
        <v>146</v>
      </c>
      <c r="F10" s="304">
        <f>'Per stembureau TK 2017'!F39</f>
        <v>138</v>
      </c>
      <c r="G10" s="304">
        <f>'Per stembureau TK 2017'!G39</f>
        <v>106</v>
      </c>
      <c r="H10" s="304">
        <f>'Per stembureau TK 2017'!H39</f>
        <v>230</v>
      </c>
      <c r="I10" s="304">
        <f>'Per stembureau TK 2017'!I39</f>
        <v>224</v>
      </c>
      <c r="J10" s="304">
        <f>'Per stembureau TK 2017'!J39</f>
        <v>145</v>
      </c>
      <c r="K10" s="304">
        <f>'Per stembureau TK 2017'!K39</f>
        <v>163</v>
      </c>
      <c r="L10" s="304">
        <f>'Per stembureau TK 2017'!L39</f>
        <v>130</v>
      </c>
      <c r="M10" s="304">
        <f>'Per stembureau TK 2017'!M39</f>
        <v>175</v>
      </c>
      <c r="N10" s="304">
        <f>'Per stembureau TK 2017'!P39</f>
        <v>116</v>
      </c>
      <c r="O10" s="304">
        <f>'Per stembureau TK 2017'!Q39</f>
        <v>276</v>
      </c>
      <c r="P10" s="304">
        <f>'Per stembureau TK 2017'!R39</f>
        <v>97</v>
      </c>
      <c r="Q10" s="304">
        <f>'Per stembureau TK 2017'!S39</f>
        <v>245</v>
      </c>
      <c r="R10" s="304">
        <f>'Per stembureau TK 2017'!T39</f>
        <v>231</v>
      </c>
      <c r="S10" s="304">
        <f>'Per stembureau TK 2017'!U39</f>
        <v>201</v>
      </c>
      <c r="T10" s="304">
        <f>'Per stembureau TK 2017'!V39</f>
        <v>114</v>
      </c>
      <c r="U10" s="304">
        <f>'Per stembureau TK 2017'!W39</f>
        <v>207</v>
      </c>
      <c r="V10" s="304">
        <f>'Per stembureau TK 2017'!X39</f>
        <v>213</v>
      </c>
      <c r="W10" s="304">
        <f>'Per stembureau TK 2017'!Y39</f>
        <v>212</v>
      </c>
      <c r="X10" s="304">
        <f>'Per stembureau TK 2017'!Z39</f>
        <v>25</v>
      </c>
    </row>
    <row r="11" spans="1:24" x14ac:dyDescent="0.2">
      <c r="A11" s="304" t="str">
        <f>'Per stembureau TK 2017'!A47</f>
        <v>6.</v>
      </c>
      <c r="B11" s="304" t="str">
        <f>'Per stembureau TK 2017'!B47</f>
        <v>Democraten 66 (D66)</v>
      </c>
      <c r="C11" s="304">
        <f>'Per stembureau TK 2017'!C47</f>
        <v>266</v>
      </c>
      <c r="D11" s="304">
        <f>'Per stembureau TK 2017'!D47</f>
        <v>170</v>
      </c>
      <c r="E11" s="304">
        <f>'Per stembureau TK 2017'!E47</f>
        <v>188</v>
      </c>
      <c r="F11" s="304">
        <f>'Per stembureau TK 2017'!F47</f>
        <v>144</v>
      </c>
      <c r="G11" s="304">
        <f>'Per stembureau TK 2017'!G47</f>
        <v>202</v>
      </c>
      <c r="H11" s="304">
        <f>'Per stembureau TK 2017'!H47</f>
        <v>238</v>
      </c>
      <c r="I11" s="304">
        <f>'Per stembureau TK 2017'!I47</f>
        <v>372</v>
      </c>
      <c r="J11" s="304">
        <f>'Per stembureau TK 2017'!J47</f>
        <v>176</v>
      </c>
      <c r="K11" s="304">
        <f>'Per stembureau TK 2017'!K47</f>
        <v>257</v>
      </c>
      <c r="L11" s="304">
        <f>'Per stembureau TK 2017'!L47</f>
        <v>186</v>
      </c>
      <c r="M11" s="304">
        <f>'Per stembureau TK 2017'!M47</f>
        <v>240</v>
      </c>
      <c r="N11" s="304">
        <f>'Per stembureau TK 2017'!P47</f>
        <v>35</v>
      </c>
      <c r="O11" s="304">
        <f>'Per stembureau TK 2017'!Q47</f>
        <v>125</v>
      </c>
      <c r="P11" s="304">
        <f>'Per stembureau TK 2017'!R47</f>
        <v>48</v>
      </c>
      <c r="Q11" s="304">
        <f>'Per stembureau TK 2017'!S47</f>
        <v>373</v>
      </c>
      <c r="R11" s="304">
        <f>'Per stembureau TK 2017'!T47</f>
        <v>306</v>
      </c>
      <c r="S11" s="304">
        <f>'Per stembureau TK 2017'!U47</f>
        <v>252</v>
      </c>
      <c r="T11" s="304">
        <f>'Per stembureau TK 2017'!V47</f>
        <v>179</v>
      </c>
      <c r="U11" s="304">
        <f>'Per stembureau TK 2017'!W47</f>
        <v>230</v>
      </c>
      <c r="V11" s="304">
        <f>'Per stembureau TK 2017'!X47</f>
        <v>297</v>
      </c>
      <c r="W11" s="304">
        <f>'Per stembureau TK 2017'!Y47</f>
        <v>310</v>
      </c>
      <c r="X11" s="304">
        <f>'Per stembureau TK 2017'!Z47</f>
        <v>28</v>
      </c>
    </row>
    <row r="12" spans="1:24" x14ac:dyDescent="0.2">
      <c r="A12" s="304" t="str">
        <f>'Per stembureau TK 2017'!A55</f>
        <v>7.</v>
      </c>
      <c r="B12" s="304" t="str">
        <f>'Per stembureau TK 2017'!B55</f>
        <v>ChristenUnie</v>
      </c>
      <c r="C12" s="304">
        <f>'Per stembureau TK 2017'!C55</f>
        <v>143</v>
      </c>
      <c r="D12" s="304">
        <f>'Per stembureau TK 2017'!D55</f>
        <v>48</v>
      </c>
      <c r="E12" s="304">
        <f>'Per stembureau TK 2017'!E55</f>
        <v>90</v>
      </c>
      <c r="F12" s="304">
        <f>'Per stembureau TK 2017'!F55</f>
        <v>84</v>
      </c>
      <c r="G12" s="304">
        <f>'Per stembureau TK 2017'!G55</f>
        <v>80</v>
      </c>
      <c r="H12" s="304">
        <f>'Per stembureau TK 2017'!H55</f>
        <v>189</v>
      </c>
      <c r="I12" s="304">
        <f>'Per stembureau TK 2017'!I55</f>
        <v>186</v>
      </c>
      <c r="J12" s="304">
        <f>'Per stembureau TK 2017'!J55</f>
        <v>105</v>
      </c>
      <c r="K12" s="304">
        <f>'Per stembureau TK 2017'!K55</f>
        <v>96</v>
      </c>
      <c r="L12" s="304">
        <f>'Per stembureau TK 2017'!L55</f>
        <v>119</v>
      </c>
      <c r="M12" s="304">
        <f>'Per stembureau TK 2017'!M55</f>
        <v>68</v>
      </c>
      <c r="N12" s="304">
        <f>'Per stembureau TK 2017'!P55</f>
        <v>17</v>
      </c>
      <c r="O12" s="304">
        <f>'Per stembureau TK 2017'!Q55</f>
        <v>31</v>
      </c>
      <c r="P12" s="304">
        <f>'Per stembureau TK 2017'!R55</f>
        <v>22</v>
      </c>
      <c r="Q12" s="304">
        <f>'Per stembureau TK 2017'!S55</f>
        <v>120</v>
      </c>
      <c r="R12" s="304">
        <f>'Per stembureau TK 2017'!T55</f>
        <v>140</v>
      </c>
      <c r="S12" s="304">
        <f>'Per stembureau TK 2017'!U55</f>
        <v>85</v>
      </c>
      <c r="T12" s="304">
        <f>'Per stembureau TK 2017'!V55</f>
        <v>40</v>
      </c>
      <c r="U12" s="304">
        <f>'Per stembureau TK 2017'!W55</f>
        <v>130</v>
      </c>
      <c r="V12" s="304">
        <f>'Per stembureau TK 2017'!X55</f>
        <v>93</v>
      </c>
      <c r="W12" s="304">
        <f>'Per stembureau TK 2017'!Y55</f>
        <v>71</v>
      </c>
      <c r="X12" s="304">
        <f>'Per stembureau TK 2017'!Z55</f>
        <v>11</v>
      </c>
    </row>
    <row r="13" spans="1:24" x14ac:dyDescent="0.2">
      <c r="A13" s="304" t="str">
        <f>'Per stembureau TK 2017'!A63</f>
        <v>8.</v>
      </c>
      <c r="B13" s="304" t="str">
        <f>'Per stembureau TK 2017'!B63</f>
        <v>GROENLINKS</v>
      </c>
      <c r="C13" s="304">
        <f>'Per stembureau TK 2017'!C63</f>
        <v>292</v>
      </c>
      <c r="D13" s="304">
        <f>'Per stembureau TK 2017'!D63</f>
        <v>113</v>
      </c>
      <c r="E13" s="304">
        <f>'Per stembureau TK 2017'!E63</f>
        <v>111</v>
      </c>
      <c r="F13" s="304">
        <f>'Per stembureau TK 2017'!F63</f>
        <v>107</v>
      </c>
      <c r="G13" s="304">
        <f>'Per stembureau TK 2017'!G63</f>
        <v>152</v>
      </c>
      <c r="H13" s="304">
        <f>'Per stembureau TK 2017'!H63</f>
        <v>217</v>
      </c>
      <c r="I13" s="304">
        <f>'Per stembureau TK 2017'!I63</f>
        <v>243</v>
      </c>
      <c r="J13" s="304">
        <f>'Per stembureau TK 2017'!J63</f>
        <v>221</v>
      </c>
      <c r="K13" s="304">
        <f>'Per stembureau TK 2017'!K63</f>
        <v>173</v>
      </c>
      <c r="L13" s="304">
        <f>'Per stembureau TK 2017'!L63</f>
        <v>182</v>
      </c>
      <c r="M13" s="304">
        <f>'Per stembureau TK 2017'!M63</f>
        <v>136</v>
      </c>
      <c r="N13" s="304">
        <f>'Per stembureau TK 2017'!P63</f>
        <v>30</v>
      </c>
      <c r="O13" s="304">
        <f>'Per stembureau TK 2017'!Q63</f>
        <v>57</v>
      </c>
      <c r="P13" s="304">
        <f>'Per stembureau TK 2017'!R63</f>
        <v>28</v>
      </c>
      <c r="Q13" s="304">
        <f>'Per stembureau TK 2017'!S63</f>
        <v>171</v>
      </c>
      <c r="R13" s="304">
        <f>'Per stembureau TK 2017'!T63</f>
        <v>167</v>
      </c>
      <c r="S13" s="304">
        <f>'Per stembureau TK 2017'!U63</f>
        <v>146</v>
      </c>
      <c r="T13" s="304">
        <f>'Per stembureau TK 2017'!V63</f>
        <v>81</v>
      </c>
      <c r="U13" s="304">
        <f>'Per stembureau TK 2017'!W63</f>
        <v>159</v>
      </c>
      <c r="V13" s="304">
        <f>'Per stembureau TK 2017'!X63</f>
        <v>183</v>
      </c>
      <c r="W13" s="304">
        <f>'Per stembureau TK 2017'!Y63</f>
        <v>143</v>
      </c>
      <c r="X13" s="304">
        <f>'Per stembureau TK 2017'!Z63</f>
        <v>17</v>
      </c>
    </row>
    <row r="14" spans="1:24" x14ac:dyDescent="0.2">
      <c r="A14" s="304" t="str">
        <f>'Per stembureau TK 2017'!A71</f>
        <v>9.</v>
      </c>
      <c r="B14" s="304" t="str">
        <f>CONCATENATE('Per stembureau TK 2017'!B71," ",'Per stembureau TK 2017'!B72)</f>
        <v>Staatkundig Gereformeerde Partij (SGP)</v>
      </c>
      <c r="C14" s="304">
        <f>'Per stembureau TK 2017'!C71</f>
        <v>35</v>
      </c>
      <c r="D14" s="304">
        <f>'Per stembureau TK 2017'!D71</f>
        <v>37</v>
      </c>
      <c r="E14" s="304">
        <f>'Per stembureau TK 2017'!E71</f>
        <v>45</v>
      </c>
      <c r="F14" s="304">
        <f>'Per stembureau TK 2017'!F71</f>
        <v>22</v>
      </c>
      <c r="G14" s="304">
        <f>'Per stembureau TK 2017'!G71</f>
        <v>49</v>
      </c>
      <c r="H14" s="304">
        <f>'Per stembureau TK 2017'!H71</f>
        <v>68</v>
      </c>
      <c r="I14" s="304">
        <f>'Per stembureau TK 2017'!I71</f>
        <v>38</v>
      </c>
      <c r="J14" s="304">
        <f>'Per stembureau TK 2017'!J71</f>
        <v>38</v>
      </c>
      <c r="K14" s="304">
        <f>'Per stembureau TK 2017'!K71</f>
        <v>33</v>
      </c>
      <c r="L14" s="304">
        <f>'Per stembureau TK 2017'!L71</f>
        <v>29</v>
      </c>
      <c r="M14" s="304">
        <f>'Per stembureau TK 2017'!M71</f>
        <v>12</v>
      </c>
      <c r="N14" s="304">
        <f>'Per stembureau TK 2017'!P71</f>
        <v>13</v>
      </c>
      <c r="O14" s="304">
        <f>'Per stembureau TK 2017'!Q71</f>
        <v>29</v>
      </c>
      <c r="P14" s="304">
        <f>'Per stembureau TK 2017'!R71</f>
        <v>37</v>
      </c>
      <c r="Q14" s="304">
        <f>'Per stembureau TK 2017'!S71</f>
        <v>38</v>
      </c>
      <c r="R14" s="304">
        <f>'Per stembureau TK 2017'!T71</f>
        <v>49</v>
      </c>
      <c r="S14" s="304">
        <f>'Per stembureau TK 2017'!U71</f>
        <v>29</v>
      </c>
      <c r="T14" s="304">
        <f>'Per stembureau TK 2017'!V71</f>
        <v>14</v>
      </c>
      <c r="U14" s="304">
        <f>'Per stembureau TK 2017'!W71</f>
        <v>41</v>
      </c>
      <c r="V14" s="304">
        <f>'Per stembureau TK 2017'!X71</f>
        <v>33</v>
      </c>
      <c r="W14" s="304">
        <f>'Per stembureau TK 2017'!Y71</f>
        <v>37</v>
      </c>
      <c r="X14" s="304">
        <f>'Per stembureau TK 2017'!Z71</f>
        <v>2</v>
      </c>
    </row>
    <row r="15" spans="1:24" x14ac:dyDescent="0.2">
      <c r="A15" s="304" t="str">
        <f>'Per stembureau TK 2017'!A79</f>
        <v>10.</v>
      </c>
      <c r="B15" s="304" t="str">
        <f>'Per stembureau TK 2017'!B79</f>
        <v>Partij voor de Dieren</v>
      </c>
      <c r="C15" s="304">
        <f>'Per stembureau TK 2017'!C79</f>
        <v>84</v>
      </c>
      <c r="D15" s="304">
        <f>'Per stembureau TK 2017'!D79</f>
        <v>40</v>
      </c>
      <c r="E15" s="304">
        <f>'Per stembureau TK 2017'!E79</f>
        <v>35</v>
      </c>
      <c r="F15" s="304">
        <f>'Per stembureau TK 2017'!F79</f>
        <v>22</v>
      </c>
      <c r="G15" s="304">
        <f>'Per stembureau TK 2017'!G79</f>
        <v>33</v>
      </c>
      <c r="H15" s="304">
        <f>'Per stembureau TK 2017'!H79</f>
        <v>43</v>
      </c>
      <c r="I15" s="304">
        <f>'Per stembureau TK 2017'!I79</f>
        <v>52</v>
      </c>
      <c r="J15" s="304">
        <f>'Per stembureau TK 2017'!J79</f>
        <v>41</v>
      </c>
      <c r="K15" s="304">
        <f>'Per stembureau TK 2017'!K79</f>
        <v>65</v>
      </c>
      <c r="L15" s="304">
        <f>'Per stembureau TK 2017'!L79</f>
        <v>48</v>
      </c>
      <c r="M15" s="304">
        <f>'Per stembureau TK 2017'!M79</f>
        <v>44</v>
      </c>
      <c r="N15" s="304">
        <f>'Per stembureau TK 2017'!P79</f>
        <v>8</v>
      </c>
      <c r="O15" s="304">
        <f>'Per stembureau TK 2017'!Q79</f>
        <v>20</v>
      </c>
      <c r="P15" s="304">
        <f>'Per stembureau TK 2017'!R79</f>
        <v>9</v>
      </c>
      <c r="Q15" s="304">
        <f>'Per stembureau TK 2017'!S79</f>
        <v>64</v>
      </c>
      <c r="R15" s="304">
        <f>'Per stembureau TK 2017'!T79</f>
        <v>46</v>
      </c>
      <c r="S15" s="304">
        <f>'Per stembureau TK 2017'!U79</f>
        <v>45</v>
      </c>
      <c r="T15" s="304">
        <f>'Per stembureau TK 2017'!V79</f>
        <v>19</v>
      </c>
      <c r="U15" s="304">
        <f>'Per stembureau TK 2017'!W79</f>
        <v>32</v>
      </c>
      <c r="V15" s="304">
        <f>'Per stembureau TK 2017'!X79</f>
        <v>65</v>
      </c>
      <c r="W15" s="304">
        <f>'Per stembureau TK 2017'!Y79</f>
        <v>44</v>
      </c>
      <c r="X15" s="304">
        <f>'Per stembureau TK 2017'!Z79</f>
        <v>4</v>
      </c>
    </row>
    <row r="16" spans="1:24" x14ac:dyDescent="0.2">
      <c r="A16" s="304" t="str">
        <f>'Per stembureau TK 2017'!A86</f>
        <v>11.</v>
      </c>
      <c r="B16" s="304" t="str">
        <f>'Per stembureau TK 2017'!B86</f>
        <v>50PLUS</v>
      </c>
      <c r="C16" s="304">
        <f>'Per stembureau TK 2017'!C86</f>
        <v>58</v>
      </c>
      <c r="D16" s="304">
        <f>'Per stembureau TK 2017'!D86</f>
        <v>31</v>
      </c>
      <c r="E16" s="304">
        <f>'Per stembureau TK 2017'!E86</f>
        <v>53</v>
      </c>
      <c r="F16" s="304">
        <f>'Per stembureau TK 2017'!F86</f>
        <v>29</v>
      </c>
      <c r="G16" s="304">
        <f>'Per stembureau TK 2017'!G86</f>
        <v>14</v>
      </c>
      <c r="H16" s="304">
        <f>'Per stembureau TK 2017'!H86</f>
        <v>39</v>
      </c>
      <c r="I16" s="304">
        <f>'Per stembureau TK 2017'!I86</f>
        <v>36</v>
      </c>
      <c r="J16" s="304">
        <f>'Per stembureau TK 2017'!J86</f>
        <v>73</v>
      </c>
      <c r="K16" s="304">
        <f>'Per stembureau TK 2017'!K86</f>
        <v>57</v>
      </c>
      <c r="L16" s="304">
        <f>'Per stembureau TK 2017'!L86</f>
        <v>44</v>
      </c>
      <c r="M16" s="304">
        <f>'Per stembureau TK 2017'!M86</f>
        <v>34</v>
      </c>
      <c r="N16" s="304">
        <f>'Per stembureau TK 2017'!P86</f>
        <v>13</v>
      </c>
      <c r="O16" s="304">
        <f>'Per stembureau TK 2017'!Q86</f>
        <v>27</v>
      </c>
      <c r="P16" s="304">
        <f>'Per stembureau TK 2017'!R86</f>
        <v>11</v>
      </c>
      <c r="Q16" s="304">
        <f>'Per stembureau TK 2017'!S86</f>
        <v>40</v>
      </c>
      <c r="R16" s="304">
        <f>'Per stembureau TK 2017'!T86</f>
        <v>51</v>
      </c>
      <c r="S16" s="304">
        <f>'Per stembureau TK 2017'!U86</f>
        <v>56</v>
      </c>
      <c r="T16" s="304">
        <f>'Per stembureau TK 2017'!V86</f>
        <v>14</v>
      </c>
      <c r="U16" s="304">
        <f>'Per stembureau TK 2017'!W86</f>
        <v>52</v>
      </c>
      <c r="V16" s="304">
        <f>'Per stembureau TK 2017'!X86</f>
        <v>50</v>
      </c>
      <c r="W16" s="304">
        <f>'Per stembureau TK 2017'!Y86</f>
        <v>35</v>
      </c>
      <c r="X16" s="304">
        <f>'Per stembureau TK 2017'!Z86</f>
        <v>14</v>
      </c>
    </row>
    <row r="17" spans="1:24" x14ac:dyDescent="0.2">
      <c r="A17" s="304" t="str">
        <f>'Per stembureau TK 2017'!A93</f>
        <v>12.</v>
      </c>
      <c r="B17" s="304" t="str">
        <f>'Per stembureau TK 2017'!B93</f>
        <v>OndernemersPartij</v>
      </c>
      <c r="C17" s="304">
        <f>'Per stembureau TK 2017'!C93</f>
        <v>2</v>
      </c>
      <c r="D17" s="304">
        <f>'Per stembureau TK 2017'!D93</f>
        <v>3</v>
      </c>
      <c r="E17" s="304">
        <f>'Per stembureau TK 2017'!E93</f>
        <v>0</v>
      </c>
      <c r="F17" s="304">
        <f>'Per stembureau TK 2017'!F93</f>
        <v>2</v>
      </c>
      <c r="G17" s="304">
        <f>'Per stembureau TK 2017'!G93</f>
        <v>1</v>
      </c>
      <c r="H17" s="304">
        <f>'Per stembureau TK 2017'!H93</f>
        <v>2</v>
      </c>
      <c r="I17" s="304">
        <f>'Per stembureau TK 2017'!I93</f>
        <v>1</v>
      </c>
      <c r="J17" s="304">
        <f>'Per stembureau TK 2017'!J93</f>
        <v>7</v>
      </c>
      <c r="K17" s="304">
        <f>'Per stembureau TK 2017'!K93</f>
        <v>2</v>
      </c>
      <c r="L17" s="304">
        <f>'Per stembureau TK 2017'!L93</f>
        <v>1</v>
      </c>
      <c r="M17" s="304">
        <f>'Per stembureau TK 2017'!M93</f>
        <v>0</v>
      </c>
      <c r="N17" s="304">
        <f>'Per stembureau TK 2017'!P93</f>
        <v>0</v>
      </c>
      <c r="O17" s="304">
        <f>'Per stembureau TK 2017'!Q93</f>
        <v>4</v>
      </c>
      <c r="P17" s="304">
        <f>'Per stembureau TK 2017'!R93</f>
        <v>4</v>
      </c>
      <c r="Q17" s="304">
        <f>'Per stembureau TK 2017'!S93</f>
        <v>1</v>
      </c>
      <c r="R17" s="304">
        <f>'Per stembureau TK 2017'!T93</f>
        <v>0</v>
      </c>
      <c r="S17" s="304">
        <f>'Per stembureau TK 2017'!U93</f>
        <v>3</v>
      </c>
      <c r="T17" s="304">
        <f>'Per stembureau TK 2017'!V93</f>
        <v>2</v>
      </c>
      <c r="U17" s="304">
        <f>'Per stembureau TK 2017'!W93</f>
        <v>1</v>
      </c>
      <c r="V17" s="304">
        <f>'Per stembureau TK 2017'!X93</f>
        <v>2</v>
      </c>
      <c r="W17" s="304">
        <f>'Per stembureau TK 2017'!Y93</f>
        <v>1</v>
      </c>
      <c r="X17" s="304">
        <f>'Per stembureau TK 2017'!Z93</f>
        <v>1</v>
      </c>
    </row>
    <row r="18" spans="1:24" x14ac:dyDescent="0.2">
      <c r="A18" s="304" t="str">
        <f>'Per stembureau TK 2017'!A95</f>
        <v>13.</v>
      </c>
      <c r="B18" s="304" t="str">
        <f>CONCATENATE('Per stembureau TK 2017'!B95," ",'Per stembureau TK 2017'!B96)</f>
        <v>VNL (VoorNederland)</v>
      </c>
      <c r="C18" s="304">
        <f>'Per stembureau TK 2017'!C95</f>
        <v>12</v>
      </c>
      <c r="D18" s="304">
        <f>'Per stembureau TK 2017'!D95</f>
        <v>9</v>
      </c>
      <c r="E18" s="304">
        <f>'Per stembureau TK 2017'!E95</f>
        <v>4</v>
      </c>
      <c r="F18" s="304">
        <f>'Per stembureau TK 2017'!F95</f>
        <v>2</v>
      </c>
      <c r="G18" s="304">
        <f>'Per stembureau TK 2017'!G95</f>
        <v>2</v>
      </c>
      <c r="H18" s="304">
        <f>'Per stembureau TK 2017'!H95</f>
        <v>4</v>
      </c>
      <c r="I18" s="304">
        <f>'Per stembureau TK 2017'!I95</f>
        <v>1</v>
      </c>
      <c r="J18" s="304">
        <f>'Per stembureau TK 2017'!J95</f>
        <v>6</v>
      </c>
      <c r="K18" s="304">
        <f>'Per stembureau TK 2017'!K95</f>
        <v>3</v>
      </c>
      <c r="L18" s="304">
        <f>'Per stembureau TK 2017'!L95</f>
        <v>2</v>
      </c>
      <c r="M18" s="304">
        <f>'Per stembureau TK 2017'!M95</f>
        <v>1</v>
      </c>
      <c r="N18" s="304">
        <f>'Per stembureau TK 2017'!P95</f>
        <v>1</v>
      </c>
      <c r="O18" s="304">
        <f>'Per stembureau TK 2017'!Q95</f>
        <v>2</v>
      </c>
      <c r="P18" s="304">
        <f>'Per stembureau TK 2017'!R95</f>
        <v>0</v>
      </c>
      <c r="Q18" s="304">
        <f>'Per stembureau TK 2017'!S95</f>
        <v>4</v>
      </c>
      <c r="R18" s="304">
        <f>'Per stembureau TK 2017'!T95</f>
        <v>8</v>
      </c>
      <c r="S18" s="304">
        <f>'Per stembureau TK 2017'!U95</f>
        <v>4</v>
      </c>
      <c r="T18" s="304">
        <f>'Per stembureau TK 2017'!V95</f>
        <v>3</v>
      </c>
      <c r="U18" s="304">
        <f>'Per stembureau TK 2017'!W95</f>
        <v>5</v>
      </c>
      <c r="V18" s="304">
        <f>'Per stembureau TK 2017'!X95</f>
        <v>13</v>
      </c>
      <c r="W18" s="304">
        <f>'Per stembureau TK 2017'!Y95</f>
        <v>16</v>
      </c>
      <c r="X18" s="304">
        <f>'Per stembureau TK 2017'!Z95</f>
        <v>2</v>
      </c>
    </row>
    <row r="19" spans="1:24" x14ac:dyDescent="0.2">
      <c r="A19" s="304" t="str">
        <f>'Per stembureau TK 2017'!A97</f>
        <v>14.</v>
      </c>
      <c r="B19" s="304" t="str">
        <f>'Per stembureau TK 2017'!B97</f>
        <v>DENK</v>
      </c>
      <c r="C19" s="304">
        <f>'Per stembureau TK 2017'!C97</f>
        <v>21</v>
      </c>
      <c r="D19" s="304">
        <f>'Per stembureau TK 2017'!D97</f>
        <v>2</v>
      </c>
      <c r="E19" s="304">
        <f>'Per stembureau TK 2017'!E97</f>
        <v>1</v>
      </c>
      <c r="F19" s="304">
        <f>'Per stembureau TK 2017'!F97</f>
        <v>2</v>
      </c>
      <c r="G19" s="304">
        <f>'Per stembureau TK 2017'!G97</f>
        <v>4</v>
      </c>
      <c r="H19" s="304">
        <f>'Per stembureau TK 2017'!H97</f>
        <v>7</v>
      </c>
      <c r="I19" s="304">
        <f>'Per stembureau TK 2017'!I97</f>
        <v>2</v>
      </c>
      <c r="J19" s="304">
        <f>'Per stembureau TK 2017'!J97</f>
        <v>14</v>
      </c>
      <c r="K19" s="304">
        <f>'Per stembureau TK 2017'!K97</f>
        <v>12</v>
      </c>
      <c r="L19" s="304">
        <f>'Per stembureau TK 2017'!L97</f>
        <v>7</v>
      </c>
      <c r="M19" s="304">
        <f>'Per stembureau TK 2017'!M97</f>
        <v>8</v>
      </c>
      <c r="N19" s="304">
        <f>'Per stembureau TK 2017'!P97</f>
        <v>0</v>
      </c>
      <c r="O19" s="304">
        <f>'Per stembureau TK 2017'!Q97</f>
        <v>0</v>
      </c>
      <c r="P19" s="304">
        <f>'Per stembureau TK 2017'!R97</f>
        <v>0</v>
      </c>
      <c r="Q19" s="304">
        <f>'Per stembureau TK 2017'!S97</f>
        <v>8</v>
      </c>
      <c r="R19" s="304">
        <f>'Per stembureau TK 2017'!T97</f>
        <v>6</v>
      </c>
      <c r="S19" s="304">
        <f>'Per stembureau TK 2017'!U97</f>
        <v>18</v>
      </c>
      <c r="T19" s="304">
        <f>'Per stembureau TK 2017'!V97</f>
        <v>8</v>
      </c>
      <c r="U19" s="304">
        <f>'Per stembureau TK 2017'!W97</f>
        <v>17</v>
      </c>
      <c r="V19" s="304">
        <f>'Per stembureau TK 2017'!X97</f>
        <v>10</v>
      </c>
      <c r="W19" s="304">
        <f>'Per stembureau TK 2017'!Y97</f>
        <v>8</v>
      </c>
      <c r="X19" s="304">
        <f>'Per stembureau TK 2017'!Z97</f>
        <v>0</v>
      </c>
    </row>
    <row r="20" spans="1:24" x14ac:dyDescent="0.2">
      <c r="A20" s="304" t="str">
        <f>'Per stembureau TK 2017'!A99</f>
        <v>15.</v>
      </c>
      <c r="B20" s="304" t="str">
        <f>'Per stembureau TK 2017'!B99</f>
        <v>NIEUWE WEGEN</v>
      </c>
      <c r="C20" s="304">
        <f>'Per stembureau TK 2017'!C99</f>
        <v>4</v>
      </c>
      <c r="D20" s="304">
        <f>'Per stembureau TK 2017'!D99</f>
        <v>2</v>
      </c>
      <c r="E20" s="304">
        <f>'Per stembureau TK 2017'!E99</f>
        <v>1</v>
      </c>
      <c r="F20" s="304">
        <f>'Per stembureau TK 2017'!F99</f>
        <v>0</v>
      </c>
      <c r="G20" s="304">
        <f>'Per stembureau TK 2017'!G99</f>
        <v>1</v>
      </c>
      <c r="H20" s="304">
        <f>'Per stembureau TK 2017'!H99</f>
        <v>1</v>
      </c>
      <c r="I20" s="304">
        <f>'Per stembureau TK 2017'!I99</f>
        <v>3</v>
      </c>
      <c r="J20" s="304">
        <f>'Per stembureau TK 2017'!J99</f>
        <v>3</v>
      </c>
      <c r="K20" s="304">
        <f>'Per stembureau TK 2017'!K99</f>
        <v>2</v>
      </c>
      <c r="L20" s="304">
        <f>'Per stembureau TK 2017'!L99</f>
        <v>2</v>
      </c>
      <c r="M20" s="304">
        <f>'Per stembureau TK 2017'!M99</f>
        <v>0</v>
      </c>
      <c r="N20" s="304">
        <f>'Per stembureau TK 2017'!P99</f>
        <v>0</v>
      </c>
      <c r="O20" s="304">
        <f>'Per stembureau TK 2017'!Q99</f>
        <v>0</v>
      </c>
      <c r="P20" s="304">
        <f>'Per stembureau TK 2017'!R99</f>
        <v>0</v>
      </c>
      <c r="Q20" s="304">
        <f>'Per stembureau TK 2017'!S99</f>
        <v>2</v>
      </c>
      <c r="R20" s="304">
        <f>'Per stembureau TK 2017'!T99</f>
        <v>0</v>
      </c>
      <c r="S20" s="304">
        <f>'Per stembureau TK 2017'!U99</f>
        <v>2</v>
      </c>
      <c r="T20" s="304">
        <f>'Per stembureau TK 2017'!V99</f>
        <v>0</v>
      </c>
      <c r="U20" s="304">
        <f>'Per stembureau TK 2017'!W99</f>
        <v>3</v>
      </c>
      <c r="V20" s="304">
        <f>'Per stembureau TK 2017'!X99</f>
        <v>1</v>
      </c>
      <c r="W20" s="304">
        <f>'Per stembureau TK 2017'!Y99</f>
        <v>2</v>
      </c>
      <c r="X20" s="304">
        <f>'Per stembureau TK 2017'!Z99</f>
        <v>0</v>
      </c>
    </row>
    <row r="21" spans="1:24" x14ac:dyDescent="0.2">
      <c r="A21" s="304" t="str">
        <f>'Per stembureau TK 2017'!A101</f>
        <v>16.</v>
      </c>
      <c r="B21" s="304" t="str">
        <f>'Per stembureau TK 2017'!B101</f>
        <v>Forum voor Democratie</v>
      </c>
      <c r="C21" s="304">
        <f>'Per stembureau TK 2017'!C101</f>
        <v>35</v>
      </c>
      <c r="D21" s="304">
        <f>'Per stembureau TK 2017'!D101</f>
        <v>11</v>
      </c>
      <c r="E21" s="304">
        <f>'Per stembureau TK 2017'!E101</f>
        <v>10</v>
      </c>
      <c r="F21" s="304">
        <f>'Per stembureau TK 2017'!F101</f>
        <v>10</v>
      </c>
      <c r="G21" s="304">
        <f>'Per stembureau TK 2017'!G101</f>
        <v>6</v>
      </c>
      <c r="H21" s="304">
        <f>'Per stembureau TK 2017'!H101</f>
        <v>34</v>
      </c>
      <c r="I21" s="304">
        <f>'Per stembureau TK 2017'!I101</f>
        <v>27</v>
      </c>
      <c r="J21" s="304">
        <f>'Per stembureau TK 2017'!J101</f>
        <v>22</v>
      </c>
      <c r="K21" s="304">
        <f>'Per stembureau TK 2017'!K101</f>
        <v>6</v>
      </c>
      <c r="L21" s="304">
        <f>'Per stembureau TK 2017'!L101</f>
        <v>21</v>
      </c>
      <c r="M21" s="304">
        <f>'Per stembureau TK 2017'!M101</f>
        <v>17</v>
      </c>
      <c r="N21" s="304">
        <f>'Per stembureau TK 2017'!P101</f>
        <v>4</v>
      </c>
      <c r="O21" s="304">
        <f>'Per stembureau TK 2017'!Q101</f>
        <v>17</v>
      </c>
      <c r="P21" s="304">
        <f>'Per stembureau TK 2017'!R101</f>
        <v>25</v>
      </c>
      <c r="Q21" s="304">
        <f>'Per stembureau TK 2017'!S101</f>
        <v>33</v>
      </c>
      <c r="R21" s="304">
        <f>'Per stembureau TK 2017'!T101</f>
        <v>24</v>
      </c>
      <c r="S21" s="304">
        <f>'Per stembureau TK 2017'!U101</f>
        <v>27</v>
      </c>
      <c r="T21" s="304">
        <f>'Per stembureau TK 2017'!V101</f>
        <v>23</v>
      </c>
      <c r="U21" s="304">
        <f>'Per stembureau TK 2017'!W101</f>
        <v>30</v>
      </c>
      <c r="V21" s="304">
        <f>'Per stembureau TK 2017'!X101</f>
        <v>40</v>
      </c>
      <c r="W21" s="304">
        <f>'Per stembureau TK 2017'!Y101</f>
        <v>23</v>
      </c>
      <c r="X21" s="304">
        <f>'Per stembureau TK 2017'!Z101</f>
        <v>3</v>
      </c>
    </row>
    <row r="22" spans="1:24" x14ac:dyDescent="0.2">
      <c r="A22" s="304" t="str">
        <f>'Per stembureau TK 2017'!A103</f>
        <v>17.</v>
      </c>
      <c r="B22" s="304" t="str">
        <f>'Per stembureau TK 2017'!B103</f>
        <v>De Burger Beweging</v>
      </c>
      <c r="C22" s="304">
        <f>'Per stembureau TK 2017'!C103</f>
        <v>0</v>
      </c>
      <c r="D22" s="304">
        <f>'Per stembureau TK 2017'!D103</f>
        <v>1</v>
      </c>
      <c r="E22" s="304">
        <f>'Per stembureau TK 2017'!E103</f>
        <v>0</v>
      </c>
      <c r="F22" s="304">
        <f>'Per stembureau TK 2017'!F103</f>
        <v>0</v>
      </c>
      <c r="G22" s="304">
        <f>'Per stembureau TK 2017'!G103</f>
        <v>0</v>
      </c>
      <c r="H22" s="304">
        <f>'Per stembureau TK 2017'!H103</f>
        <v>0</v>
      </c>
      <c r="I22" s="304">
        <f>'Per stembureau TK 2017'!I103</f>
        <v>0</v>
      </c>
      <c r="J22" s="304">
        <f>'Per stembureau TK 2017'!J103</f>
        <v>0</v>
      </c>
      <c r="K22" s="304">
        <f>'Per stembureau TK 2017'!K103</f>
        <v>0</v>
      </c>
      <c r="L22" s="304">
        <f>'Per stembureau TK 2017'!L103</f>
        <v>0</v>
      </c>
      <c r="M22" s="304">
        <f>'Per stembureau TK 2017'!M103</f>
        <v>1</v>
      </c>
      <c r="N22" s="304">
        <f>'Per stembureau TK 2017'!P103</f>
        <v>0</v>
      </c>
      <c r="O22" s="304">
        <f>'Per stembureau TK 2017'!Q103</f>
        <v>0</v>
      </c>
      <c r="P22" s="304">
        <f>'Per stembureau TK 2017'!R103</f>
        <v>0</v>
      </c>
      <c r="Q22" s="304">
        <f>'Per stembureau TK 2017'!S103</f>
        <v>2</v>
      </c>
      <c r="R22" s="304">
        <f>'Per stembureau TK 2017'!T103</f>
        <v>0</v>
      </c>
      <c r="S22" s="304">
        <f>'Per stembureau TK 2017'!U103</f>
        <v>1</v>
      </c>
      <c r="T22" s="304">
        <f>'Per stembureau TK 2017'!V103</f>
        <v>0</v>
      </c>
      <c r="U22" s="304">
        <f>'Per stembureau TK 2017'!W103</f>
        <v>0</v>
      </c>
      <c r="V22" s="304">
        <f>'Per stembureau TK 2017'!X103</f>
        <v>1</v>
      </c>
      <c r="W22" s="304">
        <f>'Per stembureau TK 2017'!Y103</f>
        <v>0</v>
      </c>
      <c r="X22" s="304">
        <f>'Per stembureau TK 2017'!Z103</f>
        <v>0</v>
      </c>
    </row>
    <row r="23" spans="1:24" x14ac:dyDescent="0.2">
      <c r="A23" s="304" t="str">
        <f>'Per stembureau TK 2017'!A105</f>
        <v>18.</v>
      </c>
      <c r="B23" s="304" t="str">
        <f>'Per stembureau TK 2017'!B105</f>
        <v>Vrijzinnige Partij</v>
      </c>
      <c r="C23" s="304">
        <f>'Per stembureau TK 2017'!C105</f>
        <v>0</v>
      </c>
      <c r="D23" s="304">
        <f>'Per stembureau TK 2017'!D105</f>
        <v>0</v>
      </c>
      <c r="E23" s="304">
        <f>'Per stembureau TK 2017'!E105</f>
        <v>1</v>
      </c>
      <c r="F23" s="304">
        <f>'Per stembureau TK 2017'!F105</f>
        <v>0</v>
      </c>
      <c r="G23" s="304">
        <f>'Per stembureau TK 2017'!G105</f>
        <v>0</v>
      </c>
      <c r="H23" s="304">
        <f>'Per stembureau TK 2017'!H105</f>
        <v>1</v>
      </c>
      <c r="I23" s="304">
        <f>'Per stembureau TK 2017'!I105</f>
        <v>0</v>
      </c>
      <c r="J23" s="304">
        <f>'Per stembureau TK 2017'!J105</f>
        <v>1</v>
      </c>
      <c r="K23" s="304">
        <f>'Per stembureau TK 2017'!K105</f>
        <v>0</v>
      </c>
      <c r="L23" s="304">
        <f>'Per stembureau TK 2017'!L105</f>
        <v>0</v>
      </c>
      <c r="M23" s="304">
        <f>'Per stembureau TK 2017'!M105</f>
        <v>0</v>
      </c>
      <c r="N23" s="304">
        <f>'Per stembureau TK 2017'!P105</f>
        <v>0</v>
      </c>
      <c r="O23" s="304">
        <f>'Per stembureau TK 2017'!Q105</f>
        <v>1</v>
      </c>
      <c r="P23" s="304">
        <f>'Per stembureau TK 2017'!R105</f>
        <v>0</v>
      </c>
      <c r="Q23" s="304">
        <f>'Per stembureau TK 2017'!S105</f>
        <v>0</v>
      </c>
      <c r="R23" s="304">
        <f>'Per stembureau TK 2017'!T105</f>
        <v>1</v>
      </c>
      <c r="S23" s="304">
        <f>'Per stembureau TK 2017'!U105</f>
        <v>0</v>
      </c>
      <c r="T23" s="304">
        <f>'Per stembureau TK 2017'!V105</f>
        <v>0</v>
      </c>
      <c r="U23" s="304">
        <f>'Per stembureau TK 2017'!W105</f>
        <v>0</v>
      </c>
      <c r="V23" s="304">
        <f>'Per stembureau TK 2017'!X105</f>
        <v>0</v>
      </c>
      <c r="W23" s="304">
        <f>'Per stembureau TK 2017'!Y105</f>
        <v>2</v>
      </c>
      <c r="X23" s="304">
        <f>'Per stembureau TK 2017'!Z105</f>
        <v>0</v>
      </c>
    </row>
    <row r="24" spans="1:24" x14ac:dyDescent="0.2">
      <c r="A24" s="304" t="str">
        <f>'Per stembureau TK 2017'!A110</f>
        <v>19.</v>
      </c>
      <c r="B24" s="304" t="str">
        <f>'Per stembureau TK 2017'!B110</f>
        <v>GeenPeil</v>
      </c>
      <c r="C24" s="304">
        <f>'Per stembureau TK 2017'!C110</f>
        <v>0</v>
      </c>
      <c r="D24" s="304">
        <f>'Per stembureau TK 2017'!D110</f>
        <v>1</v>
      </c>
      <c r="E24" s="304">
        <f>'Per stembureau TK 2017'!E110</f>
        <v>0</v>
      </c>
      <c r="F24" s="304">
        <f>'Per stembureau TK 2017'!F110</f>
        <v>0</v>
      </c>
      <c r="G24" s="304">
        <f>'Per stembureau TK 2017'!G110</f>
        <v>1</v>
      </c>
      <c r="H24" s="304">
        <f>'Per stembureau TK 2017'!H110</f>
        <v>0</v>
      </c>
      <c r="I24" s="304">
        <f>'Per stembureau TK 2017'!I110</f>
        <v>0</v>
      </c>
      <c r="J24" s="304">
        <f>'Per stembureau TK 2017'!J110</f>
        <v>0</v>
      </c>
      <c r="K24" s="304">
        <f>'Per stembureau TK 2017'!K110</f>
        <v>0</v>
      </c>
      <c r="L24" s="304">
        <f>'Per stembureau TK 2017'!L110</f>
        <v>0</v>
      </c>
      <c r="M24" s="304">
        <f>'Per stembureau TK 2017'!M110</f>
        <v>2</v>
      </c>
      <c r="N24" s="304">
        <f>'Per stembureau TK 2017'!P110</f>
        <v>0</v>
      </c>
      <c r="O24" s="304">
        <f>'Per stembureau TK 2017'!Q110</f>
        <v>0</v>
      </c>
      <c r="P24" s="304">
        <f>'Per stembureau TK 2017'!R110</f>
        <v>0</v>
      </c>
      <c r="Q24" s="304">
        <f>'Per stembureau TK 2017'!S110</f>
        <v>0</v>
      </c>
      <c r="R24" s="304">
        <f>'Per stembureau TK 2017'!T110</f>
        <v>1</v>
      </c>
      <c r="S24" s="304">
        <f>'Per stembureau TK 2017'!U110</f>
        <v>2</v>
      </c>
      <c r="T24" s="304">
        <f>'Per stembureau TK 2017'!V110</f>
        <v>1</v>
      </c>
      <c r="U24" s="304">
        <f>'Per stembureau TK 2017'!W110</f>
        <v>0</v>
      </c>
      <c r="V24" s="304">
        <f>'Per stembureau TK 2017'!X110</f>
        <v>5</v>
      </c>
      <c r="W24" s="304">
        <f>'Per stembureau TK 2017'!Y110</f>
        <v>1</v>
      </c>
      <c r="X24" s="304">
        <f>'Per stembureau TK 2017'!Z110</f>
        <v>1</v>
      </c>
    </row>
    <row r="25" spans="1:24" x14ac:dyDescent="0.2">
      <c r="A25" s="304" t="str">
        <f>'Per stembureau TK 2017'!A112</f>
        <v>20.</v>
      </c>
      <c r="B25" s="304" t="str">
        <f>'Per stembureau TK 2017'!B112</f>
        <v>Piratenpartij</v>
      </c>
      <c r="C25" s="304">
        <f>'Per stembureau TK 2017'!C112</f>
        <v>9</v>
      </c>
      <c r="D25" s="304">
        <f>'Per stembureau TK 2017'!D112</f>
        <v>3</v>
      </c>
      <c r="E25" s="304">
        <f>'Per stembureau TK 2017'!E112</f>
        <v>3</v>
      </c>
      <c r="F25" s="304">
        <f>'Per stembureau TK 2017'!F112</f>
        <v>2</v>
      </c>
      <c r="G25" s="304">
        <f>'Per stembureau TK 2017'!G112</f>
        <v>5</v>
      </c>
      <c r="H25" s="304">
        <f>'Per stembureau TK 2017'!H112</f>
        <v>11</v>
      </c>
      <c r="I25" s="304">
        <f>'Per stembureau TK 2017'!I112</f>
        <v>3</v>
      </c>
      <c r="J25" s="304">
        <f>'Per stembureau TK 2017'!J112</f>
        <v>1</v>
      </c>
      <c r="K25" s="304">
        <f>'Per stembureau TK 2017'!K112</f>
        <v>3</v>
      </c>
      <c r="L25" s="304">
        <f>'Per stembureau TK 2017'!L112</f>
        <v>4</v>
      </c>
      <c r="M25" s="304">
        <f>'Per stembureau TK 2017'!M112</f>
        <v>2</v>
      </c>
      <c r="N25" s="304">
        <f>'Per stembureau TK 2017'!P112</f>
        <v>2</v>
      </c>
      <c r="O25" s="304">
        <f>'Per stembureau TK 2017'!Q112</f>
        <v>5</v>
      </c>
      <c r="P25" s="304">
        <f>'Per stembureau TK 2017'!R112</f>
        <v>1</v>
      </c>
      <c r="Q25" s="304">
        <f>'Per stembureau TK 2017'!S112</f>
        <v>1</v>
      </c>
      <c r="R25" s="304">
        <f>'Per stembureau TK 2017'!T112</f>
        <v>7</v>
      </c>
      <c r="S25" s="304">
        <f>'Per stembureau TK 2017'!U112</f>
        <v>5</v>
      </c>
      <c r="T25" s="304">
        <f>'Per stembureau TK 2017'!V112</f>
        <v>4</v>
      </c>
      <c r="U25" s="304">
        <f>'Per stembureau TK 2017'!W112</f>
        <v>6</v>
      </c>
      <c r="V25" s="304">
        <f>'Per stembureau TK 2017'!X112</f>
        <v>8</v>
      </c>
      <c r="W25" s="304">
        <f>'Per stembureau TK 2017'!Y112</f>
        <v>9</v>
      </c>
      <c r="X25" s="304">
        <f>'Per stembureau TK 2017'!Z112</f>
        <v>0</v>
      </c>
    </row>
    <row r="26" spans="1:24" x14ac:dyDescent="0.2">
      <c r="A26" s="304" t="str">
        <f>'Per stembureau TK 2017'!A116</f>
        <v>21.</v>
      </c>
      <c r="B26" s="304" t="str">
        <f>'Per stembureau TK 2017'!B116</f>
        <v>Artikel 1</v>
      </c>
      <c r="C26" s="304">
        <f>'Per stembureau TK 2017'!C116</f>
        <v>5</v>
      </c>
      <c r="D26" s="304">
        <f>'Per stembureau TK 2017'!D116</f>
        <v>2</v>
      </c>
      <c r="E26" s="304">
        <f>'Per stembureau TK 2017'!E116</f>
        <v>3</v>
      </c>
      <c r="F26" s="304">
        <f>'Per stembureau TK 2017'!F116</f>
        <v>4</v>
      </c>
      <c r="G26" s="304">
        <f>'Per stembureau TK 2017'!G116</f>
        <v>3</v>
      </c>
      <c r="H26" s="304">
        <f>'Per stembureau TK 2017'!H116</f>
        <v>2</v>
      </c>
      <c r="I26" s="304">
        <f>'Per stembureau TK 2017'!I116</f>
        <v>3</v>
      </c>
      <c r="J26" s="304">
        <f>'Per stembureau TK 2017'!J116</f>
        <v>4</v>
      </c>
      <c r="K26" s="304">
        <f>'Per stembureau TK 2017'!K116</f>
        <v>1</v>
      </c>
      <c r="L26" s="304">
        <f>'Per stembureau TK 2017'!L116</f>
        <v>1</v>
      </c>
      <c r="M26" s="304">
        <f>'Per stembureau TK 2017'!M116</f>
        <v>0</v>
      </c>
      <c r="N26" s="304">
        <f>'Per stembureau TK 2017'!P116</f>
        <v>0</v>
      </c>
      <c r="O26" s="304">
        <f>'Per stembureau TK 2017'!Q116</f>
        <v>0</v>
      </c>
      <c r="P26" s="304">
        <f>'Per stembureau TK 2017'!R116</f>
        <v>0</v>
      </c>
      <c r="Q26" s="304">
        <f>'Per stembureau TK 2017'!S116</f>
        <v>2</v>
      </c>
      <c r="R26" s="304">
        <f>'Per stembureau TK 2017'!T116</f>
        <v>2</v>
      </c>
      <c r="S26" s="304">
        <f>'Per stembureau TK 2017'!U116</f>
        <v>5</v>
      </c>
      <c r="T26" s="304">
        <f>'Per stembureau TK 2017'!V116</f>
        <v>0</v>
      </c>
      <c r="U26" s="304">
        <f>'Per stembureau TK 2017'!W116</f>
        <v>3</v>
      </c>
      <c r="V26" s="304">
        <f>'Per stembureau TK 2017'!X116</f>
        <v>2</v>
      </c>
      <c r="W26" s="304">
        <f>'Per stembureau TK 2017'!Y116</f>
        <v>4</v>
      </c>
      <c r="X26" s="304">
        <f>'Per stembureau TK 2017'!Z116</f>
        <v>1</v>
      </c>
    </row>
    <row r="27" spans="1:24" x14ac:dyDescent="0.2">
      <c r="A27" s="304" t="str">
        <f>'Per stembureau TK 2017'!A118</f>
        <v>22.</v>
      </c>
      <c r="B27" s="304" t="str">
        <f>'Per stembureau TK 2017'!B118</f>
        <v>Niet Stemmers</v>
      </c>
      <c r="C27" s="304">
        <f>'Per stembureau TK 2017'!C118</f>
        <v>1</v>
      </c>
      <c r="D27" s="304">
        <f>'Per stembureau TK 2017'!D118</f>
        <v>1</v>
      </c>
      <c r="E27" s="304">
        <f>'Per stembureau TK 2017'!E118</f>
        <v>0</v>
      </c>
      <c r="F27" s="304">
        <f>'Per stembureau TK 2017'!F118</f>
        <v>1</v>
      </c>
      <c r="G27" s="304">
        <f>'Per stembureau TK 2017'!G118</f>
        <v>0</v>
      </c>
      <c r="H27" s="304">
        <f>'Per stembureau TK 2017'!H118</f>
        <v>2</v>
      </c>
      <c r="I27" s="304">
        <f>'Per stembureau TK 2017'!I118</f>
        <v>1</v>
      </c>
      <c r="J27" s="304">
        <f>'Per stembureau TK 2017'!J118</f>
        <v>0</v>
      </c>
      <c r="K27" s="304">
        <f>'Per stembureau TK 2017'!K118</f>
        <v>1</v>
      </c>
      <c r="L27" s="304">
        <f>'Per stembureau TK 2017'!L118</f>
        <v>0</v>
      </c>
      <c r="M27" s="304">
        <f>'Per stembureau TK 2017'!M118</f>
        <v>0</v>
      </c>
      <c r="N27" s="304">
        <f>'Per stembureau TK 2017'!P118</f>
        <v>0</v>
      </c>
      <c r="O27" s="304">
        <f>'Per stembureau TK 2017'!Q118</f>
        <v>0</v>
      </c>
      <c r="P27" s="304">
        <f>'Per stembureau TK 2017'!R118</f>
        <v>0</v>
      </c>
      <c r="Q27" s="304">
        <f>'Per stembureau TK 2017'!S118</f>
        <v>0</v>
      </c>
      <c r="R27" s="304">
        <f>'Per stembureau TK 2017'!T118</f>
        <v>0</v>
      </c>
      <c r="S27" s="304">
        <f>'Per stembureau TK 2017'!U118</f>
        <v>0</v>
      </c>
      <c r="T27" s="304">
        <f>'Per stembureau TK 2017'!V118</f>
        <v>1</v>
      </c>
      <c r="U27" s="304">
        <f>'Per stembureau TK 2017'!W118</f>
        <v>0</v>
      </c>
      <c r="V27" s="304">
        <f>'Per stembureau TK 2017'!X118</f>
        <v>0</v>
      </c>
      <c r="W27" s="304">
        <f>'Per stembureau TK 2017'!Y118</f>
        <v>1</v>
      </c>
      <c r="X27" s="304">
        <f>'Per stembureau TK 2017'!Z118</f>
        <v>0</v>
      </c>
    </row>
    <row r="28" spans="1:24" x14ac:dyDescent="0.2">
      <c r="A28" s="304" t="str">
        <f>'Per stembureau TK 2017'!A120</f>
        <v>23.</v>
      </c>
      <c r="B28" s="304" t="str">
        <f>'Per stembureau TK 2017'!B120</f>
        <v>Libertarische Partij (LP)</v>
      </c>
      <c r="C28" s="304">
        <f>'Per stembureau TK 2017'!C120</f>
        <v>0</v>
      </c>
      <c r="D28" s="304">
        <f>'Per stembureau TK 2017'!D120</f>
        <v>0</v>
      </c>
      <c r="E28" s="304">
        <f>'Per stembureau TK 2017'!E120</f>
        <v>0</v>
      </c>
      <c r="F28" s="304">
        <f>'Per stembureau TK 2017'!F120</f>
        <v>0</v>
      </c>
      <c r="G28" s="304">
        <f>'Per stembureau TK 2017'!G120</f>
        <v>1</v>
      </c>
      <c r="H28" s="304">
        <f>'Per stembureau TK 2017'!H120</f>
        <v>0</v>
      </c>
      <c r="I28" s="304">
        <f>'Per stembureau TK 2017'!I120</f>
        <v>0</v>
      </c>
      <c r="J28" s="304">
        <f>'Per stembureau TK 2017'!J120</f>
        <v>0</v>
      </c>
      <c r="K28" s="304">
        <f>'Per stembureau TK 2017'!K120</f>
        <v>0</v>
      </c>
      <c r="L28" s="304">
        <f>'Per stembureau TK 2017'!L120</f>
        <v>0</v>
      </c>
      <c r="M28" s="304">
        <f>'Per stembureau TK 2017'!M120</f>
        <v>1</v>
      </c>
      <c r="N28" s="304">
        <f>'Per stembureau TK 2017'!P120</f>
        <v>0</v>
      </c>
      <c r="O28" s="304">
        <f>'Per stembureau TK 2017'!Q120</f>
        <v>0</v>
      </c>
      <c r="P28" s="304">
        <f>'Per stembureau TK 2017'!R120</f>
        <v>0</v>
      </c>
      <c r="Q28" s="304">
        <f>'Per stembureau TK 2017'!S120</f>
        <v>0</v>
      </c>
      <c r="R28" s="304">
        <f>'Per stembureau TK 2017'!T120</f>
        <v>1</v>
      </c>
      <c r="S28" s="304">
        <f>'Per stembureau TK 2017'!U120</f>
        <v>1</v>
      </c>
      <c r="T28" s="304">
        <f>'Per stembureau TK 2017'!V120</f>
        <v>0</v>
      </c>
      <c r="U28" s="304">
        <f>'Per stembureau TK 2017'!W120</f>
        <v>0</v>
      </c>
      <c r="V28" s="304">
        <f>'Per stembureau TK 2017'!X120</f>
        <v>0</v>
      </c>
      <c r="W28" s="304">
        <f>'Per stembureau TK 2017'!Y120</f>
        <v>0</v>
      </c>
      <c r="X28" s="304">
        <f>'Per stembureau TK 2017'!Z120</f>
        <v>0</v>
      </c>
    </row>
    <row r="29" spans="1:24" x14ac:dyDescent="0.2">
      <c r="A29" s="304" t="str">
        <f>'Per stembureau TK 2017'!A126</f>
        <v>25.</v>
      </c>
      <c r="B29" s="304" t="str">
        <f>'Per stembureau TK 2017'!B126</f>
        <v>JEZUS LEEFT</v>
      </c>
      <c r="C29" s="304">
        <f>'Per stembureau TK 2017'!C126</f>
        <v>1</v>
      </c>
      <c r="D29" s="304">
        <f>'Per stembureau TK 2017'!D126</f>
        <v>0</v>
      </c>
      <c r="E29" s="304">
        <f>'Per stembureau TK 2017'!E126</f>
        <v>0</v>
      </c>
      <c r="F29" s="304">
        <f>'Per stembureau TK 2017'!F126</f>
        <v>0</v>
      </c>
      <c r="G29" s="304">
        <f>'Per stembureau TK 2017'!G126</f>
        <v>1</v>
      </c>
      <c r="H29" s="304">
        <f>'Per stembureau TK 2017'!H126</f>
        <v>3</v>
      </c>
      <c r="I29" s="304">
        <f>'Per stembureau TK 2017'!I126</f>
        <v>0</v>
      </c>
      <c r="J29" s="304">
        <f>'Per stembureau TK 2017'!J126</f>
        <v>0</v>
      </c>
      <c r="K29" s="304">
        <f>'Per stembureau TK 2017'!K126</f>
        <v>2</v>
      </c>
      <c r="L29" s="304">
        <f>'Per stembureau TK 2017'!L126</f>
        <v>0</v>
      </c>
      <c r="M29" s="304">
        <f>'Per stembureau TK 2017'!M126</f>
        <v>0</v>
      </c>
      <c r="N29" s="304">
        <f>'Per stembureau TK 2017'!P126</f>
        <v>0</v>
      </c>
      <c r="O29" s="304">
        <f>'Per stembureau TK 2017'!Q126</f>
        <v>0</v>
      </c>
      <c r="P29" s="304">
        <f>'Per stembureau TK 2017'!R126</f>
        <v>0</v>
      </c>
      <c r="Q29" s="304">
        <f>'Per stembureau TK 2017'!S126</f>
        <v>0</v>
      </c>
      <c r="R29" s="304">
        <f>'Per stembureau TK 2017'!T126</f>
        <v>1</v>
      </c>
      <c r="S29" s="304">
        <f>'Per stembureau TK 2017'!U126</f>
        <v>2</v>
      </c>
      <c r="T29" s="304">
        <f>'Per stembureau TK 2017'!V126</f>
        <v>0</v>
      </c>
      <c r="U29" s="304">
        <f>'Per stembureau TK 2017'!W126</f>
        <v>0</v>
      </c>
      <c r="V29" s="304">
        <f>'Per stembureau TK 2017'!X126</f>
        <v>0</v>
      </c>
      <c r="W29" s="304">
        <f>'Per stembureau TK 2017'!Y126</f>
        <v>0</v>
      </c>
      <c r="X29" s="304">
        <f>'Per stembureau TK 2017'!Z126</f>
        <v>1</v>
      </c>
    </row>
    <row r="30" spans="1:24" x14ac:dyDescent="0.2">
      <c r="A30" s="304" t="str">
        <f>'Per stembureau TK 2017'!A132</f>
        <v>26.</v>
      </c>
      <c r="B30" s="304" t="str">
        <f>'Per stembureau TK 2017'!B132</f>
        <v>StemNL</v>
      </c>
      <c r="C30" s="304">
        <f>'Per stembureau TK 2017'!C132</f>
        <v>0</v>
      </c>
      <c r="D30" s="304">
        <f>'Per stembureau TK 2017'!D132</f>
        <v>0</v>
      </c>
      <c r="E30" s="304">
        <f>'Per stembureau TK 2017'!E132</f>
        <v>0</v>
      </c>
      <c r="F30" s="304">
        <f>'Per stembureau TK 2017'!F132</f>
        <v>0</v>
      </c>
      <c r="G30" s="304">
        <f>'Per stembureau TK 2017'!G132</f>
        <v>0</v>
      </c>
      <c r="H30" s="304">
        <f>'Per stembureau TK 2017'!H132</f>
        <v>0</v>
      </c>
      <c r="I30" s="304">
        <f>'Per stembureau TK 2017'!I132</f>
        <v>0</v>
      </c>
      <c r="J30" s="304">
        <f>'Per stembureau TK 2017'!J132</f>
        <v>0</v>
      </c>
      <c r="K30" s="304">
        <f>'Per stembureau TK 2017'!K132</f>
        <v>0</v>
      </c>
      <c r="L30" s="304">
        <f>'Per stembureau TK 2017'!L132</f>
        <v>0</v>
      </c>
      <c r="M30" s="304">
        <f>'Per stembureau TK 2017'!M132</f>
        <v>0</v>
      </c>
      <c r="N30" s="304">
        <f>'Per stembureau TK 2017'!P132</f>
        <v>0</v>
      </c>
      <c r="O30" s="304">
        <f>'Per stembureau TK 2017'!Q132</f>
        <v>0</v>
      </c>
      <c r="P30" s="304">
        <f>'Per stembureau TK 2017'!R132</f>
        <v>0</v>
      </c>
      <c r="Q30" s="304">
        <f>'Per stembureau TK 2017'!S132</f>
        <v>0</v>
      </c>
      <c r="R30" s="304">
        <f>'Per stembureau TK 2017'!T132</f>
        <v>0</v>
      </c>
      <c r="S30" s="304">
        <f>'Per stembureau TK 2017'!U132</f>
        <v>0</v>
      </c>
      <c r="T30" s="304">
        <f>'Per stembureau TK 2017'!V132</f>
        <v>1</v>
      </c>
      <c r="U30" s="304">
        <f>'Per stembureau TK 2017'!W132</f>
        <v>0</v>
      </c>
      <c r="V30" s="304">
        <f>'Per stembureau TK 2017'!X132</f>
        <v>0</v>
      </c>
      <c r="W30" s="304">
        <f>'Per stembureau TK 2017'!Y132</f>
        <v>0</v>
      </c>
      <c r="X30" s="304">
        <f>'Per stembureau TK 2017'!Z132</f>
        <v>0</v>
      </c>
    </row>
    <row r="31" spans="1:24" x14ac:dyDescent="0.2">
      <c r="A31" s="304" t="str">
        <f>'Per stembureau TK 2017'!A134</f>
        <v>27.</v>
      </c>
      <c r="B31" s="304" t="str">
        <f>CONCATENATE('Per stembureau TK 2017'!B134,,'Per stembureau TK 2017'!B135)</f>
        <v>MenS en Spirit / Basis-inkomen Partij/ V-R</v>
      </c>
      <c r="C31" s="304">
        <f>'Per stembureau TK 2017'!C134</f>
        <v>0</v>
      </c>
      <c r="D31" s="304">
        <f>'Per stembureau TK 2017'!D134</f>
        <v>0</v>
      </c>
      <c r="E31" s="304">
        <f>'Per stembureau TK 2017'!E134</f>
        <v>0</v>
      </c>
      <c r="F31" s="304">
        <f>'Per stembureau TK 2017'!F134</f>
        <v>0</v>
      </c>
      <c r="G31" s="304">
        <f>'Per stembureau TK 2017'!G134</f>
        <v>0</v>
      </c>
      <c r="H31" s="304">
        <f>'Per stembureau TK 2017'!H134</f>
        <v>0</v>
      </c>
      <c r="I31" s="304">
        <f>'Per stembureau TK 2017'!I134</f>
        <v>0</v>
      </c>
      <c r="J31" s="304">
        <f>'Per stembureau TK 2017'!J134</f>
        <v>1</v>
      </c>
      <c r="K31" s="304">
        <f>'Per stembureau TK 2017'!K134</f>
        <v>0</v>
      </c>
      <c r="L31" s="304">
        <f>'Per stembureau TK 2017'!L134</f>
        <v>0</v>
      </c>
      <c r="M31" s="304">
        <f>'Per stembureau TK 2017'!M134</f>
        <v>0</v>
      </c>
      <c r="N31" s="304">
        <f>'Per stembureau TK 2017'!P134</f>
        <v>0</v>
      </c>
      <c r="O31" s="304">
        <f>'Per stembureau TK 2017'!Q134</f>
        <v>1</v>
      </c>
      <c r="P31" s="304">
        <f>'Per stembureau TK 2017'!R134</f>
        <v>0</v>
      </c>
      <c r="Q31" s="304">
        <f>'Per stembureau TK 2017'!S134</f>
        <v>0</v>
      </c>
      <c r="R31" s="304">
        <f>'Per stembureau TK 2017'!T134</f>
        <v>0</v>
      </c>
      <c r="S31" s="304">
        <f>'Per stembureau TK 2017'!U134</f>
        <v>0</v>
      </c>
      <c r="T31" s="304">
        <f>'Per stembureau TK 2017'!V134</f>
        <v>0</v>
      </c>
      <c r="U31" s="304">
        <f>'Per stembureau TK 2017'!W134</f>
        <v>2</v>
      </c>
      <c r="V31" s="304">
        <f>'Per stembureau TK 2017'!X134</f>
        <v>1</v>
      </c>
      <c r="W31" s="304">
        <f>'Per stembureau TK 2017'!Y134</f>
        <v>0</v>
      </c>
      <c r="X31" s="304">
        <f>'Per stembureau TK 2017'!Z134</f>
        <v>0</v>
      </c>
    </row>
  </sheetData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10" sqref="B10"/>
    </sheetView>
  </sheetViews>
  <sheetFormatPr defaultRowHeight="12.75" x14ac:dyDescent="0.2"/>
  <cols>
    <col min="1" max="1" width="7.85546875" style="257" customWidth="1"/>
    <col min="2" max="2" width="37.28515625" bestFit="1" customWidth="1"/>
    <col min="3" max="3" width="9.140625" customWidth="1"/>
    <col min="4" max="4" width="11.42578125" bestFit="1" customWidth="1"/>
    <col min="5" max="5" width="4.7109375" customWidth="1"/>
    <col min="6" max="6" width="53.85546875" bestFit="1" customWidth="1"/>
  </cols>
  <sheetData>
    <row r="1" spans="1:7" x14ac:dyDescent="0.2">
      <c r="A1" s="305"/>
      <c r="B1" s="226" t="s">
        <v>144</v>
      </c>
      <c r="C1" s="236"/>
      <c r="D1" s="236"/>
      <c r="E1" s="236"/>
      <c r="F1" s="236"/>
      <c r="G1" s="236"/>
    </row>
    <row r="2" spans="1:7" x14ac:dyDescent="0.2">
      <c r="B2" s="223"/>
      <c r="C2" s="223"/>
      <c r="D2" s="223"/>
      <c r="E2" s="223"/>
      <c r="F2" s="223"/>
      <c r="G2" s="223"/>
    </row>
    <row r="3" spans="1:7" x14ac:dyDescent="0.2">
      <c r="A3" s="271" t="s">
        <v>143</v>
      </c>
      <c r="B3" s="226" t="s">
        <v>13</v>
      </c>
      <c r="C3" s="226" t="s">
        <v>68</v>
      </c>
      <c r="D3" s="226" t="s">
        <v>79</v>
      </c>
      <c r="E3" s="226"/>
      <c r="F3" s="226"/>
      <c r="G3" s="226"/>
    </row>
    <row r="5" spans="1:7" x14ac:dyDescent="0.2">
      <c r="A5" s="257" t="str">
        <f>'Stemmen per sb'!A6</f>
        <v>1.</v>
      </c>
      <c r="B5" s="223" t="str">
        <f>'Stemmen per sb'!B6</f>
        <v>VVD</v>
      </c>
      <c r="C5" s="237">
        <f>'Per stembureau TK 2017'!AA9</f>
        <v>7958</v>
      </c>
      <c r="D5" s="318">
        <f>'Per stembureau TK 2017'!AB9</f>
        <v>0.25189921499113699</v>
      </c>
      <c r="E5" s="223"/>
      <c r="F5" s="223" t="s">
        <v>80</v>
      </c>
      <c r="G5" s="237">
        <f>'Per stembureau TK 2017'!AA171</f>
        <v>36289</v>
      </c>
    </row>
    <row r="6" spans="1:7" x14ac:dyDescent="0.2">
      <c r="A6" s="257" t="str">
        <f>'Stemmen per sb'!A7</f>
        <v>2.</v>
      </c>
      <c r="B6" s="223" t="str">
        <f>'Stemmen per sb'!B7</f>
        <v>Partij van de Arbeid (P.v.d.A.)</v>
      </c>
      <c r="C6" s="237">
        <f>'Per stembureau TK 2017'!AA17</f>
        <v>1734</v>
      </c>
      <c r="D6" s="318">
        <f>'Per stembureau TK 2017'!AB17</f>
        <v>5.4887313243859204E-2</v>
      </c>
      <c r="E6" s="223"/>
      <c r="F6" s="223" t="s">
        <v>81</v>
      </c>
      <c r="G6" s="237">
        <f>'Per stembureau TK 2017'!AA160</f>
        <v>31592</v>
      </c>
    </row>
    <row r="7" spans="1:7" x14ac:dyDescent="0.2">
      <c r="A7" s="257" t="str">
        <f>'Stemmen per sb'!A8</f>
        <v>3.</v>
      </c>
      <c r="B7" s="223" t="str">
        <f>'Stemmen per sb'!B8</f>
        <v>PVV (Partij voor de Vrijheid)</v>
      </c>
      <c r="C7" s="237">
        <f>'Per stembureau TK 2017'!AA25</f>
        <v>3147</v>
      </c>
      <c r="D7" s="318">
        <f>'Per stembureau TK 2017'!AB25</f>
        <v>9.9613826285135473E-2</v>
      </c>
      <c r="E7" s="223"/>
      <c r="F7" s="223"/>
      <c r="G7" s="223"/>
    </row>
    <row r="8" spans="1:7" x14ac:dyDescent="0.2">
      <c r="A8" s="257" t="str">
        <f>'Stemmen per sb'!A9</f>
        <v>4.</v>
      </c>
      <c r="B8" s="223" t="str">
        <f>'Stemmen per sb'!B9</f>
        <v>SP (Socialistische Partij)</v>
      </c>
      <c r="C8" s="237">
        <f>'Per stembureau TK 2017'!AA32</f>
        <v>1827</v>
      </c>
      <c r="D8" s="318">
        <f>'Per stembureau TK 2017'!AB32</f>
        <v>5.7831096480121552E-2</v>
      </c>
      <c r="E8" s="223"/>
      <c r="F8" s="223" t="s">
        <v>82</v>
      </c>
      <c r="G8" s="223">
        <f>'Per stembureau TK 2017'!AA182</f>
        <v>32</v>
      </c>
    </row>
    <row r="9" spans="1:7" x14ac:dyDescent="0.2">
      <c r="A9" s="257" t="str">
        <f>'Stemmen per sb'!A10</f>
        <v>5.</v>
      </c>
      <c r="B9" s="223" t="str">
        <f>'Stemmen per sb'!B10</f>
        <v>CDA</v>
      </c>
      <c r="C9" s="237">
        <f>'Per stembureau TK 2017'!AA39</f>
        <v>3810</v>
      </c>
      <c r="D9" s="318">
        <f>'Per stembureau TK 2017'!AB39</f>
        <v>0.12060015193719929</v>
      </c>
      <c r="E9" s="223"/>
      <c r="F9" s="223"/>
      <c r="G9" s="223"/>
    </row>
    <row r="10" spans="1:7" x14ac:dyDescent="0.2">
      <c r="A10" s="257" t="str">
        <f>'Stemmen per sb'!A11</f>
        <v>6.</v>
      </c>
      <c r="B10" s="223" t="str">
        <f>'Stemmen per sb'!B11</f>
        <v>Democraten 66 (D66)</v>
      </c>
      <c r="C10" s="237">
        <f>'Per stembureau TK 2017'!AA47</f>
        <v>4622</v>
      </c>
      <c r="D10" s="318">
        <f>'Per stembureau TK 2017'!AB47</f>
        <v>0.14630286148391997</v>
      </c>
      <c r="E10" s="223"/>
      <c r="F10" s="223" t="s">
        <v>83</v>
      </c>
      <c r="G10" s="223">
        <f>'Per stembureau TK 2017'!AA193</f>
        <v>53</v>
      </c>
    </row>
    <row r="11" spans="1:7" x14ac:dyDescent="0.2">
      <c r="A11" s="257" t="str">
        <f>'Stemmen per sb'!A12</f>
        <v>7.</v>
      </c>
      <c r="B11" s="223" t="str">
        <f>'Stemmen per sb'!B12</f>
        <v>ChristenUnie</v>
      </c>
      <c r="C11" s="237">
        <f>'Per stembureau TK 2017'!AA55</f>
        <v>1968</v>
      </c>
      <c r="D11" s="318">
        <f>'Per stembureau TK 2017'!AB55</f>
        <v>6.2294251709293494E-2</v>
      </c>
      <c r="E11" s="223"/>
      <c r="F11" s="223"/>
      <c r="G11" s="223"/>
    </row>
    <row r="12" spans="1:7" x14ac:dyDescent="0.2">
      <c r="A12" s="257" t="str">
        <f>'Stemmen per sb'!A13</f>
        <v>8.</v>
      </c>
      <c r="B12" s="223" t="str">
        <f>'Stemmen per sb'!B13</f>
        <v>GROENLINKS</v>
      </c>
      <c r="C12" s="237">
        <f>'Per stembureau TK 2017'!AA63</f>
        <v>3129</v>
      </c>
      <c r="D12" s="318">
        <f>'Per stembureau TK 2017'!AB63</f>
        <v>9.9044061787794374E-2</v>
      </c>
      <c r="E12" s="223"/>
      <c r="F12" s="223" t="s">
        <v>84</v>
      </c>
      <c r="G12" s="227">
        <f>'Per stembureau TK 2017'!AA197</f>
        <v>87.290914602221065</v>
      </c>
    </row>
    <row r="13" spans="1:7" x14ac:dyDescent="0.2">
      <c r="A13" s="257" t="str">
        <f>'Stemmen per sb'!A14</f>
        <v>9.</v>
      </c>
      <c r="B13" s="223" t="str">
        <f>'Stemmen per sb'!B14</f>
        <v>Staatkundig Gereformeerde Partij (SGP)</v>
      </c>
      <c r="C13" s="237">
        <f>'Per stembureau TK 2017'!AA71</f>
        <v>728</v>
      </c>
      <c r="D13" s="318">
        <f>'Per stembureau TK 2017'!AB71</f>
        <v>2.3043808559128895E-2</v>
      </c>
      <c r="E13" s="223"/>
      <c r="F13" s="223"/>
      <c r="G13" s="223"/>
    </row>
    <row r="14" spans="1:7" x14ac:dyDescent="0.2">
      <c r="A14" s="257" t="str">
        <f>'Stemmen per sb'!A15</f>
        <v>10.</v>
      </c>
      <c r="B14" s="223" t="str">
        <f>'Stemmen per sb'!B15</f>
        <v>Partij voor de Dieren</v>
      </c>
      <c r="C14" s="237">
        <f>'Per stembureau TK 2017'!AA79</f>
        <v>863</v>
      </c>
      <c r="D14" s="318">
        <f>'Per stembureau TK 2017'!AB79</f>
        <v>2.7317042289187136E-2</v>
      </c>
      <c r="E14" s="223"/>
      <c r="F14" s="223"/>
      <c r="G14" s="223"/>
    </row>
    <row r="15" spans="1:7" x14ac:dyDescent="0.2">
      <c r="A15" s="257" t="str">
        <f>'Stemmen per sb'!A16</f>
        <v>11.</v>
      </c>
      <c r="B15" s="223" t="str">
        <f>'Stemmen per sb'!B16</f>
        <v>50PLUS</v>
      </c>
      <c r="C15" s="237">
        <f>'Per stembureau TK 2017'!AA86</f>
        <v>831</v>
      </c>
      <c r="D15" s="318">
        <f>'Per stembureau TK 2017'!AB86</f>
        <v>2.6304127627247403E-2</v>
      </c>
      <c r="E15" s="223"/>
      <c r="F15" s="223"/>
      <c r="G15" s="223"/>
    </row>
    <row r="16" spans="1:7" x14ac:dyDescent="0.2">
      <c r="A16" s="257" t="str">
        <f>'Stemmen per sb'!A17</f>
        <v>12.</v>
      </c>
      <c r="B16" s="223" t="str">
        <f>'Stemmen per sb'!B17</f>
        <v>OndernemersPartij</v>
      </c>
      <c r="C16" s="237">
        <f>'Per stembureau TK 2017'!AA93</f>
        <v>40</v>
      </c>
      <c r="D16" s="318">
        <f>'Per stembureau TK 2017'!AB93</f>
        <v>1.2661433274246644E-3</v>
      </c>
      <c r="E16" s="223"/>
      <c r="F16" s="223" t="s">
        <v>85</v>
      </c>
      <c r="G16" s="237">
        <f>'Per stembureau TK 2017'!AA208</f>
        <v>3269</v>
      </c>
    </row>
    <row r="17" spans="1:7" x14ac:dyDescent="0.2">
      <c r="A17" s="257" t="str">
        <f>'Stemmen per sb'!A18</f>
        <v>13.</v>
      </c>
      <c r="B17" s="223" t="str">
        <f>'Stemmen per sb'!B18</f>
        <v>VNL (VoorNederland)</v>
      </c>
      <c r="C17" s="237">
        <f>'Per stembureau TK 2017'!AA95</f>
        <v>104</v>
      </c>
      <c r="D17" s="318">
        <f>'Per stembureau TK 2017'!AB95</f>
        <v>3.2919726513041276E-3</v>
      </c>
      <c r="E17" s="223"/>
      <c r="F17" s="223"/>
      <c r="G17" s="223"/>
    </row>
    <row r="18" spans="1:7" x14ac:dyDescent="0.2">
      <c r="A18" s="257" t="str">
        <f>'Stemmen per sb'!A19</f>
        <v>14.</v>
      </c>
      <c r="B18" s="223" t="str">
        <f>'Stemmen per sb'!B19</f>
        <v>DENK</v>
      </c>
      <c r="C18" s="237">
        <f>'Per stembureau TK 2017'!AA97</f>
        <v>155</v>
      </c>
      <c r="D18" s="318">
        <f>'Per stembureau TK 2017'!AB97</f>
        <v>4.9063053937705749E-3</v>
      </c>
      <c r="E18" s="223"/>
      <c r="F18" s="223" t="s">
        <v>86</v>
      </c>
      <c r="G18" s="227">
        <f>'Per stembureau TK 2017'!AA219</f>
        <v>10.319790384190423</v>
      </c>
    </row>
    <row r="19" spans="1:7" x14ac:dyDescent="0.2">
      <c r="A19" s="257" t="str">
        <f>'Stemmen per sb'!A20</f>
        <v>15.</v>
      </c>
      <c r="B19" s="223" t="str">
        <f>'Stemmen per sb'!B20</f>
        <v>NIEUWE WEGEN</v>
      </c>
      <c r="C19" s="237">
        <f>'Per stembureau TK 2017'!AA99</f>
        <v>29</v>
      </c>
      <c r="D19" s="318">
        <f>'Per stembureau TK 2017'!AB99</f>
        <v>9.179539123828817E-4</v>
      </c>
      <c r="E19" s="223"/>
      <c r="F19" s="223"/>
      <c r="G19" s="223"/>
    </row>
    <row r="20" spans="1:7" x14ac:dyDescent="0.2">
      <c r="A20" s="257" t="str">
        <f>'Stemmen per sb'!A21</f>
        <v>16.</v>
      </c>
      <c r="B20" s="223" t="str">
        <f>'Stemmen per sb'!B21</f>
        <v>Forum voor Democratie</v>
      </c>
      <c r="C20" s="237">
        <f>'Per stembureau TK 2017'!AA101</f>
        <v>448</v>
      </c>
      <c r="D20" s="318">
        <f>'Per stembureau TK 2017'!AB101</f>
        <v>1.4180805267156243E-2</v>
      </c>
    </row>
    <row r="21" spans="1:7" x14ac:dyDescent="0.2">
      <c r="A21" s="257" t="str">
        <f>'Stemmen per sb'!A22</f>
        <v>17.</v>
      </c>
      <c r="B21" s="223" t="str">
        <f>'Stemmen per sb'!B22</f>
        <v>De Burger Beweging</v>
      </c>
      <c r="C21" s="237">
        <f>'Per stembureau TK 2017'!AA103</f>
        <v>6</v>
      </c>
      <c r="D21" s="318">
        <f>'Per stembureau TK 2017'!AB103</f>
        <v>1.8992149911369968E-4</v>
      </c>
    </row>
    <row r="22" spans="1:7" x14ac:dyDescent="0.2">
      <c r="A22" s="257" t="str">
        <f>'Stemmen per sb'!A23</f>
        <v>18.</v>
      </c>
      <c r="B22" s="223" t="str">
        <f>'Stemmen per sb'!B23</f>
        <v>Vrijzinnige Partij</v>
      </c>
      <c r="C22" s="237">
        <f>'Per stembureau TK 2017'!AA105</f>
        <v>7</v>
      </c>
      <c r="D22" s="318">
        <f>'Per stembureau TK 2017'!AB105</f>
        <v>2.2157508229931629E-4</v>
      </c>
    </row>
    <row r="23" spans="1:7" x14ac:dyDescent="0.2">
      <c r="A23" s="257" t="str">
        <f>'Stemmen per sb'!A24</f>
        <v>19.</v>
      </c>
      <c r="B23" s="223" t="str">
        <f>'Stemmen per sb'!B24</f>
        <v>GeenPeil</v>
      </c>
      <c r="C23" s="237">
        <f>'Per stembureau TK 2017'!AA110</f>
        <v>15</v>
      </c>
      <c r="D23" s="318">
        <f>'Per stembureau TK 2017'!AB110</f>
        <v>4.7480374778424917E-4</v>
      </c>
    </row>
    <row r="24" spans="1:7" x14ac:dyDescent="0.2">
      <c r="A24" s="257" t="str">
        <f>'Stemmen per sb'!A25</f>
        <v>20.</v>
      </c>
      <c r="B24" s="223" t="str">
        <f>'Stemmen per sb'!B25</f>
        <v>Piratenpartij</v>
      </c>
      <c r="C24" s="237">
        <f>'Per stembureau TK 2017'!AA112</f>
        <v>94</v>
      </c>
      <c r="D24" s="318">
        <f>'Per stembureau TK 2017'!AB112</f>
        <v>2.9754368194479614E-3</v>
      </c>
    </row>
    <row r="25" spans="1:7" x14ac:dyDescent="0.2">
      <c r="A25" s="257" t="str">
        <f>'Stemmen per sb'!A26</f>
        <v>21.</v>
      </c>
      <c r="B25" s="223" t="str">
        <f>'Stemmen per sb'!B26</f>
        <v>Artikel 1</v>
      </c>
      <c r="C25" s="237">
        <f>'Per stembureau TK 2017'!AA116</f>
        <v>47</v>
      </c>
      <c r="D25" s="318">
        <f>'Per stembureau TK 2017'!AB116</f>
        <v>1.4877184097239807E-3</v>
      </c>
    </row>
    <row r="26" spans="1:7" x14ac:dyDescent="0.2">
      <c r="A26" s="257" t="str">
        <f>'Stemmen per sb'!A27</f>
        <v>22.</v>
      </c>
      <c r="B26" s="223" t="str">
        <f>'Stemmen per sb'!B27</f>
        <v>Niet Stemmers</v>
      </c>
      <c r="C26" s="237">
        <f>'Per stembureau TK 2017'!AA118</f>
        <v>9</v>
      </c>
      <c r="D26" s="318">
        <f>'Per stembureau TK 2017'!AB118</f>
        <v>2.8488224867054951E-4</v>
      </c>
    </row>
    <row r="27" spans="1:7" x14ac:dyDescent="0.2">
      <c r="A27" s="257" t="str">
        <f>'Stemmen per sb'!A28</f>
        <v>23.</v>
      </c>
      <c r="B27" s="223" t="str">
        <f>'Stemmen per sb'!B28</f>
        <v>Libertarische Partij (LP)</v>
      </c>
      <c r="C27" s="237">
        <f>'Per stembureau TK 2017'!AA120</f>
        <v>4</v>
      </c>
      <c r="D27" s="318">
        <f>'Per stembureau TK 2017'!AB120</f>
        <v>1.2661433274246644E-4</v>
      </c>
    </row>
    <row r="28" spans="1:7" x14ac:dyDescent="0.2">
      <c r="A28" s="257" t="str">
        <f>'Stemmen per sb'!A29</f>
        <v>25.</v>
      </c>
      <c r="B28" s="223" t="str">
        <f>'Stemmen per sb'!B29</f>
        <v>JEZUS LEEFT</v>
      </c>
      <c r="C28" s="237">
        <f>'Per stembureau TK 2017'!AA126</f>
        <v>11</v>
      </c>
      <c r="D28" s="318">
        <f>'Per stembureau TK 2017'!AB126</f>
        <v>3.4818941504178273E-4</v>
      </c>
    </row>
    <row r="29" spans="1:7" x14ac:dyDescent="0.2">
      <c r="A29" s="257" t="str">
        <f>'Stemmen per sb'!A30</f>
        <v>26.</v>
      </c>
      <c r="B29" s="223" t="str">
        <f>'Stemmen per sb'!B30</f>
        <v>StemNL</v>
      </c>
      <c r="C29" s="237">
        <f>'Per stembureau TK 2017'!AA132</f>
        <v>1</v>
      </c>
      <c r="D29" s="318">
        <f>'Per stembureau TK 2017'!AB132</f>
        <v>3.1653583185616609E-5</v>
      </c>
    </row>
    <row r="30" spans="1:7" x14ac:dyDescent="0.2">
      <c r="A30" s="257" t="str">
        <f>'Stemmen per sb'!A31</f>
        <v>27.</v>
      </c>
      <c r="B30" s="223" t="str">
        <f>'Stemmen per sb'!B31</f>
        <v>MenS en Spirit / Basis-inkomen Partij/ V-R</v>
      </c>
      <c r="C30" s="237">
        <f>'Per stembureau TK 2017'!AA134</f>
        <v>5</v>
      </c>
      <c r="D30" s="318">
        <f>'Per stembureau TK 2017'!AB134</f>
        <v>1.5826791592808305E-4</v>
      </c>
    </row>
    <row r="31" spans="1:7" x14ac:dyDescent="0.2">
      <c r="C31" s="237"/>
      <c r="D31" s="237"/>
    </row>
    <row r="32" spans="1:7" x14ac:dyDescent="0.2">
      <c r="C32" s="237"/>
      <c r="D32" s="237"/>
    </row>
    <row r="33" spans="3:4" x14ac:dyDescent="0.2">
      <c r="C33" s="237"/>
      <c r="D33" s="237"/>
    </row>
    <row r="34" spans="3:4" x14ac:dyDescent="0.2">
      <c r="C34" s="237"/>
      <c r="D34" s="237"/>
    </row>
    <row r="35" spans="3:4" x14ac:dyDescent="0.2">
      <c r="C35" s="237"/>
      <c r="D35" s="237"/>
    </row>
    <row r="36" spans="3:4" x14ac:dyDescent="0.2">
      <c r="C36" s="237"/>
      <c r="D36" s="237"/>
    </row>
    <row r="37" spans="3:4" x14ac:dyDescent="0.2">
      <c r="C37" s="237"/>
      <c r="D37" s="237"/>
    </row>
    <row r="38" spans="3:4" x14ac:dyDescent="0.2">
      <c r="C38" s="237"/>
      <c r="D38" s="237"/>
    </row>
    <row r="39" spans="3:4" x14ac:dyDescent="0.2">
      <c r="C39" s="237"/>
      <c r="D39" s="237"/>
    </row>
    <row r="40" spans="3:4" x14ac:dyDescent="0.2">
      <c r="C40" s="237"/>
      <c r="D40" s="237"/>
    </row>
    <row r="41" spans="3:4" x14ac:dyDescent="0.2">
      <c r="C41" s="237"/>
      <c r="D41" s="237"/>
    </row>
    <row r="42" spans="3:4" x14ac:dyDescent="0.2">
      <c r="C42" s="237"/>
      <c r="D42" s="237"/>
    </row>
    <row r="43" spans="3:4" x14ac:dyDescent="0.2">
      <c r="C43" s="237"/>
      <c r="D43" s="237"/>
    </row>
    <row r="44" spans="3:4" x14ac:dyDescent="0.2">
      <c r="C44" s="237"/>
      <c r="D44" s="237"/>
    </row>
    <row r="45" spans="3:4" x14ac:dyDescent="0.2">
      <c r="C45" s="237"/>
      <c r="D45" s="237"/>
    </row>
    <row r="46" spans="3:4" x14ac:dyDescent="0.2">
      <c r="C46" s="237"/>
      <c r="D46" s="237"/>
    </row>
    <row r="47" spans="3:4" x14ac:dyDescent="0.2">
      <c r="C47" s="237"/>
      <c r="D47" s="237"/>
    </row>
    <row r="48" spans="3:4" x14ac:dyDescent="0.2">
      <c r="C48" s="237"/>
      <c r="D48" s="237"/>
    </row>
    <row r="49" spans="3:4" x14ac:dyDescent="0.2">
      <c r="C49" s="237"/>
      <c r="D49" s="237"/>
    </row>
    <row r="50" spans="3:4" x14ac:dyDescent="0.2">
      <c r="C50" s="237"/>
      <c r="D50" s="237"/>
    </row>
    <row r="51" spans="3:4" x14ac:dyDescent="0.2">
      <c r="C51" s="237"/>
      <c r="D51" s="237"/>
    </row>
    <row r="52" spans="3:4" x14ac:dyDescent="0.2">
      <c r="C52" s="237"/>
      <c r="D52" s="237"/>
    </row>
    <row r="53" spans="3:4" x14ac:dyDescent="0.2">
      <c r="C53" s="237"/>
      <c r="D53" s="237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48" sqref="F48"/>
    </sheetView>
  </sheetViews>
  <sheetFormatPr defaultRowHeight="12.75" x14ac:dyDescent="0.2"/>
  <cols>
    <col min="1" max="1" width="5.7109375" bestFit="1" customWidth="1"/>
    <col min="2" max="2" width="31" bestFit="1" customWidth="1"/>
    <col min="6" max="6" width="9.7109375" customWidth="1"/>
    <col min="9" max="9" width="7" customWidth="1"/>
    <col min="10" max="10" width="6.5703125" customWidth="1"/>
    <col min="11" max="11" width="9.7109375" customWidth="1"/>
    <col min="13" max="13" width="6.42578125" bestFit="1" customWidth="1"/>
    <col min="15" max="15" width="9" customWidth="1"/>
    <col min="16" max="16" width="4.85546875" bestFit="1" customWidth="1"/>
    <col min="17" max="17" width="8.28515625" customWidth="1"/>
    <col min="21" max="21" width="7" bestFit="1" customWidth="1"/>
    <col min="22" max="22" width="9" bestFit="1" customWidth="1"/>
    <col min="23" max="23" width="6.5703125" bestFit="1" customWidth="1"/>
    <col min="24" max="24" width="7.7109375" customWidth="1"/>
    <col min="25" max="25" width="10.140625" customWidth="1"/>
    <col min="26" max="26" width="6.28515625" bestFit="1" customWidth="1"/>
  </cols>
  <sheetData>
    <row r="1" spans="1:28" ht="25.5" customHeight="1" x14ac:dyDescent="0.2">
      <c r="A1" s="230" t="s">
        <v>87</v>
      </c>
      <c r="B1" s="230" t="s">
        <v>78</v>
      </c>
      <c r="C1" s="319" t="str">
        <f>Algemeen!$B5</f>
        <v>VVD</v>
      </c>
      <c r="D1" s="319" t="str">
        <f>Algemeen!$B6</f>
        <v>Partij van de Arbeid (P.v.d.A.)</v>
      </c>
      <c r="E1" s="319" t="str">
        <f>Algemeen!$B7</f>
        <v>PVV (Partij voor de Vrijheid)</v>
      </c>
      <c r="F1" s="319" t="str">
        <f>Algemeen!$B8</f>
        <v>SP (Socialistische Partij)</v>
      </c>
      <c r="G1" s="319" t="str">
        <f>Algemeen!$B9</f>
        <v>CDA</v>
      </c>
      <c r="H1" s="319" t="str">
        <f>Algemeen!$B10</f>
        <v>Democraten 66 (D66)</v>
      </c>
      <c r="I1" s="319" t="str">
        <f>Algemeen!$B11</f>
        <v>ChristenUnie</v>
      </c>
      <c r="J1" s="319" t="str">
        <f>Algemeen!$B12</f>
        <v>GROENLINKS</v>
      </c>
      <c r="K1" s="320" t="str">
        <f>Algemeen!$B13</f>
        <v>Staatkundig Gereformeerde Partij (SGP)</v>
      </c>
      <c r="L1" s="320" t="str">
        <f>Algemeen!$B14</f>
        <v>Partij voor de Dieren</v>
      </c>
      <c r="M1" s="320" t="str">
        <f>Algemeen!$B15</f>
        <v>50PLUS</v>
      </c>
      <c r="N1" s="320" t="str">
        <f>Algemeen!$B16</f>
        <v>OndernemersPartij</v>
      </c>
      <c r="O1" s="320" t="str">
        <f>Algemeen!$B17</f>
        <v>VNL (VoorNederland)</v>
      </c>
      <c r="P1" s="320" t="str">
        <f>Algemeen!$B18</f>
        <v>DENK</v>
      </c>
      <c r="Q1" s="320" t="str">
        <f>Algemeen!$B19</f>
        <v>NIEUWE WEGEN</v>
      </c>
      <c r="R1" s="320" t="str">
        <f>Algemeen!$B20</f>
        <v>Forum voor Democratie</v>
      </c>
      <c r="S1" s="320" t="str">
        <f>Algemeen!$B21</f>
        <v>De Burger Beweging</v>
      </c>
      <c r="T1" s="320" t="str">
        <f>Algemeen!$B22</f>
        <v>Vrijzinnige Partij</v>
      </c>
      <c r="U1" s="320" t="str">
        <f>Algemeen!$B23</f>
        <v>GeenPeil</v>
      </c>
      <c r="V1" s="320" t="str">
        <f>Algemeen!$B24</f>
        <v>Piratenpartij</v>
      </c>
      <c r="W1" s="320" t="str">
        <f>Algemeen!$B25</f>
        <v>Artikel 1</v>
      </c>
      <c r="X1" s="320" t="str">
        <f>Algemeen!$B26</f>
        <v>Niet Stemmers</v>
      </c>
      <c r="Y1" s="320" t="str">
        <f>Algemeen!$B27</f>
        <v>Libertarische Partij (LP)</v>
      </c>
      <c r="Z1" s="320" t="str">
        <f>Algemeen!$B28</f>
        <v>JEZUS LEEFT</v>
      </c>
      <c r="AA1" s="320" t="str">
        <f>Algemeen!$B29</f>
        <v>StemNL</v>
      </c>
      <c r="AB1" s="320" t="str">
        <f>Algemeen!$B30</f>
        <v>MenS en Spirit / Basis-inkomen Partij/ V-R</v>
      </c>
    </row>
    <row r="2" spans="1:28" ht="37.5" customHeight="1" x14ac:dyDescent="0.2">
      <c r="A2" s="230"/>
      <c r="B2" s="230"/>
      <c r="C2" s="319"/>
      <c r="D2" s="319"/>
      <c r="E2" s="319"/>
      <c r="F2" s="319"/>
      <c r="G2" s="319"/>
      <c r="H2" s="319"/>
      <c r="I2" s="319"/>
      <c r="J2" s="319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</row>
    <row r="3" spans="1:28" x14ac:dyDescent="0.2">
      <c r="A3" s="230" t="s">
        <v>3</v>
      </c>
      <c r="B3" s="231" t="s">
        <v>88</v>
      </c>
      <c r="C3" s="230">
        <f>'Per stembureau TK 2017'!$C$9</f>
        <v>342</v>
      </c>
      <c r="D3" s="230">
        <f>'Per stembureau TK 2017'!$C$17</f>
        <v>150</v>
      </c>
      <c r="E3" s="230">
        <f>'Per stembureau TK 2017'!$C$25</f>
        <v>266</v>
      </c>
      <c r="F3" s="230">
        <f>'Per stembureau TK 2017'!$C$32</f>
        <v>167</v>
      </c>
      <c r="G3" s="230">
        <f>'Per stembureau TK 2017'!$C$39</f>
        <v>235</v>
      </c>
      <c r="H3" s="230">
        <f>'Per stembureau TK 2017'!$C$47</f>
        <v>266</v>
      </c>
      <c r="I3" s="230">
        <f>'Per stembureau TK 2017'!$C$55</f>
        <v>143</v>
      </c>
      <c r="J3" s="230">
        <f>'Per stembureau TK 2017'!$C$63</f>
        <v>292</v>
      </c>
      <c r="K3" s="230">
        <f>'Per stembureau TK 2017'!$C$71</f>
        <v>35</v>
      </c>
      <c r="L3" s="230">
        <f>'Per stembureau TK 2017'!$C$79</f>
        <v>84</v>
      </c>
      <c r="M3" s="230">
        <f>'Per stembureau TK 2017'!$C$86</f>
        <v>58</v>
      </c>
      <c r="N3" s="230">
        <f>'Per stembureau TK 2017'!$C$93</f>
        <v>2</v>
      </c>
      <c r="O3" s="230">
        <f>'Per stembureau TK 2017'!$C$95</f>
        <v>12</v>
      </c>
      <c r="P3" s="230">
        <f>'Per stembureau TK 2017'!$C$97</f>
        <v>21</v>
      </c>
      <c r="Q3" s="230">
        <f>'Per stembureau TK 2017'!$C$99</f>
        <v>4</v>
      </c>
      <c r="R3" s="230">
        <f>'Per stembureau TK 2017'!$C$101</f>
        <v>35</v>
      </c>
      <c r="S3" s="230">
        <f>'Per stembureau TK 2017'!$C$103</f>
        <v>0</v>
      </c>
      <c r="T3" s="230">
        <f>'Per stembureau TK 2017'!$C$105</f>
        <v>0</v>
      </c>
      <c r="U3" s="230">
        <f>'Per stembureau TK 2017'!$C$110</f>
        <v>0</v>
      </c>
      <c r="V3" s="230">
        <f>'Per stembureau TK 2017'!$C$112</f>
        <v>9</v>
      </c>
      <c r="W3" s="230">
        <f>'Per stembureau TK 2017'!$C$116</f>
        <v>5</v>
      </c>
      <c r="X3" s="230">
        <f>'Per stembureau TK 2017'!$C$118</f>
        <v>1</v>
      </c>
      <c r="Y3" s="230">
        <f>'Per stembureau TK 2017'!$C$120</f>
        <v>0</v>
      </c>
      <c r="Z3" s="230">
        <f>'Per stembureau TK 2017'!$C$126</f>
        <v>1</v>
      </c>
      <c r="AA3" s="230">
        <f>'Per stembureau TK 2017'!$C$132</f>
        <v>0</v>
      </c>
      <c r="AB3" s="230">
        <f>'Per stembureau TK 2017'!$C$136</f>
        <v>0</v>
      </c>
    </row>
    <row r="4" spans="1:28" x14ac:dyDescent="0.2">
      <c r="A4" s="230" t="s">
        <v>4</v>
      </c>
      <c r="B4" s="232" t="s">
        <v>89</v>
      </c>
      <c r="C4" s="230">
        <f>'Per stembureau TK 2017'!$D$9</f>
        <v>418</v>
      </c>
      <c r="D4" s="230">
        <f>'Per stembureau TK 2017'!$D$17</f>
        <v>65</v>
      </c>
      <c r="E4" s="230">
        <f>'Per stembureau TK 2017'!$D$25</f>
        <v>113</v>
      </c>
      <c r="F4" s="230">
        <f>'Per stembureau TK 2017'!$D$32</f>
        <v>71</v>
      </c>
      <c r="G4" s="230">
        <f>'Per stembureau TK 2017'!$D$39</f>
        <v>181</v>
      </c>
      <c r="H4" s="230">
        <f>'Per stembureau TK 2017'!$D$47</f>
        <v>170</v>
      </c>
      <c r="I4" s="230">
        <f>'Per stembureau TK 2017'!$D$55</f>
        <v>48</v>
      </c>
      <c r="J4" s="230">
        <f>'Per stembureau TK 2017'!$D$63</f>
        <v>113</v>
      </c>
      <c r="K4" s="230">
        <f>'Per stembureau TK 2017'!$D$71</f>
        <v>37</v>
      </c>
      <c r="L4" s="230">
        <f>'Per stembureau TK 2017'!$D$79</f>
        <v>40</v>
      </c>
      <c r="M4" s="230">
        <f>'Per stembureau TK 2017'!$D$86</f>
        <v>31</v>
      </c>
      <c r="N4" s="230">
        <f>'Per stembureau TK 2017'!$D$93</f>
        <v>3</v>
      </c>
      <c r="O4" s="230">
        <f>'Per stembureau TK 2017'!$D$95</f>
        <v>9</v>
      </c>
      <c r="P4" s="230">
        <f>'Per stembureau TK 2017'!$D$97</f>
        <v>2</v>
      </c>
      <c r="Q4" s="230">
        <f>'Per stembureau TK 2017'!$D$99</f>
        <v>2</v>
      </c>
      <c r="R4" s="230">
        <f>'Per stembureau TK 2017'!$D$101</f>
        <v>11</v>
      </c>
      <c r="S4" s="230">
        <f>'Per stembureau TK 2017'!$D$103</f>
        <v>1</v>
      </c>
      <c r="T4" s="230">
        <f>'Per stembureau TK 2017'!$D$105</f>
        <v>0</v>
      </c>
      <c r="U4" s="230">
        <f>'Per stembureau TK 2017'!$D$110</f>
        <v>1</v>
      </c>
      <c r="V4" s="230">
        <f>'Per stembureau TK 2017'!$D$112</f>
        <v>3</v>
      </c>
      <c r="W4" s="230">
        <f>'Per stembureau TK 2017'!$D$116</f>
        <v>2</v>
      </c>
      <c r="X4" s="230">
        <f>'Per stembureau TK 2017'!$D$118</f>
        <v>1</v>
      </c>
      <c r="Y4" s="230">
        <f>'Per stembureau TK 2017'!$D$120</f>
        <v>0</v>
      </c>
      <c r="Z4" s="230">
        <f>'Per stembureau TK 2017'!$D$126</f>
        <v>0</v>
      </c>
      <c r="AA4" s="230">
        <f>'Per stembureau TK 2017'!$D$132</f>
        <v>0</v>
      </c>
      <c r="AB4" s="230">
        <f>'Per stembureau TK 2017'!$D$136</f>
        <v>0</v>
      </c>
    </row>
    <row r="5" spans="1:28" x14ac:dyDescent="0.2">
      <c r="A5" s="230" t="s">
        <v>5</v>
      </c>
      <c r="B5" s="231" t="s">
        <v>90</v>
      </c>
      <c r="C5" s="230">
        <f>'Per stembureau TK 2017'!$E$9</f>
        <v>333</v>
      </c>
      <c r="D5" s="230">
        <f>'Per stembureau TK 2017'!$E$17</f>
        <v>67</v>
      </c>
      <c r="E5" s="230">
        <f>'Per stembureau TK 2017'!$E$25</f>
        <v>77</v>
      </c>
      <c r="F5" s="230">
        <f>'Per stembureau TK 2017'!$E$32</f>
        <v>55</v>
      </c>
      <c r="G5" s="230">
        <f>'Per stembureau TK 2017'!$E$39</f>
        <v>146</v>
      </c>
      <c r="H5" s="230">
        <f>'Per stembureau TK 2017'!$E$47</f>
        <v>188</v>
      </c>
      <c r="I5" s="230">
        <f>'Per stembureau TK 2017'!$E$55</f>
        <v>90</v>
      </c>
      <c r="J5" s="230">
        <f>'Per stembureau TK 2017'!$E$63</f>
        <v>111</v>
      </c>
      <c r="K5" s="230">
        <f>'Per stembureau TK 2017'!$E$71</f>
        <v>45</v>
      </c>
      <c r="L5" s="230">
        <f>'Per stembureau TK 2017'!$E$79</f>
        <v>35</v>
      </c>
      <c r="M5" s="230">
        <f>'Per stembureau TK 2017'!$E$86</f>
        <v>53</v>
      </c>
      <c r="N5" s="230">
        <f>'Per stembureau TK 2017'!$E$93</f>
        <v>0</v>
      </c>
      <c r="O5" s="230">
        <f>'Per stembureau TK 2017'!$E$95</f>
        <v>4</v>
      </c>
      <c r="P5" s="230">
        <f>'Per stembureau TK 2017'!$E$97</f>
        <v>1</v>
      </c>
      <c r="Q5" s="230">
        <f>'Per stembureau TK 2017'!$E$99</f>
        <v>1</v>
      </c>
      <c r="R5" s="230">
        <f>'Per stembureau TK 2017'!$E$101</f>
        <v>10</v>
      </c>
      <c r="S5" s="230">
        <f>'Per stembureau TK 2017'!$E$103</f>
        <v>0</v>
      </c>
      <c r="T5" s="230">
        <f>'Per stembureau TK 2017'!$E$105</f>
        <v>1</v>
      </c>
      <c r="U5" s="230">
        <f>'Per stembureau TK 2017'!$E$110</f>
        <v>0</v>
      </c>
      <c r="V5" s="230">
        <f>'Per stembureau TK 2017'!$E$112</f>
        <v>3</v>
      </c>
      <c r="W5" s="230">
        <f>'Per stembureau TK 2017'!$E$116</f>
        <v>3</v>
      </c>
      <c r="X5" s="230">
        <f>'Per stembureau TK 2017'!$E$118</f>
        <v>0</v>
      </c>
      <c r="Y5" s="230">
        <f>'Per stembureau TK 2017'!$E$120</f>
        <v>0</v>
      </c>
      <c r="Z5" s="230">
        <f>'Per stembureau TK 2017'!$E$126</f>
        <v>0</v>
      </c>
      <c r="AA5" s="230">
        <f>'Per stembureau TK 2017'!$E$132</f>
        <v>0</v>
      </c>
      <c r="AB5" s="230">
        <f>'Per stembureau TK 2017'!$E$136</f>
        <v>0</v>
      </c>
    </row>
    <row r="6" spans="1:28" x14ac:dyDescent="0.2">
      <c r="A6" s="230" t="s">
        <v>6</v>
      </c>
      <c r="B6" s="232" t="s">
        <v>91</v>
      </c>
      <c r="C6" s="230">
        <f>'Per stembureau TK 2017'!$F$9</f>
        <v>231</v>
      </c>
      <c r="D6" s="230">
        <f>'Per stembureau TK 2017'!$F$17</f>
        <v>51</v>
      </c>
      <c r="E6" s="230">
        <f>'Per stembureau TK 2017'!$F$25</f>
        <v>104</v>
      </c>
      <c r="F6" s="230">
        <f>'Per stembureau TK 2017'!$F$32</f>
        <v>56</v>
      </c>
      <c r="G6" s="230">
        <f>'Per stembureau TK 2017'!$F$39</f>
        <v>138</v>
      </c>
      <c r="H6" s="230">
        <f>'Per stembureau TK 2017'!$F$47</f>
        <v>144</v>
      </c>
      <c r="I6" s="230">
        <f>'Per stembureau TK 2017'!$F$55</f>
        <v>84</v>
      </c>
      <c r="J6" s="230">
        <f>'Per stembureau TK 2017'!$F$63</f>
        <v>107</v>
      </c>
      <c r="K6" s="230">
        <f>'Per stembureau TK 2017'!$F$71</f>
        <v>22</v>
      </c>
      <c r="L6" s="230">
        <f>'Per stembureau TK 2017'!$F$79</f>
        <v>22</v>
      </c>
      <c r="M6" s="230">
        <f>'Per stembureau TK 2017'!$F$86</f>
        <v>29</v>
      </c>
      <c r="N6" s="230">
        <f>'Per stembureau TK 2017'!$F$93</f>
        <v>2</v>
      </c>
      <c r="O6" s="230">
        <f>'Per stembureau TK 2017'!$F$95</f>
        <v>2</v>
      </c>
      <c r="P6" s="230">
        <f>'Per stembureau TK 2017'!$F$97</f>
        <v>2</v>
      </c>
      <c r="Q6" s="230">
        <f>'Per stembureau TK 2017'!$F$99</f>
        <v>0</v>
      </c>
      <c r="R6" s="230">
        <f>'Per stembureau TK 2017'!$F$101</f>
        <v>10</v>
      </c>
      <c r="S6" s="230">
        <f>'Per stembureau TK 2017'!$F$103</f>
        <v>0</v>
      </c>
      <c r="T6" s="230">
        <f>'Per stembureau TK 2017'!$F$105</f>
        <v>0</v>
      </c>
      <c r="U6" s="230">
        <f>'Per stembureau TK 2017'!$F$110</f>
        <v>0</v>
      </c>
      <c r="V6" s="230">
        <f>'Per stembureau TK 2017'!$F$112</f>
        <v>2</v>
      </c>
      <c r="W6" s="230">
        <f>'Per stembureau TK 2017'!$F$116</f>
        <v>4</v>
      </c>
      <c r="X6" s="230">
        <f>'Per stembureau TK 2017'!$F$118</f>
        <v>1</v>
      </c>
      <c r="Y6" s="230">
        <f>'Per stembureau TK 2017'!$F$120</f>
        <v>0</v>
      </c>
      <c r="Z6" s="230">
        <f>'Per stembureau TK 2017'!$F$126</f>
        <v>0</v>
      </c>
      <c r="AA6" s="230">
        <f>'Per stembureau TK 2017'!$F$132</f>
        <v>0</v>
      </c>
      <c r="AB6" s="230">
        <f>'Per stembureau TK 2017'!$F$136</f>
        <v>0</v>
      </c>
    </row>
    <row r="7" spans="1:28" x14ac:dyDescent="0.2">
      <c r="A7" s="230" t="s">
        <v>7</v>
      </c>
      <c r="B7" s="231" t="s">
        <v>92</v>
      </c>
      <c r="C7" s="230">
        <f>'Per stembureau TK 2017'!$G$9</f>
        <v>273</v>
      </c>
      <c r="D7" s="230">
        <f>'Per stembureau TK 2017'!$G$17</f>
        <v>71</v>
      </c>
      <c r="E7" s="230">
        <f>'Per stembureau TK 2017'!$G$25</f>
        <v>92</v>
      </c>
      <c r="F7" s="230">
        <f>'Per stembureau TK 2017'!$G$32</f>
        <v>58</v>
      </c>
      <c r="G7" s="230">
        <f>'Per stembureau TK 2017'!$G$39</f>
        <v>106</v>
      </c>
      <c r="H7" s="230">
        <f>'Per stembureau TK 2017'!$G$47</f>
        <v>202</v>
      </c>
      <c r="I7" s="230">
        <f>'Per stembureau TK 2017'!$G$55</f>
        <v>80</v>
      </c>
      <c r="J7" s="230">
        <f>'Per stembureau TK 2017'!$G$63</f>
        <v>152</v>
      </c>
      <c r="K7" s="230">
        <f>'Per stembureau TK 2017'!$G$71</f>
        <v>49</v>
      </c>
      <c r="L7" s="230">
        <f>'Per stembureau TK 2017'!$G$79</f>
        <v>33</v>
      </c>
      <c r="M7" s="230">
        <f>'Per stembureau TK 2017'!$G$86</f>
        <v>14</v>
      </c>
      <c r="N7" s="230">
        <f>'Per stembureau TK 2017'!$G$93</f>
        <v>1</v>
      </c>
      <c r="O7" s="230">
        <f>'Per stembureau TK 2017'!$G$95</f>
        <v>2</v>
      </c>
      <c r="P7" s="230">
        <f>'Per stembureau TK 2017'!$G$97</f>
        <v>4</v>
      </c>
      <c r="Q7" s="230">
        <f>'Per stembureau TK 2017'!$G$99</f>
        <v>1</v>
      </c>
      <c r="R7" s="230">
        <f>'Per stembureau TK 2017'!$G$101</f>
        <v>6</v>
      </c>
      <c r="S7" s="230">
        <f>'Per stembureau TK 2017'!$G$103</f>
        <v>0</v>
      </c>
      <c r="T7" s="230">
        <f>'Per stembureau TK 2017'!$G$105</f>
        <v>0</v>
      </c>
      <c r="U7" s="230">
        <f>'Per stembureau TK 2017'!$G$110</f>
        <v>1</v>
      </c>
      <c r="V7" s="230">
        <f>'Per stembureau TK 2017'!$G$112</f>
        <v>5</v>
      </c>
      <c r="W7" s="230">
        <f>'Per stembureau TK 2017'!$G$116</f>
        <v>3</v>
      </c>
      <c r="X7" s="230">
        <f>'Per stembureau TK 2017'!$G$118</f>
        <v>0</v>
      </c>
      <c r="Y7" s="230">
        <f>'Per stembureau TK 2017'!$G$120</f>
        <v>1</v>
      </c>
      <c r="Z7" s="230">
        <f>'Per stembureau TK 2017'!$G$126</f>
        <v>1</v>
      </c>
      <c r="AA7" s="230">
        <f>'Per stembureau TK 2017'!$G$132</f>
        <v>0</v>
      </c>
      <c r="AB7" s="230">
        <f>'Per stembureau TK 2017'!$G$136</f>
        <v>0</v>
      </c>
    </row>
    <row r="8" spans="1:28" x14ac:dyDescent="0.2">
      <c r="A8" s="230" t="s">
        <v>8</v>
      </c>
      <c r="B8" s="232" t="s">
        <v>93</v>
      </c>
      <c r="C8" s="230">
        <f>'Per stembureau TK 2017'!$H$9</f>
        <v>396</v>
      </c>
      <c r="D8" s="230">
        <f>'Per stembureau TK 2017'!$H$17</f>
        <v>144</v>
      </c>
      <c r="E8" s="230">
        <f>'Per stembureau TK 2017'!$H$25</f>
        <v>198</v>
      </c>
      <c r="F8" s="230">
        <f>'Per stembureau TK 2017'!$H$32</f>
        <v>143</v>
      </c>
      <c r="G8" s="230">
        <f>'Per stembureau TK 2017'!$H$39</f>
        <v>230</v>
      </c>
      <c r="H8" s="230">
        <f>'Per stembureau TK 2017'!$H$47</f>
        <v>238</v>
      </c>
      <c r="I8" s="230">
        <f>'Per stembureau TK 2017'!$H$55</f>
        <v>189</v>
      </c>
      <c r="J8" s="230">
        <f>'Per stembureau TK 2017'!$H$63</f>
        <v>217</v>
      </c>
      <c r="K8" s="230">
        <f>'Per stembureau TK 2017'!$H$71</f>
        <v>68</v>
      </c>
      <c r="L8" s="230">
        <f>'Per stembureau TK 2017'!$H$79</f>
        <v>43</v>
      </c>
      <c r="M8" s="230">
        <f>'Per stembureau TK 2017'!$H$86</f>
        <v>39</v>
      </c>
      <c r="N8" s="230">
        <f>'Per stembureau TK 2017'!$H$93</f>
        <v>2</v>
      </c>
      <c r="O8" s="230">
        <f>'Per stembureau TK 2017'!$H$95</f>
        <v>4</v>
      </c>
      <c r="P8" s="230">
        <f>'Per stembureau TK 2017'!$H$97</f>
        <v>7</v>
      </c>
      <c r="Q8" s="230">
        <f>'Per stembureau TK 2017'!$H$99</f>
        <v>1</v>
      </c>
      <c r="R8" s="230">
        <f>'Per stembureau TK 2017'!$H$101</f>
        <v>34</v>
      </c>
      <c r="S8" s="230">
        <f>'Per stembureau TK 2017'!$H$103</f>
        <v>0</v>
      </c>
      <c r="T8" s="230">
        <f>'Per stembureau TK 2017'!$H$105</f>
        <v>1</v>
      </c>
      <c r="U8" s="230">
        <f>'Per stembureau TK 2017'!$H$110</f>
        <v>0</v>
      </c>
      <c r="V8" s="230">
        <f>'Per stembureau TK 2017'!$H$112</f>
        <v>11</v>
      </c>
      <c r="W8" s="230">
        <f>'Per stembureau TK 2017'!$H$116</f>
        <v>2</v>
      </c>
      <c r="X8" s="230">
        <f>'Per stembureau TK 2017'!$H$118</f>
        <v>2</v>
      </c>
      <c r="Y8" s="230">
        <f>'Per stembureau TK 2017'!$H$120</f>
        <v>0</v>
      </c>
      <c r="Z8" s="230">
        <f>'Per stembureau TK 2017'!$H$126</f>
        <v>3</v>
      </c>
      <c r="AA8" s="230">
        <f>'Per stembureau TK 2017'!$H$132</f>
        <v>0</v>
      </c>
      <c r="AB8" s="230">
        <f>'Per stembureau TK 2017'!$H$136</f>
        <v>0</v>
      </c>
    </row>
    <row r="9" spans="1:28" x14ac:dyDescent="0.2">
      <c r="A9" s="230" t="s">
        <v>9</v>
      </c>
      <c r="B9" s="231" t="s">
        <v>94</v>
      </c>
      <c r="C9" s="230">
        <f>'Per stembureau TK 2017'!$I$9</f>
        <v>450</v>
      </c>
      <c r="D9" s="230">
        <f>'Per stembureau TK 2017'!$I$17</f>
        <v>137</v>
      </c>
      <c r="E9" s="230">
        <f>'Per stembureau TK 2017'!$I$25</f>
        <v>150</v>
      </c>
      <c r="F9" s="230">
        <f>'Per stembureau TK 2017'!$I$32</f>
        <v>125</v>
      </c>
      <c r="G9" s="230">
        <f>'Per stembureau TK 2017'!$I$39</f>
        <v>224</v>
      </c>
      <c r="H9" s="230">
        <f>'Per stembureau TK 2017'!$I$47</f>
        <v>372</v>
      </c>
      <c r="I9" s="230">
        <f>'Per stembureau TK 2017'!$I$55</f>
        <v>186</v>
      </c>
      <c r="J9" s="230">
        <f>'Per stembureau TK 2017'!$I$63</f>
        <v>243</v>
      </c>
      <c r="K9" s="230">
        <f>'Per stembureau TK 2017'!$I$71</f>
        <v>38</v>
      </c>
      <c r="L9" s="230">
        <f>'Per stembureau TK 2017'!$I$79</f>
        <v>52</v>
      </c>
      <c r="M9" s="230">
        <f>'Per stembureau TK 2017'!$I$86</f>
        <v>36</v>
      </c>
      <c r="N9" s="230">
        <f>'Per stembureau TK 2017'!$I$93</f>
        <v>1</v>
      </c>
      <c r="O9" s="230">
        <f>'Per stembureau TK 2017'!$I$95</f>
        <v>1</v>
      </c>
      <c r="P9" s="230">
        <f>'Per stembureau TK 2017'!$I$97</f>
        <v>2</v>
      </c>
      <c r="Q9" s="230">
        <f>'Per stembureau TK 2017'!$I$99</f>
        <v>3</v>
      </c>
      <c r="R9" s="230">
        <f>'Per stembureau TK 2017'!$I$101</f>
        <v>27</v>
      </c>
      <c r="S9" s="230">
        <f>'Per stembureau TK 2017'!$I$103</f>
        <v>0</v>
      </c>
      <c r="T9" s="230">
        <f>'Per stembureau TK 2017'!$I$105</f>
        <v>0</v>
      </c>
      <c r="U9" s="230">
        <f>'Per stembureau TK 2017'!$I$110</f>
        <v>0</v>
      </c>
      <c r="V9" s="230">
        <f>'Per stembureau TK 2017'!$I$112</f>
        <v>3</v>
      </c>
      <c r="W9" s="230">
        <f>'Per stembureau TK 2017'!$I$116</f>
        <v>3</v>
      </c>
      <c r="X9" s="230">
        <f>'Per stembureau TK 2017'!$I$118</f>
        <v>1</v>
      </c>
      <c r="Y9" s="230">
        <f>'Per stembureau TK 2017'!$I$120</f>
        <v>0</v>
      </c>
      <c r="Z9" s="230">
        <f>'Per stembureau TK 2017'!$I$126</f>
        <v>0</v>
      </c>
      <c r="AA9" s="230">
        <f>'Per stembureau TK 2017'!$I$132</f>
        <v>0</v>
      </c>
      <c r="AB9" s="230">
        <f>'Per stembureau TK 2017'!$I$136</f>
        <v>0</v>
      </c>
    </row>
    <row r="10" spans="1:28" x14ac:dyDescent="0.2">
      <c r="A10" s="230" t="s">
        <v>10</v>
      </c>
      <c r="B10" s="232" t="s">
        <v>95</v>
      </c>
      <c r="C10" s="230">
        <f>'Per stembureau TK 2017'!$J$9</f>
        <v>214</v>
      </c>
      <c r="D10" s="230">
        <f>'Per stembureau TK 2017'!$J$17</f>
        <v>85</v>
      </c>
      <c r="E10" s="230">
        <f>'Per stembureau TK 2017'!$J$25</f>
        <v>211</v>
      </c>
      <c r="F10" s="230">
        <f>'Per stembureau TK 2017'!$J$32</f>
        <v>164</v>
      </c>
      <c r="G10" s="230">
        <f>'Per stembureau TK 2017'!$J$39</f>
        <v>145</v>
      </c>
      <c r="H10" s="230">
        <f>'Per stembureau TK 2017'!$J$47</f>
        <v>176</v>
      </c>
      <c r="I10" s="230">
        <f>'Per stembureau TK 2017'!$J$55</f>
        <v>105</v>
      </c>
      <c r="J10" s="230">
        <f>'Per stembureau TK 2017'!$J$63</f>
        <v>221</v>
      </c>
      <c r="K10" s="230">
        <f>'Per stembureau TK 2017'!$J$71</f>
        <v>38</v>
      </c>
      <c r="L10" s="230">
        <f>'Per stembureau TK 2017'!$J$79</f>
        <v>41</v>
      </c>
      <c r="M10" s="230">
        <f>'Per stembureau TK 2017'!$J$86</f>
        <v>73</v>
      </c>
      <c r="N10" s="230">
        <f>'Per stembureau TK 2017'!$J$93</f>
        <v>7</v>
      </c>
      <c r="O10" s="230">
        <f>'Per stembureau TK 2017'!$J$95</f>
        <v>6</v>
      </c>
      <c r="P10" s="230">
        <f>'Per stembureau TK 2017'!$J$97</f>
        <v>14</v>
      </c>
      <c r="Q10" s="230">
        <f>'Per stembureau TK 2017'!$J$99</f>
        <v>3</v>
      </c>
      <c r="R10" s="230">
        <f>'Per stembureau TK 2017'!$J$101</f>
        <v>22</v>
      </c>
      <c r="S10" s="230">
        <f>'Per stembureau TK 2017'!$J$103</f>
        <v>0</v>
      </c>
      <c r="T10" s="230">
        <f>'Per stembureau TK 2017'!$J$105</f>
        <v>1</v>
      </c>
      <c r="U10" s="230">
        <f>'Per stembureau TK 2017'!$J$110</f>
        <v>0</v>
      </c>
      <c r="V10" s="230">
        <f>'Per stembureau TK 2017'!$J$112</f>
        <v>1</v>
      </c>
      <c r="W10" s="230">
        <f>'Per stembureau TK 2017'!$J$116</f>
        <v>4</v>
      </c>
      <c r="X10" s="230">
        <f>'Per stembureau TK 2017'!$J$118</f>
        <v>0</v>
      </c>
      <c r="Y10" s="230">
        <f>'Per stembureau TK 2017'!$J$120</f>
        <v>0</v>
      </c>
      <c r="Z10" s="230">
        <f>'Per stembureau TK 2017'!$J$126</f>
        <v>0</v>
      </c>
      <c r="AA10" s="230">
        <f>'Per stembureau TK 2017'!$J$132</f>
        <v>0</v>
      </c>
      <c r="AB10" s="230">
        <f>'Per stembureau TK 2017'!$J$136</f>
        <v>0</v>
      </c>
    </row>
    <row r="11" spans="1:28" x14ac:dyDescent="0.2">
      <c r="A11" s="230" t="s">
        <v>11</v>
      </c>
      <c r="B11" s="231" t="s">
        <v>96</v>
      </c>
      <c r="C11" s="230">
        <f>'Per stembureau TK 2017'!$K$9</f>
        <v>262</v>
      </c>
      <c r="D11" s="230">
        <f>'Per stembureau TK 2017'!$K$17</f>
        <v>86</v>
      </c>
      <c r="E11" s="230">
        <f>'Per stembureau TK 2017'!$K$25</f>
        <v>205</v>
      </c>
      <c r="F11" s="230">
        <f>'Per stembureau TK 2017'!$K$32</f>
        <v>159</v>
      </c>
      <c r="G11" s="230">
        <f>'Per stembureau TK 2017'!$K$39</f>
        <v>163</v>
      </c>
      <c r="H11" s="230">
        <f>'Per stembureau TK 2017'!$K$47</f>
        <v>257</v>
      </c>
      <c r="I11" s="230">
        <f>'Per stembureau TK 2017'!$K$55</f>
        <v>96</v>
      </c>
      <c r="J11" s="230">
        <f>'Per stembureau TK 2017'!$K$63</f>
        <v>173</v>
      </c>
      <c r="K11" s="230">
        <f>'Per stembureau TK 2017'!$K$71</f>
        <v>33</v>
      </c>
      <c r="L11" s="230">
        <f>'Per stembureau TK 2017'!$K$79</f>
        <v>65</v>
      </c>
      <c r="M11" s="230">
        <f>'Per stembureau TK 2017'!$K$86</f>
        <v>57</v>
      </c>
      <c r="N11" s="230">
        <f>'Per stembureau TK 2017'!$K$93</f>
        <v>2</v>
      </c>
      <c r="O11" s="230">
        <f>'Per stembureau TK 2017'!$K$95</f>
        <v>3</v>
      </c>
      <c r="P11" s="230">
        <f>'Per stembureau TK 2017'!$K$97</f>
        <v>12</v>
      </c>
      <c r="Q11" s="230">
        <f>'Per stembureau TK 2017'!$K$99</f>
        <v>2</v>
      </c>
      <c r="R11" s="230">
        <f>'Per stembureau TK 2017'!$K$101</f>
        <v>6</v>
      </c>
      <c r="S11" s="230">
        <f>'Per stembureau TK 2017'!$K$103</f>
        <v>0</v>
      </c>
      <c r="T11" s="230">
        <f>'Per stembureau TK 2017'!$K$105</f>
        <v>0</v>
      </c>
      <c r="U11" s="230">
        <f>'Per stembureau TK 2017'!$K$110</f>
        <v>0</v>
      </c>
      <c r="V11" s="230">
        <f>'Per stembureau TK 2017'!$K$112</f>
        <v>3</v>
      </c>
      <c r="W11" s="230">
        <f>'Per stembureau TK 2017'!$K$116</f>
        <v>1</v>
      </c>
      <c r="X11" s="230">
        <f>'Per stembureau TK 2017'!$K$118</f>
        <v>1</v>
      </c>
      <c r="Y11" s="230">
        <f>'Per stembureau TK 2017'!$K$120</f>
        <v>0</v>
      </c>
      <c r="Z11" s="230">
        <f>'Per stembureau TK 2017'!$K$126</f>
        <v>2</v>
      </c>
      <c r="AA11" s="230">
        <f>'Per stembureau TK 2017'!$K$132</f>
        <v>0</v>
      </c>
      <c r="AB11" s="230">
        <f>'Per stembureau TK 2017'!$K$136</f>
        <v>0</v>
      </c>
    </row>
    <row r="12" spans="1:28" x14ac:dyDescent="0.2">
      <c r="A12" s="230" t="s">
        <v>12</v>
      </c>
      <c r="B12" s="232" t="s">
        <v>97</v>
      </c>
      <c r="C12" s="230">
        <f>'Per stembureau TK 2017'!$L$9</f>
        <v>255</v>
      </c>
      <c r="D12" s="230">
        <f>'Per stembureau TK 2017'!$L$17</f>
        <v>89</v>
      </c>
      <c r="E12" s="230">
        <f>'Per stembureau TK 2017'!$L$25</f>
        <v>148</v>
      </c>
      <c r="F12" s="230">
        <f>'Per stembureau TK 2017'!$L$32</f>
        <v>105</v>
      </c>
      <c r="G12" s="230">
        <f>'Per stembureau TK 2017'!$L$39</f>
        <v>130</v>
      </c>
      <c r="H12" s="230">
        <f>'Per stembureau TK 2017'!$L$47</f>
        <v>186</v>
      </c>
      <c r="I12" s="230">
        <f>'Per stembureau TK 2017'!$L$55</f>
        <v>119</v>
      </c>
      <c r="J12" s="230">
        <f>'Per stembureau TK 2017'!$L$63</f>
        <v>182</v>
      </c>
      <c r="K12" s="230">
        <f>'Per stembureau TK 2017'!$L$71</f>
        <v>29</v>
      </c>
      <c r="L12" s="230">
        <f>'Per stembureau TK 2017'!$L$79</f>
        <v>48</v>
      </c>
      <c r="M12" s="230">
        <f>'Per stembureau TK 2017'!$L$86</f>
        <v>44</v>
      </c>
      <c r="N12" s="230">
        <f>'Per stembureau TK 2017'!$L$93</f>
        <v>1</v>
      </c>
      <c r="O12" s="230">
        <f>'Per stembureau TK 2017'!$L$95</f>
        <v>2</v>
      </c>
      <c r="P12" s="230">
        <f>'Per stembureau TK 2017'!$L$97</f>
        <v>7</v>
      </c>
      <c r="Q12" s="230">
        <f>'Per stembureau TK 2017'!$L$99</f>
        <v>2</v>
      </c>
      <c r="R12" s="230">
        <f>'Per stembureau TK 2017'!$L$101</f>
        <v>21</v>
      </c>
      <c r="S12" s="230">
        <f>'Per stembureau TK 2017'!$L$103</f>
        <v>0</v>
      </c>
      <c r="T12" s="230">
        <f>'Per stembureau TK 2017'!$L$105</f>
        <v>0</v>
      </c>
      <c r="U12" s="230">
        <f>'Per stembureau TK 2017'!$L$110</f>
        <v>0</v>
      </c>
      <c r="V12" s="230">
        <f>'Per stembureau TK 2017'!$L$112</f>
        <v>4</v>
      </c>
      <c r="W12" s="230">
        <f>'Per stembureau TK 2017'!$L$116</f>
        <v>1</v>
      </c>
      <c r="X12" s="230">
        <f>'Per stembureau TK 2017'!$L$118</f>
        <v>0</v>
      </c>
      <c r="Y12" s="230">
        <f>'Per stembureau TK 2017'!$L$120</f>
        <v>0</v>
      </c>
      <c r="Z12" s="230">
        <f>'Per stembureau TK 2017'!$L$126</f>
        <v>0</v>
      </c>
      <c r="AA12" s="230">
        <f>'Per stembureau TK 2017'!$L$132</f>
        <v>0</v>
      </c>
      <c r="AB12" s="230">
        <f>'Per stembureau TK 2017'!$L$136</f>
        <v>0</v>
      </c>
    </row>
    <row r="13" spans="1:28" x14ac:dyDescent="0.2">
      <c r="A13" s="230" t="s">
        <v>14</v>
      </c>
      <c r="B13" s="231" t="s">
        <v>98</v>
      </c>
      <c r="C13" s="230">
        <f>'Per stembureau TK 2017'!$M$9</f>
        <v>263</v>
      </c>
      <c r="D13" s="230">
        <f>'Per stembureau TK 2017'!$M$17</f>
        <v>91</v>
      </c>
      <c r="E13" s="230">
        <f>'Per stembureau TK 2017'!$M$25</f>
        <v>87</v>
      </c>
      <c r="F13" s="230">
        <f>'Per stembureau TK 2017'!$M$32</f>
        <v>50</v>
      </c>
      <c r="G13" s="230">
        <f>'Per stembureau TK 2017'!$M$39</f>
        <v>175</v>
      </c>
      <c r="H13" s="230">
        <f>'Per stembureau TK 2017'!$M$47</f>
        <v>240</v>
      </c>
      <c r="I13" s="230">
        <f>'Per stembureau TK 2017'!$M$55</f>
        <v>68</v>
      </c>
      <c r="J13" s="230">
        <f>'Per stembureau TK 2017'!$M$63</f>
        <v>136</v>
      </c>
      <c r="K13" s="230">
        <f>'Per stembureau TK 2017'!$M$71</f>
        <v>12</v>
      </c>
      <c r="L13" s="230">
        <f>'Per stembureau TK 2017'!$M$79</f>
        <v>44</v>
      </c>
      <c r="M13" s="230">
        <f>'Per stembureau TK 2017'!$M$86</f>
        <v>34</v>
      </c>
      <c r="N13" s="230">
        <f>'Per stembureau TK 2017'!$M$93</f>
        <v>0</v>
      </c>
      <c r="O13" s="230">
        <f>'Per stembureau TK 2017'!$M$95</f>
        <v>1</v>
      </c>
      <c r="P13" s="230">
        <f>'Per stembureau TK 2017'!$M$97</f>
        <v>8</v>
      </c>
      <c r="Q13" s="230">
        <f>'Per stembureau TK 2017'!$M$99</f>
        <v>0</v>
      </c>
      <c r="R13" s="230">
        <f>'Per stembureau TK 2017'!$M$101</f>
        <v>17</v>
      </c>
      <c r="S13" s="230">
        <f>'Per stembureau TK 2017'!$M$103</f>
        <v>1</v>
      </c>
      <c r="T13" s="230">
        <f>'Per stembureau TK 2017'!$M$105</f>
        <v>0</v>
      </c>
      <c r="U13" s="230">
        <f>'Per stembureau TK 2017'!$M$110</f>
        <v>2</v>
      </c>
      <c r="V13" s="230">
        <f>'Per stembureau TK 2017'!$M$112</f>
        <v>2</v>
      </c>
      <c r="W13" s="230">
        <f>'Per stembureau TK 2017'!$M$116</f>
        <v>0</v>
      </c>
      <c r="X13" s="230">
        <f>'Per stembureau TK 2017'!$M$118</f>
        <v>0</v>
      </c>
      <c r="Y13" s="230">
        <f>'Per stembureau TK 2017'!$M$120</f>
        <v>1</v>
      </c>
      <c r="Z13" s="230">
        <f>'Per stembureau TK 2017'!$M$126</f>
        <v>0</v>
      </c>
      <c r="AA13" s="230">
        <f>'Per stembureau TK 2017'!$M$132</f>
        <v>0</v>
      </c>
      <c r="AB13" s="230">
        <f>'Per stembureau TK 2017'!$M$136</f>
        <v>0</v>
      </c>
    </row>
    <row r="14" spans="1:28" x14ac:dyDescent="0.2">
      <c r="A14" s="230" t="s">
        <v>15</v>
      </c>
      <c r="B14" s="233" t="s">
        <v>99</v>
      </c>
      <c r="C14" s="230">
        <f>'Per stembureau TK 2017'!$P$9</f>
        <v>121</v>
      </c>
      <c r="D14" s="230">
        <f>'Per stembureau TK 2017'!$P$17</f>
        <v>11</v>
      </c>
      <c r="E14" s="230">
        <f>'Per stembureau TK 2017'!$P$25</f>
        <v>44</v>
      </c>
      <c r="F14" s="230">
        <f>'Per stembureau TK 2017'!$P$32</f>
        <v>18</v>
      </c>
      <c r="G14" s="230">
        <f>'Per stembureau TK 2017'!$P$39</f>
        <v>116</v>
      </c>
      <c r="H14" s="230">
        <f>'Per stembureau TK 2017'!$P$47</f>
        <v>35</v>
      </c>
      <c r="I14" s="230">
        <f>'Per stembureau TK 2017'!$P$55</f>
        <v>17</v>
      </c>
      <c r="J14" s="230">
        <f>'Per stembureau TK 2017'!$P$63</f>
        <v>30</v>
      </c>
      <c r="K14" s="230">
        <f>'Per stembureau TK 2017'!$P$71</f>
        <v>13</v>
      </c>
      <c r="L14" s="230">
        <f>'Per stembureau TK 2017'!$P$79</f>
        <v>8</v>
      </c>
      <c r="M14" s="230">
        <f>'Per stembureau TK 2017'!$P$86</f>
        <v>13</v>
      </c>
      <c r="N14" s="230">
        <f>'Per stembureau TK 2017'!$P$93</f>
        <v>0</v>
      </c>
      <c r="O14" s="230">
        <f>'Per stembureau TK 2017'!$P$95</f>
        <v>1</v>
      </c>
      <c r="P14" s="230">
        <f>'Per stembureau TK 2017'!$P$97</f>
        <v>0</v>
      </c>
      <c r="Q14" s="230">
        <f>'Per stembureau TK 2017'!$P$99</f>
        <v>0</v>
      </c>
      <c r="R14" s="230">
        <f>'Per stembureau TK 2017'!$P$101</f>
        <v>4</v>
      </c>
      <c r="S14" s="230">
        <f>'Per stembureau TK 2017'!$P$103</f>
        <v>0</v>
      </c>
      <c r="T14" s="230">
        <f>'Per stembureau TK 2017'!$P$105</f>
        <v>0</v>
      </c>
      <c r="U14" s="230">
        <f>'Per stembureau TK 2017'!$P$110</f>
        <v>0</v>
      </c>
      <c r="V14" s="230">
        <f>'Per stembureau TK 2017'!$P$112</f>
        <v>2</v>
      </c>
      <c r="W14" s="230">
        <f>'Per stembureau TK 2017'!$P$116</f>
        <v>0</v>
      </c>
      <c r="X14" s="230">
        <f>'Per stembureau TK 2017'!$P$118</f>
        <v>0</v>
      </c>
      <c r="Y14" s="230">
        <f>'Per stembureau TK 2017'!$P$120</f>
        <v>0</v>
      </c>
      <c r="Z14" s="230">
        <f>'Per stembureau TK 2017'!$P$126</f>
        <v>0</v>
      </c>
      <c r="AA14" s="230">
        <f>'Per stembureau TK 2017'!$P$132</f>
        <v>0</v>
      </c>
      <c r="AB14" s="230">
        <f>'Per stembureau TK 2017'!$P$136</f>
        <v>0</v>
      </c>
    </row>
    <row r="15" spans="1:28" x14ac:dyDescent="0.2">
      <c r="A15" s="230" t="s">
        <v>16</v>
      </c>
      <c r="B15" s="231" t="s">
        <v>100</v>
      </c>
      <c r="C15" s="230">
        <f>'Per stembureau TK 2017'!$Q$9</f>
        <v>423</v>
      </c>
      <c r="D15" s="230">
        <f>'Per stembureau TK 2017'!$Q$17</f>
        <v>48</v>
      </c>
      <c r="E15" s="230">
        <f>'Per stembureau TK 2017'!$Q$25</f>
        <v>105</v>
      </c>
      <c r="F15" s="230">
        <f>'Per stembureau TK 2017'!$Q$32</f>
        <v>48</v>
      </c>
      <c r="G15" s="230">
        <f>'Per stembureau TK 2017'!$Q$39</f>
        <v>276</v>
      </c>
      <c r="H15" s="230">
        <f>'Per stembureau TK 2017'!$Q$47</f>
        <v>125</v>
      </c>
      <c r="I15" s="230">
        <f>'Per stembureau TK 2017'!$Q$55</f>
        <v>31</v>
      </c>
      <c r="J15" s="230">
        <f>'Per stembureau TK 2017'!$Q$63</f>
        <v>57</v>
      </c>
      <c r="K15" s="230">
        <f>'Per stembureau TK 2017'!$Q$71</f>
        <v>29</v>
      </c>
      <c r="L15" s="230">
        <f>'Per stembureau TK 2017'!$Q$79</f>
        <v>20</v>
      </c>
      <c r="M15" s="230">
        <f>'Per stembureau TK 2017'!$Q$86</f>
        <v>27</v>
      </c>
      <c r="N15" s="230">
        <f>'Per stembureau TK 2017'!$Q$93</f>
        <v>4</v>
      </c>
      <c r="O15" s="230">
        <f>'Per stembureau TK 2017'!$Q$95</f>
        <v>2</v>
      </c>
      <c r="P15" s="230">
        <f>'Per stembureau TK 2017'!$Q$97</f>
        <v>0</v>
      </c>
      <c r="Q15" s="230">
        <f>'Per stembureau TK 2017'!$Q$99</f>
        <v>0</v>
      </c>
      <c r="R15" s="230">
        <f>'Per stembureau TK 2017'!$Q$101</f>
        <v>17</v>
      </c>
      <c r="S15" s="230">
        <f>'Per stembureau TK 2017'!$Q$103</f>
        <v>0</v>
      </c>
      <c r="T15" s="230">
        <f>'Per stembureau TK 2017'!$Q$105</f>
        <v>1</v>
      </c>
      <c r="U15" s="230">
        <f>'Per stembureau TK 2017'!$Q$110</f>
        <v>0</v>
      </c>
      <c r="V15" s="230">
        <f>'Per stembureau TK 2017'!$Q$112</f>
        <v>5</v>
      </c>
      <c r="W15" s="230">
        <f>'Per stembureau TK 2017'!$Q$116</f>
        <v>0</v>
      </c>
      <c r="X15" s="230">
        <f>'Per stembureau TK 2017'!$Q$118</f>
        <v>0</v>
      </c>
      <c r="Y15" s="230">
        <f>'Per stembureau TK 2017'!$Q$120</f>
        <v>0</v>
      </c>
      <c r="Z15" s="230">
        <f>'Per stembureau TK 2017'!$Q$126</f>
        <v>0</v>
      </c>
      <c r="AA15" s="230">
        <f>'Per stembureau TK 2017'!$Q$132</f>
        <v>0</v>
      </c>
      <c r="AB15" s="230">
        <f>'Per stembureau TK 2017'!$Q$136</f>
        <v>0</v>
      </c>
    </row>
    <row r="16" spans="1:28" x14ac:dyDescent="0.2">
      <c r="A16" s="230" t="s">
        <v>17</v>
      </c>
      <c r="B16" s="232" t="s">
        <v>101</v>
      </c>
      <c r="C16" s="230">
        <f>'Per stembureau TK 2017'!$R$9</f>
        <v>176</v>
      </c>
      <c r="D16" s="230">
        <f>'Per stembureau TK 2017'!$R$17</f>
        <v>15</v>
      </c>
      <c r="E16" s="230">
        <f>'Per stembureau TK 2017'!$R$25</f>
        <v>65</v>
      </c>
      <c r="F16" s="230">
        <f>'Per stembureau TK 2017'!$R$32</f>
        <v>30</v>
      </c>
      <c r="G16" s="230">
        <f>'Per stembureau TK 2017'!$R$39</f>
        <v>97</v>
      </c>
      <c r="H16" s="230">
        <f>'Per stembureau TK 2017'!$R$47</f>
        <v>48</v>
      </c>
      <c r="I16" s="230">
        <f>'Per stembureau TK 2017'!$R$55</f>
        <v>22</v>
      </c>
      <c r="J16" s="230">
        <f>'Per stembureau TK 2017'!$R$63</f>
        <v>28</v>
      </c>
      <c r="K16" s="230">
        <f>'Per stembureau TK 2017'!$R$71</f>
        <v>37</v>
      </c>
      <c r="L16" s="230">
        <f>'Per stembureau TK 2017'!$R$79</f>
        <v>9</v>
      </c>
      <c r="M16" s="230">
        <f>'Per stembureau TK 2017'!$R$86</f>
        <v>11</v>
      </c>
      <c r="N16" s="230">
        <f>'Per stembureau TK 2017'!$R$93</f>
        <v>4</v>
      </c>
      <c r="O16" s="230">
        <f>'Per stembureau TK 2017'!$R$95</f>
        <v>0</v>
      </c>
      <c r="P16" s="230">
        <f>'Per stembureau TK 2017'!$R$97</f>
        <v>0</v>
      </c>
      <c r="Q16" s="230">
        <f>'Per stembureau TK 2017'!$R$99</f>
        <v>0</v>
      </c>
      <c r="R16" s="230">
        <f>'Per stembureau TK 2017'!$R$101</f>
        <v>25</v>
      </c>
      <c r="S16" s="230">
        <f>'Per stembureau TK 2017'!$R$103</f>
        <v>0</v>
      </c>
      <c r="T16" s="230">
        <f>'Per stembureau TK 2017'!$R$105</f>
        <v>0</v>
      </c>
      <c r="U16" s="230">
        <f>'Per stembureau TK 2017'!$R$110</f>
        <v>0</v>
      </c>
      <c r="V16" s="230">
        <f>'Per stembureau TK 2017'!$R$112</f>
        <v>1</v>
      </c>
      <c r="W16" s="230">
        <f>'Per stembureau TK 2017'!$R$116</f>
        <v>0</v>
      </c>
      <c r="X16" s="230">
        <f>'Per stembureau TK 2017'!$R$118</f>
        <v>0</v>
      </c>
      <c r="Y16" s="230">
        <f>'Per stembureau TK 2017'!$R$120</f>
        <v>0</v>
      </c>
      <c r="Z16" s="230">
        <f>'Per stembureau TK 2017'!$R$126</f>
        <v>0</v>
      </c>
      <c r="AA16" s="230">
        <f>'Per stembureau TK 2017'!$R$132</f>
        <v>0</v>
      </c>
      <c r="AB16" s="230">
        <f>'Per stembureau TK 2017'!$R$136</f>
        <v>0</v>
      </c>
    </row>
    <row r="17" spans="1:28" x14ac:dyDescent="0.2">
      <c r="A17" s="230">
        <v>15</v>
      </c>
      <c r="B17" s="231" t="s">
        <v>102</v>
      </c>
      <c r="C17" s="230">
        <f>'Per stembureau TK 2017'!$S$9</f>
        <v>634</v>
      </c>
      <c r="D17" s="230">
        <f>'Per stembureau TK 2017'!$S$17</f>
        <v>85</v>
      </c>
      <c r="E17" s="230">
        <f>'Per stembureau TK 2017'!$S$25</f>
        <v>176</v>
      </c>
      <c r="F17" s="230">
        <f>'Per stembureau TK 2017'!$S$32</f>
        <v>69</v>
      </c>
      <c r="G17" s="230">
        <f>'Per stembureau TK 2017'!$S$39</f>
        <v>245</v>
      </c>
      <c r="H17" s="230">
        <f>'Per stembureau TK 2017'!$S$47</f>
        <v>373</v>
      </c>
      <c r="I17" s="230">
        <f>'Per stembureau TK 2017'!$S$55</f>
        <v>120</v>
      </c>
      <c r="J17" s="230">
        <f>'Per stembureau TK 2017'!$S$63</f>
        <v>171</v>
      </c>
      <c r="K17" s="230">
        <f>'Per stembureau TK 2017'!$S$71</f>
        <v>38</v>
      </c>
      <c r="L17" s="230">
        <f>'Per stembureau TK 2017'!$S$79</f>
        <v>64</v>
      </c>
      <c r="M17" s="230">
        <f>'Per stembureau TK 2017'!$S$86</f>
        <v>40</v>
      </c>
      <c r="N17" s="230">
        <f>'Per stembureau TK 2017'!$S$93</f>
        <v>1</v>
      </c>
      <c r="O17" s="230">
        <f>'Per stembureau TK 2017'!$S$95</f>
        <v>4</v>
      </c>
      <c r="P17" s="230">
        <f>'Per stembureau TK 2017'!$S$97</f>
        <v>8</v>
      </c>
      <c r="Q17" s="230">
        <f>'Per stembureau TK 2017'!$S$99</f>
        <v>2</v>
      </c>
      <c r="R17" s="230">
        <f>'Per stembureau TK 2017'!$S$101</f>
        <v>33</v>
      </c>
      <c r="S17" s="230">
        <f>'Per stembureau TK 2017'!$S$103</f>
        <v>2</v>
      </c>
      <c r="T17" s="230">
        <f>'Per stembureau TK 2017'!$S$105</f>
        <v>0</v>
      </c>
      <c r="U17" s="230">
        <f>'Per stembureau TK 2017'!$S$110</f>
        <v>0</v>
      </c>
      <c r="V17" s="230">
        <f>'Per stembureau TK 2017'!$S$112</f>
        <v>1</v>
      </c>
      <c r="W17" s="230">
        <f>'Per stembureau TK 2017'!$S$116</f>
        <v>2</v>
      </c>
      <c r="X17" s="230">
        <f>'Per stembureau TK 2017'!$S$118</f>
        <v>0</v>
      </c>
      <c r="Y17" s="230">
        <f>'Per stembureau TK 2017'!$S$120</f>
        <v>0</v>
      </c>
      <c r="Z17" s="230">
        <f>'Per stembureau TK 2017'!$S$126</f>
        <v>0</v>
      </c>
      <c r="AA17" s="230">
        <f>'Per stembureau TK 2017'!$S$132</f>
        <v>0</v>
      </c>
      <c r="AB17" s="230">
        <f>'Per stembureau TK 2017'!$S$136</f>
        <v>0</v>
      </c>
    </row>
    <row r="18" spans="1:28" x14ac:dyDescent="0.2">
      <c r="A18" s="230">
        <v>16</v>
      </c>
      <c r="B18" s="232" t="s">
        <v>103</v>
      </c>
      <c r="C18" s="230">
        <f>'Per stembureau TK 2017'!$T$9</f>
        <v>532</v>
      </c>
      <c r="D18" s="230">
        <f>'Per stembureau TK 2017'!$T$17</f>
        <v>119</v>
      </c>
      <c r="E18" s="230">
        <f>'Per stembureau TK 2017'!$T$25</f>
        <v>237</v>
      </c>
      <c r="F18" s="230">
        <f>'Per stembureau TK 2017'!$T$32</f>
        <v>106</v>
      </c>
      <c r="G18" s="230">
        <f>'Per stembureau TK 2017'!$T$39</f>
        <v>231</v>
      </c>
      <c r="H18" s="230">
        <f>'Per stembureau TK 2017'!$T$47</f>
        <v>306</v>
      </c>
      <c r="I18" s="230">
        <f>'Per stembureau TK 2017'!$T$55</f>
        <v>140</v>
      </c>
      <c r="J18" s="230">
        <f>'Per stembureau TK 2017'!$T$63</f>
        <v>167</v>
      </c>
      <c r="K18" s="230">
        <f>'Per stembureau TK 2017'!$T$71</f>
        <v>49</v>
      </c>
      <c r="L18" s="230">
        <f>'Per stembureau TK 2017'!$T$79</f>
        <v>46</v>
      </c>
      <c r="M18" s="230">
        <f>'Per stembureau TK 2017'!$T$86</f>
        <v>51</v>
      </c>
      <c r="N18" s="230">
        <f>'Per stembureau TK 2017'!$T$93</f>
        <v>0</v>
      </c>
      <c r="O18" s="230">
        <f>'Per stembureau TK 2017'!$T$95</f>
        <v>8</v>
      </c>
      <c r="P18" s="230">
        <f>'Per stembureau TK 2017'!$T$97</f>
        <v>6</v>
      </c>
      <c r="Q18" s="230">
        <f>'Per stembureau TK 2017'!$T$99</f>
        <v>0</v>
      </c>
      <c r="R18" s="230">
        <f>'Per stembureau TK 2017'!$T$101</f>
        <v>24</v>
      </c>
      <c r="S18" s="230">
        <f>'Per stembureau TK 2017'!$T$103</f>
        <v>0</v>
      </c>
      <c r="T18" s="230">
        <f>'Per stembureau TK 2017'!$T$105</f>
        <v>1</v>
      </c>
      <c r="U18" s="230">
        <f>'Per stembureau TK 2017'!$T$110</f>
        <v>1</v>
      </c>
      <c r="V18" s="230">
        <f>'Per stembureau TK 2017'!$T$112</f>
        <v>7</v>
      </c>
      <c r="W18" s="230">
        <f>'Per stembureau TK 2017'!$T$116</f>
        <v>2</v>
      </c>
      <c r="X18" s="230">
        <f>'Per stembureau TK 2017'!$T$118</f>
        <v>0</v>
      </c>
      <c r="Y18" s="230">
        <f>'Per stembureau TK 2017'!$T$120</f>
        <v>1</v>
      </c>
      <c r="Z18" s="230">
        <f>'Per stembureau TK 2017'!$T$126</f>
        <v>1</v>
      </c>
      <c r="AA18" s="230">
        <f>'Per stembureau TK 2017'!$T$132</f>
        <v>0</v>
      </c>
      <c r="AB18" s="230">
        <f>'Per stembureau TK 2017'!$T$136</f>
        <v>0</v>
      </c>
    </row>
    <row r="19" spans="1:28" x14ac:dyDescent="0.2">
      <c r="A19" s="230">
        <v>18</v>
      </c>
      <c r="B19" s="231" t="s">
        <v>104</v>
      </c>
      <c r="C19" s="230">
        <f>'Per stembureau TK 2017'!$U$9</f>
        <v>457</v>
      </c>
      <c r="D19" s="230">
        <f>'Per stembureau TK 2017'!$U$17</f>
        <v>77</v>
      </c>
      <c r="E19" s="230">
        <f>'Per stembureau TK 2017'!$U$25</f>
        <v>185</v>
      </c>
      <c r="F19" s="230">
        <f>'Per stembureau TK 2017'!$U$32</f>
        <v>92</v>
      </c>
      <c r="G19" s="230">
        <f>'Per stembureau TK 2017'!$U$39</f>
        <v>201</v>
      </c>
      <c r="H19" s="230">
        <f>'Per stembureau TK 2017'!$U$47</f>
        <v>252</v>
      </c>
      <c r="I19" s="230">
        <f>'Per stembureau TK 2017'!$U$55</f>
        <v>85</v>
      </c>
      <c r="J19" s="230">
        <f>'Per stembureau TK 2017'!$U$63</f>
        <v>146</v>
      </c>
      <c r="K19" s="230">
        <f>'Per stembureau TK 2017'!$U$71</f>
        <v>29</v>
      </c>
      <c r="L19" s="230">
        <f>'Per stembureau TK 2017'!$U$79</f>
        <v>45</v>
      </c>
      <c r="M19" s="230">
        <f>'Per stembureau TK 2017'!$U$86</f>
        <v>56</v>
      </c>
      <c r="N19" s="230">
        <f>'Per stembureau TK 2017'!$U$93</f>
        <v>3</v>
      </c>
      <c r="O19" s="230">
        <f>'Per stembureau TK 2017'!$U$95</f>
        <v>4</v>
      </c>
      <c r="P19" s="230">
        <f>'Per stembureau TK 2017'!$U$97</f>
        <v>18</v>
      </c>
      <c r="Q19" s="230">
        <f>'Per stembureau TK 2017'!$U$99</f>
        <v>2</v>
      </c>
      <c r="R19" s="230">
        <f>'Per stembureau TK 2017'!$U$101</f>
        <v>27</v>
      </c>
      <c r="S19" s="230">
        <f>'Per stembureau TK 2017'!$U$103</f>
        <v>1</v>
      </c>
      <c r="T19" s="230">
        <f>'Per stembureau TK 2017'!$U$105</f>
        <v>0</v>
      </c>
      <c r="U19" s="230">
        <f>'Per stembureau TK 2017'!$U$110</f>
        <v>2</v>
      </c>
      <c r="V19" s="230">
        <f>'Per stembureau TK 2017'!$U$112</f>
        <v>5</v>
      </c>
      <c r="W19" s="230">
        <f>'Per stembureau TK 2017'!$U$116</f>
        <v>5</v>
      </c>
      <c r="X19" s="230">
        <f>'Per stembureau TK 2017'!$U$118</f>
        <v>0</v>
      </c>
      <c r="Y19" s="230">
        <f>'Per stembureau TK 2017'!$U$120</f>
        <v>1</v>
      </c>
      <c r="Z19" s="230">
        <f>'Per stembureau TK 2017'!$U$126</f>
        <v>2</v>
      </c>
      <c r="AA19" s="230">
        <f>'Per stembureau TK 2017'!$U$132</f>
        <v>0</v>
      </c>
      <c r="AB19" s="230">
        <f>'Per stembureau TK 2017'!$U$136</f>
        <v>0</v>
      </c>
    </row>
    <row r="20" spans="1:28" x14ac:dyDescent="0.2">
      <c r="A20" s="230">
        <v>19</v>
      </c>
      <c r="B20" s="232" t="s">
        <v>105</v>
      </c>
      <c r="C20" s="230">
        <f>'Per stembureau TK 2017'!$V$9</f>
        <v>392</v>
      </c>
      <c r="D20" s="230">
        <f>'Per stembureau TK 2017'!$V$17</f>
        <v>47</v>
      </c>
      <c r="E20" s="230">
        <f>'Per stembureau TK 2017'!$V$25</f>
        <v>111</v>
      </c>
      <c r="F20" s="230">
        <f>'Per stembureau TK 2017'!$V$32</f>
        <v>33</v>
      </c>
      <c r="G20" s="230">
        <f>'Per stembureau TK 2017'!$V$39</f>
        <v>114</v>
      </c>
      <c r="H20" s="230">
        <f>'Per stembureau TK 2017'!$V$47</f>
        <v>179</v>
      </c>
      <c r="I20" s="230">
        <f>'Per stembureau TK 2017'!$V$55</f>
        <v>40</v>
      </c>
      <c r="J20" s="230">
        <f>'Per stembureau TK 2017'!$V$63</f>
        <v>81</v>
      </c>
      <c r="K20" s="230">
        <f>'Per stembureau TK 2017'!$V$71</f>
        <v>14</v>
      </c>
      <c r="L20" s="230">
        <f>'Per stembureau TK 2017'!$V$79</f>
        <v>19</v>
      </c>
      <c r="M20" s="230">
        <f>'Per stembureau TK 2017'!$V$86</f>
        <v>14</v>
      </c>
      <c r="N20" s="230">
        <f>'Per stembureau TK 2017'!$V$93</f>
        <v>2</v>
      </c>
      <c r="O20" s="230">
        <f>'Per stembureau TK 2017'!$V$95</f>
        <v>3</v>
      </c>
      <c r="P20" s="230">
        <f>'Per stembureau TK 2017'!$V$97</f>
        <v>8</v>
      </c>
      <c r="Q20" s="230">
        <f>'Per stembureau TK 2017'!$V$99</f>
        <v>0</v>
      </c>
      <c r="R20" s="230">
        <f>'Per stembureau TK 2017'!$V$101</f>
        <v>23</v>
      </c>
      <c r="S20" s="230">
        <f>'Per stembureau TK 2017'!$V$103</f>
        <v>0</v>
      </c>
      <c r="T20" s="230">
        <f>'Per stembureau TK 2017'!$V$105</f>
        <v>0</v>
      </c>
      <c r="U20" s="230">
        <f>'Per stembureau TK 2017'!$V$110</f>
        <v>1</v>
      </c>
      <c r="V20" s="230">
        <f>'Per stembureau TK 2017'!$V$112</f>
        <v>4</v>
      </c>
      <c r="W20" s="230">
        <f>'Per stembureau TK 2017'!$V$116</f>
        <v>0</v>
      </c>
      <c r="X20" s="230">
        <f>'Per stembureau TK 2017'!$V$118</f>
        <v>1</v>
      </c>
      <c r="Y20" s="230">
        <f>'Per stembureau TK 2017'!$V$120</f>
        <v>0</v>
      </c>
      <c r="Z20" s="230">
        <f>'Per stembureau TK 2017'!$V$126</f>
        <v>0</v>
      </c>
      <c r="AA20" s="230">
        <f>'Per stembureau TK 2017'!$V$132</f>
        <v>1</v>
      </c>
      <c r="AB20" s="230">
        <f>'Per stembureau TK 2017'!$V$136</f>
        <v>0</v>
      </c>
    </row>
    <row r="21" spans="1:28" x14ac:dyDescent="0.2">
      <c r="A21" s="230">
        <v>20</v>
      </c>
      <c r="B21" s="231" t="s">
        <v>106</v>
      </c>
      <c r="C21" s="230">
        <f>'Per stembureau TK 2017'!$W$9</f>
        <v>497</v>
      </c>
      <c r="D21" s="230">
        <f>'Per stembureau TK 2017'!$W$17</f>
        <v>83</v>
      </c>
      <c r="E21" s="230">
        <f>'Per stembureau TK 2017'!$W$25</f>
        <v>178</v>
      </c>
      <c r="F21" s="230">
        <f>'Per stembureau TK 2017'!$W$32</f>
        <v>84</v>
      </c>
      <c r="G21" s="230">
        <f>'Per stembureau TK 2017'!$W$39</f>
        <v>207</v>
      </c>
      <c r="H21" s="230">
        <f>'Per stembureau TK 2017'!$W$47</f>
        <v>230</v>
      </c>
      <c r="I21" s="230">
        <f>'Per stembureau TK 2017'!$W$55</f>
        <v>130</v>
      </c>
      <c r="J21" s="230">
        <f>'Per stembureau TK 2017'!$W$63</f>
        <v>159</v>
      </c>
      <c r="K21" s="230">
        <f>'Per stembureau TK 2017'!$W$71</f>
        <v>41</v>
      </c>
      <c r="L21" s="230">
        <f>'Per stembureau TK 2017'!$W$79</f>
        <v>32</v>
      </c>
      <c r="M21" s="230">
        <f>'Per stembureau TK 2017'!$W$86</f>
        <v>52</v>
      </c>
      <c r="N21" s="230">
        <f>'Per stembureau TK 2017'!$W$93</f>
        <v>1</v>
      </c>
      <c r="O21" s="230">
        <f>'Per stembureau TK 2017'!$W$95</f>
        <v>5</v>
      </c>
      <c r="P21" s="230">
        <f>'Per stembureau TK 2017'!$W$97</f>
        <v>17</v>
      </c>
      <c r="Q21" s="230">
        <f>'Per stembureau TK 2017'!$W$99</f>
        <v>3</v>
      </c>
      <c r="R21" s="230">
        <f>'Per stembureau TK 2017'!$W$101</f>
        <v>30</v>
      </c>
      <c r="S21" s="230">
        <f>'Per stembureau TK 2017'!$W$103</f>
        <v>0</v>
      </c>
      <c r="T21" s="230">
        <f>'Per stembureau TK 2017'!$W$105</f>
        <v>0</v>
      </c>
      <c r="U21" s="230">
        <f>'Per stembureau TK 2017'!$W$110</f>
        <v>0</v>
      </c>
      <c r="V21" s="230">
        <f>'Per stembureau TK 2017'!$W$112</f>
        <v>6</v>
      </c>
      <c r="W21" s="230">
        <f>'Per stembureau TK 2017'!$W$116</f>
        <v>3</v>
      </c>
      <c r="X21" s="230">
        <f>'Per stembureau TK 2017'!$W$118</f>
        <v>0</v>
      </c>
      <c r="Y21" s="230">
        <f>'Per stembureau TK 2017'!$W$120</f>
        <v>0</v>
      </c>
      <c r="Z21" s="230">
        <f>'Per stembureau TK 2017'!$W$126</f>
        <v>0</v>
      </c>
      <c r="AA21" s="230">
        <f>'Per stembureau TK 2017'!$W$132</f>
        <v>0</v>
      </c>
      <c r="AB21" s="230">
        <f>'Per stembureau TK 2017'!$W$136</f>
        <v>0</v>
      </c>
    </row>
    <row r="22" spans="1:28" x14ac:dyDescent="0.2">
      <c r="A22" s="230">
        <v>21</v>
      </c>
      <c r="B22" s="232" t="s">
        <v>107</v>
      </c>
      <c r="C22" s="230">
        <f>'Per stembureau TK 2017'!$X$9</f>
        <v>599</v>
      </c>
      <c r="D22" s="230">
        <f>'Per stembureau TK 2017'!$X$17</f>
        <v>109</v>
      </c>
      <c r="E22" s="230">
        <f>'Per stembureau TK 2017'!$X$25</f>
        <v>189</v>
      </c>
      <c r="F22" s="230">
        <f>'Per stembureau TK 2017'!$X$32</f>
        <v>112</v>
      </c>
      <c r="G22" s="230">
        <f>'Per stembureau TK 2017'!$X$39</f>
        <v>213</v>
      </c>
      <c r="H22" s="230">
        <f>'Per stembureau TK 2017'!$X$47</f>
        <v>297</v>
      </c>
      <c r="I22" s="230">
        <f>'Per stembureau TK 2017'!$X$55</f>
        <v>93</v>
      </c>
      <c r="J22" s="230">
        <f>'Per stembureau TK 2017'!$X$63</f>
        <v>183</v>
      </c>
      <c r="K22" s="230">
        <f>'Per stembureau TK 2017'!$X$71</f>
        <v>33</v>
      </c>
      <c r="L22" s="230">
        <f>'Per stembureau TK 2017'!$X$79</f>
        <v>65</v>
      </c>
      <c r="M22" s="230">
        <f>'Per stembureau TK 2017'!$X$86</f>
        <v>50</v>
      </c>
      <c r="N22" s="230">
        <f>'Per stembureau TK 2017'!$X$93</f>
        <v>2</v>
      </c>
      <c r="O22" s="230">
        <f>'Per stembureau TK 2017'!$X$95</f>
        <v>13</v>
      </c>
      <c r="P22" s="230">
        <f>'Per stembureau TK 2017'!$X$97</f>
        <v>10</v>
      </c>
      <c r="Q22" s="230">
        <f>'Per stembureau TK 2017'!$X$99</f>
        <v>1</v>
      </c>
      <c r="R22" s="230">
        <f>'Per stembureau TK 2017'!$X$101</f>
        <v>40</v>
      </c>
      <c r="S22" s="230">
        <f>'Per stembureau TK 2017'!$X$103</f>
        <v>1</v>
      </c>
      <c r="T22" s="230">
        <f>'Per stembureau TK 2017'!$X$105</f>
        <v>0</v>
      </c>
      <c r="U22" s="230">
        <f>'Per stembureau TK 2017'!$X$110</f>
        <v>5</v>
      </c>
      <c r="V22" s="230">
        <f>'Per stembureau TK 2017'!$X$112</f>
        <v>8</v>
      </c>
      <c r="W22" s="230">
        <f>'Per stembureau TK 2017'!$X$116</f>
        <v>2</v>
      </c>
      <c r="X22" s="230">
        <f>'Per stembureau TK 2017'!$X$118</f>
        <v>0</v>
      </c>
      <c r="Y22" s="230">
        <f>'Per stembureau TK 2017'!$X$120</f>
        <v>0</v>
      </c>
      <c r="Z22" s="230">
        <f>'Per stembureau TK 2017'!$X$126</f>
        <v>0</v>
      </c>
      <c r="AA22" s="230">
        <f>'Per stembureau TK 2017'!$X$132</f>
        <v>0</v>
      </c>
      <c r="AB22" s="230">
        <f>'Per stembureau TK 2017'!$X$136</f>
        <v>0</v>
      </c>
    </row>
    <row r="23" spans="1:28" x14ac:dyDescent="0.2">
      <c r="A23" s="230">
        <v>22</v>
      </c>
      <c r="B23" s="231" t="s">
        <v>108</v>
      </c>
      <c r="C23" s="230">
        <f>'Per stembureau TK 2017'!$Y$9</f>
        <v>652</v>
      </c>
      <c r="D23" s="230">
        <f>'Per stembureau TK 2017'!$Y$17</f>
        <v>75</v>
      </c>
      <c r="E23" s="230">
        <f>'Per stembureau TK 2017'!$Y$25</f>
        <v>168</v>
      </c>
      <c r="F23" s="230">
        <f>'Per stembureau TK 2017'!$Y$32</f>
        <v>68</v>
      </c>
      <c r="G23" s="230">
        <f>'Per stembureau TK 2017'!$Y$39</f>
        <v>212</v>
      </c>
      <c r="H23" s="230">
        <f>'Per stembureau TK 2017'!$Y$47</f>
        <v>310</v>
      </c>
      <c r="I23" s="230">
        <f>'Per stembureau TK 2017'!$Y$55</f>
        <v>71</v>
      </c>
      <c r="J23" s="230">
        <f>'Per stembureau TK 2017'!$Y$63</f>
        <v>143</v>
      </c>
      <c r="K23" s="230">
        <f>'Per stembureau TK 2017'!$Y$71</f>
        <v>37</v>
      </c>
      <c r="L23" s="230">
        <f>'Per stembureau TK 2017'!$Y$79</f>
        <v>44</v>
      </c>
      <c r="M23" s="230">
        <f>'Per stembureau TK 2017'!$Y$86</f>
        <v>35</v>
      </c>
      <c r="N23" s="230">
        <f>'Per stembureau TK 2017'!$Y$93</f>
        <v>1</v>
      </c>
      <c r="O23" s="230">
        <f>'Per stembureau TK 2017'!$Y$95</f>
        <v>16</v>
      </c>
      <c r="P23" s="230">
        <f>'Per stembureau TK 2017'!$Y$97</f>
        <v>8</v>
      </c>
      <c r="Q23" s="230">
        <f>'Per stembureau TK 2017'!$Y$99</f>
        <v>2</v>
      </c>
      <c r="R23" s="230">
        <f>'Per stembureau TK 2017'!$Y$101</f>
        <v>23</v>
      </c>
      <c r="S23" s="230">
        <f>'Per stembureau TK 2017'!$Y$103</f>
        <v>0</v>
      </c>
      <c r="T23" s="230">
        <f>'Per stembureau TK 2017'!$Y$105</f>
        <v>2</v>
      </c>
      <c r="U23" s="230">
        <f>'Per stembureau TK 2017'!$Y$110</f>
        <v>1</v>
      </c>
      <c r="V23" s="230">
        <f>'Per stembureau TK 2017'!$Y$112</f>
        <v>9</v>
      </c>
      <c r="W23" s="230">
        <f>'Per stembureau TK 2017'!$Y$116</f>
        <v>4</v>
      </c>
      <c r="X23" s="230">
        <f>'Per stembureau TK 2017'!$Y$118</f>
        <v>1</v>
      </c>
      <c r="Y23" s="230">
        <f>'Per stembureau TK 2017'!$Y$120</f>
        <v>0</v>
      </c>
      <c r="Z23" s="230">
        <f>'Per stembureau TK 2017'!$Y$126</f>
        <v>0</v>
      </c>
      <c r="AA23" s="230">
        <f>'Per stembureau TK 2017'!$Y$132</f>
        <v>0</v>
      </c>
      <c r="AB23" s="230">
        <f>'Per stembureau TK 2017'!$Y$136</f>
        <v>0</v>
      </c>
    </row>
    <row r="24" spans="1:28" x14ac:dyDescent="0.2">
      <c r="A24" s="230">
        <v>23</v>
      </c>
      <c r="B24" s="232" t="s">
        <v>109</v>
      </c>
      <c r="C24" s="230">
        <f>'Per stembureau TK 2017'!$Z$9</f>
        <v>38</v>
      </c>
      <c r="D24" s="230">
        <f>'Per stembureau TK 2017'!$Z$17</f>
        <v>29</v>
      </c>
      <c r="E24" s="230">
        <f>'Per stembureau TK 2017'!$Z$25</f>
        <v>38</v>
      </c>
      <c r="F24" s="230">
        <f>'Per stembureau TK 2017'!$Z$32</f>
        <v>14</v>
      </c>
      <c r="G24" s="230">
        <f>'Per stembureau TK 2017'!$Z$39</f>
        <v>25</v>
      </c>
      <c r="H24" s="230">
        <f>'Per stembureau TK 2017'!$Z$47</f>
        <v>28</v>
      </c>
      <c r="I24" s="230">
        <f>'Per stembureau TK 2017'!$Z$55</f>
        <v>11</v>
      </c>
      <c r="J24" s="230">
        <f>'Per stembureau TK 2017'!$Z$63</f>
        <v>17</v>
      </c>
      <c r="K24" s="230">
        <f>'Per stembureau TK 2017'!$Z$71</f>
        <v>2</v>
      </c>
      <c r="L24" s="230">
        <f>'Per stembureau TK 2017'!$Z$79</f>
        <v>4</v>
      </c>
      <c r="M24" s="230">
        <f>'Per stembureau TK 2017'!$Z$86</f>
        <v>14</v>
      </c>
      <c r="N24" s="230">
        <f>'Per stembureau TK 2017'!$Z$93</f>
        <v>1</v>
      </c>
      <c r="O24" s="230">
        <f>'Per stembureau TK 2017'!$Z$95</f>
        <v>2</v>
      </c>
      <c r="P24" s="230">
        <f>'Per stembureau TK 2017'!$Z$97</f>
        <v>0</v>
      </c>
      <c r="Q24" s="230">
        <f>'Per stembureau TK 2017'!$Z$99</f>
        <v>0</v>
      </c>
      <c r="R24" s="230">
        <f>'Per stembureau TK 2017'!$Z$101</f>
        <v>3</v>
      </c>
      <c r="S24" s="230">
        <f>'Per stembureau TK 2017'!$Z$103</f>
        <v>0</v>
      </c>
      <c r="T24" s="230">
        <f>'Per stembureau TK 2017'!$Z$105</f>
        <v>0</v>
      </c>
      <c r="U24" s="230">
        <f>'Per stembureau TK 2017'!$Z$110</f>
        <v>1</v>
      </c>
      <c r="V24" s="230">
        <f>'Per stembureau TK 2017'!$Z$112</f>
        <v>0</v>
      </c>
      <c r="W24" s="230">
        <f>'Per stembureau TK 2017'!$Z$116</f>
        <v>1</v>
      </c>
      <c r="X24" s="230">
        <f>'Per stembureau TK 2017'!$Z$118</f>
        <v>0</v>
      </c>
      <c r="Y24" s="230">
        <f>'Per stembureau TK 2017'!$Z$120</f>
        <v>0</v>
      </c>
      <c r="Z24" s="230">
        <f>'Per stembureau TK 2017'!$Z$126</f>
        <v>1</v>
      </c>
      <c r="AA24" s="230">
        <f>'Per stembureau TK 2017'!$Z$132</f>
        <v>0</v>
      </c>
      <c r="AB24" s="230">
        <f>'Per stembureau TK 2017'!$Z$136</f>
        <v>0</v>
      </c>
    </row>
    <row r="25" spans="1:28" x14ac:dyDescent="0.2">
      <c r="A25" s="234" t="s">
        <v>2</v>
      </c>
      <c r="B25" s="234"/>
      <c r="C25" s="235">
        <f>SUM(C3:C24)</f>
        <v>7958</v>
      </c>
      <c r="D25" s="235">
        <f>SUM(D3:D24)</f>
        <v>1734</v>
      </c>
      <c r="E25" s="235">
        <f t="shared" ref="E25:AB25" si="0">SUM(E3:E24)</f>
        <v>3147</v>
      </c>
      <c r="F25" s="235">
        <f t="shared" si="0"/>
        <v>1827</v>
      </c>
      <c r="G25" s="235">
        <f t="shared" si="0"/>
        <v>3810</v>
      </c>
      <c r="H25" s="235">
        <f t="shared" si="0"/>
        <v>4622</v>
      </c>
      <c r="I25" s="235">
        <f t="shared" si="0"/>
        <v>1968</v>
      </c>
      <c r="J25" s="235">
        <f t="shared" si="0"/>
        <v>3129</v>
      </c>
      <c r="K25" s="235">
        <f t="shared" si="0"/>
        <v>728</v>
      </c>
      <c r="L25" s="235">
        <f t="shared" si="0"/>
        <v>863</v>
      </c>
      <c r="M25" s="235">
        <f t="shared" si="0"/>
        <v>831</v>
      </c>
      <c r="N25" s="235">
        <f t="shared" si="0"/>
        <v>40</v>
      </c>
      <c r="O25" s="235">
        <f t="shared" si="0"/>
        <v>104</v>
      </c>
      <c r="P25" s="235">
        <f t="shared" si="0"/>
        <v>155</v>
      </c>
      <c r="Q25" s="235">
        <f t="shared" si="0"/>
        <v>29</v>
      </c>
      <c r="R25" s="235">
        <f t="shared" si="0"/>
        <v>448</v>
      </c>
      <c r="S25" s="235">
        <f t="shared" si="0"/>
        <v>6</v>
      </c>
      <c r="T25" s="235">
        <f t="shared" si="0"/>
        <v>7</v>
      </c>
      <c r="U25" s="235">
        <f t="shared" si="0"/>
        <v>15</v>
      </c>
      <c r="V25" s="235">
        <f t="shared" si="0"/>
        <v>94</v>
      </c>
      <c r="W25" s="235">
        <f t="shared" si="0"/>
        <v>47</v>
      </c>
      <c r="X25" s="235">
        <f t="shared" si="0"/>
        <v>9</v>
      </c>
      <c r="Y25" s="235">
        <f t="shared" si="0"/>
        <v>4</v>
      </c>
      <c r="Z25" s="235">
        <f t="shared" si="0"/>
        <v>11</v>
      </c>
      <c r="AA25" s="235">
        <f t="shared" si="0"/>
        <v>1</v>
      </c>
      <c r="AB25" s="235">
        <f t="shared" si="0"/>
        <v>0</v>
      </c>
    </row>
  </sheetData>
  <mergeCells count="26">
    <mergeCell ref="AB1:AB2"/>
    <mergeCell ref="W1:W2"/>
    <mergeCell ref="X1:X2"/>
    <mergeCell ref="Y1:Y2"/>
    <mergeCell ref="Z1:Z2"/>
    <mergeCell ref="AA1:AA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C43" sqref="C43"/>
    </sheetView>
  </sheetViews>
  <sheetFormatPr defaultRowHeight="12.75" x14ac:dyDescent="0.2"/>
  <cols>
    <col min="2" max="2" width="37.28515625" bestFit="1" customWidth="1"/>
    <col min="7" max="7" width="35" bestFit="1" customWidth="1"/>
    <col min="8" max="8" width="5" bestFit="1" customWidth="1"/>
  </cols>
  <sheetData>
    <row r="1" spans="1:23" x14ac:dyDescent="0.2">
      <c r="A1" s="236"/>
      <c r="B1" s="221" t="s">
        <v>145</v>
      </c>
      <c r="C1" s="236"/>
      <c r="D1" s="236"/>
      <c r="E1" s="236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</row>
    <row r="3" spans="1:23" x14ac:dyDescent="0.2">
      <c r="B3" s="306" t="s">
        <v>13</v>
      </c>
      <c r="C3" s="308" t="s">
        <v>148</v>
      </c>
      <c r="D3" s="306" t="s">
        <v>146</v>
      </c>
      <c r="E3" s="307" t="s">
        <v>147</v>
      </c>
    </row>
    <row r="5" spans="1:23" x14ac:dyDescent="0.2">
      <c r="B5" t="str">
        <f>Algemeen!B5</f>
        <v>VVD</v>
      </c>
      <c r="C5" s="309">
        <f>Algemeen!C5</f>
        <v>7958</v>
      </c>
      <c r="D5" s="313">
        <v>9003</v>
      </c>
      <c r="E5" s="313">
        <v>7102</v>
      </c>
      <c r="G5" s="313"/>
      <c r="H5" s="313"/>
      <c r="I5" s="313"/>
    </row>
    <row r="6" spans="1:23" x14ac:dyDescent="0.2">
      <c r="B6" s="257" t="str">
        <f>Algemeen!B6</f>
        <v>Partij van de Arbeid (P.v.d.A.)</v>
      </c>
      <c r="C6" s="309">
        <f>Algemeen!C6</f>
        <v>1734</v>
      </c>
      <c r="D6" s="313">
        <v>6119</v>
      </c>
      <c r="E6" s="313">
        <v>4580</v>
      </c>
      <c r="G6" s="313"/>
      <c r="H6" s="313"/>
      <c r="I6" s="313"/>
    </row>
    <row r="7" spans="1:23" x14ac:dyDescent="0.2">
      <c r="B7" s="257" t="str">
        <f>Algemeen!B7</f>
        <v>PVV (Partij voor de Vrijheid)</v>
      </c>
      <c r="C7" s="309">
        <f>Algemeen!C7</f>
        <v>3147</v>
      </c>
      <c r="D7" s="313">
        <v>2264</v>
      </c>
      <c r="E7" s="313">
        <v>3702</v>
      </c>
      <c r="G7" s="313"/>
      <c r="H7" s="313"/>
      <c r="I7" s="313"/>
    </row>
    <row r="8" spans="1:23" x14ac:dyDescent="0.2">
      <c r="B8" s="257" t="str">
        <f>Algemeen!B8</f>
        <v>SP (Socialistische Partij)</v>
      </c>
      <c r="C8" s="309">
        <f>Algemeen!C8</f>
        <v>1827</v>
      </c>
      <c r="D8" s="313">
        <v>1881</v>
      </c>
      <c r="E8" s="313">
        <v>2196</v>
      </c>
      <c r="G8" s="313"/>
      <c r="H8" s="313"/>
      <c r="I8" s="313"/>
    </row>
    <row r="9" spans="1:23" x14ac:dyDescent="0.2">
      <c r="B9" s="257" t="str">
        <f>Algemeen!B9</f>
        <v>CDA</v>
      </c>
      <c r="C9" s="309">
        <f>Algemeen!C9</f>
        <v>3810</v>
      </c>
      <c r="D9" s="313">
        <v>2334</v>
      </c>
      <c r="E9" s="313">
        <v>3629</v>
      </c>
      <c r="G9" s="313"/>
      <c r="H9" s="313"/>
      <c r="I9" s="313"/>
    </row>
    <row r="10" spans="1:23" x14ac:dyDescent="0.2">
      <c r="B10" s="257" t="str">
        <f>Algemeen!B10</f>
        <v>Democraten 66 (D66)</v>
      </c>
      <c r="C10" s="309">
        <f>Algemeen!C10</f>
        <v>4622</v>
      </c>
      <c r="D10" s="313">
        <v>2887</v>
      </c>
      <c r="E10" s="313">
        <v>2482</v>
      </c>
      <c r="G10" s="313"/>
      <c r="H10" s="313"/>
      <c r="I10" s="313"/>
    </row>
    <row r="11" spans="1:23" x14ac:dyDescent="0.2">
      <c r="B11" s="257" t="str">
        <f>Algemeen!B11</f>
        <v>ChristenUnie</v>
      </c>
      <c r="C11" s="309">
        <f>Algemeen!C11</f>
        <v>1968</v>
      </c>
      <c r="D11" s="313">
        <v>1551</v>
      </c>
      <c r="E11" s="313">
        <v>1579</v>
      </c>
      <c r="G11" s="313"/>
      <c r="H11" s="313"/>
      <c r="I11" s="313"/>
    </row>
    <row r="12" spans="1:23" x14ac:dyDescent="0.2">
      <c r="B12" s="257" t="str">
        <f>Algemeen!B12</f>
        <v>GROENLINKS</v>
      </c>
      <c r="C12" s="309">
        <f>Algemeen!C12</f>
        <v>3129</v>
      </c>
      <c r="D12" s="313">
        <v>898</v>
      </c>
      <c r="E12" s="313">
        <v>2188</v>
      </c>
      <c r="G12" s="313"/>
      <c r="H12" s="313"/>
      <c r="I12" s="313"/>
    </row>
    <row r="13" spans="1:23" x14ac:dyDescent="0.2">
      <c r="B13" s="257" t="str">
        <f>Algemeen!B13</f>
        <v>Staatkundig Gereformeerde Partij (SGP)</v>
      </c>
      <c r="C13" s="309">
        <f>Algemeen!C13</f>
        <v>728</v>
      </c>
      <c r="D13" s="313">
        <v>693</v>
      </c>
      <c r="E13" s="313">
        <v>626</v>
      </c>
      <c r="G13" s="313"/>
      <c r="H13" s="313"/>
      <c r="I13" s="313"/>
    </row>
    <row r="14" spans="1:23" x14ac:dyDescent="0.2">
      <c r="B14" s="257" t="str">
        <f>Algemeen!B14</f>
        <v>Partij voor de Dieren</v>
      </c>
      <c r="C14" s="309">
        <f>Algemeen!C14</f>
        <v>863</v>
      </c>
      <c r="D14" s="313">
        <v>510</v>
      </c>
      <c r="E14" s="313">
        <v>305</v>
      </c>
      <c r="G14" s="313"/>
      <c r="H14" s="313"/>
      <c r="I14" s="313"/>
    </row>
    <row r="15" spans="1:23" x14ac:dyDescent="0.2">
      <c r="B15" s="257" t="str">
        <f>Algemeen!B15</f>
        <v>50PLUS</v>
      </c>
      <c r="C15" s="309">
        <f>Algemeen!C15</f>
        <v>831</v>
      </c>
      <c r="D15" s="314">
        <v>474</v>
      </c>
      <c r="G15" s="313"/>
      <c r="H15" s="313"/>
      <c r="I15" s="313"/>
    </row>
    <row r="16" spans="1:23" x14ac:dyDescent="0.2">
      <c r="B16" s="257" t="str">
        <f>Algemeen!B16</f>
        <v>OndernemersPartij</v>
      </c>
      <c r="C16" s="309">
        <f>Algemeen!C16</f>
        <v>40</v>
      </c>
      <c r="G16" s="313"/>
      <c r="H16" s="313"/>
      <c r="I16" s="313"/>
    </row>
    <row r="17" spans="2:9" x14ac:dyDescent="0.2">
      <c r="B17" s="257" t="str">
        <f>Algemeen!B17</f>
        <v>VNL (VoorNederland)</v>
      </c>
      <c r="C17" s="309">
        <f>Algemeen!C17</f>
        <v>104</v>
      </c>
      <c r="G17" s="313"/>
      <c r="H17" s="313"/>
      <c r="I17" s="313"/>
    </row>
    <row r="18" spans="2:9" x14ac:dyDescent="0.2">
      <c r="B18" s="257" t="str">
        <f>Algemeen!B18</f>
        <v>DENK</v>
      </c>
      <c r="C18" s="309">
        <f>Algemeen!C18</f>
        <v>155</v>
      </c>
      <c r="G18" s="313"/>
      <c r="H18" s="313"/>
      <c r="I18" s="313"/>
    </row>
    <row r="19" spans="2:9" x14ac:dyDescent="0.2">
      <c r="B19" s="257" t="str">
        <f>Algemeen!B19</f>
        <v>NIEUWE WEGEN</v>
      </c>
      <c r="C19" s="309">
        <f>Algemeen!C19</f>
        <v>29</v>
      </c>
      <c r="G19" s="313"/>
      <c r="H19" s="313"/>
      <c r="I19" s="313"/>
    </row>
    <row r="20" spans="2:9" x14ac:dyDescent="0.2">
      <c r="B20" s="257" t="str">
        <f>Algemeen!B20</f>
        <v>Forum voor Democratie</v>
      </c>
      <c r="C20" s="309">
        <f>Algemeen!C20</f>
        <v>448</v>
      </c>
      <c r="G20" s="313"/>
      <c r="H20" s="313"/>
      <c r="I20" s="313"/>
    </row>
    <row r="21" spans="2:9" x14ac:dyDescent="0.2">
      <c r="B21" s="257" t="str">
        <f>Algemeen!B21</f>
        <v>De Burger Beweging</v>
      </c>
      <c r="C21" s="309">
        <f>Algemeen!C21</f>
        <v>6</v>
      </c>
      <c r="G21" s="313"/>
      <c r="H21" s="313"/>
      <c r="I21" s="313"/>
    </row>
    <row r="22" spans="2:9" x14ac:dyDescent="0.2">
      <c r="B22" s="257" t="str">
        <f>Algemeen!B22</f>
        <v>Vrijzinnige Partij</v>
      </c>
      <c r="C22" s="309">
        <f>Algemeen!C22</f>
        <v>7</v>
      </c>
      <c r="G22" s="313"/>
      <c r="H22" s="313"/>
      <c r="I22" s="313"/>
    </row>
    <row r="23" spans="2:9" x14ac:dyDescent="0.2">
      <c r="B23" s="257" t="str">
        <f>Algemeen!B23</f>
        <v>GeenPeil</v>
      </c>
      <c r="C23" s="309">
        <f>Algemeen!C23</f>
        <v>15</v>
      </c>
      <c r="G23" s="313"/>
      <c r="H23" s="313"/>
      <c r="I23" s="313"/>
    </row>
    <row r="24" spans="2:9" x14ac:dyDescent="0.2">
      <c r="B24" s="257" t="str">
        <f>Algemeen!B24</f>
        <v>Piratenpartij</v>
      </c>
      <c r="C24" s="309">
        <f>Algemeen!C24</f>
        <v>94</v>
      </c>
      <c r="D24" s="313">
        <v>93</v>
      </c>
      <c r="E24" s="313">
        <v>34</v>
      </c>
      <c r="G24" s="313"/>
      <c r="H24" s="313"/>
      <c r="I24" s="313"/>
    </row>
    <row r="25" spans="2:9" x14ac:dyDescent="0.2">
      <c r="B25" s="257" t="str">
        <f>Algemeen!B25</f>
        <v>Artikel 1</v>
      </c>
      <c r="C25" s="309">
        <f>Algemeen!C25</f>
        <v>47</v>
      </c>
    </row>
    <row r="26" spans="2:9" x14ac:dyDescent="0.2">
      <c r="B26" s="257" t="str">
        <f>Algemeen!B26</f>
        <v>Niet Stemmers</v>
      </c>
      <c r="C26" s="309">
        <f>Algemeen!C26</f>
        <v>9</v>
      </c>
    </row>
    <row r="27" spans="2:9" x14ac:dyDescent="0.2">
      <c r="B27" s="257" t="str">
        <f>Algemeen!B27</f>
        <v>Libertarische Partij (LP)</v>
      </c>
      <c r="C27" s="309">
        <f>Algemeen!C27</f>
        <v>4</v>
      </c>
      <c r="D27">
        <v>10</v>
      </c>
    </row>
    <row r="28" spans="2:9" x14ac:dyDescent="0.2">
      <c r="B28" s="257" t="str">
        <f>Algemeen!B28</f>
        <v>JEZUS LEEFT</v>
      </c>
      <c r="C28" s="309">
        <f>Algemeen!C28</f>
        <v>11</v>
      </c>
    </row>
    <row r="29" spans="2:9" x14ac:dyDescent="0.2">
      <c r="B29" s="257" t="str">
        <f>Algemeen!B29</f>
        <v>StemNL</v>
      </c>
      <c r="C29" s="309">
        <f>Algemeen!C29</f>
        <v>1</v>
      </c>
    </row>
    <row r="30" spans="2:9" x14ac:dyDescent="0.2">
      <c r="B30" s="257" t="str">
        <f>Algemeen!B30</f>
        <v>MenS en Spirit / Basis-inkomen Partij/ V-R</v>
      </c>
      <c r="C30" s="309">
        <f>Algemeen!C30</f>
        <v>5</v>
      </c>
      <c r="D30" s="313">
        <v>43</v>
      </c>
      <c r="E30" s="313">
        <v>68</v>
      </c>
    </row>
    <row r="31" spans="2:9" s="257" customFormat="1" x14ac:dyDescent="0.2">
      <c r="C31" s="309"/>
    </row>
    <row r="32" spans="2:9" s="257" customFormat="1" x14ac:dyDescent="0.2">
      <c r="B32" s="257" t="s">
        <v>155</v>
      </c>
      <c r="C32" s="309"/>
      <c r="D32" s="257">
        <v>59</v>
      </c>
      <c r="E32" s="257">
        <v>182</v>
      </c>
    </row>
    <row r="34" spans="2:5" x14ac:dyDescent="0.2">
      <c r="B34" s="312"/>
      <c r="C34" s="312"/>
      <c r="D34" s="312"/>
      <c r="E34" s="312"/>
    </row>
    <row r="36" spans="2:5" x14ac:dyDescent="0.2">
      <c r="B36" s="311" t="s">
        <v>149</v>
      </c>
      <c r="C36" s="309">
        <f>SUM(C5:C30)</f>
        <v>31592</v>
      </c>
      <c r="D36">
        <v>28819</v>
      </c>
      <c r="E36">
        <v>28673</v>
      </c>
    </row>
    <row r="37" spans="2:5" x14ac:dyDescent="0.2">
      <c r="B37" s="311" t="s">
        <v>150</v>
      </c>
      <c r="C37">
        <f>'Per stembureau TK 2017'!AA182</f>
        <v>32</v>
      </c>
      <c r="D37">
        <v>34</v>
      </c>
      <c r="E37">
        <v>17</v>
      </c>
    </row>
    <row r="38" spans="2:5" x14ac:dyDescent="0.2">
      <c r="B38" s="311" t="s">
        <v>151</v>
      </c>
      <c r="C38">
        <f>'Per stembureau TK 2017'!AA193</f>
        <v>53</v>
      </c>
      <c r="D38">
        <v>31</v>
      </c>
      <c r="E38">
        <v>17</v>
      </c>
    </row>
    <row r="40" spans="2:5" x14ac:dyDescent="0.2">
      <c r="B40" s="311" t="s">
        <v>152</v>
      </c>
      <c r="C40">
        <f>'Per stembureau TK 2017'!AA171</f>
        <v>36289</v>
      </c>
      <c r="D40">
        <v>35441</v>
      </c>
      <c r="E40">
        <v>34625</v>
      </c>
    </row>
    <row r="42" spans="2:5" x14ac:dyDescent="0.2">
      <c r="B42" s="311" t="s">
        <v>153</v>
      </c>
      <c r="C42">
        <f>'Per stembureau TK 2017'!AA194</f>
        <v>31677</v>
      </c>
      <c r="D42">
        <v>28884</v>
      </c>
      <c r="E42">
        <v>28707</v>
      </c>
    </row>
    <row r="44" spans="2:5" x14ac:dyDescent="0.2">
      <c r="B44" s="311" t="s">
        <v>154</v>
      </c>
      <c r="C44" s="315">
        <f>'Per stembureau TK 2017'!AA197</f>
        <v>87.290914602221065</v>
      </c>
      <c r="D44" s="310">
        <v>0.81499999999999995</v>
      </c>
      <c r="E44" s="310">
        <v>0.82909999999999995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Per stembureau TK 2017</vt:lpstr>
      <vt:lpstr>Stemmen per sb</vt:lpstr>
      <vt:lpstr>Algemeen</vt:lpstr>
      <vt:lpstr>AD_UN</vt:lpstr>
      <vt:lpstr>Vergelijking 2010 - 2012 - 2017</vt:lpstr>
      <vt:lpstr>'Per stembureau TK 2017'!Afdrukbereik</vt:lpstr>
      <vt:lpstr>'Stemmen per sb'!Afdrukbereik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Postma</dc:creator>
  <cp:lastModifiedBy>Jeroen Alflen</cp:lastModifiedBy>
  <cp:lastPrinted>2017-03-17T15:00:31Z</cp:lastPrinted>
  <dcterms:created xsi:type="dcterms:W3CDTF">2016-03-30T07:20:17Z</dcterms:created>
  <dcterms:modified xsi:type="dcterms:W3CDTF">2017-03-17T15:01:26Z</dcterms:modified>
</cp:coreProperties>
</file>